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C:\Users\kplakoo\Downloads\enermod\"/>
    </mc:Choice>
  </mc:AlternateContent>
  <xr:revisionPtr revIDLastSave="0" documentId="8_{8ED6BE4F-76D5-42B6-BBE8-E435E039DE8C}" xr6:coauthVersionLast="36" xr6:coauthVersionMax="36" xr10:uidLastSave="{00000000-0000-0000-0000-000000000000}"/>
  <bookViews>
    <workbookView xWindow="-120" yWindow="-120" windowWidth="11745" windowHeight="8145"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countries_study!$B$22</definedName>
    <definedName name="_xlchart.v5.3" hidden="1">countries_study!$B$23:$B$79</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XLOOKUP" hidden="1" xlm="1">#NAME?</definedName>
  </definedNames>
  <calcPr calcId="191028"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9" l="1"/>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C2"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C739" i="19"/>
  <c r="C740" i="19"/>
  <c r="C741" i="19"/>
  <c r="C742" i="19"/>
  <c r="C743" i="19"/>
  <c r="B3" i="15" l="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I144" i="14" a="1"/>
  <c r="I144" i="14" s="1"/>
  <c r="I136" i="14" l="1" a="1"/>
  <c r="I136" i="14" s="1"/>
  <c r="I145" i="14" a="1"/>
  <c r="I145" i="14" s="1"/>
  <c r="I146" i="14" a="1"/>
  <c r="I146" i="14" s="1"/>
  <c r="I147" i="14" a="1"/>
  <c r="I147" i="14" s="1"/>
  <c r="I148" i="14" a="1"/>
  <c r="I148" i="14" s="1"/>
  <c r="I149" i="14" a="1"/>
  <c r="I149" i="14" s="1"/>
  <c r="I150" i="14" a="1"/>
  <c r="I150" i="14" s="1"/>
  <c r="I151" i="14" a="1"/>
  <c r="I151" i="14" s="1"/>
  <c r="I152" i="14" a="1"/>
  <c r="I152" i="14" s="1"/>
  <c r="J145" i="14"/>
  <c r="J146" i="14"/>
  <c r="J147" i="14"/>
  <c r="J148" i="14"/>
  <c r="J149" i="14"/>
  <c r="J150" i="14"/>
  <c r="J151" i="14"/>
  <c r="J152" i="14"/>
  <c r="I121" i="14" l="1" a="1"/>
  <c r="I121" i="14" s="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5" i="14" s="1"/>
  <c r="I106" i="14" a="1"/>
  <c r="I106" i="14" s="1"/>
  <c r="I107" i="14" a="1"/>
  <c r="I107" i="14" s="1"/>
  <c r="I108" i="14" a="1"/>
  <c r="I108" i="14" s="1"/>
  <c r="I109" i="14" a="1"/>
  <c r="I109" i="14" s="1"/>
  <c r="I110" i="14" a="1"/>
  <c r="I110" i="14" s="1"/>
  <c r="I111" i="14" a="1"/>
  <c r="I111" i="14" s="1"/>
  <c r="I112" i="14" a="1"/>
  <c r="I112" i="14" s="1"/>
  <c r="I113" i="14" a="1"/>
  <c r="I113" i="14" s="1"/>
  <c r="I114" i="14" a="1"/>
  <c r="I114" i="14" s="1"/>
  <c r="I115" i="14" a="1"/>
  <c r="I115" i="14" s="1"/>
  <c r="I116" i="14" a="1"/>
  <c r="I116" i="14" s="1"/>
  <c r="I117" i="14" a="1"/>
  <c r="I117" i="14" s="1"/>
  <c r="I118" i="14" a="1"/>
  <c r="I118" i="14" s="1"/>
  <c r="I119" i="14" a="1"/>
  <c r="I119" i="14" s="1"/>
  <c r="I120" i="14" a="1"/>
  <c r="I120" i="14" s="1"/>
  <c r="I122" i="14" a="1"/>
  <c r="I122" i="14" s="1"/>
  <c r="I123" i="14" a="1"/>
  <c r="I123" i="14" s="1"/>
  <c r="I124" i="14" a="1"/>
  <c r="I124" i="14" s="1"/>
  <c r="I125" i="14" a="1"/>
  <c r="I125" i="14" s="1"/>
  <c r="I126" i="14" a="1"/>
  <c r="I126" i="14" s="1"/>
  <c r="I127" i="14" a="1"/>
  <c r="I127" i="14" s="1"/>
  <c r="I128" i="14" a="1"/>
  <c r="I128" i="14" s="1"/>
  <c r="I129" i="14" a="1"/>
  <c r="I129" i="14" s="1"/>
  <c r="I130" i="14" a="1"/>
  <c r="I130" i="14" s="1"/>
  <c r="I131" i="14" a="1"/>
  <c r="I131" i="14" s="1"/>
  <c r="I132" i="14" a="1"/>
  <c r="I132" i="14" s="1"/>
  <c r="I133" i="14" a="1"/>
  <c r="I133" i="14" s="1"/>
  <c r="I134" i="14" a="1"/>
  <c r="I134" i="14" s="1"/>
  <c r="I137" i="14" a="1"/>
  <c r="I137" i="14" s="1"/>
  <c r="I138" i="14" a="1"/>
  <c r="I138" i="14" s="1"/>
  <c r="I139" i="14" a="1"/>
  <c r="I139" i="14" s="1"/>
  <c r="I140" i="14" a="1"/>
  <c r="I140" i="14" s="1"/>
  <c r="I141" i="14" a="1"/>
  <c r="I141" i="14" s="1"/>
  <c r="I142" i="14" a="1"/>
  <c r="I142" i="14" s="1"/>
  <c r="I143" i="14" a="1"/>
  <c r="I143" i="14" s="1"/>
  <c r="J138" i="14"/>
  <c r="J139" i="14"/>
  <c r="J140" i="14"/>
  <c r="J141" i="14"/>
  <c r="J142" i="14"/>
  <c r="J143" i="14"/>
  <c r="J144" i="14"/>
  <c r="J134" i="14"/>
  <c r="J135" i="14"/>
  <c r="J136" i="14"/>
  <c r="J137" i="14"/>
  <c r="J122" i="14" l="1"/>
  <c r="J123" i="14"/>
  <c r="J124" i="14"/>
  <c r="J125" i="14"/>
  <c r="J126" i="14"/>
  <c r="J127" i="14"/>
  <c r="J128" i="14"/>
  <c r="J129" i="14"/>
  <c r="J130" i="14"/>
  <c r="J131" i="14"/>
  <c r="J132" i="14"/>
  <c r="J133" i="14"/>
  <c r="J118" i="14"/>
  <c r="J119" i="14"/>
  <c r="J120" i="14"/>
  <c r="J121" i="14"/>
  <c r="J116" i="14"/>
  <c r="J117" i="14"/>
  <c r="J114" i="14"/>
  <c r="J115" i="14"/>
  <c r="J113" i="14"/>
  <c r="J112" i="14"/>
  <c r="J111" i="14"/>
  <c r="J110" i="14"/>
  <c r="J109" i="14"/>
  <c r="J108" i="14"/>
  <c r="J107" i="14" l="1"/>
  <c r="J106"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H55" i="15"/>
  <c r="G55" i="15"/>
  <c r="H54" i="15"/>
  <c r="G54" i="15"/>
  <c r="H53" i="15"/>
  <c r="G53" i="15"/>
  <c r="H52" i="15"/>
  <c r="G52" i="15"/>
  <c r="H51" i="15"/>
  <c r="G51" i="15"/>
  <c r="H50" i="15"/>
  <c r="G50" i="15"/>
  <c r="H49" i="15"/>
  <c r="G49" i="15"/>
  <c r="H48" i="15"/>
  <c r="G48" i="15"/>
  <c r="H47" i="15"/>
  <c r="G47" i="15"/>
  <c r="H46" i="15"/>
  <c r="G46" i="15"/>
  <c r="H45" i="15"/>
  <c r="G45" i="15"/>
  <c r="H44" i="15"/>
  <c r="G44" i="15"/>
  <c r="H43" i="15"/>
  <c r="G43" i="15"/>
  <c r="H42" i="15"/>
  <c r="G42" i="15"/>
  <c r="H41" i="15"/>
  <c r="G41" i="15"/>
  <c r="H40" i="15"/>
  <c r="G40" i="15"/>
  <c r="H39" i="15"/>
  <c r="G39" i="15"/>
  <c r="H38" i="15"/>
  <c r="G38" i="15"/>
  <c r="H37" i="15"/>
  <c r="G37" i="15"/>
  <c r="H36" i="15"/>
  <c r="G36" i="15"/>
  <c r="H35" i="15"/>
  <c r="G35" i="15"/>
  <c r="H34" i="15"/>
  <c r="G34" i="15"/>
  <c r="H33" i="15"/>
  <c r="G33" i="15"/>
  <c r="H32" i="15"/>
  <c r="G32" i="15"/>
  <c r="H31" i="15"/>
  <c r="G31" i="15"/>
  <c r="H30" i="15"/>
  <c r="G30" i="15"/>
  <c r="H29" i="15"/>
  <c r="G29" i="15"/>
  <c r="H28" i="15"/>
  <c r="G28" i="15"/>
  <c r="H27" i="15"/>
  <c r="G27" i="15"/>
  <c r="H26" i="15"/>
  <c r="G26" i="15"/>
  <c r="H25" i="15"/>
  <c r="G25" i="15"/>
  <c r="H24" i="15"/>
  <c r="G24" i="15"/>
  <c r="H23" i="15"/>
  <c r="G23" i="15"/>
  <c r="H22" i="15"/>
  <c r="G22" i="15"/>
  <c r="H21" i="15"/>
  <c r="G21" i="15"/>
  <c r="H20" i="15"/>
  <c r="G20" i="15"/>
  <c r="H19" i="15"/>
  <c r="G19" i="15"/>
  <c r="H18" i="15"/>
  <c r="G18" i="15"/>
  <c r="H17" i="15"/>
  <c r="G17" i="15"/>
  <c r="H16" i="15"/>
  <c r="G16" i="15"/>
  <c r="H15" i="15"/>
  <c r="G15" i="15"/>
  <c r="H14" i="15"/>
  <c r="G14" i="15"/>
  <c r="H13" i="15"/>
  <c r="G13" i="15"/>
  <c r="H12" i="15"/>
  <c r="G12" i="15"/>
  <c r="H11" i="15"/>
  <c r="G11" i="15"/>
  <c r="H10" i="15"/>
  <c r="G10" i="15"/>
  <c r="H9" i="15"/>
  <c r="G9" i="15"/>
  <c r="H8" i="15"/>
  <c r="G8" i="15"/>
  <c r="H7" i="15"/>
  <c r="G7" i="15"/>
  <c r="H6" i="15"/>
  <c r="G6" i="15"/>
  <c r="H5" i="15"/>
  <c r="G5" i="15"/>
  <c r="H4" i="15"/>
  <c r="G4" i="15"/>
  <c r="H3" i="15"/>
  <c r="G3" i="15"/>
  <c r="H2" i="15"/>
  <c r="G2" i="15"/>
  <c r="B49" i="3" l="1"/>
  <c r="B14" i="2"/>
  <c r="B43" i="3"/>
  <c r="B81" i="6"/>
  <c r="B17" i="2" l="1"/>
  <c r="C14" i="2" s="1"/>
  <c r="C12" i="2" l="1"/>
  <c r="C11" i="2"/>
  <c r="C10" i="2"/>
  <c r="C8" i="2"/>
  <c r="C9" i="2"/>
  <c r="C4" i="2"/>
  <c r="C3" i="2"/>
  <c r="C5" i="2"/>
  <c r="C6" i="2"/>
  <c r="C13" i="2"/>
  <c r="C7" i="2"/>
  <c r="C2"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<sst xmlns="http://schemas.openxmlformats.org/spreadsheetml/2006/main" count="14978" uniqueCount="4354">
  <si>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</si>
  <si>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</si>
  <si>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</si>
  <si>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</si>
  <si>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</si>
  <si>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</si>
  <si>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</si>
  <si>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</si>
  <si>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</si>
  <si>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</si>
  <si>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</si>
  <si>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</si>
  <si>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</si>
  <si>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</si>
  <si>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</si>
  <si>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</si>
  <si>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</si>
  <si>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</si>
  <si>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</si>
  <si>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</si>
  <si>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</si>
  <si>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</si>
  <si>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</si>
  <si>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</si>
  <si>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</si>
  <si>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</si>
  <si>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</si>
  <si>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</si>
  <si>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</si>
  <si>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frequency_of_use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</si>
  <si>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</si>
  <si>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</si>
  <si>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</si>
  <si>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</si>
  <si>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</si>
  <si>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</si>
  <si>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</si>
  <si>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</si>
  <si>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</si>
  <si>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</si>
  <si>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</si>
  <si>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</si>
  <si>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</si>
  <si>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</si>
  <si>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</si>
  <si>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</si>
  <si>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</si>
  <si>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</si>
  <si>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</si>
  <si>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</si>
  <si>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</si>
  <si>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</si>
  <si>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</si>
  <si>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</si>
  <si>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</si>
  <si>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</si>
  <si>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</si>
  <si>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</si>
  <si>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</si>
  <si>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</si>
  <si>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</si>
  <si>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</si>
  <si>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</si>
  <si>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</si>
  <si>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</si>
  <si>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</si>
  <si>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</si>
  <si>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</si>
  <si>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unknown</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</si>
  <si>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</si>
  <si>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</si>
  <si>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</si>
  <si>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</si>
  <si>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</si>
  <si>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</si>
  <si>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</si>
  <si>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</si>
  <si>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</si>
  <si>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</si>
  <si>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</si>
  <si>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</si>
  <si>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</si>
  <si>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</si>
  <si>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</si>
  <si>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</si>
  <si>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</si>
  <si>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</si>
  <si>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</si>
  <si>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ad_hoc</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</si>
  <si>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</si>
  <si>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</si>
  <si>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</si>
  <si>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</si>
  <si>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</si>
  <si>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</si>
  <si>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</si>
  <si>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</si>
  <si>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</si>
  <si>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</si>
  <si>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</si>
  <si>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</si>
  <si>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</si>
  <si>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</si>
  <si>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</si>
  <si>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</si>
  <si>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</si>
  <si>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</si>
  <si>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</si>
  <si>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</si>
  <si>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</si>
  <si>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</si>
  <si>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</si>
  <si>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</si>
  <si>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</si>
  <si>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</si>
  <si>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</si>
  <si>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</si>
  <si>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</si>
  <si>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</si>
  <si>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</si>
  <si>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</si>
  <si>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</si>
  <si>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</si>
  <si>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</si>
  <si>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</si>
  <si>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</si>
  <si>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</si>
  <si>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</si>
  <si>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</si>
  <si>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</si>
  <si>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</si>
  <si>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</si>
  <si>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</si>
  <si>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</si>
  <si>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</si>
  <si>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</si>
  <si>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</si>
  <si>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</si>
  <si>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</si>
  <si>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</si>
  <si>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</si>
  <si>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</si>
  <si>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</si>
  <si>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</si>
  <si>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</si>
  <si>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</si>
  <si>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</si>
  <si>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</si>
  <si>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</si>
  <si>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</si>
  <si>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</si>
  <si>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</si>
  <si>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</si>
  <si>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</si>
  <si>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</si>
  <si>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</si>
  <si>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</si>
  <si>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</si>
  <si>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</si>
  <si>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</si>
  <si>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routine</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</si>
  <si>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</si>
  <si>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</si>
  <si>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</si>
  <si>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</si>
  <si>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</si>
  <si>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</si>
  <si>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</si>
  <si>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</si>
  <si>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</si>
  <si>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</si>
  <si>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</si>
  <si>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</si>
  <si>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</si>
  <si>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</si>
  <si>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</si>
  <si>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</si>
  <si>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</si>
  <si>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</si>
  <si>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</si>
  <si>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</si>
  <si>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</si>
  <si>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</si>
  <si>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</si>
  <si>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</si>
  <si>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</si>
  <si>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</si>
  <si>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</si>
  <si>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</si>
  <si>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</si>
  <si>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</si>
  <si>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</si>
  <si>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</si>
  <si>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</si>
  <si>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</si>
  <si>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</si>
  <si>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</si>
  <si>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</si>
  <si>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</si>
  <si>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</si>
  <si>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</si>
  <si>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</si>
  <si>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</si>
  <si>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</si>
  <si>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</si>
  <si>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</si>
  <si>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</si>
  <si>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</si>
  <si>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</si>
  <si>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</si>
  <si>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</si>
  <si>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</si>
  <si>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</si>
  <si>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</si>
  <si>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</si>
  <si>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</si>
  <si>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</si>
  <si>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</si>
  <si>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</si>
  <si>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</si>
  <si>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</si>
  <si>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</si>
  <si>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</si>
  <si>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</si>
  <si>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</si>
  <si>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</si>
  <si>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</si>
  <si>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</si>
  <si>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</si>
  <si>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</si>
  <si>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</si>
  <si>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</si>
  <si>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</si>
  <si>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</si>
  <si>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</si>
  <si>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</si>
  <si>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</si>
  <si>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</si>
  <si>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</si>
  <si>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</si>
  <si>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</si>
  <si>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</si>
  <si>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</si>
  <si>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</si>
  <si>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</si>
  <si>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</si>
  <si>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</si>
  <si>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</si>
  <si>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</si>
  <si>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</si>
  <si>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</si>
  <si>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</si>
  <si>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</si>
  <si>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</si>
  <si>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</si>
  <si>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</si>
  <si>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</si>
  <si>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</si>
  <si>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</si>
  <si>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</si>
  <si>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</si>
  <si>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</si>
  <si>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</si>
  <si>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</si>
  <si>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</si>
  <si>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</si>
  <si>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</si>
  <si>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</si>
  <si>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</si>
  <si>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</si>
  <si>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</si>
  <si>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</si>
  <si>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</si>
  <si>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</si>
  <si>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</si>
  <si>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</si>
  <si>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</si>
  <si>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</si>
  <si>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</si>
  <si>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</si>
  <si>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</si>
  <si>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</si>
  <si>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</si>
  <si>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</si>
  <si>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</si>
  <si>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</si>
  <si>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</si>
  <si>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</si>
  <si>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</si>
  <si>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</si>
  <si>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</si>
  <si>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annual repayment of loan contracted for new installed capacities</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</si>
  <si>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</si>
  <si>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</si>
  <si>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</si>
  <si>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</si>
  <si>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</si>
  <si>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</si>
  <si>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</si>
  <si>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</si>
  <si>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</si>
  <si>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</si>
  <si>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</si>
  <si>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</si>
  <si>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</si>
  <si>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</si>
  <si>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</si>
  <si>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</si>
  <si>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</si>
  <si>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</si>
  <si>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</si>
  <si>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</si>
  <si>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</si>
  <si>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</si>
  <si>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</si>
  <si>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</si>
  <si>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</si>
  <si>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</si>
  <si>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</si>
  <si>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</si>
  <si>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</si>
  <si>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</si>
  <si>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</si>
  <si>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</si>
  <si>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</si>
  <si>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</si>
  <si>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</si>
  <si>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</si>
  <si>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</si>
  <si>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</si>
  <si>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</si>
  <si>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</si>
  <si>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</si>
  <si>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</si>
  <si>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</si>
  <si>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</si>
  <si>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</si>
  <si>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</si>
  <si>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</si>
  <si>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</si>
  <si>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</si>
  <si>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</si>
  <si>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</si>
  <si>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</si>
  <si>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</si>
  <si>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</si>
  <si>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</si>
  <si>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</si>
  <si>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</si>
  <si>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</si>
  <si>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</si>
  <si>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</si>
  <si>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</si>
  <si>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</si>
  <si>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</si>
  <si>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</si>
  <si>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</si>
  <si>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</si>
  <si>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</si>
  <si>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</si>
  <si>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</si>
  <si>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</si>
  <si>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</si>
  <si>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</si>
  <si>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</si>
  <si>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</si>
  <si>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</si>
  <si>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</si>
  <si>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</si>
  <si>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</si>
  <si>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</si>
  <si>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</si>
  <si>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</si>
  <si>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</si>
  <si>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</si>
  <si>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</si>
  <si>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</si>
  <si>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</si>
  <si>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</si>
  <si>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</si>
  <si>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</si>
  <si>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</si>
  <si>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</si>
  <si>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</si>
  <si>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</si>
  <si>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</si>
  <si>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</si>
  <si>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</si>
  <si>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</si>
  <si>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</si>
  <si>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</si>
  <si>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</si>
  <si>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</si>
  <si>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</si>
  <si>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</si>
  <si>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</si>
  <si>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</si>
  <si>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</si>
  <si>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</si>
  <si>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</si>
  <si>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</si>
  <si>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</si>
  <si>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</si>
  <si>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</si>
  <si>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</si>
  <si>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</si>
  <si>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</si>
  <si>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</si>
  <si>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</si>
  <si>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</si>
  <si>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</si>
  <si>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</si>
  <si>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</si>
  <si>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</si>
  <si>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</si>
  <si>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</si>
  <si>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</si>
  <si>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</si>
  <si>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</si>
  <si>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</si>
  <si>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</si>
  <si>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</si>
  <si>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</si>
  <si>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</si>
  <si>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</si>
  <si>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</si>
  <si>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</si>
  <si>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</si>
  <si>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</si>
  <si>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</si>
  <si>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</si>
  <si>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</si>
  <si>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</si>
  <si>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</si>
  <si>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</si>
  <si>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</si>
  <si>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</si>
  <si>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</si>
  <si>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</si>
  <si>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</si>
  <si>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</si>
  <si>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</si>
  <si>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</si>
  <si>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</si>
  <si>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</si>
  <si>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</si>
  <si>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</si>
  <si>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</si>
  <si>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</si>
  <si>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</si>
  <si>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</si>
  <si>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</si>
  <si>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</si>
  <si>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</si>
  <si>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</si>
  <si>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</si>
  <si>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</si>
  <si>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</si>
  <si>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</si>
  <si>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</si>
  <si>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</si>
  <si>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</si>
  <si>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</si>
  <si>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</si>
  <si>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</si>
  <si>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</si>
  <si>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</si>
  <si>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</si>
  <si>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</si>
  <si>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</si>
  <si>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</si>
  <si>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</si>
  <si>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</si>
  <si>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</si>
  <si>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</si>
  <si>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</si>
  <si>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</si>
  <si>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</si>
  <si>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</si>
  <si>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</si>
  <si>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</si>
  <si>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</si>
  <si>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</si>
  <si>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</si>
  <si>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</si>
  <si>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</si>
  <si>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</si>
  <si>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</si>
  <si>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</si>
  <si>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</si>
  <si>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</si>
  <si>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</si>
  <si>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</si>
  <si>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</si>
  <si>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</si>
  <si>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</si>
  <si>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</si>
  <si>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</si>
  <si>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</si>
  <si>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</si>
  <si>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</si>
  <si>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</si>
  <si>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</si>
  <si>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</si>
  <si>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</si>
  <si>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</si>
  <si>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</si>
  <si>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</si>
  <si>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</si>
  <si>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</si>
  <si>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</si>
  <si>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</si>
  <si>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</si>
  <si>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</si>
  <si>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</si>
  <si>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</si>
  <si>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</si>
  <si>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</si>
  <si>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</si>
  <si>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</si>
  <si>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</si>
  <si>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</si>
  <si>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</si>
  <si>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</si>
  <si>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</si>
  <si>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</si>
  <si>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</si>
  <si>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</si>
  <si>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</si>
  <si>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</si>
  <si>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</si>
  <si>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</si>
  <si>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</si>
  <si>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</si>
  <si>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</si>
  <si>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</si>
  <si>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</si>
  <si>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</si>
  <si>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</si>
  <si>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</si>
  <si>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</si>
  <si>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</si>
  <si>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</si>
  <si>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</si>
  <si>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</si>
  <si>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</si>
  <si>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</si>
  <si>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</si>
  <si>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</si>
  <si>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</si>
  <si>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</si>
  <si>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</si>
  <si>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</si>
  <si>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</si>
  <si>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</si>
  <si>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</si>
  <si>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</si>
  <si>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</si>
  <si>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</si>
  <si>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</si>
  <si>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</si>
  <si>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</si>
  <si>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</si>
  <si>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</si>
  <si>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</si>
  <si>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</si>
  <si>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</si>
  <si>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</si>
  <si>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</si>
  <si>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</si>
  <si>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</si>
  <si>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</si>
  <si>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</si>
  <si>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</si>
  <si>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</si>
  <si>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</si>
  <si>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</si>
  <si>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</si>
  <si>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</si>
  <si>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</si>
  <si>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</si>
  <si>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</si>
  <si>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</si>
  <si>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</si>
  <si>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</si>
  <si>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</si>
  <si>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</si>
  <si>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</si>
  <si>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</si>
  <si>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</si>
  <si>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</si>
  <si>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</si>
  <si>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</si>
  <si>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</si>
  <si>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</si>
  <si>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</si>
  <si>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</si>
  <si>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</si>
  <si>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</si>
  <si>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</si>
  <si>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</si>
  <si>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</si>
  <si>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</si>
  <si>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</si>
  <si>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</si>
  <si>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</si>
  <si>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</si>
  <si>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</si>
  <si>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</si>
  <si>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</si>
  <si>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</si>
  <si>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</si>
  <si>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</si>
  <si>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</si>
  <si>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</si>
  <si>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</si>
  <si>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</si>
  <si>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</si>
  <si>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</si>
  <si>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</si>
  <si>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</si>
  <si>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</si>
  <si>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</si>
  <si>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</si>
  <si>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</si>
  <si>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</si>
  <si>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</si>
  <si>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</si>
  <si>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</si>
  <si>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</si>
  <si>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</si>
  <si>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</si>
  <si>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</si>
  <si>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</si>
  <si>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</si>
  <si>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</si>
  <si>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</si>
  <si>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</si>
  <si>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</si>
  <si>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</si>
  <si>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</si>
  <si>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</si>
  <si>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</si>
  <si>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</si>
  <si>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</si>
  <si>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</si>
  <si>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</si>
  <si>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</si>
  <si>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</si>
  <si>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</si>
  <si>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</si>
  <si>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</si>
  <si>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</si>
  <si>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</si>
  <si>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</si>
  <si>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</si>
  <si>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</si>
  <si>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</si>
  <si>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</si>
  <si>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</si>
  <si>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</si>
  <si>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</si>
  <si>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</si>
  <si>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</si>
  <si>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</si>
  <si>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</si>
  <si>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</si>
  <si>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</si>
  <si>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</si>
  <si>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</si>
  <si>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</si>
  <si>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</si>
  <si>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</si>
  <si>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</si>
  <si>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</si>
  <si>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</si>
  <si>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</si>
  <si>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</si>
  <si>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</si>
  <si>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</si>
  <si>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</si>
  <si>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</si>
  <si>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</si>
  <si>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</si>
  <si>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</si>
  <si>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</si>
  <si>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</si>
  <si>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</si>
  <si>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</si>
  <si>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</si>
  <si>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</si>
  <si>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</si>
  <si>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</si>
  <si>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</si>
  <si>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</si>
  <si>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</si>
  <si>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</si>
  <si>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</si>
  <si>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</si>
  <si>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</si>
  <si>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</si>
  <si>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</si>
  <si>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</si>
  <si>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</si>
  <si>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</si>
  <si>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</si>
  <si>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</si>
  <si>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</si>
  <si>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</si>
  <si>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</si>
  <si>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</si>
  <si>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</si>
  <si>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</si>
  <si>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</si>
  <si>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</si>
  <si>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</si>
  <si>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</si>
  <si>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</si>
  <si>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</si>
  <si>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</si>
  <si>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</si>
  <si>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</si>
  <si>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</si>
  <si>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</si>
  <si>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</si>
  <si>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</si>
  <si>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</si>
  <si>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</si>
  <si>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</si>
  <si>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</si>
  <si>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</si>
  <si>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</si>
  <si>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</si>
  <si>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</si>
  <si>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</si>
  <si>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</si>
  <si>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</si>
  <si>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</si>
  <si>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</si>
  <si>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</si>
  <si>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</si>
  <si>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</si>
  <si>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</si>
  <si>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</si>
  <si>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</si>
  <si>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</si>
  <si>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</si>
  <si>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</si>
  <si>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</si>
  <si>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</si>
  <si>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</si>
  <si>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Muselu et al.</t>
  </si>
  <si>
    <t>HOMER</t>
  </si>
  <si>
    <t>Tecno-Economic analysis of Hybrid Renewable Energy on Telecommunication Industry in Zambia, Case Study in Mpulungu</t>
  </si>
  <si>
    <t>microgrid</t>
  </si>
  <si>
    <t>To conduct a techno-economic analysis of hybrid renewable energy systems, including solar PV, wind, and batteries, for powering a telecommunication site in Mpulungu, Zambia.</t>
  </si>
  <si>
    <t>A hybrid system combining solar PV, a wind turbine, and battery storage is the most practical and cost-effective solution, having a lower Net Present Cost (NPC) than solar-only or wind-only options.</t>
  </si>
  <si>
    <t>The University of Zambia, School of Engineering</t>
  </si>
  <si>
    <t>ZM</t>
  </si>
  <si>
    <t>https://doi.org/10.36948/ijfmr.2024.v06i05.26393</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</si>
  <si>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</si>
  <si>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</si>
  <si>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</si>
  <si>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</si>
  <si>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</si>
  <si>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</si>
  <si>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</si>
  <si>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</si>
  <si>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</si>
  <si>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</si>
  <si>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</si>
  <si>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</si>
  <si>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</si>
  <si>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</si>
  <si>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</si>
  <si>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</si>
  <si>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</si>
  <si>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</si>
  <si>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</si>
  <si>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</si>
  <si>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</si>
  <si>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</si>
  <si>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</si>
  <si>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</si>
  <si>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</si>
  <si>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</si>
  <si>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</si>
  <si>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</si>
  <si>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</si>
  <si>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</si>
  <si>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</si>
  <si>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</si>
  <si>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</si>
  <si>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</si>
  <si>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</si>
  <si>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</si>
  <si>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</si>
  <si>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</si>
  <si>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</si>
  <si>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</si>
  <si>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</si>
  <si>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</si>
  <si>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</si>
  <si>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</si>
  <si>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</si>
  <si>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</si>
  <si>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</si>
  <si>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</si>
  <si>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</si>
  <si>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</si>
  <si>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</si>
  <si>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</si>
  <si>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</si>
  <si>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</si>
  <si>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</si>
  <si>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</si>
  <si>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</si>
  <si>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</si>
  <si>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</si>
  <si>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</si>
  <si>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</si>
  <si>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</si>
  <si>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A Zegueur et al.</t>
  </si>
  <si>
    <t>HOMER Pro</t>
  </si>
  <si>
    <t>A Techno-Economic Study of a Hybrid PV–Wind–Diesel Standalone Power System for a Rural Telecommunication Station in Northeast Algeria</t>
  </si>
  <si>
    <t>To assess the techno-economic viability and emission reduction of hybrid PV/wind/diesel/battery systems for a rural Algerian telecom station.</t>
  </si>
  <si>
    <t>The PV–wind–diesel–battery configuration achieves the lowest NPC ($85,673) and COE ($0.214/kWh), reducing emissions by more than half.</t>
  </si>
  <si>
    <t>LGMM, Mechanical Engineering Department, University of Skikda, Skikda 21000, Algeria</t>
  </si>
  <si>
    <t>https://doi.org/10.3390/ASEC2023-15250</t>
  </si>
  <si>
    <t>zegueurahlem@gmail.com</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</si>
  <si>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</si>
  <si>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</si>
  <si>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</si>
  <si>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</si>
  <si>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</si>
  <si>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</si>
  <si>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</si>
  <si>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</si>
  <si>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</si>
  <si>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</si>
  <si>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</si>
  <si>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</si>
  <si>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</si>
  <si>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</si>
  <si>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</si>
  <si>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</si>
  <si>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</si>
  <si>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</si>
  <si>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</si>
  <si>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</si>
  <si>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</si>
  <si>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</si>
  <si>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</si>
  <si>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</si>
  <si>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</si>
  <si>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</si>
  <si>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</si>
  <si>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</si>
  <si>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</si>
  <si>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</si>
  <si>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</si>
  <si>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</si>
  <si>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</si>
  <si>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</si>
  <si>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</si>
  <si>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</si>
  <si>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</si>
  <si>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</si>
  <si>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</si>
  <si>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Mina Ashraf et al.</t>
  </si>
  <si>
    <t>A Solar-Powered Irrigation System for Conserving Water and Energy Consumption in Egypt</t>
  </si>
  <si>
    <t>To simulate and experimentally validate a solar-powered irrigation system that conserves water and energy in Egypt.</t>
  </si>
  <si>
    <t>The solar-powered irrigation system is feasible and conserves water and energy, with a net annual grid energy purchase of 408 kWh.</t>
  </si>
  <si>
    <t>German University In Cairo</t>
  </si>
  <si>
    <t>EG</t>
  </si>
  <si>
    <t>https://doi.org/10.18178/JOCET.2019.7.6.514</t>
  </si>
  <si>
    <t>mina_ashraf97@hotmail.com</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</si>
  <si>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</si>
  <si>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</si>
  <si>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</si>
  <si>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</si>
  <si>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</si>
  <si>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</si>
  <si>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</si>
  <si>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</si>
  <si>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</si>
  <si>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</si>
  <si>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</si>
  <si>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</si>
  <si>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</si>
  <si>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</si>
  <si>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</si>
  <si>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</si>
  <si>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</si>
  <si>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</si>
  <si>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</si>
  <si>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</si>
  <si>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</si>
  <si>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</si>
  <si>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</si>
  <si>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</si>
  <si>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</si>
  <si>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</si>
  <si>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</si>
  <si>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</si>
  <si>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</si>
  <si>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</si>
  <si>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</si>
  <si>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</si>
  <si>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</si>
  <si>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</si>
  <si>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</si>
  <si>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</si>
  <si>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</si>
  <si>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</si>
  <si>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</si>
  <si>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</si>
  <si>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</si>
  <si>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</si>
  <si>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</si>
  <si>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</si>
  <si>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</si>
  <si>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</si>
  <si>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</si>
  <si>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</si>
  <si>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</si>
  <si>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</si>
  <si>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</si>
  <si>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</si>
  <si>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</si>
  <si>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</si>
  <si>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</si>
  <si>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</si>
  <si>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</si>
  <si>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</si>
  <si>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</si>
  <si>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</si>
  <si>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</si>
  <si>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</si>
  <si>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</si>
  <si>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</si>
  <si>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</si>
  <si>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</si>
  <si>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</si>
  <si>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</si>
  <si>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</si>
  <si>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</si>
  <si>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</si>
  <si>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</si>
  <si>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</si>
  <si>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</si>
  <si>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</si>
  <si>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</si>
  <si>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</si>
  <si>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</si>
  <si>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</si>
  <si>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</si>
  <si>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</si>
  <si>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</si>
  <si>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</si>
  <si>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</si>
  <si>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</si>
  <si>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</si>
  <si>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</si>
  <si>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</si>
  <si>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</si>
  <si>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</si>
  <si>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</si>
  <si>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</si>
  <si>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</si>
  <si>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</si>
  <si>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</si>
  <si>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</si>
  <si>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</si>
  <si>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</si>
  <si>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</si>
  <si>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</si>
  <si>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</si>
  <si>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</si>
  <si>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</si>
  <si>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</si>
  <si>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</si>
  <si>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</si>
  <si>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</si>
  <si>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</si>
  <si>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</si>
  <si>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</si>
  <si>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</si>
  <si>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</si>
  <si>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</si>
  <si>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</si>
  <si>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</si>
  <si>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</si>
  <si>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</si>
  <si>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</si>
  <si>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</si>
  <si>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</si>
  <si>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</si>
  <si>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</si>
  <si>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</si>
  <si>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</si>
  <si>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</si>
  <si>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</si>
  <si>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</si>
  <si>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</si>
  <si>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</si>
  <si>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</si>
  <si>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</si>
  <si>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</si>
  <si>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</si>
  <si>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</si>
  <si>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</si>
  <si>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</si>
  <si>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</si>
  <si>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</si>
  <si>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</si>
  <si>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</si>
  <si>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</si>
  <si>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</si>
  <si>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</si>
  <si>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</si>
  <si>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</si>
  <si>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</si>
  <si>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</si>
  <si>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</si>
  <si>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</si>
  <si>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</si>
  <si>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</si>
  <si>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</si>
  <si>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</si>
  <si>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</si>
  <si>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</si>
  <si>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</si>
  <si>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</si>
  <si>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</si>
  <si>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</si>
  <si>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</si>
  <si>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</si>
  <si>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</si>
  <si>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</si>
  <si>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</si>
  <si>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</si>
  <si>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</si>
  <si>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</si>
  <si>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</si>
  <si>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</si>
  <si>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</si>
  <si>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</si>
  <si>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</si>
  <si>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</si>
  <si>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</si>
  <si>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</si>
  <si>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</si>
  <si>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</si>
  <si>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</si>
  <si>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</si>
  <si>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</si>
  <si>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</si>
  <si>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</si>
  <si>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</si>
  <si>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</si>
  <si>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</si>
  <si>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</si>
  <si>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</si>
  <si>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</si>
  <si>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</si>
  <si>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</si>
  <si>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</si>
  <si>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</si>
  <si>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</si>
  <si>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</si>
  <si>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</si>
  <si>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</si>
  <si>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</si>
  <si>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</si>
  <si>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</si>
  <si>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</si>
  <si>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</si>
  <si>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</si>
  <si>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</si>
  <si>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</si>
  <si>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</si>
  <si>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</si>
  <si>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</si>
  <si>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</si>
  <si>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</si>
  <si>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</si>
  <si>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</si>
  <si>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</si>
  <si>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</si>
  <si>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</si>
  <si>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</si>
  <si>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</si>
  <si>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</si>
  <si>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</si>
  <si>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</si>
  <si>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</si>
  <si>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</si>
  <si>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</si>
  <si>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</si>
  <si>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</si>
  <si>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</si>
  <si>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</si>
  <si>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</si>
  <si>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</si>
  <si>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 xml:space="preserve">
https://doi.org/10.3390/ijgi10110780</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</si>
  <si>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</si>
  <si>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</si>
  <si>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</si>
  <si>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</si>
  <si>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</si>
  <si>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</si>
  <si>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</si>
  <si>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</si>
  <si>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</si>
  <si>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</si>
  <si>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</si>
  <si>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</si>
  <si>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</si>
  <si>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</si>
  <si>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</si>
  <si>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</si>
  <si>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</si>
  <si>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</si>
  <si>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</si>
  <si>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</si>
  <si>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</si>
  <si>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</si>
  <si>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</si>
  <si>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</si>
  <si>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</si>
  <si>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</si>
  <si>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</si>
  <si>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</si>
  <si>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</si>
  <si>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</si>
  <si>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</si>
  <si>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</si>
  <si>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</si>
  <si>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</si>
  <si>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</si>
  <si>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</si>
  <si>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</si>
  <si>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</si>
  <si>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</si>
  <si>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</si>
  <si>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</si>
  <si>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</si>
  <si>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</si>
  <si>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</si>
  <si>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</si>
  <si>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</si>
  <si>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</si>
  <si>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</si>
  <si>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</si>
  <si>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</si>
  <si>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</si>
  <si>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</si>
  <si>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</si>
  <si>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</si>
  <si>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</si>
  <si>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</si>
  <si>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</si>
  <si>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</si>
  <si>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</si>
  <si>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</si>
  <si>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</si>
  <si>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</si>
  <si>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</si>
  <si>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</si>
  <si>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</si>
  <si>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</si>
  <si>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</si>
  <si>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</si>
  <si>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</si>
  <si>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</si>
  <si>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</si>
  <si>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</si>
  <si>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</si>
  <si>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</si>
  <si>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</si>
  <si>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</si>
  <si>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</si>
  <si>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</si>
  <si>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</si>
  <si>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</si>
  <si>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</si>
  <si>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</si>
  <si>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</si>
  <si>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</si>
  <si>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</si>
  <si>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</si>
  <si>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</si>
  <si>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</si>
  <si>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</si>
  <si>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</si>
  <si>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</si>
  <si>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</si>
  <si>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</si>
  <si>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</si>
  <si>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</si>
  <si>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</si>
  <si>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</si>
  <si>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</si>
  <si>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</si>
  <si>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</si>
  <si>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</si>
  <si>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</si>
  <si>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</si>
  <si>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</si>
  <si>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</si>
  <si>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</si>
  <si>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</si>
  <si>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</si>
  <si>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</si>
  <si>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</si>
  <si>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</si>
  <si>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</si>
  <si>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</si>
  <si>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</si>
  <si>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</si>
  <si>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</si>
  <si>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</si>
  <si>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</si>
  <si>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</si>
  <si>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</si>
  <si>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</si>
  <si>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</si>
  <si>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</si>
  <si>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</si>
  <si>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</si>
  <si>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</si>
  <si>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</si>
  <si>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</si>
  <si>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</si>
  <si>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</si>
  <si>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</si>
  <si>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</si>
  <si>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</si>
  <si>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</si>
  <si>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</si>
  <si>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</si>
  <si>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</si>
  <si>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</si>
  <si>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</si>
  <si>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</si>
  <si>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</si>
  <si>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</si>
  <si>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</si>
  <si>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</si>
  <si>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</si>
  <si>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</si>
  <si>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</si>
  <si>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</si>
  <si>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</si>
  <si>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</si>
  <si>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</si>
  <si>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</si>
  <si>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</si>
  <si>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A. V. Anayochukwu and A. E. Onyeka</t>
  </si>
  <si>
    <t>Assessment of Carbon Credits for Power Generation Systems at GSM Base Station Site</t>
  </si>
  <si>
    <t>To compare the carbon credits of hybrid power systems for a GSM base station site.</t>
  </si>
  <si>
    <t>The hybrid PV/wind/hydro/Diesel system achieves the highest carbon credits of $14,509.16 relative to diesel-only.</t>
  </si>
  <si>
    <t>University of Nigeria, Nsukka; University of Nigeria, Enugu campus</t>
  </si>
  <si>
    <t>NG</t>
  </si>
  <si>
    <t>https://izlik.org/JA59NH49TX</t>
  </si>
  <si>
    <t>vincent_ani@yahoo.com</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</si>
  <si>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</si>
  <si>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</si>
  <si>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</si>
  <si>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</si>
  <si>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</si>
  <si>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</si>
  <si>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</si>
  <si>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</si>
  <si>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</si>
  <si>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</si>
  <si>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</si>
  <si>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</si>
  <si>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</si>
  <si>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</si>
  <si>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</si>
  <si>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</si>
  <si>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</si>
  <si>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</si>
  <si>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</si>
  <si>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</si>
  <si>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</si>
  <si>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</si>
  <si>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</si>
  <si>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</si>
  <si>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</si>
  <si>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</si>
  <si>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</si>
  <si>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</si>
  <si>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</si>
  <si>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</si>
  <si>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</si>
  <si>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</si>
  <si>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</si>
  <si>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</si>
  <si>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</si>
  <si>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</si>
  <si>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</si>
  <si>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</si>
  <si>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</si>
  <si>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</si>
  <si>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</si>
  <si>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</si>
  <si>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</si>
  <si>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</si>
  <si>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</si>
  <si>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</si>
  <si>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</si>
  <si>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</si>
  <si>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</si>
  <si>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</si>
  <si>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</si>
  <si>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</si>
  <si>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</si>
  <si>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</si>
  <si>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</si>
  <si>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</si>
  <si>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</si>
  <si>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</si>
  <si>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</si>
  <si>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</si>
  <si>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</si>
  <si>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</si>
  <si>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</si>
  <si>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</si>
  <si>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</si>
  <si>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</si>
  <si>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</si>
  <si>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</si>
  <si>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</si>
  <si>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Ibrahim B. Mansir and  Paul C. Okonkwo</t>
  </si>
  <si>
    <t>Assessing the techno-economic feasibility of hydrogen refueling stations using advanced algorithms: A case study</t>
  </si>
  <si>
    <t>To assess the techno-economic feasibility of renewable-based hybrid energy systems for hydrogen refueling stations in Lagos, Nigeria.</t>
  </si>
  <si>
    <t>The photovoltaic–wind turbine–battery hybrid system is the most economical, with LCOE of $0.0156/kWh and LCOH of $0.516/kg.</t>
  </si>
  <si>
    <t>Prince Sattam bin Abdulaziz University, Dhofar University</t>
  </si>
  <si>
    <t>SA, OM</t>
  </si>
  <si>
    <t>https://doi.org/10.1016/j.grets.2026.100346</t>
  </si>
  <si>
    <t>i.balarabe@psau.edu.sa</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</si>
  <si>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</si>
  <si>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</si>
  <si>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</si>
  <si>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</si>
  <si>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</si>
  <si>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</si>
  <si>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</si>
  <si>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</si>
  <si>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</si>
  <si>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</si>
  <si>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</si>
  <si>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</si>
  <si>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</si>
  <si>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</si>
  <si>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</si>
  <si>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</si>
  <si>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</si>
  <si>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</si>
  <si>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</si>
  <si>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</si>
  <si>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</si>
  <si>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</si>
  <si>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</si>
  <si>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</si>
  <si>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</si>
  <si>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</si>
  <si>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</si>
  <si>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</si>
  <si>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</si>
  <si>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</si>
  <si>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</si>
  <si>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</si>
  <si>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</si>
  <si>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</si>
  <si>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</si>
  <si>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</si>
  <si>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</si>
  <si>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</si>
  <si>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</si>
  <si>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</si>
  <si>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</si>
  <si>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</si>
  <si>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</si>
  <si>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</si>
  <si>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</si>
  <si>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</si>
  <si>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</si>
  <si>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</si>
  <si>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</si>
  <si>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</si>
  <si>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</si>
  <si>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</si>
  <si>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</si>
  <si>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</si>
  <si>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</si>
  <si>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</si>
  <si>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</si>
  <si>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</si>
  <si>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</si>
  <si>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</si>
  <si>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</si>
  <si>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</si>
  <si>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</si>
  <si>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</si>
  <si>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</si>
  <si>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</si>
  <si>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</si>
  <si>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</si>
  <si>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</si>
  <si>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</si>
  <si>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</si>
  <si>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</si>
  <si>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</si>
  <si>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</si>
  <si>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</si>
  <si>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</si>
  <si>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</si>
  <si>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</si>
  <si>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</si>
  <si>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</si>
  <si>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</si>
  <si>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</si>
  <si>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</si>
  <si>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</si>
  <si>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</si>
  <si>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</si>
  <si>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</si>
  <si>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</si>
  <si>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</si>
  <si>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</si>
  <si>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</si>
  <si>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</si>
  <si>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</si>
  <si>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</si>
  <si>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</si>
  <si>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</si>
  <si>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</si>
  <si>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</si>
  <si>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</si>
  <si>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</si>
  <si>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</si>
  <si>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</si>
  <si>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</si>
  <si>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</si>
  <si>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</si>
  <si>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</si>
  <si>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</si>
  <si>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</si>
  <si>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</si>
  <si>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</si>
  <si>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</si>
  <si>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</si>
  <si>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</si>
  <si>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</si>
  <si>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</si>
  <si>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</si>
  <si>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</si>
  <si>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</si>
  <si>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</si>
  <si>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</si>
  <si>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</si>
  <si>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</si>
  <si>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</si>
  <si>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</si>
  <si>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</si>
  <si>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</si>
  <si>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</si>
  <si>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</si>
  <si>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</si>
  <si>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</si>
  <si>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</si>
  <si>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</si>
  <si>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</si>
  <si>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</si>
  <si>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</si>
  <si>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</si>
  <si>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</si>
  <si>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</si>
  <si>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</si>
  <si>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</si>
  <si>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</si>
  <si>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</si>
  <si>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</si>
  <si>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</si>
  <si>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</si>
  <si>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</si>
  <si>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</si>
  <si>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</si>
  <si>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</si>
  <si>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tool_name</t>
  </si>
  <si>
    <t>Type</t>
  </si>
  <si>
    <t>capacity_expansion</t>
  </si>
  <si>
    <t>GIS</t>
  </si>
  <si>
    <t>geospatial_electrification</t>
  </si>
  <si>
    <t>Balmorel</t>
  </si>
  <si>
    <t>capacity_expansion,production_cost</t>
  </si>
  <si>
    <t>Calliope</t>
  </si>
  <si>
    <t>PyPSA</t>
  </si>
  <si>
    <t>GEGIS</t>
  </si>
  <si>
    <t>demand_forecast</t>
  </si>
  <si>
    <t>atlite</t>
  </si>
  <si>
    <t>capacity expansion, nexus</t>
  </si>
  <si>
    <t>Eviews</t>
  </si>
  <si>
    <t>Dispa-SET</t>
  </si>
  <si>
    <t>production_cost,unit_commitment</t>
  </si>
  <si>
    <t>LISFLOOD</t>
  </si>
  <si>
    <t>hydrological</t>
  </si>
  <si>
    <t>capacity_expansion, demand_forecast</t>
  </si>
  <si>
    <t>MAED</t>
  </si>
  <si>
    <t>MARKAL</t>
  </si>
  <si>
    <t>demand_forecast, capacity_expansion</t>
  </si>
  <si>
    <t>NEMO</t>
  </si>
  <si>
    <t>SWITCH</t>
  </si>
  <si>
    <t>FlexTool</t>
  </si>
  <si>
    <t>production_cost</t>
  </si>
  <si>
    <t>DIME</t>
  </si>
  <si>
    <t>QGIS</t>
  </si>
  <si>
    <t>capacity_expansion, production_cost, demand_forecast, nexus</t>
  </si>
  <si>
    <t>AEZ</t>
  </si>
  <si>
    <t>WEAP</t>
  </si>
  <si>
    <t>GCM</t>
  </si>
  <si>
    <t>MAED-2</t>
  </si>
  <si>
    <t>pvlib</t>
  </si>
  <si>
    <t>geospatial_electrification, hybrid_optimization</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</si>
  <si>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</si>
  <si>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</si>
  <si>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</si>
  <si>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</si>
  <si>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</si>
  <si>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</si>
  <si>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</si>
  <si>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</si>
  <si>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</si>
  <si>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</si>
  <si>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</si>
  <si>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</si>
  <si>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</si>
  <si>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</si>
  <si>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</si>
  <si>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</si>
  <si>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Vensim</t>
  </si>
  <si>
    <t>Homer</t>
  </si>
  <si>
    <t>GaBi</t>
  </si>
  <si>
    <t>Aspen Plus</t>
  </si>
  <si>
    <t xml:space="preserve">DIgSILENT </t>
  </si>
  <si>
    <t>GeoCLEWs</t>
  </si>
  <si>
    <t>Clewsy</t>
  </si>
  <si>
    <t>Powersim</t>
  </si>
  <si>
    <t>iso_code</t>
  </si>
  <si>
    <t>iso3</t>
  </si>
  <si>
    <t>country</t>
  </si>
  <si>
    <t>AO</t>
  </si>
  <si>
    <t>BJ</t>
  </si>
  <si>
    <t>BW</t>
  </si>
  <si>
    <t>BF</t>
  </si>
  <si>
    <t>BI</t>
  </si>
  <si>
    <t>CF</t>
  </si>
  <si>
    <t>TD</t>
  </si>
  <si>
    <t>KM</t>
  </si>
  <si>
    <t>CG</t>
  </si>
  <si>
    <t>CD</t>
  </si>
  <si>
    <t>DJ</t>
  </si>
  <si>
    <t>GQ</t>
  </si>
  <si>
    <t>ER</t>
  </si>
  <si>
    <t>GA</t>
  </si>
  <si>
    <t>GM</t>
  </si>
  <si>
    <t>GN</t>
  </si>
  <si>
    <t>GW</t>
  </si>
  <si>
    <t>CI</t>
  </si>
  <si>
    <t>LS</t>
  </si>
  <si>
    <t>LR</t>
  </si>
  <si>
    <t>LY</t>
  </si>
  <si>
    <t>MG</t>
  </si>
  <si>
    <t>ML</t>
  </si>
  <si>
    <t>MR</t>
  </si>
  <si>
    <t>MZ</t>
  </si>
  <si>
    <t>NA</t>
  </si>
  <si>
    <t>RW</t>
  </si>
  <si>
    <t>ST</t>
  </si>
  <si>
    <t>SN</t>
  </si>
  <si>
    <t>SC</t>
  </si>
  <si>
    <t>SL</t>
  </si>
  <si>
    <t>SO</t>
  </si>
  <si>
    <t>SS</t>
  </si>
  <si>
    <t>SD</t>
  </si>
  <si>
    <t>SZ</t>
  </si>
  <si>
    <t>TG</t>
  </si>
  <si>
    <t>UG</t>
  </si>
  <si>
    <t>ZW</t>
  </si>
  <si>
    <t>CV</t>
  </si>
  <si>
    <t>pool_code</t>
  </si>
  <si>
    <t>country_name</t>
  </si>
  <si>
    <t>region</t>
  </si>
  <si>
    <t>language</t>
  </si>
  <si>
    <t>nb_models_applied</t>
  </si>
  <si>
    <t>nb_models_national</t>
  </si>
  <si>
    <t>has_institutional_capacity</t>
  </si>
  <si>
    <t>data_availability</t>
  </si>
  <si>
    <t>electrification_rate</t>
  </si>
  <si>
    <t>has_ndc</t>
  </si>
  <si>
    <t>has_lts</t>
  </si>
  <si>
    <t>Algeria</t>
  </si>
  <si>
    <t>north</t>
  </si>
  <si>
    <t>AR</t>
  </si>
  <si>
    <t>moderate</t>
  </si>
  <si>
    <t>Angola</t>
  </si>
  <si>
    <t>southern</t>
  </si>
  <si>
    <t>poor</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</si>
  <si>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</si>
  <si>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</si>
  <si>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</si>
  <si>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</si>
  <si>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</si>
  <si>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</si>
  <si>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</si>
  <si>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</si>
  <si>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</si>
  <si>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</si>
  <si>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</si>
  <si>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</si>
  <si>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</si>
  <si>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</si>
  <si>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</si>
  <si>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</si>
  <si>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</si>
  <si>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</si>
  <si>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</si>
  <si>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</si>
  <si>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</si>
  <si>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</si>
  <si>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</si>
  <si>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</si>
  <si>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</si>
  <si>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</si>
  <si>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</si>
  <si>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</si>
  <si>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</si>
  <si>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</si>
  <si>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</si>
  <si>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</si>
  <si>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</si>
  <si>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</si>
  <si>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</si>
  <si>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</si>
  <si>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</si>
  <si>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</si>
  <si>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</si>
  <si>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</si>
  <si>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</si>
  <si>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</si>
  <si>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</si>
  <si>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</si>
  <si>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</si>
  <si>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</si>
  <si>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</si>
  <si>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</si>
  <si>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</si>
  <si>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</si>
  <si>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</si>
  <si>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</si>
  <si>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</si>
  <si>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</si>
  <si>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</si>
  <si>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</si>
  <si>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</si>
  <si>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</si>
  <si>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</si>
  <si>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</si>
  <si>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</si>
  <si>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</si>
  <si>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</si>
  <si>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</si>
  <si>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</si>
  <si>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</si>
  <si>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</si>
  <si>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</si>
  <si>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</si>
  <si>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</si>
  <si>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</si>
  <si>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</si>
  <si>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</si>
  <si>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</si>
  <si>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</si>
  <si>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</si>
  <si>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</si>
  <si>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</si>
  <si>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</si>
  <si>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</si>
  <si>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</si>
  <si>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</si>
  <si>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</si>
  <si>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</si>
  <si>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</si>
  <si>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</si>
  <si>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</si>
  <si>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</si>
  <si>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</si>
  <si>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</si>
  <si>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</si>
  <si>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</si>
  <si>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</si>
  <si>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</si>
  <si>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</si>
  <si>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</si>
  <si>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</si>
  <si>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</si>
  <si>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</si>
  <si>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</si>
  <si>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</si>
  <si>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</si>
  <si>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</si>
  <si>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</si>
  <si>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</si>
  <si>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</si>
  <si>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</si>
  <si>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</si>
  <si>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</si>
  <si>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</si>
  <si>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</si>
  <si>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</si>
  <si>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regional_trade</t>
  </si>
  <si>
    <t>Python for Power System Analysis</t>
  </si>
  <si>
    <t>FIAS,KIT,TU Berlin</t>
  </si>
  <si>
    <t>CH,GB</t>
  </si>
  <si>
    <t>Univ. of Cambridge,ETH Zurich</t>
  </si>
  <si>
    <t>Open Source Spatial Electrification Tool</t>
  </si>
  <si>
    <t>KTH</t>
  </si>
  <si>
    <t>electrification,geospatial_analysis</t>
  </si>
  <si>
    <t>Baltic Model of Regional Energy Liberalisation</t>
  </si>
  <si>
    <t>DK</t>
  </si>
  <si>
    <t>Danish Energy Agency,DTU</t>
  </si>
  <si>
    <t>Power_system_capacity_expansion,national_planning,sector_coupling,VRE_integration</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</si>
  <si>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</si>
  <si>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</si>
  <si>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</si>
  <si>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</si>
  <si>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</si>
  <si>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t>
  </si>
  <si>
    <t>PLEXOS Integrated Energy Model</t>
  </si>
  <si>
    <t>AU</t>
  </si>
  <si>
    <t>Energy Exemplar</t>
  </si>
  <si>
    <t>dispatch_flexibility</t>
  </si>
  <si>
    <t>Hybrid Optimization of Multiple Energy Resources</t>
  </si>
  <si>
    <t>NREL</t>
  </si>
  <si>
    <t>electrification</t>
  </si>
  <si>
    <t>Ventana Systems</t>
  </si>
  <si>
    <t>Flextool</t>
  </si>
  <si>
    <t>VTT,IRENA</t>
  </si>
  <si>
    <t>Model for Analysis of Energy Demand</t>
  </si>
  <si>
    <t>IAEA</t>
  </si>
  <si>
    <t>demand_forecasting</t>
  </si>
  <si>
    <t>Aalborg University</t>
  </si>
  <si>
    <t>sector_coupling</t>
  </si>
  <si>
    <t>Quantum Geographic Information System</t>
  </si>
  <si>
    <t>OSGeo</t>
  </si>
  <si>
    <t>geospatial_analysis</t>
  </si>
  <si>
    <t>Esri</t>
  </si>
  <si>
    <t>CLEWs</t>
  </si>
  <si>
    <t>Climate, Land, Energy and Water strategies</t>
  </si>
  <si>
    <t>KTH,UNDESA</t>
  </si>
  <si>
    <t>nexus_modeling,water_planning</t>
  </si>
  <si>
    <t>WASP</t>
  </si>
  <si>
    <t>Wien Automatic System Planning</t>
  </si>
  <si>
    <t>IAEA,TVA</t>
  </si>
  <si>
    <t>Next Energy Modeling system for Optimization</t>
  </si>
  <si>
    <t>Water Evaluation and Planning</t>
  </si>
  <si>
    <t>water_planning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</si>
  <si>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</si>
  <si>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</si>
  <si>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</si>
  <si>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</si>
  <si>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</si>
  <si>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</si>
  <si>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</si>
  <si>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</si>
  <si>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dispatch_flexibility,national_planning</t>
  </si>
  <si>
    <t>SATIM</t>
  </si>
  <si>
    <t>South Africa TIMES Model</t>
  </si>
  <si>
    <t>Univ. of Cape Town</t>
  </si>
  <si>
    <t>The Electricity Model Base for Africa</t>
  </si>
  <si>
    <t>Simplified Approach for Estimating Impacts of Electricity Generation</t>
  </si>
  <si>
    <t>environmental_impact</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</si>
  <si>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</si>
  <si>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</si>
  <si>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</si>
  <si>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</si>
  <si>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</si>
  <si>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</si>
  <si>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</si>
  <si>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</si>
  <si>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</si>
  <si>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</si>
  <si>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</si>
  <si>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</si>
  <si>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</si>
  <si>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</si>
  <si>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</si>
  <si>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</si>
  <si>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</si>
  <si>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</si>
  <si>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</si>
  <si>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</si>
  <si>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</si>
  <si>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</si>
  <si>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</si>
  <si>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</si>
  <si>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</si>
  <si>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</si>
  <si>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</si>
  <si>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</si>
  <si>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</si>
  <si>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</si>
  <si>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</si>
  <si>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</si>
  <si>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</si>
  <si>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</si>
  <si>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</si>
  <si>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</si>
  <si>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</si>
  <si>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</si>
  <si>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</si>
  <si>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</si>
  <si>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</si>
  <si>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</si>
  <si>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</si>
  <si>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</si>
  <si>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</si>
  <si>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</si>
  <si>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</si>
  <si>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</si>
  <si>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</si>
  <si>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</si>
  <si>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</si>
  <si>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</si>
  <si>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</si>
  <si>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</si>
  <si>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</si>
  <si>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</si>
  <si>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</si>
  <si>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</si>
  <si>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</si>
  <si>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</si>
  <si>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</si>
  <si>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</si>
  <si>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</si>
  <si>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</si>
  <si>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</si>
  <si>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</si>
  <si>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</si>
  <si>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</si>
  <si>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</si>
  <si>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</si>
  <si>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</si>
  <si>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</si>
  <si>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</si>
  <si>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</si>
  <si>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</si>
  <si>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</si>
  <si>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</si>
  <si>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</si>
  <si>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</si>
  <si>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</si>
  <si>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</si>
  <si>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</si>
  <si>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</si>
  <si>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</si>
  <si>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</si>
  <si>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</si>
  <si>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</si>
  <si>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</si>
  <si>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</si>
  <si>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</si>
  <si>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</si>
  <si>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</si>
  <si>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</si>
  <si>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</si>
  <si>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</si>
  <si>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</si>
  <si>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</si>
  <si>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</si>
  <si>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</si>
  <si>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</si>
  <si>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</si>
  <si>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</si>
  <si>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</si>
  <si>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</si>
  <si>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</si>
  <si>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</si>
  <si>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</si>
  <si>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</si>
  <si>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</si>
  <si>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</si>
  <si>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</si>
  <si>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</si>
  <si>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</si>
  <si>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</si>
  <si>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</si>
  <si>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</si>
  <si>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</si>
  <si>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</si>
  <si>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</si>
  <si>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</si>
  <si>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</si>
  <si>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</si>
  <si>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</si>
  <si>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</si>
  <si>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</si>
  <si>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</si>
  <si>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</si>
  <si>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</si>
  <si>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</si>
  <si>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</si>
  <si>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</si>
  <si>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</si>
  <si>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</si>
  <si>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</si>
  <si>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</si>
  <si>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</si>
  <si>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</si>
  <si>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</si>
  <si>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</si>
  <si>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</si>
  <si>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</si>
  <si>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</si>
  <si>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</si>
  <si>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</si>
  <si>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</si>
  <si>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</si>
  <si>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</si>
  <si>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</si>
  <si>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</si>
  <si>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</si>
  <si>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</si>
  <si>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</si>
  <si>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</si>
  <si>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</si>
  <si>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</si>
  <si>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</si>
  <si>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</si>
  <si>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</si>
  <si>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</si>
  <si>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</si>
  <si>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</si>
  <si>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</si>
  <si>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</si>
  <si>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</si>
  <si>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</si>
  <si>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</si>
  <si>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</si>
  <si>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</si>
  <si>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</si>
  <si>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</si>
  <si>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</si>
  <si>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</si>
  <si>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</si>
  <si>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</si>
  <si>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</si>
  <si>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</si>
  <si>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</si>
  <si>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</si>
  <si>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</si>
  <si>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</si>
  <si>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</si>
  <si>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</si>
  <si>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</si>
  <si>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</si>
  <si>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</si>
  <si>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</si>
  <si>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</si>
  <si>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</si>
  <si>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</si>
  <si>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</si>
  <si>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</si>
  <si>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</si>
  <si>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</si>
  <si>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</si>
  <si>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</si>
  <si>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</si>
  <si>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</si>
  <si>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</si>
  <si>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</si>
  <si>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</si>
  <si>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</si>
  <si>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</si>
  <si>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</si>
  <si>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</si>
  <si>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</si>
  <si>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</si>
  <si>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</si>
  <si>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</si>
  <si>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</si>
  <si>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</si>
  <si>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</si>
  <si>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</si>
  <si>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</si>
  <si>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</si>
  <si>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</si>
  <si>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</si>
  <si>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</si>
  <si>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</si>
  <si>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</si>
  <si>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</si>
  <si>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</si>
  <si>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</si>
  <si>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</si>
  <si>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</si>
  <si>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</si>
  <si>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</si>
  <si>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</si>
  <si>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</si>
  <si>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</si>
  <si>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</si>
  <si>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</si>
  <si>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</si>
  <si>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</si>
  <si>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</si>
  <si>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</si>
  <si>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</si>
  <si>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</si>
  <si>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</si>
  <si>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</si>
  <si>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</si>
  <si>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</si>
  <si>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</si>
  <si>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</si>
  <si>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</si>
  <si>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</si>
  <si>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</si>
  <si>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</si>
  <si>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</si>
  <si>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</si>
  <si>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</si>
  <si>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</si>
  <si>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</si>
  <si>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</si>
  <si>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</si>
  <si>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</si>
  <si>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</si>
  <si>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</si>
  <si>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</si>
  <si>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</si>
  <si>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</si>
  <si>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</si>
  <si>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</si>
  <si>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</si>
  <si>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</si>
  <si>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</si>
  <si>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</si>
  <si>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</si>
  <si>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</si>
  <si>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</si>
  <si>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</si>
  <si>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</si>
  <si>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</si>
  <si>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</si>
  <si>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</si>
  <si>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</si>
  <si>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</si>
  <si>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</si>
  <si>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</si>
  <si>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</si>
  <si>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IE</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</si>
  <si>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</si>
  <si>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</si>
  <si>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</si>
  <si>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</si>
  <si>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</si>
  <si>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</si>
  <si>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</si>
  <si>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</si>
  <si>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</si>
  <si>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</si>
  <si>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</si>
  <si>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</si>
  <si>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</si>
  <si>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</si>
  <si>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</si>
  <si>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</si>
  <si>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</si>
  <si>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</si>
  <si>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</si>
  <si>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</si>
  <si>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</si>
  <si>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</si>
  <si>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</si>
  <si>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</si>
  <si>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</si>
  <si>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</si>
  <si>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</si>
  <si>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</si>
  <si>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</si>
  <si>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</si>
  <si>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</si>
  <si>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</si>
  <si>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</si>
  <si>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</si>
  <si>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</si>
  <si>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</si>
  <si>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</si>
  <si>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</si>
  <si>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</si>
  <si>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</si>
  <si>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</si>
  <si>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</si>
  <si>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</si>
  <si>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</si>
  <si>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</si>
  <si>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</si>
  <si>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</si>
  <si>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</si>
  <si>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</si>
  <si>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</si>
  <si>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</si>
  <si>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</si>
  <si>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</si>
  <si>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</si>
  <si>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</si>
  <si>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</si>
  <si>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</si>
  <si>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</si>
  <si>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</si>
  <si>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</si>
  <si>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</si>
  <si>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</si>
  <si>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</si>
  <si>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</si>
  <si>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</si>
  <si>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</si>
  <si>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</si>
  <si>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</si>
  <si>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</si>
  <si>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</si>
  <si>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</si>
  <si>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</si>
  <si>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</si>
  <si>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</si>
  <si>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</si>
  <si>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</si>
  <si>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</si>
  <si>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</si>
  <si>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</si>
  <si>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</si>
  <si>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</si>
  <si>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</si>
  <si>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</si>
  <si>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</si>
  <si>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</si>
  <si>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</si>
  <si>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</si>
  <si>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</si>
  <si>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</si>
  <si>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</si>
  <si>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</si>
  <si>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</si>
  <si>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</si>
  <si>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</si>
  <si>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</si>
  <si>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</si>
  <si>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</si>
  <si>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</si>
  <si>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</si>
  <si>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</si>
  <si>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</si>
  <si>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</si>
  <si>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</si>
  <si>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</si>
  <si>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</si>
  <si>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</si>
  <si>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</si>
  <si>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</si>
  <si>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</si>
  <si>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</si>
  <si>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</si>
  <si>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</si>
  <si>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</si>
  <si>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</si>
  <si>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</si>
  <si>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</si>
  <si>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</si>
  <si>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</si>
  <si>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</si>
  <si>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</si>
  <si>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</si>
  <si>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</si>
  <si>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</si>
  <si>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</si>
  <si>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</si>
  <si>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</si>
  <si>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</si>
  <si>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</si>
  <si>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</si>
  <si>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</si>
  <si>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</si>
  <si>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</si>
  <si>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</si>
  <si>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</si>
  <si>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</si>
  <si>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</si>
  <si>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</si>
  <si>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</si>
  <si>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</si>
  <si>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</si>
  <si>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</si>
  <si>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</si>
  <si>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</si>
  <si>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</si>
  <si>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</si>
  <si>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</si>
  <si>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</si>
  <si>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</si>
  <si>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</si>
  <si>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</si>
  <si>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</si>
  <si>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</si>
  <si>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</si>
  <si>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</si>
  <si>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</si>
  <si>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</si>
  <si>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</si>
  <si>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</si>
  <si>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</si>
  <si>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</si>
  <si>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</si>
  <si>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</si>
  <si>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</si>
  <si>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</si>
  <si>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</si>
  <si>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</si>
  <si>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</si>
  <si>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</si>
  <si>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</si>
  <si>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</si>
  <si>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</si>
  <si>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</si>
  <si>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</si>
  <si>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</si>
  <si>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</si>
  <si>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</si>
  <si>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</si>
  <si>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</si>
  <si>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</si>
  <si>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</si>
  <si>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</si>
  <si>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</si>
  <si>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</si>
  <si>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</si>
  <si>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</si>
  <si>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</si>
  <si>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</si>
  <si>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</si>
  <si>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</si>
  <si>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</si>
  <si>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</si>
  <si>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</si>
  <si>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</si>
  <si>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</si>
  <si>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</si>
  <si>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</si>
  <si>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</si>
  <si>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</si>
  <si>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</si>
  <si>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</si>
  <si>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</si>
  <si>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</si>
  <si>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</si>
  <si>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</si>
  <si>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</si>
  <si>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</si>
  <si>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</si>
  <si>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</si>
  <si>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</si>
  <si>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</si>
  <si>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</si>
  <si>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</si>
  <si>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</si>
  <si>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</si>
  <si>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</si>
  <si>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</si>
  <si>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</si>
  <si>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</si>
  <si>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</si>
  <si>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</si>
  <si>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</si>
  <si>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</si>
  <si>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</si>
  <si>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</si>
  <si>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</si>
  <si>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</si>
  <si>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</si>
  <si>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</si>
  <si>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</si>
  <si>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</si>
  <si>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</si>
  <si>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</si>
  <si>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</si>
  <si>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</si>
  <si>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</si>
  <si>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</si>
  <si>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</si>
  <si>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</si>
  <si>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</si>
  <si>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</si>
  <si>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</si>
  <si>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</si>
  <si>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</si>
  <si>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</si>
  <si>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</si>
  <si>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</si>
  <si>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</si>
  <si>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</si>
  <si>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</si>
  <si>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</si>
  <si>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</si>
  <si>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</si>
  <si>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</si>
  <si>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</si>
  <si>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</si>
  <si>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</si>
  <si>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</si>
  <si>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</si>
  <si>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</si>
  <si>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</si>
  <si>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</si>
  <si>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</si>
  <si>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</si>
  <si>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</si>
  <si>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</si>
  <si>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</si>
  <si>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</si>
  <si>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</si>
  <si>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</si>
  <si>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</si>
  <si>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</si>
  <si>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</si>
  <si>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</si>
  <si>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</si>
  <si>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</si>
  <si>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</si>
  <si>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</si>
  <si>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</si>
  <si>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</si>
  <si>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</si>
  <si>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</si>
  <si>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</si>
  <si>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</si>
  <si>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</si>
  <si>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</si>
  <si>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</si>
  <si>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</si>
  <si>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</si>
  <si>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</si>
  <si>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</si>
  <si>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</si>
  <si>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</si>
  <si>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</si>
  <si>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</si>
  <si>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</si>
  <si>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</si>
  <si>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</si>
  <si>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</si>
  <si>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</si>
  <si>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</si>
  <si>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</si>
  <si>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</si>
  <si>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</si>
  <si>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</si>
  <si>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</si>
  <si>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</si>
  <si>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</si>
  <si>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</si>
  <si>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</si>
  <si>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</si>
  <si>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</si>
  <si>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</si>
  <si>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</si>
  <si>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</si>
  <si>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</si>
  <si>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</si>
  <si>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</si>
  <si>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</si>
  <si>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</si>
  <si>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</si>
  <si>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</si>
  <si>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</si>
  <si>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</si>
  <si>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</si>
  <si>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</si>
  <si>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</si>
  <si>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</si>
  <si>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</si>
  <si>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</si>
  <si>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</si>
  <si>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</si>
  <si>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</si>
  <si>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</si>
  <si>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</si>
  <si>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</si>
  <si>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</si>
  <si>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</si>
  <si>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</si>
  <si>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</si>
  <si>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</si>
  <si>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</si>
  <si>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</si>
  <si>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</si>
  <si>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</si>
  <si>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</si>
  <si>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</si>
  <si>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</si>
  <si>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</si>
  <si>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</si>
  <si>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</si>
  <si>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</si>
  <si>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</si>
  <si>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</si>
  <si>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</si>
  <si>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</si>
  <si>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</si>
  <si>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</si>
  <si>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</si>
  <si>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</si>
  <si>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</si>
  <si>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</si>
  <si>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</si>
  <si>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</si>
  <si>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</si>
  <si>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</si>
  <si>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</si>
  <si>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</si>
  <si>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</si>
  <si>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</si>
  <si>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</si>
  <si>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</si>
  <si>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</si>
  <si>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</si>
  <si>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</si>
  <si>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</si>
  <si>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</si>
  <si>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</si>
  <si>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</si>
  <si>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</si>
  <si>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</si>
  <si>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</si>
  <si>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</si>
  <si>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</si>
  <si>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</si>
  <si>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</si>
  <si>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</si>
  <si>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</si>
  <si>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</si>
  <si>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</si>
  <si>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</si>
  <si>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</si>
  <si>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</si>
  <si>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</si>
  <si>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</si>
  <si>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</si>
  <si>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</si>
  <si>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</si>
  <si>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</si>
  <si>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</si>
  <si>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</si>
  <si>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</si>
  <si>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</si>
  <si>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</si>
  <si>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</si>
  <si>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</si>
  <si>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</si>
  <si>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</si>
  <si>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</si>
  <si>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</si>
  <si>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</si>
  <si>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</si>
  <si>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</si>
  <si>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</si>
  <si>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</si>
  <si>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</si>
  <si>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</si>
  <si>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</si>
  <si>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</si>
  <si>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</si>
  <si>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</si>
  <si>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</si>
  <si>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</si>
  <si>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</si>
  <si>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</si>
  <si>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</si>
  <si>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</si>
  <si>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</si>
  <si>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</si>
  <si>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</si>
  <si>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</si>
  <si>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</si>
  <si>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</si>
  <si>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</si>
  <si>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</si>
  <si>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</si>
  <si>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</si>
  <si>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</si>
  <si>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</si>
  <si>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</si>
  <si>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</si>
  <si>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</si>
  <si>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</si>
  <si>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</si>
  <si>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</si>
  <si>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</si>
  <si>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</si>
  <si>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</si>
  <si>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</si>
  <si>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</si>
  <si>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</si>
  <si>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</si>
  <si>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</si>
  <si>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</si>
  <si>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</si>
  <si>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</si>
  <si>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</si>
  <si>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</si>
  <si>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</si>
  <si>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</si>
  <si>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</si>
  <si>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</si>
  <si>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</si>
  <si>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</si>
  <si>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</si>
  <si>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</si>
  <si>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</si>
  <si>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</si>
  <si>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</si>
  <si>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</si>
  <si>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</si>
  <si>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</si>
  <si>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</si>
  <si>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</si>
  <si>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</si>
  <si>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</si>
  <si>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</si>
  <si>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</si>
  <si>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</si>
  <si>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</si>
  <si>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</si>
  <si>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</si>
  <si>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</si>
  <si>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</si>
  <si>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</si>
  <si>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</si>
  <si>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</si>
  <si>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</si>
  <si>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</si>
  <si>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</si>
  <si>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</si>
  <si>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</si>
  <si>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</si>
  <si>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</si>
  <si>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</si>
  <si>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</si>
  <si>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</si>
  <si>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</si>
  <si>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</si>
  <si>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</si>
  <si>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</si>
  <si>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</si>
  <si>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</si>
  <si>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</si>
  <si>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</si>
  <si>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</si>
  <si>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</si>
  <si>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</si>
  <si>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</si>
  <si>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</si>
  <si>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</si>
  <si>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</si>
  <si>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</si>
  <si>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</si>
  <si>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</si>
  <si>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</si>
  <si>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</si>
  <si>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</si>
  <si>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</si>
  <si>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</si>
  <si>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</si>
  <si>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</si>
  <si>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</si>
  <si>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</si>
  <si>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</si>
  <si>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</si>
  <si>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</si>
  <si>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</si>
  <si>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</si>
  <si>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</si>
  <si>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</si>
  <si>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</si>
  <si>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</si>
  <si>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</si>
  <si>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</si>
  <si>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</si>
  <si>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</si>
  <si>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</si>
  <si>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</si>
  <si>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</si>
  <si>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</si>
  <si>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</si>
  <si>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</si>
  <si>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</si>
  <si>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</si>
  <si>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</si>
  <si>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</si>
  <si>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</si>
  <si>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</si>
  <si>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</si>
  <si>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</si>
  <si>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</si>
  <si>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</si>
  <si>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</si>
  <si>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</si>
  <si>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</si>
  <si>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</si>
  <si>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</si>
  <si>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</si>
  <si>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</si>
  <si>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</si>
  <si>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</si>
  <si>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</si>
  <si>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</si>
  <si>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</si>
  <si>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</si>
  <si>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</si>
  <si>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</si>
  <si>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</si>
  <si>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</si>
  <si>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</si>
  <si>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</si>
  <si>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</si>
  <si>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</si>
  <si>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</si>
  <si>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</si>
  <si>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</si>
  <si>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</si>
  <si>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</si>
  <si>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</si>
  <si>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</si>
  <si>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</si>
  <si>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</si>
  <si>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</si>
  <si>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</si>
  <si>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</si>
  <si>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</si>
  <si>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</si>
  <si>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</si>
  <si>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</si>
  <si>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</si>
  <si>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</si>
  <si>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</si>
  <si>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</si>
  <si>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</si>
  <si>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</si>
  <si>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</si>
  <si>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</si>
  <si>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</si>
  <si>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</si>
  <si>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</si>
  <si>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</si>
  <si>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</si>
  <si>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</si>
  <si>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</si>
  <si>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</si>
  <si>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</si>
  <si>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</si>
  <si>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</si>
  <si>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</si>
  <si>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</si>
  <si>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</si>
  <si>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</si>
  <si>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</si>
  <si>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</si>
  <si>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</si>
  <si>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</si>
  <si>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</si>
  <si>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</si>
  <si>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</si>
  <si>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</si>
  <si>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</si>
  <si>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</si>
  <si>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</si>
  <si>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</si>
  <si>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</si>
  <si>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</si>
  <si>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</si>
  <si>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</si>
  <si>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</si>
  <si>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</si>
  <si>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</si>
  <si>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</si>
  <si>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</si>
  <si>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</si>
  <si>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</si>
  <si>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</si>
  <si>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</si>
  <si>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</si>
  <si>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</si>
  <si>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</si>
  <si>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</si>
  <si>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</si>
  <si>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</si>
  <si>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</si>
  <si>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</si>
  <si>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</si>
  <si>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</si>
  <si>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</si>
  <si>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</si>
  <si>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</si>
  <si>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</si>
  <si>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</si>
  <si>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</si>
  <si>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</si>
  <si>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</si>
  <si>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</si>
  <si>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</si>
  <si>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</si>
  <si>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</si>
  <si>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</si>
  <si>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</si>
  <si>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</si>
  <si>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</si>
  <si>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</si>
  <si>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</si>
  <si>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</si>
  <si>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</si>
  <si>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</si>
  <si>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</si>
  <si>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</si>
  <si>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</si>
  <si>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</si>
  <si>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</si>
  <si>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</si>
  <si>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</si>
  <si>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</si>
  <si>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</si>
  <si>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</si>
  <si>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</si>
  <si>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</si>
  <si>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</si>
  <si>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</si>
  <si>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</si>
  <si>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</si>
  <si>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</si>
  <si>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</si>
  <si>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</si>
  <si>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</si>
  <si>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</si>
  <si>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</si>
  <si>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</si>
  <si>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</si>
  <si>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</si>
  <si>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</si>
  <si>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</si>
  <si>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</si>
  <si>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</si>
  <si>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</si>
  <si>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</si>
  <si>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</si>
  <si>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</si>
  <si>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</si>
  <si>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</si>
  <si>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</si>
  <si>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</si>
  <si>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</si>
  <si>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</si>
  <si>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</si>
  <si>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</si>
  <si>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</si>
  <si>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</si>
  <si>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</si>
  <si>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</si>
  <si>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</si>
  <si>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</si>
  <si>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</si>
  <si>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</si>
  <si>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</si>
  <si>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</si>
  <si>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</si>
  <si>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</si>
  <si>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</si>
  <si>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</si>
  <si>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</si>
  <si>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</si>
  <si>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</si>
  <si>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</si>
  <si>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</si>
  <si>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</si>
  <si>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</si>
  <si>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</si>
  <si>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</si>
  <si>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</si>
  <si>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</si>
  <si>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</si>
  <si>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</si>
  <si>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</si>
  <si>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</si>
  <si>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</si>
  <si>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</si>
  <si>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</si>
  <si>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</si>
  <si>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</si>
  <si>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</si>
  <si>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</si>
  <si>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</si>
  <si>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</si>
  <si>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</si>
  <si>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</si>
  <si>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</si>
  <si>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</si>
  <si>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</si>
  <si>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</si>
  <si>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</si>
  <si>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</si>
  <si>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</si>
  <si>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</si>
  <si>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</si>
  <si>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</si>
  <si>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</si>
  <si>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</si>
  <si>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</si>
  <si>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</si>
  <si>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</si>
  <si>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</si>
  <si>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</si>
  <si>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</si>
  <si>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</si>
  <si>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</si>
  <si>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</si>
  <si>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</si>
  <si>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</si>
  <si>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</si>
  <si>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</si>
  <si>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</si>
  <si>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</si>
  <si>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</si>
  <si>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</si>
  <si>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</si>
  <si>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</si>
  <si>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</si>
  <si>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</si>
  <si>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</si>
  <si>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</si>
  <si>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</si>
  <si>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</si>
  <si>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</si>
  <si>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</si>
  <si>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</si>
  <si>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</si>
  <si>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</si>
  <si>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</si>
  <si>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</si>
  <si>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</si>
  <si>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</si>
  <si>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</si>
  <si>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</si>
  <si>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</si>
  <si>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</si>
  <si>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</si>
  <si>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</si>
  <si>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</si>
  <si>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</si>
  <si>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</si>
  <si>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</si>
  <si>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</si>
  <si>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</si>
  <si>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</si>
  <si>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</si>
  <si>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</si>
  <si>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</si>
  <si>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</si>
  <si>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</si>
  <si>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</si>
  <si>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</si>
  <si>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</si>
  <si>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</si>
  <si>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</si>
  <si>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</si>
  <si>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</si>
  <si>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</si>
  <si>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</si>
  <si>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</si>
  <si>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</si>
  <si>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</si>
  <si>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</si>
  <si>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</si>
  <si>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</si>
  <si>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</si>
  <si>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</si>
  <si>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</si>
  <si>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</si>
  <si>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</si>
  <si>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</si>
  <si>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</si>
  <si>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</si>
  <si>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</si>
  <si>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</si>
  <si>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</si>
  <si>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</si>
  <si>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</si>
  <si>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</si>
  <si>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</si>
  <si>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</si>
  <si>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</si>
  <si>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</si>
  <si>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</si>
  <si>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</si>
  <si>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</si>
  <si>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</si>
  <si>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</si>
  <si>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</si>
  <si>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</si>
  <si>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</si>
  <si>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</si>
  <si>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</si>
  <si>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</si>
  <si>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</si>
  <si>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</si>
  <si>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</si>
  <si>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</si>
  <si>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</si>
  <si>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</si>
  <si>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</si>
  <si>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</si>
  <si>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</si>
  <si>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</si>
  <si>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</si>
  <si>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</si>
  <si>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</si>
  <si>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</si>
  <si>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</si>
  <si>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</si>
  <si>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</si>
  <si>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</si>
  <si>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</si>
  <si>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</si>
  <si>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</si>
  <si>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</si>
  <si>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</si>
  <si>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</si>
  <si>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</si>
  <si>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</si>
  <si>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</si>
  <si>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</si>
  <si>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</si>
  <si>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</si>
  <si>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</si>
  <si>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</si>
  <si>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</si>
  <si>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</si>
  <si>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</si>
  <si>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</si>
  <si>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</si>
  <si>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</si>
  <si>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</si>
  <si>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</si>
  <si>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</si>
  <si>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</si>
  <si>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</si>
  <si>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</si>
  <si>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</si>
  <si>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</si>
  <si>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</si>
  <si>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</si>
  <si>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</si>
  <si>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</si>
  <si>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</si>
  <si>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</si>
  <si>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</si>
  <si>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</si>
  <si>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</si>
  <si>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</si>
  <si>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</si>
  <si>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</si>
  <si>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</si>
  <si>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</si>
  <si>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</si>
  <si>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</si>
  <si>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</si>
  <si>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</si>
  <si>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</si>
  <si>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</si>
  <si>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</si>
  <si>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</si>
  <si>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</si>
  <si>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</si>
  <si>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</si>
  <si>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</si>
  <si>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</si>
  <si>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</si>
  <si>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</si>
  <si>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</si>
  <si>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</si>
  <si>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</si>
  <si>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</si>
  <si>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</si>
  <si>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</si>
  <si>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</si>
  <si>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</si>
  <si>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</si>
  <si>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</si>
  <si>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</si>
  <si>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</si>
  <si>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</si>
  <si>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</si>
  <si>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</si>
  <si>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</si>
  <si>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</si>
  <si>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</si>
  <si>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</si>
  <si>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</si>
  <si>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</si>
  <si>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</si>
  <si>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</si>
  <si>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</si>
  <si>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</si>
  <si>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</si>
  <si>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</si>
  <si>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</si>
  <si>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</si>
  <si>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</si>
  <si>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</si>
  <si>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</si>
  <si>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</si>
  <si>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</si>
  <si>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</si>
  <si>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</si>
  <si>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</si>
  <si>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</si>
  <si>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</si>
  <si>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</si>
  <si>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</si>
  <si>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</si>
  <si>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</si>
  <si>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</si>
  <si>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</si>
  <si>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</si>
  <si>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</si>
  <si>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</si>
  <si>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</si>
  <si>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</si>
  <si>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</si>
  <si>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</si>
  <si>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</si>
  <si>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</si>
  <si>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</si>
  <si>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</si>
  <si>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</si>
  <si>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</si>
  <si>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</si>
  <si>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</si>
  <si>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</si>
  <si>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</si>
  <si>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</si>
  <si>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</si>
  <si>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</si>
  <si>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</si>
  <si>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</si>
  <si>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</si>
  <si>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</si>
  <si>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</si>
  <si>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</si>
  <si>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</si>
  <si>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</si>
  <si>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</si>
  <si>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</si>
  <si>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</si>
  <si>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</si>
  <si>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</si>
  <si>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</si>
  <si>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</si>
  <si>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</si>
  <si>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</si>
  <si>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</si>
  <si>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</si>
  <si>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</si>
  <si>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</si>
  <si>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</si>
  <si>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</si>
  <si>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</si>
  <si>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</si>
  <si>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</si>
  <si>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</si>
  <si>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</si>
  <si>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</si>
  <si>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</si>
  <si>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</si>
  <si>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</si>
  <si>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</si>
  <si>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</si>
  <si>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</si>
  <si>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</si>
  <si>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</si>
  <si>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</si>
  <si>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</si>
  <si>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</si>
  <si>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</si>
  <si>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</si>
  <si>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</si>
  <si>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</si>
  <si>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</si>
  <si>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</si>
  <si>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</si>
  <si>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</si>
  <si>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</si>
  <si>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</si>
  <si>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</si>
  <si>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</si>
  <si>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</si>
  <si>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</si>
  <si>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</si>
  <si>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</si>
  <si>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</si>
  <si>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</si>
  <si>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</si>
  <si>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</si>
  <si>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</si>
  <si>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</si>
  <si>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</si>
  <si>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</si>
  <si>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</si>
  <si>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</si>
  <si>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</si>
  <si>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</si>
  <si>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</si>
  <si>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</si>
  <si>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</si>
  <si>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</si>
  <si>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</si>
  <si>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</si>
  <si>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</si>
  <si>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</si>
  <si>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</si>
  <si>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</si>
  <si>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</si>
  <si>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</si>
  <si>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</si>
  <si>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</si>
  <si>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</si>
  <si>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</si>
  <si>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</si>
  <si>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</si>
  <si>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</si>
  <si>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</si>
  <si>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</si>
  <si>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</si>
  <si>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</si>
  <si>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</si>
  <si>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</si>
  <si>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</si>
  <si>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</si>
  <si>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</si>
  <si>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</si>
  <si>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</si>
  <si>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</si>
  <si>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</si>
  <si>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</si>
  <si>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</si>
  <si>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</si>
  <si>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</si>
  <si>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</si>
  <si>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</si>
  <si>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</si>
  <si>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</si>
  <si>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</si>
  <si>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</si>
  <si>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</si>
  <si>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</si>
  <si>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</si>
  <si>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</si>
  <si>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</si>
  <si>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</si>
  <si>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</si>
  <si>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</si>
  <si>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</si>
  <si>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</si>
  <si>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</si>
  <si>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</si>
  <si>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</si>
  <si>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</si>
  <si>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</si>
  <si>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</si>
  <si>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</si>
  <si>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</si>
  <si>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</si>
  <si>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</si>
  <si>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</si>
  <si>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</si>
  <si>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</si>
  <si>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</si>
  <si>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</si>
  <si>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</si>
  <si>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</si>
  <si>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</si>
  <si>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</si>
  <si>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</si>
  <si>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</si>
  <si>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</si>
  <si>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</si>
  <si>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</si>
  <si>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</si>
  <si>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</si>
  <si>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</si>
  <si>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</si>
  <si>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</si>
  <si>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</si>
  <si>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</si>
  <si>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</si>
  <si>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</si>
  <si>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</si>
  <si>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</si>
  <si>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</si>
  <si>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</si>
  <si>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</si>
  <si>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</si>
  <si>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</si>
  <si>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</si>
  <si>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</si>
  <si>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</si>
  <si>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</si>
  <si>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</si>
  <si>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</si>
  <si>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</si>
  <si>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</si>
  <si>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</si>
  <si>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</si>
  <si>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</si>
  <si>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</si>
  <si>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</si>
  <si>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</si>
  <si>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</si>
  <si>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</si>
  <si>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</si>
  <si>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</si>
  <si>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</si>
  <si>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</si>
  <si>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</si>
  <si>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</si>
  <si>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</si>
  <si>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</si>
  <si>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</si>
  <si>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</si>
  <si>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</si>
  <si>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</si>
  <si>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</si>
  <si>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</si>
  <si>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</si>
  <si>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</si>
  <si>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</si>
  <si>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</si>
  <si>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</si>
  <si>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</si>
  <si>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</si>
  <si>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</si>
  <si>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</si>
  <si>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</si>
  <si>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</si>
  <si>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</si>
  <si>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</si>
  <si>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</si>
  <si>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</si>
  <si>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</si>
  <si>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</si>
  <si>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</si>
  <si>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</si>
  <si>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</si>
  <si>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</si>
  <si>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</si>
  <si>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</si>
  <si>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</si>
  <si>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</si>
  <si>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</si>
  <si>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</si>
  <si>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</si>
  <si>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</si>
  <si>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</si>
  <si>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</si>
  <si>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</si>
  <si>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</si>
  <si>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</si>
  <si>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</si>
  <si>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</si>
  <si>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</si>
  <si>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</si>
  <si>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</si>
  <si>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</si>
  <si>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</si>
  <si>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</si>
  <si>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</si>
  <si>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</si>
  <si>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</si>
  <si>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</si>
  <si>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</si>
  <si>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</si>
  <si>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</si>
  <si>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</si>
  <si>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</si>
  <si>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</si>
  <si>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</si>
  <si>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</si>
  <si>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</si>
  <si>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</si>
  <si>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</si>
  <si>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</si>
  <si>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</si>
  <si>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</si>
  <si>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</si>
  <si>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</si>
  <si>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</si>
  <si>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</si>
  <si>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</si>
  <si>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</si>
  <si>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</si>
  <si>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</si>
  <si>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</si>
  <si>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</si>
  <si>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</si>
  <si>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</si>
  <si>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</si>
  <si>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</si>
  <si>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</si>
  <si>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</si>
  <si>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</si>
  <si>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</si>
  <si>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</si>
  <si>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</si>
  <si>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</si>
  <si>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</si>
  <si>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</si>
  <si>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</si>
  <si>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</si>
  <si>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</si>
  <si>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</si>
  <si>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</si>
  <si>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</si>
  <si>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</si>
  <si>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</si>
  <si>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</si>
  <si>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</si>
  <si>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</si>
  <si>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</si>
  <si>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</si>
  <si>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</si>
  <si>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</si>
  <si>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</si>
  <si>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</si>
  <si>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</si>
  <si>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</si>
  <si>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</si>
  <si>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</si>
  <si>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</si>
  <si>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</si>
  <si>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</si>
  <si>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</si>
  <si>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</si>
  <si>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</si>
  <si>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</si>
  <si>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</si>
  <si>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</si>
  <si>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</si>
  <si>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</si>
  <si>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</si>
  <si>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</si>
  <si>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</si>
  <si>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</si>
  <si>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</si>
  <si>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</si>
  <si>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</si>
  <si>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</si>
  <si>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</si>
  <si>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</si>
  <si>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</si>
  <si>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</si>
  <si>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</si>
  <si>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</si>
  <si>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</si>
  <si>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</si>
  <si>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</si>
  <si>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</si>
  <si>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</si>
  <si>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</si>
  <si>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</si>
  <si>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</si>
  <si>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</si>
  <si>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</si>
  <si>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</si>
  <si>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</si>
  <si>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</si>
  <si>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</si>
  <si>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</si>
  <si>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</si>
  <si>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</si>
  <si>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</si>
  <si>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</si>
  <si>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</si>
  <si>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</si>
  <si>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</si>
  <si>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</si>
  <si>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</si>
  <si>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</si>
  <si>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</si>
  <si>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</si>
  <si>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</si>
  <si>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</si>
  <si>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</si>
  <si>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</si>
  <si>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</si>
  <si>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</si>
  <si>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</si>
  <si>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</si>
  <si>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</si>
  <si>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</si>
  <si>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</si>
  <si>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</si>
  <si>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</si>
  <si>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</si>
  <si>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</si>
  <si>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</si>
  <si>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</si>
  <si>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</si>
  <si>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</si>
  <si>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</si>
  <si>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</si>
  <si>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</si>
  <si>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</si>
  <si>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</si>
  <si>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</si>
  <si>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</si>
  <si>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</si>
  <si>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</si>
  <si>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</si>
  <si>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</si>
  <si>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</si>
  <si>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</si>
  <si>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</si>
  <si>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</si>
  <si>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</si>
  <si>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</si>
  <si>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</si>
  <si>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</si>
  <si>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</si>
  <si>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</si>
  <si>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</si>
  <si>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</si>
  <si>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</si>
  <si>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</si>
  <si>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</si>
  <si>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</si>
  <si>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</si>
  <si>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</si>
  <si>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</si>
  <si>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</si>
  <si>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</si>
  <si>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</si>
  <si>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</si>
  <si>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</si>
  <si>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</si>
  <si>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</si>
  <si>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</si>
  <si>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</si>
  <si>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</si>
  <si>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</si>
  <si>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</si>
  <si>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</si>
  <si>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</si>
  <si>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</si>
  <si>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</si>
  <si>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</si>
  <si>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</si>
  <si>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</si>
  <si>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</si>
  <si>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</si>
  <si>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</si>
  <si>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</si>
  <si>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</si>
  <si>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</si>
  <si>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</si>
  <si>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</si>
  <si>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</si>
  <si>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</si>
  <si>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</si>
  <si>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</si>
  <si>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</si>
  <si>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</si>
  <si>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</si>
  <si>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</si>
  <si>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</si>
  <si>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</si>
  <si>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</si>
  <si>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</si>
  <si>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</si>
  <si>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</si>
  <si>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</si>
  <si>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</si>
  <si>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</si>
  <si>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</si>
  <si>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</si>
  <si>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</si>
  <si>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</si>
  <si>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</si>
  <si>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</si>
  <si>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</si>
  <si>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</si>
  <si>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</si>
  <si>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</si>
  <si>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</si>
  <si>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</si>
  <si>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</si>
  <si>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</si>
  <si>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</si>
  <si>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</si>
  <si>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</si>
  <si>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</si>
  <si>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</si>
  <si>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</si>
  <si>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</si>
  <si>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</si>
  <si>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</si>
  <si>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</si>
  <si>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</si>
  <si>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</si>
  <si>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</si>
  <si>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</si>
  <si>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</si>
  <si>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</si>
  <si>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</si>
  <si>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</si>
  <si>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</si>
  <si>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</si>
  <si>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</si>
  <si>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</si>
  <si>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</si>
  <si>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</si>
  <si>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</si>
  <si>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</si>
  <si>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</si>
  <si>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</si>
  <si>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</si>
  <si>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</si>
  <si>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</si>
  <si>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</si>
  <si>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</si>
  <si>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</si>
  <si>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</si>
  <si>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</si>
  <si>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</si>
  <si>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</si>
  <si>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</si>
  <si>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</si>
  <si>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</si>
  <si>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</si>
  <si>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</si>
  <si>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</si>
  <si>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</si>
  <si>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</si>
  <si>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</si>
  <si>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</si>
  <si>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</si>
  <si>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</si>
  <si>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</si>
  <si>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</si>
  <si>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</si>
  <si>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</si>
  <si>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</si>
  <si>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</si>
  <si>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</si>
  <si>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</si>
  <si>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</si>
  <si>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</si>
  <si>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</si>
  <si>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</si>
  <si>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</si>
  <si>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</si>
  <si>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</si>
  <si>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</si>
  <si>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</si>
  <si>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</si>
  <si>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</si>
  <si>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</si>
  <si>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</si>
  <si>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</si>
  <si>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</si>
  <si>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</si>
  <si>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</si>
  <si>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</si>
  <si>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</si>
  <si>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</si>
  <si>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</si>
  <si>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</si>
  <si>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</si>
  <si>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</si>
  <si>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</si>
  <si>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</si>
  <si>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</si>
  <si>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</si>
  <si>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</si>
  <si>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</si>
  <si>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</si>
  <si>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</si>
  <si>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</si>
  <si>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</si>
  <si>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</si>
  <si>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</si>
  <si>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</si>
  <si>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</si>
  <si>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</si>
  <si>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</si>
  <si>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</si>
  <si>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</si>
  <si>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</si>
  <si>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</si>
  <si>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</si>
  <si>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</si>
  <si>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</si>
  <si>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</si>
  <si>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</si>
  <si>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</si>
  <si>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</si>
  <si>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</si>
  <si>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</si>
  <si>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</si>
  <si>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</si>
  <si>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</si>
  <si>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</si>
  <si>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</si>
  <si>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</si>
  <si>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</si>
  <si>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</si>
  <si>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</si>
  <si>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</si>
  <si>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</si>
  <si>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</si>
  <si>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</si>
  <si>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</si>
  <si>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</si>
  <si>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</si>
  <si>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</si>
  <si>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</si>
  <si>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</si>
  <si>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GISEle</t>
  </si>
  <si>
    <t>SWAT</t>
  </si>
  <si>
    <t>PVSyst</t>
  </si>
  <si>
    <t>PVSystem</t>
  </si>
  <si>
    <t>PVGIS</t>
  </si>
  <si>
    <t>PVWatts</t>
  </si>
  <si>
    <t>WAsP</t>
  </si>
  <si>
    <t>PVsyst</t>
  </si>
  <si>
    <t>LUT-ESTM</t>
  </si>
  <si>
    <t>Solar GIS</t>
  </si>
  <si>
    <t>EPANET</t>
  </si>
  <si>
    <t>Greenius</t>
  </si>
  <si>
    <t>PVSYST</t>
  </si>
  <si>
    <t>Microsoft Excel</t>
  </si>
  <si>
    <t>e-SAGE</t>
  </si>
  <si>
    <t>Simulink</t>
  </si>
  <si>
    <t>Stella</t>
  </si>
  <si>
    <t>AMIRIS</t>
  </si>
  <si>
    <t>Berino F. Silinto et al.</t>
  </si>
  <si>
    <t>Applying soft-link and geospatial methods for optimal hybrid microgrids and electric network designs: A case study on rural Mozambique settings</t>
  </si>
  <si>
    <t>2025</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</si>
  <si>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</si>
  <si>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</si>
  <si>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</si>
  <si>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</si>
  <si>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</si>
  <si>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</si>
  <si>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</si>
  <si>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</si>
  <si>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</si>
  <si>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</si>
  <si>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</si>
  <si>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</si>
  <si>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</si>
  <si>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</si>
  <si>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</si>
  <si>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</si>
  <si>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</si>
  <si>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</si>
  <si>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</si>
  <si>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</si>
  <si>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</si>
  <si>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</si>
  <si>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</si>
  <si>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</si>
  <si>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</si>
  <si>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</si>
  <si>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</si>
  <si>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</si>
  <si>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</si>
  <si>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</si>
  <si>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</si>
  <si>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</si>
  <si>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</si>
  <si>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</si>
  <si>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</si>
  <si>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</si>
  <si>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</si>
  <si>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</si>
  <si>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</si>
  <si>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</si>
  <si>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</si>
  <si>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</si>
  <si>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</si>
  <si>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</si>
  <si>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</si>
  <si>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</si>
  <si>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</si>
  <si>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</si>
  <si>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</si>
  <si>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</si>
  <si>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</si>
  <si>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</si>
  <si>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</si>
  <si>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</si>
  <si>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</si>
  <si>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</si>
  <si>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</si>
  <si>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</si>
  <si>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</si>
  <si>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</si>
  <si>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</si>
  <si>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</si>
  <si>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</si>
  <si>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</si>
  <si>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</si>
  <si>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</si>
  <si>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</si>
  <si>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</si>
  <si>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</si>
  <si>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</si>
  <si>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</si>
  <si>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</si>
  <si>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</si>
  <si>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</si>
  <si>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</si>
  <si>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</si>
  <si>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</si>
  <si>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</si>
  <si>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</si>
  <si>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</si>
  <si>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</si>
  <si>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</si>
  <si>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</si>
  <si>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</si>
  <si>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</si>
  <si>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</si>
  <si>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</si>
  <si>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</si>
  <si>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</si>
  <si>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</si>
  <si>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</si>
  <si>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</si>
  <si>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</si>
  <si>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</si>
  <si>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</si>
  <si>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</si>
  <si>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</si>
  <si>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</si>
  <si>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</si>
  <si>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</si>
  <si>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</si>
  <si>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</si>
  <si>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</si>
  <si>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</si>
  <si>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</si>
  <si>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</si>
  <si>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</si>
  <si>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</si>
  <si>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</si>
  <si>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</si>
  <si>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</si>
  <si>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</si>
  <si>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</si>
  <si>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</si>
  <si>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</si>
  <si>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</si>
  <si>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</si>
  <si>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</si>
  <si>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</si>
  <si>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</si>
  <si>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</si>
  <si>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</si>
  <si>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</si>
  <si>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</si>
  <si>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</si>
  <si>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</si>
  <si>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</si>
  <si>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</si>
  <si>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</si>
  <si>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</si>
  <si>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</si>
  <si>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</si>
  <si>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</si>
  <si>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</si>
  <si>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</si>
  <si>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</si>
  <si>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</si>
  <si>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</si>
  <si>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</si>
  <si>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</si>
  <si>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</si>
  <si>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</si>
  <si>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</si>
  <si>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</si>
  <si>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</si>
  <si>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</si>
  <si>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</si>
  <si>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</si>
  <si>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</si>
  <si>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</si>
  <si>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</si>
  <si>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</si>
  <si>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</si>
  <si>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</si>
  <si>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</si>
  <si>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</si>
  <si>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</si>
  <si>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</si>
  <si>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</si>
  <si>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</si>
  <si>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</si>
  <si>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</si>
  <si>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</si>
  <si>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</si>
  <si>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</si>
  <si>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</si>
  <si>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</si>
  <si>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</si>
  <si>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</si>
  <si>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Ifeoma B. Asianuba and Onyeka T. Eze</t>
  </si>
  <si>
    <t>Analysis of Hybrid Energy System for Optimal Power Performance in 5G Base Stations</t>
  </si>
  <si>
    <t>To analyze hybrid renewable energy scenarios to determine the optimal and sustainable power solution for a 5G base station in Rivers State, Nigeria.</t>
  </si>
  <si>
    <t>The solar-wind, fuel cell, and diesel generator with battery system (scenario 2) achieves the lowest energy cost at NGN 541.2/kWh and reduces overall emissions by 80% compared to diesel-only.</t>
  </si>
  <si>
    <t>University of Port Harcourt</t>
  </si>
  <si>
    <t>https://doi.org/10.4028/p-h3fZSG</t>
  </si>
  <si>
    <t>ifeoma.asianuba@uniport.edu.ng</t>
  </si>
  <si>
    <t>Silvestre Baptista and Luís Tarelho</t>
  </si>
  <si>
    <t>Analysis of evolution scenarios of Santiago Island energy sector in Cabo Verde</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</si>
  <si>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</si>
  <si>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</si>
  <si>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</si>
  <si>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</si>
  <si>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</si>
  <si>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</si>
  <si>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</si>
  <si>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</si>
  <si>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</si>
  <si>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</si>
  <si>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</si>
  <si>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</si>
  <si>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</si>
  <si>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</si>
  <si>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</si>
  <si>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</si>
  <si>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</si>
  <si>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</si>
  <si>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</si>
  <si>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</si>
  <si>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</si>
  <si>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</si>
  <si>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</si>
  <si>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</si>
  <si>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</si>
  <si>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</si>
  <si>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</si>
  <si>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</si>
  <si>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</si>
  <si>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</si>
  <si>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Analysis of a wind turbine project in the city of Bouar (Central African Republic)</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</si>
  <si>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</si>
  <si>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</si>
  <si>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</si>
  <si>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</si>
  <si>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</si>
  <si>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</si>
  <si>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</si>
  <si>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</si>
  <si>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</si>
  <si>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</si>
  <si>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</si>
  <si>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</si>
  <si>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</si>
  <si>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</si>
  <si>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</si>
  <si>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</si>
  <si>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</si>
  <si>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</si>
  <si>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</si>
  <si>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</si>
  <si>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</si>
  <si>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</si>
  <si>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Analysis and feasibility of 50 kWp self-consumption solar photovoltaic system for four Senegalese typical climatic zones using PVsyst software</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</si>
  <si>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</si>
  <si>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</si>
  <si>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</si>
  <si>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</si>
  <si>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</si>
  <si>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</si>
  <si>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</si>
  <si>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</si>
  <si>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</si>
  <si>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</si>
  <si>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</si>
  <si>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</si>
  <si>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</si>
  <si>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</si>
  <si>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</si>
  <si>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</si>
  <si>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</si>
  <si>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</si>
  <si>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</si>
  <si>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</si>
  <si>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</si>
  <si>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</si>
  <si>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</si>
  <si>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</si>
  <si>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</si>
  <si>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</si>
  <si>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</si>
  <si>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</si>
  <si>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</si>
  <si>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</si>
  <si>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</si>
  <si>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</si>
  <si>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</si>
  <si>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</si>
  <si>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</si>
  <si>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</si>
  <si>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</si>
  <si>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</si>
  <si>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</si>
  <si>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</si>
  <si>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</si>
  <si>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</si>
  <si>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</si>
  <si>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</si>
  <si>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</si>
  <si>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</si>
  <si>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</si>
  <si>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</si>
  <si>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</si>
  <si>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</si>
  <si>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</si>
  <si>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</si>
  <si>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</si>
  <si>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</si>
  <si>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</si>
  <si>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</si>
  <si>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</si>
  <si>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</si>
  <si>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</si>
  <si>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</si>
  <si>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</si>
  <si>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</si>
  <si>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</si>
  <si>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</si>
  <si>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</si>
  <si>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</si>
  <si>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</si>
  <si>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</si>
  <si>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</si>
  <si>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</si>
  <si>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</si>
  <si>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</si>
  <si>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</si>
  <si>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</si>
  <si>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</si>
  <si>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</si>
  <si>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</si>
  <si>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</si>
  <si>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</si>
  <si>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</si>
  <si>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</si>
  <si>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</si>
  <si>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</si>
  <si>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</si>
  <si>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</si>
  <si>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</si>
  <si>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</si>
  <si>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</si>
  <si>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</si>
  <si>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</si>
  <si>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</si>
  <si>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</si>
  <si>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</si>
  <si>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</si>
  <si>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</si>
  <si>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</si>
  <si>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</si>
  <si>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</si>
  <si>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</si>
  <si>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</si>
  <si>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</si>
  <si>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</si>
  <si>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</si>
  <si>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</si>
  <si>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</si>
  <si>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</si>
  <si>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</si>
  <si>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</si>
  <si>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</si>
  <si>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</si>
  <si>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</si>
  <si>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</si>
  <si>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</si>
  <si>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</si>
  <si>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</si>
  <si>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</si>
  <si>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</si>
  <si>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</si>
  <si>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</si>
  <si>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</si>
  <si>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</si>
  <si>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</si>
  <si>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</si>
  <si>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</si>
  <si>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http://dx.doi.org/10.1016/j.seta.2013.10.002</t>
  </si>
  <si>
    <t>lacour.ayompe@dit.ie</t>
  </si>
  <si>
    <t>F. Ajamah et al.</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</si>
  <si>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</si>
  <si>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</si>
  <si>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</si>
  <si>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</si>
  <si>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</si>
  <si>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</si>
  <si>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</si>
  <si>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</si>
  <si>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</si>
  <si>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</si>
  <si>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</si>
  <si>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</si>
  <si>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</si>
  <si>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</si>
  <si>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</si>
  <si>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</si>
  <si>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</si>
  <si>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</si>
  <si>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</si>
  <si>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</si>
  <si>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</si>
  <si>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</si>
  <si>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</si>
  <si>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</si>
  <si>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</si>
  <si>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</si>
  <si>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</si>
  <si>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</si>
  <si>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</si>
  <si>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</si>
  <si>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</si>
  <si>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</si>
  <si>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</si>
  <si>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</si>
  <si>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</si>
  <si>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</si>
  <si>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</si>
  <si>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</si>
  <si>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</si>
  <si>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</si>
  <si>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</si>
  <si>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</si>
  <si>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</si>
  <si>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</si>
  <si>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</si>
  <si>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</si>
  <si>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</si>
  <si>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</si>
  <si>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</si>
  <si>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</si>
  <si>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</si>
  <si>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</si>
  <si>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</si>
  <si>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</si>
  <si>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</si>
  <si>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</si>
  <si>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</si>
  <si>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</si>
  <si>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</si>
  <si>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</si>
  <si>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</si>
  <si>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</si>
  <si>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</si>
  <si>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</si>
  <si>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</si>
  <si>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</si>
  <si>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</si>
  <si>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</si>
  <si>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</si>
  <si>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</si>
  <si>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</si>
  <si>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</si>
  <si>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</si>
  <si>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</si>
  <si>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</si>
  <si>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</si>
  <si>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</si>
  <si>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</si>
  <si>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</si>
  <si>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</si>
  <si>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</si>
  <si>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</si>
  <si>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</si>
  <si>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</si>
  <si>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</si>
  <si>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</si>
  <si>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</si>
  <si>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</si>
  <si>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</si>
  <si>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</si>
  <si>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</si>
  <si>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</si>
  <si>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</si>
  <si>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</si>
  <si>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</si>
  <si>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</si>
  <si>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</si>
  <si>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</si>
  <si>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</si>
  <si>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</si>
  <si>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</si>
  <si>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</si>
  <si>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</si>
  <si>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</si>
  <si>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</si>
  <si>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</si>
  <si>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</si>
  <si>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</si>
  <si>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</si>
  <si>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</si>
  <si>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</si>
  <si>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</si>
  <si>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</si>
  <si>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</si>
  <si>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</si>
  <si>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</si>
  <si>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</si>
  <si>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</si>
  <si>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</si>
  <si>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</si>
  <si>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</si>
  <si>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</si>
  <si>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</si>
  <si>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</si>
  <si>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</si>
  <si>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</si>
  <si>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</si>
  <si>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</si>
  <si>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</si>
  <si>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</si>
  <si>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</si>
  <si>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</si>
  <si>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</si>
  <si>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A. Zegueur et al.</t>
  </si>
  <si>
    <t>To assess the economic feasibility of a hybrid PV–wind–diesel–battery system for a rural telecommunication station in northeast Algeria.</t>
  </si>
  <si>
    <t>The hybrid PV–wind–diesel–battery system with 3.81 kW PV, three wind turbines, 14 batteries, and a 5 kW diesel generator had the lowest net present cost ($85,673) and reduced CO2 emissions by more than half.</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</si>
  <si>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</si>
  <si>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</si>
  <si>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</si>
  <si>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</si>
  <si>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</si>
  <si>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</si>
  <si>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</si>
  <si>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</si>
  <si>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</si>
  <si>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</si>
  <si>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</si>
  <si>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</si>
  <si>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</si>
  <si>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</si>
  <si>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</si>
  <si>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</si>
  <si>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</si>
  <si>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</si>
  <si>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</si>
  <si>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</si>
  <si>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</si>
  <si>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</si>
  <si>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</si>
  <si>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</si>
  <si>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</si>
  <si>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</si>
  <si>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</si>
  <si>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</si>
  <si>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</si>
  <si>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</si>
  <si>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</si>
  <si>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</si>
  <si>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</si>
  <si>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</si>
  <si>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</si>
  <si>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</si>
  <si>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</si>
  <si>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</si>
  <si>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</si>
  <si>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</si>
  <si>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</si>
  <si>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</si>
  <si>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</si>
  <si>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</si>
  <si>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</si>
  <si>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</si>
  <si>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</si>
  <si>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</si>
  <si>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</si>
  <si>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</si>
  <si>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</si>
  <si>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</si>
  <si>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</si>
  <si>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</si>
  <si>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</si>
  <si>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</si>
  <si>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A System Dynamics Modelling of a Long-term Residential Electricity Consumption in Lomé, Togo</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</si>
  <si>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</si>
  <si>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</si>
  <si>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</si>
  <si>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</si>
  <si>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</si>
  <si>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</si>
  <si>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</si>
  <si>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</si>
  <si>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</si>
  <si>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</si>
  <si>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</si>
  <si>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</si>
  <si>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</si>
  <si>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</si>
  <si>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</si>
  <si>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</si>
  <si>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</si>
  <si>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</si>
  <si>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</si>
  <si>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</si>
  <si>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</si>
  <si>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</si>
  <si>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</si>
  <si>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</si>
  <si>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</si>
  <si>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</si>
  <si>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</si>
  <si>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</si>
  <si>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</si>
  <si>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</si>
  <si>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</si>
  <si>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</si>
  <si>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</si>
  <si>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</si>
  <si>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</si>
  <si>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</si>
  <si>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</si>
  <si>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</si>
  <si>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</si>
  <si>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</si>
  <si>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</si>
  <si>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</si>
  <si>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</si>
  <si>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</si>
  <si>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</si>
  <si>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</si>
  <si>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</si>
  <si>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</si>
  <si>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</si>
  <si>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</si>
  <si>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</si>
  <si>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</si>
  <si>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https://doi.org/10.1155/2021/8870109</t>
  </si>
  <si>
    <t>katunduimasiku@gmail.com</t>
  </si>
  <si>
    <t>J Aluru Otieno</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</si>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</sst>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0">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charset val="1"/>
    </font>
    <font>
      <b/>
      <sz val="11"/>
      <color theme="0"/>
      <name val="Aptos Narrow"/>
      <family val="2"/>
      <scheme val="minor"/>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0070C0"/>
        <bgColor indexed="64"/>
      </patternFill>
    </fill>
    <fill>
      <patternFill patternType="solid">
        <fgColor rgb="FFFFFFFF"/>
        <bgColor indexed="64"/>
      </patternFill>
    </fill>
    <fill>
      <patternFill patternType="solid">
        <fgColor rgb="FFECEDF1"/>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4">
    <xf numFmtId="0" fontId="0" fillId="0" borderId="0"/>
    <xf numFmtId="9" fontId="11" fillId="0" borderId="0" applyFon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cellStyleXfs>
  <cellXfs count="116">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5" fillId="2" borderId="0" xfId="0" applyFont="1" applyFill="1" applyAlignment="1">
      <alignment horizontal="center"/>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0" fontId="24" fillId="6" borderId="0" xfId="0" applyFont="1" applyFill="1"/>
    <xf numFmtId="0" fontId="0" fillId="0" borderId="1" xfId="0" applyBorder="1" applyAlignment="1">
      <alignment horizontal="left" vertical="center" wrapText="1"/>
    </xf>
    <xf numFmtId="165" fontId="0" fillId="0" borderId="1" xfId="0" applyNumberFormat="1" applyBorder="1"/>
    <xf numFmtId="1" fontId="0" fillId="0" borderId="1" xfId="0" applyNumberFormat="1" applyBorder="1"/>
    <xf numFmtId="1" fontId="0" fillId="0" borderId="0" xfId="0" applyNumberFormat="1"/>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5" fillId="0" borderId="0" xfId="0" applyFont="1" applyAlignment="1">
      <alignment horizontal="center" vertical="center"/>
    </xf>
    <xf numFmtId="0" fontId="0" fillId="0" borderId="0" xfId="0" applyAlignment="1">
      <alignment horizontal="center"/>
    </xf>
    <xf numFmtId="0" fontId="27" fillId="7" borderId="18" xfId="0" applyFont="1" applyFill="1" applyBorder="1" applyAlignment="1">
      <alignment horizontal="center" vertical="center" wrapText="1"/>
    </xf>
    <xf numFmtId="0" fontId="27" fillId="7" borderId="17"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23" xfId="0" applyFont="1" applyFill="1" applyBorder="1" applyAlignment="1">
      <alignment horizontal="center" vertical="center" wrapText="1"/>
    </xf>
    <xf numFmtId="0" fontId="27" fillId="7" borderId="24" xfId="0" applyFont="1" applyFill="1" applyBorder="1" applyAlignment="1">
      <alignment horizontal="center" vertical="center" wrapText="1"/>
    </xf>
    <xf numFmtId="0" fontId="27" fillId="7" borderId="25" xfId="0" applyFont="1" applyFill="1" applyBorder="1" applyAlignment="1">
      <alignment horizontal="center" vertical="center" wrapText="1"/>
    </xf>
    <xf numFmtId="0" fontId="26" fillId="8" borderId="20" xfId="0" applyFont="1" applyFill="1" applyBorder="1" applyAlignment="1">
      <alignment horizontal="center" vertical="center" wrapText="1"/>
    </xf>
    <xf numFmtId="0" fontId="26" fillId="8" borderId="21" xfId="0" applyFont="1" applyFill="1" applyBorder="1" applyAlignment="1">
      <alignment horizontal="center" vertical="center" wrapText="1"/>
    </xf>
    <xf numFmtId="0" fontId="26" fillId="8" borderId="22" xfId="0" applyFont="1" applyFill="1" applyBorder="1" applyAlignment="1">
      <alignment horizontal="center" vertical="center" wrapText="1"/>
    </xf>
    <xf numFmtId="164" fontId="0" fillId="0" borderId="0" xfId="0" applyNumberFormat="1" applyAlignment="1">
      <alignment horizontal="center"/>
    </xf>
    <xf numFmtId="1" fontId="0" fillId="0" borderId="0" xfId="0" applyNumberFormat="1" applyAlignment="1">
      <alignment horizontal="center" wrapText="1"/>
    </xf>
    <xf numFmtId="0" fontId="0" fillId="0" borderId="12" xfId="0" applyBorder="1"/>
    <xf numFmtId="0" fontId="16" fillId="0" borderId="12"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49" fontId="0" fillId="0" borderId="0" xfId="0" applyNumberFormat="1"/>
    <xf numFmtId="0" fontId="16" fillId="0" borderId="1" xfId="0" applyFont="1" applyBorder="1" applyAlignment="1">
      <alignment horizontal="center" wrapText="1"/>
    </xf>
    <xf numFmtId="0" fontId="0" fillId="0" borderId="1" xfId="0" applyBorder="1" applyAlignment="1">
      <alignment wrapText="1"/>
    </xf>
    <xf numFmtId="0" fontId="28" fillId="0" borderId="12" xfId="0" applyFont="1" applyBorder="1" applyAlignment="1">
      <alignment horizontal="center" vertical="center" wrapText="1"/>
    </xf>
    <xf numFmtId="0" fontId="28" fillId="0" borderId="1" xfId="0" applyFont="1" applyBorder="1" applyAlignment="1">
      <alignment horizontal="center" vertical="center" wrapText="1"/>
    </xf>
    <xf numFmtId="0" fontId="29" fillId="0" borderId="1" xfId="2" applyFont="1" applyBorder="1" applyAlignment="1">
      <alignment horizontal="center" vertical="center" wrapText="1"/>
    </xf>
    <xf numFmtId="0" fontId="28" fillId="0" borderId="13" xfId="0" applyFont="1" applyBorder="1" applyAlignment="1">
      <alignment horizontal="center" vertical="center" wrapText="1"/>
    </xf>
    <xf numFmtId="9" fontId="28" fillId="0" borderId="1" xfId="0" applyNumberFormat="1" applyFont="1" applyBorder="1" applyAlignment="1">
      <alignment horizontal="center" vertical="center" wrapText="1"/>
    </xf>
    <xf numFmtId="0" fontId="28" fillId="0" borderId="16" xfId="0" applyFont="1" applyBorder="1" applyAlignment="1">
      <alignment horizontal="center" vertical="center" wrapText="1"/>
    </xf>
    <xf numFmtId="0" fontId="29" fillId="0" borderId="13" xfId="2" applyFont="1" applyBorder="1" applyAlignment="1">
      <alignment horizontal="center" vertical="center" wrapText="1"/>
    </xf>
    <xf numFmtId="0" fontId="28" fillId="0" borderId="6" xfId="0" applyFont="1" applyBorder="1" applyAlignment="1">
      <alignment horizontal="center" vertical="center" wrapText="1"/>
    </xf>
    <xf numFmtId="0" fontId="28" fillId="0" borderId="15" xfId="0" applyFont="1" applyBorder="1" applyAlignment="1">
      <alignment horizontal="center" vertical="center" wrapText="1"/>
    </xf>
    <xf numFmtId="166" fontId="28" fillId="0" borderId="1" xfId="0" applyNumberFormat="1" applyFont="1" applyBorder="1" applyAlignment="1">
      <alignment horizontal="center" vertical="center" wrapText="1"/>
    </xf>
    <xf numFmtId="0" fontId="28" fillId="0" borderId="0" xfId="0" applyFont="1" applyAlignment="1">
      <alignment horizontal="center" vertical="center" wrapText="1"/>
    </xf>
    <xf numFmtId="0" fontId="28" fillId="0" borderId="5" xfId="0" applyFont="1" applyBorder="1" applyAlignment="1">
      <alignment horizontal="center" vertical="center" wrapText="1"/>
    </xf>
    <xf numFmtId="0" fontId="29" fillId="0" borderId="5" xfId="2" applyFont="1" applyBorder="1" applyAlignment="1">
      <alignment horizontal="center" vertical="center" wrapText="1"/>
    </xf>
    <xf numFmtId="0" fontId="29" fillId="0" borderId="16" xfId="2" applyFont="1" applyBorder="1" applyAlignment="1">
      <alignment horizontal="center" vertical="center" wrapText="1"/>
    </xf>
    <xf numFmtId="0" fontId="28" fillId="0" borderId="11" xfId="0" applyFont="1" applyBorder="1" applyAlignment="1">
      <alignment horizontal="center" vertical="center" wrapText="1"/>
    </xf>
    <xf numFmtId="9" fontId="28" fillId="0" borderId="6" xfId="0"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26" xfId="2" applyFont="1" applyBorder="1" applyAlignment="1">
      <alignment horizontal="center" vertical="center" wrapText="1"/>
    </xf>
    <xf numFmtId="0" fontId="29" fillId="0" borderId="6" xfId="0" applyFont="1" applyBorder="1" applyAlignment="1">
      <alignment horizontal="center" vertical="center" wrapText="1"/>
    </xf>
    <xf numFmtId="0" fontId="28" fillId="0" borderId="26" xfId="0" applyFont="1" applyBorder="1" applyAlignment="1">
      <alignment horizontal="center" vertical="center" wrapText="1"/>
    </xf>
    <xf numFmtId="0" fontId="28" fillId="0" borderId="27" xfId="0" applyFont="1" applyBorder="1" applyAlignment="1">
      <alignment horizontal="center" vertical="center" wrapText="1"/>
    </xf>
    <xf numFmtId="0" fontId="28" fillId="0" borderId="0" xfId="0" applyFont="1" applyAlignment="1">
      <alignment horizontal="center"/>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8" fillId="0" borderId="1" xfId="0" applyNumberFormat="1" applyFont="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25" fillId="0" borderId="0" xfId="0" applyNumberFormat="1" applyFont="1" applyAlignment="1">
      <alignment horizontal="center" vertical="center"/>
    </xf>
    <xf numFmtId="0" fontId="28" fillId="0" borderId="1" xfId="0" applyNumberFormat="1" applyFont="1" applyBorder="1" applyAlignment="1">
      <alignment horizontal="center" vertical="center" wrapText="1"/>
    </xf>
    <xf numFmtId="0" fontId="1" fillId="0" borderId="1" xfId="3" applyBorder="1" applyAlignment="1">
      <alignment horizontal="center" vertical="center" wrapText="1"/>
    </xf>
  </cellXfs>
  <cellStyles count="4">
    <cellStyle name="Hyperlink" xfId="2" xr:uid="{00000000-000B-0000-0000-000008000000}"/>
    <cellStyle name="Lien hypertexte" xfId="3" builtinId="8"/>
    <cellStyle name="Normal" xfId="0" builtinId="0"/>
    <cellStyle name="Pourcentage" xfId="1" builtinId="5"/>
  </cellStyles>
  <dxfs count="145">
    <dxf>
      <numFmt numFmtId="0" formatCode="General"/>
      <alignment horizontal="center" vertical="center"/>
    </dxf>
    <dxf>
      <numFmt numFmtId="0" formatCode="General"/>
      <alignment horizontal="center" vertical="center" textRotation="0" wrapText="0" indent="0" justifyLastLine="0" shrinkToFit="0" readingOrder="0"/>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dxf>
    <dxf>
      <numFmt numFmtId="1" formatCode="0"/>
    </dxf>
    <dxf>
      <numFmt numFmtId="1" formatCode="0"/>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65" formatCode="&quot;€&quot;#,##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diagonalUp="0" diagonalDown="0">
        <left/>
        <right style="thin">
          <color rgb="FF000000"/>
        </right>
        <top style="thin">
          <color rgb="FF000000"/>
        </top>
        <bottom style="thin">
          <color rgb="FF000000"/>
        </bottom>
        <vertical/>
        <horizontal/>
      </border>
    </dxf>
    <dxf>
      <border outline="0">
        <left style="thin">
          <color rgb="FF000000"/>
        </left>
      </border>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bottom"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7H1LcuM41u5WHDn+6SIAEgQ6ujqiQMnyMx92Vr4mDKWt5JsgwTdHd9pLuEuo+d1B7uSu5D+0JFui
VbKVrQ57YGVUVJgQBPA7B+cJHPzzuvnHdTSbqoMmjpL8H9fN72+8okj/8dtv+bU3i6f5YexfK5nL
H8XhtYx/kz9++Nez327UtPYT9zesI+O3a2+qilnz5l//hF9zZ/JcXk8LXyYfyplqL2d5GRX5lraN
TQfXskyKvrsLv/T7mz8id6b86ZuDWVL4RfuxTWe/v1n7zpuD34a/9GDUgwgmVpQ30BezQx0+mFK+
+Lw5iGTiLpsP+6cM0/5L/Qcth347jaE7zOfnX8qfLZ9umtDtdKY3N2qW5weL/6/2XJv+aoOfS3v+
+rbs5zr6dvtyv63D+69/Dh7A6w6erFBgiM1jTUMCvPX3TAB+2GNLTGrd4qvr5hoBrFsCWIgtm40l
1HMCwHx6AmzliM0EuO85IMB9w5AAbyfPT4Cf/1Zt4amff23lud0WATIPuQlEwJisgU/m6NM74uB1
8J82l83wr/YdEGC1aUiC8eXzk8CGpa+kTJZgbFr0uxHAOKQImyZGSynE1uiAyCEyicl0ai3HnHP/
fCbl1plshv++5wD8+4Yh9PbF80N/NkvarWt9N9zRoWEgThkBxl6R+oQdGgQRTg1rrhQGsD86i82Y
L7oNAF88HaJ9Nn5+tMeF58t0u3DdEXD9ECPUK9sHiFNgf8Qom6uBgZ79+e/5VLYKvc2or3QdIL/S
MkR//PEFoO+2abFc7/+5jMH00NQxWDJY32jp8ENmGUjneKFpH8j6fjq/hP+i4wP0F88fYP8CtOy5
/32fcgawZ5gYBl0Bd0XeIHaIMKEWNvhG7u9n8wvIL7oNcF88HaJ+/vX5OX50ae+P3zV8yBkyCPxb
8Pu6UsUEaALrgVjobj3MvYq5br38+Vdafo/8rJwd3Pz8K5bXCryG27/KAxtcBLltrptl0VN+c0Cu
p3QZ0tIePT8tr2RZeAd//FD+9R4Vtgb+GueUYN1aVyDYPNSZhQzMBw5CP4MF0a7Km91JNuw/IM+w
eUiKb388Pyn+dKfJzR6JgA5NQohpkqVXDMp6RZoRDDqeUpOb4FP0H3AqVhfWu/LR+WxePXcdBzS4
ez4E/88XoEkm0+/79BQ0/ZCBuKLcXEotDsbpCvoIHVL4BihxPEcfiLOK/qPz2Yz9otsA+cXTIe6T
F8D0Y+UXarZPrn91khdRvFsOGQb4hoGij9Okmyb79B00MGCxYSGwX+ecrYOoX+F8Yh5azGKGSRcG
Luj7Vc5fzOgXDKn7ngP+v28YLoGPLyBWB/puujU0sKPvZhyazIDPIESH+aHBkUW51Uum/rOO+5V8
bB6bRc6y3wDz5eMh4lcvxujZM+7WIQN/GQISxoLtB5YPRFAptWBNDCT9HKiDm/LglwyfQfeNVLj7
8QfEuHp+s+dCKnl9vdVK320BEHSILMww0smcz4HRV+SPZh0SQrHBlq29Zl4VQBdTmNDy0SaHfvM6
WHQbEGDxdAj8xQtQvRNvmuxR8UKGhoA1w8gS13WxryGw/KHdWoY1hvLn0elshn3RbQD74ukQ9snx
C+D3aQk2j1/m21hsN47XMMTrLJODTl3Y+iBjVljetA5NC5I3DG8O2130U7r+BY1713EA/93zIQEu
/nwBBJDdNP7ee5t7pADihwTCdgRbC/G/TgFiHHJkGNwiA2vn4kmT2cz6q32HBFj52Qc0eAE2z0kl
VQvhmWle7I8IkAZjgLCl44XcX3e5NPMQMmSwSPjSIR54vPbP/1dAEOn//5//C9Pz1Vb22EyRh78w
oMvDLwypY5+8gBUyvZm60/x6qvZHHA2ipxwipxRi12vCyaB9doca2LqXXevq+CmT2UyPi5UXGVBi
tWlIg4sXEJD4AyKX0R7VswYRB2ZZpgVptLuIw4qOQKAjKEfYwMuIxZL2iy0Uj85nMwmW7zGAf/l4
CP0f756f/W83TxwsX3+TBbibegZoLdg5gQcOGWgMTJixoAbQBFTGKuPfTmP5aNMsNgO+6DbAe/F0
CPfb8fPD/XmWFzOVHFxNYWfSoxz/39szI0oV+sn04Gia79EbQfhQt0yiW8xcE3tgD1PGdHAXwU5e
JftTp7GZ+uu9B0yw3jjkBXH0/LxwMY38JRybWH7HhUcPwRoAwxctkqXrRhmknjD447AIFx67Pkim
PjabzSSY9xpAP384hPzi/PkhB/Huf99rABBSdhgSDxBtulcl65oGBB9COuyUuf0MUJ9P6Besr7uO
A+zvng/hf/vH88MPjAGbM/fH8xrsQsKUWVinG/U8IYec6IgbbJlvXY4NMMHuxcfn87dcf/seA+yX
PzeE/uLz80P/rXcDH1U469s4t21S1RCEXhEDI2qwUQmDbWUyzpg5CDXdzuAXOH3ZbwD28vEQ7G8v
YEvYpPST2fRA+Hk+LZcstwcRD1Ytgi1JJhrIdtgsiUHw6xATWY42Z/B+IrAtU3t8JpsZfdh/QINh
85AWkxfA+HNaLGHZAxH0Qwu2aGDMgL9XJL2GoEFnEHiC4NT8sxx0jRbLh5tmspUIb4bprAX6bw4e
wP72+eXN1SyZudNo29vuaN8Yh4Zl6lQ3gMfXcIcGE0OcAzLQm3C/+vkXrIFH5rIZ+ZWuA85faRmi
f/US0JcxGJd7FPfsEPaC9f+W4aZ1A9/gEPAmBjIhKLWRBrfz+QXhf7XsOMR/+fwB+i/Ap/7mx9+n
3+utr7sb8/cBJcMEK9NkEMdb4X5IdFoGZQZsKlsutbm0ecocNjP9fc8B5vcNQ9C/vQA5b3vTmyUE
m2TrboCDRqUIGJowNLfb1zUuRMB1ZFLUB2BvP9C86td+hINHW2ezGfpFtwHui6dD0D+Onl/KfywT
P9+nnAGLHaJE3NCtdT6HfD7EjEifUp5/BsblfCJbV9zfQH77BtBxCPry+QPYX4J4n8qDjzKeHcAm
uoP3yk+u/XTru+/G/JBgIwx20i14GwBf537Y9MJ1cKz4Mvs5yPNczaf38y9tVmhPmd5m0vzNzwwI
9TffGpLt6uPzr5bLer+bHiGsBudBKCXIXFMKRD/UqWGQu+TPQDo9Po/NBFn2G1Bg+XgI+eUL0Aof
5fY90bstDAa7uSCGBtgupNC6kIKsPwSBLLrYY/ogyP3YZDajPu81wHz+cIj4x8nzM7mYJf4ed3hx
2GDHiWEZi62j+rr1D1HNfgOYfmeXDkSRAON/+3Q2g77sN4B9+XgIvDh9AcCXqkxu9hldI4dGz+tc
Xzq068lMsD05wYYJxwTXrR8IvT82k79BfdlxCPvy+QPcT54fdzi8st/z37BnFMKV6+eLV0x+DXJp
1GQmRHwWvhaQZdX4fMKENsN/13EA/93zIfznl88P/5U/U2p6cD6TyR5NIHZIQcYTA/ZQzD/Gmoa9
TTDDFyD4PIi4PXU6mymw3ntAhvXGIS2uXkB6xQY2VNNoccQmObic3R5Xul7y53/ul1mw8a5n/OWu
lsF+a/DLoDQCxKTRwD9YPbJ0fTvL21NAEKbdNrfNRNr2WwOSbfvqkID20fMvpiXBDuSPg8KbPX6m
bDf7CU6KWKBRCCybhQE12CbQu91w+hlOlm8+KbKKJ2wi3seRt7tf2UK6+6EeEO0FWFy3GxCL/R5s
6DdZmoZOrF6+rSsfDF4fHFFcmsCDhObdZH5hYa32HVBjtWlIg4sXoIV+/vvRo8i7LZXXo9Hz8jy3
Ivixgz1CFjn41tNtsnw3+DXI6yPKEOxkud+pt7IOMGQ/OaSADHMQd33KVDarlfueA96/bxhyvngB
Hvb5LJeFt8dNRBr4FRSOM8AeyfWwE5yzhZ0W/RnCzYmeJ8xkM/J3HQfA3z0f4n5+9fyq+mLaymJ7
8YMdWR52b0FFAN2w6Lqxa5hQ6gVON9PlqfSBbfWEmWzG/a7jAPe750Pcv76AIN44K6eFhPJO0cHe
U8t9zgGO8wyNIh12WvRHGoyF1TQI5y3ywAc//7qb2i8o382/MqDM5i8NyTT58PzLY3gIfu4g/+cO
yOtp//XyeU/Sz5M9bz6CbV8GJCdgE8ZG5ayBG9GXLTGoubQIFlsw+nn8ytpY9BuuhsXjB/z/ArYg
jcEgKvxkn+HA3iTtzxJC3mfNJ4AziOAS9JJroBieMofNmuG+5wDy+4Yh6Fcv4KTPKPC/Q42RPYLe
H2RA/SkedC/7V8xQA1Q2mKCw/XERphqEv58yoc0UuO85oMB9w5ACoxcQBL+cQd52r8UtMJyw7VOd
ZOXIzgoFTDhohalp3eVKB/7A+fQAghaPTmozEdY6D+iw1jYkxeX4+TWwLWM47ZwvJfAeVC8YqBj2
OMKui41i3zAO4UQuVNtZBm0H4uh2QrOtE9pMhruOAxLcPR/Cf/YCFIA9TWcHn2bqZqu+281FAL2q
E6g8iwlAu7IIem+5j8lCumi5P2xJ9rnihcloMJdi+XQTM/wN9nc9h+DfNQzRtz89P/NfzVooUhxF
29ltN/Q1KMlpQmrIgqM08w/E3laoAKLIgJgd7FkaxOSeNpnN+K/2HVBgtWlIgyv7+WkAx8AercO7
GwVeCwPflc2+5ZbH4nJ3VbD25X29lvnaISq6skd5b/i/bsK+LRr/JO5fqeW6N/xfa9X2NfufBP9a
rnDnYpm7KYbXwp6Do8oP6v3/V28AWM0O7mupvWZAd9P193Xn9kWB1+J697eUPEniga8Fp5v36O/1
ft3r6eanKpyH9W72tRJei/1sK/O5g0n8lLtxdtP8r5f17KYmrh6tvLkb/v0x9NcKoGv3Wg2PMq0a
wk/f+7gbGV73Zf6XDdxHynTuRq3XqqFPcyGfcKpwR+Bfjzeulxj50Ju4Q4F1l1fZl/2kvWaOdjCS
xKNnpnZj+tcjXE/2IG5vcdt+d9pu2L/e4vbEaOGjBQh3w/21DOJWk3RZvGl/Av61GtXdvbZDdbq2
U2RviL/ui5EP7hJ+UpTu0dogO0qa10olmy53Hi6Cxc7lbRtQdsT9tQ7YU3Cfx3vuLuXYl/h5vYDk
14TP1bJu1r4I8VoYbAfPCg7Sb780czcR9HqF55MU7mr88/4k774WwOuZZrlm6m9ZDluaHqjrR09q
7LZUXk+M/OOxzXqbz3bta5lABfjXs217ymIuKPWEqr47LpLX+sIyuY1I7yCpbvcebb9PajcqvF5w
tW2ZDBXFU04W7Ib/6yGHp4ar/6b04r5UxmsZyqHKXoqlwWbLFZF1V7J/NC2m46Twi/bJrUtjetB1
UVts05GdRdPJze9v4Cal2xMf8/Re/xNrNcnWt33cdZjBnWi/vyEM9nCg/mwL1PCGw1sUfqqGi3L6
X+0r3nMTykHc1p824XxjIlXhQRMcBoMrtjDcsgj3X8I169CU9xe8//4GisUy+MDvwAVPhEHR6jfL
d3svo9aVyR1Mi78PkjJ+L/2kyH9/AxUm3hyk8+/1E7Wg4JQBp//gykG4MQoueuc6tF9PL/3Eha+j
/zFYFhZdQb/kqivpRy+rMovZbhYEujpnSexaM1evVeCNiqTLU/XNKGoNt2PXSeL2uCU+0m3VSeeI
6g0P01EWxwx5dmRwr+OT3Ogi33ZSQgr8ljRZm+Ajx2elJwLPDIzIjuFQbn4cxlnZ2dKvg2SkOQXN
g4tSGi4d5U5D8Nug8Sn8dKn5SR2KVurSCo8yGiNv4jY5o99dxwva8IjJNsmLoxrq2IfWsRUqUo2y
PLKYiCjx6FhzM27YSdP5mfB5ynU5YZLK2tYD3PjuUWm2kavszm3qMBRaGFinIdXcMhoXTovVSLlZ
lvujCIpJmKdalprmTZDA3SgX0lRmedS2rY9S4XhG4h9ZOI9NgTqmdJGVTZBCuSeFsJBBklaiM8pY
2pZUqBilwCGF7bK0uMik22WCmXWbJSLOgzD9QSScRByRzow9KXTiWtn3oOy87C11XakSYZpmkthd
q0JTZE1UlUokUIEqFHHG0k5YRsPYSZEHLPzRSiPBifCxy8szPY/LcKzVnnRFi6OwEowg+dlBReMJ
prTqxHOSrhCNqzepUFGUvS+zilHRcKO8AnKZ5Z+55RfkLNOMMGxFkJTkoolZ6Y+ysEsygbPGOQtK
N6d2ViZacRS6XQ3Tw1FXWULmeqcmUZLgG7OweGSnTKloHAIDp6Oo9EJPFFVbJKexnrty7CH4ouuQ
xLIzRxJmW23gS5GExC1PTVrrn5le6UwYAYaevonSghz5XWx9kJ7jFULVPI5EImnYVLZeMAAzqZs2
Ebzo4IVR1sJbWlXS8c8oig1rpOWFlY5ZSCpTRJ2GzWaUuMgrpe00mcdEHDluJjJpRFUmvBSX7B1N
Q98MbMw00ozCWPo3tUO8emLRhBD9pEJmQ6ZuHWbki55CaVdLVJmWuoHNO6PCJ4nMOxJMqrB26lFT
KIlFGXW1tBs3JXhUuj55l/Amc8aqY9K1UeDCpDpfppEtDTPhAvtOpOw25mk7CZlmYtF4gfe+RGZ+
Y5QqckUXsLYQLmdOZLck1UtRt9QvBHIr9z2s2OYTcC3AWOt54gq/DUzT1lhdvFNeCD+NPQyNQeUo
PpZVm/MjXpL0Kyd1lo9liZ1JrVWxMXIDVXxLYqpfWU5nfOv02vqUZipWompIch4pV6JjZkVufV56
XmmJPMU+E7mp83rklbQxYIUEwGxRGhm1MBWU0xE8Lkg3ynTG/VOr0JkvWE3liWFGshGF3lSXLObq
S2SmXi7S1quRnVotzDpxQmAVy6PV18wAESMsvY3q41Q3WnmuOq07smozYt8aTy9kJHKDOM27Ai7I
LWycul5bC1zHmSeihuXJaUF9Wh6BqGrJKJDYLK4kYji6SNxCtiKsOxlz200TU6sEpoERlCKUcVDn
tglFBrrPRcg171IreNH4tpbVThPAAmy7phSqMTLjwiWwTJHIsXKyEXFw5ttVl5ruBPPcsxBwaajr
1ciodaROGoAjHtWVJP7Yj1FGzzRXM4qTUJpZftGWHtPOYN161mltyIRlo5pnjbI1S+rUBmNdsc4u
WJUQeD1aSfcaauh41beGO0oKs3bK1M65RNrnhFUBbr1RlCq/ogJrTVvnwjOsFH2HimqsC0+SQHNx
TIVLlB4c8zqg7p+dnpvvfDdWuShcy/iz1isrOndz1yATTCulJmlUNjqNv+CsAkHGKy0hbWx7qGs9
/Yq6oCeYcYZL3+nssAyLz0Eehtp5VeK0vEx8itITz8udVlBYMN5V7FVEgUKKknjUEL/JBJG89IH6
RcmPIpdgb4wLrpNLN851y2bcKT4wlJu+rUqnjASOtaCZ8DZ1nFEW1PFbp8owGyWGjqdMjzx1FDtl
kwise/Hb3DSoBOC6MIBF1bOk7psS29zKs8zOa5pEF2ZWB5oIoNJ1IbSMhLEdelH4tiKoA2Wam3DB
sKDcxO+KPHLaSaZFcT3JW89570jfc0TAZd2eSEPp0tZpkc1yStMvNOm69ojzwLqosja9cEE39ayh
66exG5uRqH2dB8dd6HRKeHXe6Sc+zUF7StC7eOQgECpHliape+SVEY1cO0ir1jvq2qKaajJOb1ze
sPBCUzijR0GZpJlwAk5zGw6xIyQqWtfAMm7uEIEdQz+tWxmokS9BAUgRxrmTiZxoSSiyTHImCh5T
X7g1M/0Rs1x05pOs9QW3zPobMxFtRKO4Fx05Saq4APVdgFStIle3PZb6od1iJzw1LNdoRNt1WSxM
YNfjsOB5feQGqfmtST1XC0QUWmk2ZhYqUruRmuqO9Twqukua5R61oRACmVSlT+UpMFRTjjLe0M5W
qqZXTM9Sfxw0undDnShjtlYW7SmOnISNUoWZPCJpWqm3ZeKoU5c4l1HWSfjJuI7ecl6xVjCtTaZx
macfay2nbNxU1MlCQbGfkIvMdIHHfDdB7Z8t9TRvlOa+ox07OcbvDGo0ucizAAXvIi/s5ElQtCD5
wfjwPoAkIV+JLEP/2DBMf2YClQHQOCD4S1Vgo/wzgXtLyolGA5nYSuMePmWVUemTxKqy7DgprA5k
EI9BLFpGZqJxQeMs1T40ZkqKGz9BFNc2LSwc2LXOuwtH+fi7lzXuVUYM2QnNQ/q103hObPtRWYK2
kVlcjlvA+hJXJA2FUyurV3ye+khrpN8ooywroTzXArrqpLuOGmD3I8uM48BmeYQL4VmJNQ0bOO4t
wI5DnuBwH/mZXpghUDhvk0poYMXUY7iGHJ+YMQAhaGL4sQh8o7rwXJR7QLdU/1MlBaqFJTkYFW5Q
gJ2odSnyRZ25rTtOqtwHcVxEMPkAddn3WLlWIRzdK6YcyeKUKuJ91qpEXiKPtnhstaERgJST1YUv
4S5uAawIZpbBXZqM/aLIilECGvYkD/T4R2Wa3nluFc6PvKn0LyWYfumkrYg5oZFehrbyuzoTkrkK
nxRapc/qsqJINGbmfNL9Ov/hmVw6nzMVkBA0Wxo3Y16FHv7aRDiuPkpKQyuxXa9MrAn2FdJHWgS+
ApmfT597KxucAKh6OXAB4DZrRDlctdLXOMC9i7DiAvAqM30NXkp4GZYxUCKNorFEev7Bt8IiBsas
FNp1TLjvCLwOuGCNQzUjqOe/PiYGj6liuW8JC4XxmUFSNulCrRm3TtONw6jK50VA/vYdwctaf0cY
DwoaIoL7AaFM6/p4ptYEoBQQFbJ1P1DQtzZgXI5R0PGxqxX1qGhQNcJlwscEbMT5RTx/OzrUmBuO
Drd7UKjty+DyCbgxcX30LszawkMhWM+S6mNOi8JucHKz4nRuIKP5YBC4Mxvd3ltOGVxTB5XUVskY
FGniNSDMhVYZ1E5bmhkgg3U8dsNKTn9lLLgjpq+LQeBagPWxHBTkrvIlFSUYXaPC1eLPWc3181IF
ZS62j4Ue8CeUhTBgIAY+LxSK6yvIrb6YhrK6i5qUgk8D0oe2VgJ2a6x3xyrLCjsuonqcgtU9ypog
O7Viwr5rzKJjj2RgcKYuyIWaGZ+bJiumaZS0p52WqvaRST6kMMzRsiiFuprgtPc1RFbnWLkukWEN
4AeSyXFZ+dGxoQXO0S0Ui5DHgsZz//1apq3yXa8Y/PmvC/8aKs/IH8U/+253X7sNAtz/9S6dJVeF
ms2Ki2k6/OZaR/j9xfh9YGPtjwcxlmWkYRBFWYZu5uth0Pi0EAvCW0MsZ7OkBRadR9/6wMXt9+cR
FgNuCtFpXzsEm3CrkcUB+3mEpb8iU4clB3ENHWGwomDVLyIsUOwFTFlYj3AFgAWXwRBYLfk8wgKl
SCBYQ/vnOlxnDhfN811CLKgXLasRFrjbCm4ZYFD2maM+cjNgDcfT/DZO0HezSRyEvzQoaMAWIl5R
1F94E6XmJRihtXaiVWUw421LLJHwpNHOHamBK1garNP4BO4mLlvXDsFDb79uX2BDwdFPkIEwhmCS
1d9BNxAc2LVk6oTlTeNRJMdEc4zYNuMoqWzUlKk12T7a+kphCGQGhRLLvRzs1zOD0NbaSukaBfYB
WMy+i9yRkXfRp7QJ0w+7j0J0poO3CldsoP6+ztVRPK8NiYcTsMvbDFCLg/wkAntofv/R38r1fq73
pJ2/C1z8DCoTlj6Hu1rXR2G65K6Fs0CkKA6OqrTW3/LGK48Tarpnoafxse6lMyN320deb51ki4GJ
aUIAsC8mznqQV1R2lvEqB48OXMfajSYtausTlWvhEWpVZm9Hcl36LoYywMuiJtyBB6VS14fqkiY1
s04FwkRBYpcQLBRel01rrfuhkxg9IkcfvBhUhIO1DbeiULBaIcC5PhqP/QgFOtiDYet+LoxMHzMj
n7UUdY+8Vj/tNdIxxGAIA+q+Wgjs/oFSCfQwVEbm+cJBSBvhwI/HiVEb44wmtW3qdXLGldPuZAcA
lgxB6cZeN5t9pfi+1uAq2Ryj8oMm8n2IEygrHnd1Wv5AZeCFj6D4YI3141AYCELH8J8+sDcqDhFt
GsA4neHJL6ZDpHD9NPi+nTMGinn+OoiS2386/DkYxgyCFhdg9kPYrSj7KFgE7mplTHw3/Jgq4yJy
5SgKjEmuHDvL1DGwy3FIq5NOlxctL2OBlHxLaPd++7w2vT0CW9bEGCp6GdaAhyrfTKQHURYRdGZy
gswA4jIVxA+2j7KBU8F8NS0Q6ggRYNV1WupdEIObBRjHtaqZ0JGEsJWZ56m0I9KG5SMkfbAMgaQY
7HNK4ApW3SSD4QzuhBoLHE9ogasd1Qb7hip2ljPz1DWl+4iM3jwY3DoKFiWGe5AHCJrSQuAqwmC1
ESfHcacXH5AvDSpCjeAxxKSyx1jp4XKEbAYEwOCKWbh5GQZdR9Mxm0DVCJZjxevsbeCxLzlipxD7
qO2QUKF3E6344vNWNDkedU7ajUjY2r2Da0eFlgsDcgCiTYJPnibVI9A/5CdwU0hfCRHIDTc4DIQt
XJNiwYU2ECIr3RIi+HWt25jE7cmu/ASj9DkdC+wSHUJQ6wggx/cYjOSJLNdpe9YHNJpRFUROPXEd
P+CPvFR/rfJAAMJ4FGpvwjXXIAOHApDUjp4lpuuLVFd5fFpVlIJr33nhD0PJPupKXPdLYLpBYGsq
d9k4I0z7rHuBwUbKqeW8TODfqtJNIBOMeoNLJwRuflt//aJMXBYreP045GV+XFdd2Rw3LXHxIy/+
2EADfSaD0jNrDwZKsiA6lmAmjBFSj0mHnl/X1QvUlmBwwRSD+9shxzbgGVzU2KAVoJsklYdGKiE6
RKkdQj/VTVD6xwX2IaxnFIFqhJNJ7zFx8VA6wfgQz8JwlWcvnAbqTaLIav0CZGBoad2oBXl4BLm8
YsTTSjvezrjgMg5floMWAJpBChHGhD/Waaf3kb6AeIFI3DrPjiNUOaUwFM9jEI6Jq49Kn/GP2Ggg
OuzI3Kps3LQI0hHgsPMb5CD2px87icYEqZOqQKBKZNc2QmoVk9/Bvs+Sa4gmldZbrtLS8YXpeaQB
3652UzsMusz5WqRtiU61KJcIGBpyKBB+xU34Qashn2ND8qPVL73GB8WTQLJCxcItOieZ6Co1DSxc
VofaCLVmV4wcqXdvvbRxDbsMYE621lWqOOK4zIpx1dCiGtWqIZOYcU2z0zLwb1zN5RAXyjWXnkG8
uXNHDMWFB1MownCSc4izQcAOsk8Ck5ZAAsqXjhpBzqKIJ4ozlZ3COje/gUFE4vNQRQpPYmpBYJhk
sWm1wiBV71o2keWVtlfF4FK4wnN9XDsXKk8tN/rgaVWr+JkuXUMFX4M0QeD31hBMrLiovLjixnHL
UaN5tqcUa9mIaa4qTyzpFFMjI8X7NI78DxZLrcLO81hWo0DpOrcz30jbURih7irkYeZO9CCFuHmZ
JuG3qojjG6U0SGiSMETpKG+tILar2uHvw85yvvpxgED7l9JxRQmrzT/FXkrZCYoUC8esUT4d+Q3x
fMhm8Mo7pQ7xv1Ya1dVZB4lVyCO3RQvx/ArsQPVFr40sF4EbaV9zErHOGkFOIqIxqAxTA4A9Izt1
ajfRDGE5mvHe5X5inWYQ8SsEhH7KYFSmTUBHAWS/Jl0byRSSlkWbCoKIO80gaN0Kx3AgTyhDDXlj
7kZ+euZVafvJMCGufeRkRlyNysYxjt3MVw5kOmRMIoFkncESD2Oki5SkqIGoCJUSctxlc+mpxI9t
DbXsXcAy/iHmVmMedaHehQWoV0hgj1SN0wgyVHXqNxeBJTWTi67TFKQZAs7cHAaOkgg4zqrVZ7dE
PLaTokg/aDKqNMjjUXWe5wb3R2APIetjQrpGv6zjAJIuMSk9PkkN1EUccp1ulXxqmrwcpcgt9KuQ
NVSNGU40NAFPlFruqWFILWFnSUVzzT8JQFX5J+DRJPQ41lQQ2TWkC+JJEzD9vaXpwfcaBYV3IRuf
q1FSRX4EJkLE3noojyAqC06CK2DLQh8dRiiL7NztklSYbe3ABsA292aQcndiEXp5w8dRAj6WaBoz
10cBDlAE2W2j4wJiu8QRIB+oMworSK3ZHBd6eeRlndVBWDhpfEFd1v8kMnANIZgAoCszVDiw4Bqj
GaV13ITHlEG4fIRz1p0HWpNLkXFueqMKbqZWo7Tj+Tvw5SQfp1bWQUJEqhCJzELAELnuRuc0TjpH
FIlrpCMnjdJwlCekbsC59FFrO17SYps2PtNE7BfdFPHO/By1yKjHDaQyTnxIPuFRlaRBOEK6ln71
6rrmX8Mu6/LPhhNEsMUCshzXWcQQrIJOUTyhrpHwM6hEbJJTpqzUGkOd8lgdKZqDA62imHyrnCJC
R1naga4hkB7WRg7Vg2uP8aiaxJBEO8bgdSTjNFBuAK8TUtiWYOCGi1wFWXYEVoBFbQ8CK1RYsKBb
G5ySFvYABHlM7JT62dscSeNLxMvghyyow+w6L7sS9ohkFhFejOIvIde7GEJyOPXsmCQgJYhHcm9c
1lUViNBxmtDWChkXE+mF5qVbJhG1YU9GaNq0SwNI6tSBJHbVul50lkRF1l4VFIUY2SwuMmOCsZek
KfyEp9BRHipdQYQtCqSo68Z/p3UWcm0X1lkXfqopd1l4DEY/GLHjzC9VClRUFinhvhHrf9n7su48
dWzb/1Lv1BWNJHgFvsaOHadx2hdGmh0QEo1AQohffyZOqk78JRXffZ5r7DHy4m0LhLS01lxzTrUV
nT50zUjRXgoBajcea3HCDrPI5e2Ldamjq2Deho+ubsO5WCvatyWnWsrrZqBJj4ijVn+ASzcRYzGx
jAdrMcWdY7REIeLq5JRFnkj9PTf8L+4HEhTy3P/3M674mFr1mwsQvxOs8Gvf4b8gBJeOR7jLMNnx
tT2J/hf+F4AZj2yFRLBvRncDwQ+ZyQ8AcL9ML9tZVOmedKccCdIP/I/9E+UxTTMUIriTG/d1078D
/z1OxHZL493QmOJOMaBseL6L3GgCh6WrtvTKqiz85LtkJwkYaz6HqMyfqCAeZ7YPQ4XAOAGscSSX
KFYep2FzGGJD6/VqoslcuDSLc0JN+rfS538NgpvudsALlwFfvE80RtpsYr0aQ7aVFFnsIWj1U2j6
byYNlw1TdEySEHfzXBYDq41TNHndFSbXfGVUkfMQxe4l+BHVEwje5ZxRQjlwLWTp4Y58Zhd1J+uJ
a1DMXLWoS4c8qJWsi1EOc/nTqn3xPfH/mWf3+2HQwIhCgJK4f/zxpzHMZUjTxitRmfjeNsBDCOnN
E4n4/kf+t+bAewC0RsKPVY0mCYDwi8qmzVAyeZecaef8yToTIy+bmVElIim5At9Hf7/k4P+zZvs+
ILBP4Nr7HQ5sh/B/hrOiOZsmy+MzY2ivmt6TAp2V9PDnqfvdW2Frc+D6NAKd7QJk4mZwDY6i8yIS
WURoneZIBF2eBARUgkk+9aX+PBzbmZc/v5Pqpm3ZgvAcdBk9ghhICzN25q7ZbHJEHNFPALnRXtZf
fDQKABm4DqYQ0Phepv+E5G5sZnZY+7Pyrv84aCI+j3YDKSyRyKwKidSiAp8ilS9WtrC6jMC9Qodv
tdMbUqc1SruELlNe94p/GLvQsxIpvQ7Ovcxcl29qYG/mTndgRM3NfLaDJMsnqQQNXk5rFGHYedbh
E1/scvdSgk4rECq8FC7EDC+RDHA9qkRoe278TE88c9NtF6WoP+JKfL/n9T8uwF8/FhqDuEMboQjx
CBj848mrGOiVys9nkK/IIQA7EpWeX/7yw0CLxWzj+kTw+92b7U0StKf3q0kuF7zSPpzHejr3gs/l
5hZ/StPVnRVZ5f2fV/2vAQNvhr4q0L6IU8ouluHazqBPWX1m27YVcz8EperFUvztQfYIjsMPJwbO
g31t/rT2rOyZb6vhHK88OCWgA+XCdeHxz4P8Zs4oYB3crACQHejORVSKYhGElnfnxQwo1tcRBMK6
RpKuqX72fxgJA1ACxBvxaJ/Tn16HgtcYB+twbtNJ3LShCY7D0I8H5Zr4b+H4e+DDZyEsxH9Y6Ai4
j0fSnkRrGHRnH6HYrDu5FAKl+RPH+e8mLsItjbgCh+PeX3rxOoJKTWYuz65P+9xRNp8aA7qb6G3y
twDzH6+D1CQCu5Yn4JY/fh3XoUlWeXUOMuFPg4tFOSUdf2KxPUZ4vw+CZCxG0yXCdr/sIzGyDUls
2vPAs090VP525Ha8RdHAXvXR4r+G4zp+vwbpP4aH3w6JSyOQQOBuxYerI35eEA2paeR8e0aN1RRt
3fRH4sLuzCbfn70345gHAXjYf16FSLUwXY9DOnLRmKGDjH4ZbpC/2FacWwMURp1mFgI2BVWOfJkH
wZp8xmZzZSWXKAfBy0R5ZkfzISZT+xntCtrnPh7m6bBfMPx8HHp3553cAEqwYbpmKNXfkzRFDy5F
CCJ5g+dvc5fM1XEBPJMeGjlnvpBTJqYC5PSUv5ybKHkOMt1kX7TLsIhjqHo5v2KiT1VuNCG8VNtk
hjyrIhRa4N0tzSfahj15FYkk8IXAokkKpqPqLprC9pugmZ6vK4/pPkxVMNwHazCOxyWaSVcK6c5k
MxFgK1Bpb0lkCT/MGpNRoIh213G0cZRdqe3qw9xVyyHM5CquFjWnz4ewrT6w2Fct6GA7GXqV1Ted
0Dk5rdL498omAC9bJdMFj9PWfwFw7MtqtqTOOwqa0rGuw0WWoiH+Jh0MUMCIVwsA7X61rKy7FUy4
bNTguY96yiaQqviMD8JlGqKS9Qjiul28K+UGag3kC+CXFy1nIioG8PGbQ8W35P1CmhD/y7x035rZ
y+cTwpkqqthUr7X2FSlqUY3QAdRSF0G/hl8T8KqDXM2gHpM6HLfDXnnfgpGYACvNev818OMU5hW4
/m1umw4QBmmVfmZ8SEB6dENFgQ73hp1rb4e+HDID/nIf0EaVoDP5VzZh9kPmpPmMqn+bS6gmCMvR
rl3uW8+HV81YuSY3bu1ofNZr4AVABvRZllwLmt4svBXt2c+dfLklwxDfbo0LDqwJw+E0pasKi43x
9DSN+p4BbarOqceZN2ozkqOmjrl8XGZ7aqoVmK7GXnuFXhkkFLHp42uTSvnW03T7qOouvE3XtX6H
rH+VBzBj5HxAhk99Ptm+u6+ZCeKcbpq/73w62JLjRBeF9QaVzMinoDtGbZYRLEgzf/ZVzZdybUIl
yrhl4pNtWvp1NsKHRVbV4HYl4zB2z9pOYot3dJqrPHSr+laPM8LarFTEy9Z0zadtBRP9ahlpJd6M
wYzZ3ijz4L8bIwFKqql9TV0XmyJALWlQuMV8KCxCypxDFdOTIgXr1Oeaku0WRAAw7HXnURvVvV5L
C5btWmbJFJyQD9VBaZcmeBvzrg7LynImi2HVCuDzZPx2TINq/NgsmcBGItafGsS0+QDCN1F5qgQJ
X25VGJCySdn0joV6GM5sHaaq9F6lb5XuIGDoG78lxyzZbHNgi8zeegv1RhlrEYH5W5NkRGe7lqZs
YtW9GTl+C8zccG7zlttkPeim6b7I1YvXSmx0PniHjf58BOSkSs665JvyAyi929yD9Ll1O4sqrqge
ygzfos5Zl1ZNscQSoQQ92OoLm0XNCt+0Ysl3br06jmyO4lxFqu1yzprFlMkQrV/aNDbrcRR8ARsX
bHiwsat6GnPdUOXersuIW+TKsVuAgxVqMW11U4EmY3MARhHLpzAMm1sIicx/YRdo5h7wE4KE8g+w
yy83PP37l76DLpT9E+wF3NWU7Ck+qiQkJ985Vwl+QvamMShV2Y6toFn0A3IJ4n9iuTIwIICvgKeK
quffoMsDioPreQFgJIBKHghZ/0KFftTXf9S1PTqCUxRiSALRmEeyHiHVuOxI9d5OUZVFFSQ0SXD0
Q4oSqXJxafyaPXHeP87UfwwFBR3Hpc54o/AiTQNppOuSKK3ytII+ggfZmGNn8Scqj19HQVuYQ56H
WeM8vaRa6EH7RWgFJUEadyWb5uTQB3V6+ukr/5jG/wxT7O/CaYo/DuyFRvgKFwW9JXgHaIjqAvO0
nbsqDovZzOL451Ee6AP/myA9DINKl4OdBf4NULaLkh5aCgpGZ98UKfdftb3R/ZSvfZLb1hZthIx6
49djV4Orq26orUrbkZKCSzKQKSca8rnhRTSSW741r//8ZI8Txv3BoIPMwh09ifaKEmv354TRNDMa
PSQC+N+FoKyY7vVQUwNGdAMenko8Mg4QPv485sMCeTwbkHJm4JGAp4YhL/P8pemdqdqqLrK+Ta+g
WhiuoD6aC7/y+UTTbiwd0w5atNZdLdkCvWXInvcNW08s7purhrU6rykyzT8/V/S4/niYDMp3tgm4
DxT79eIroSvlMzP3olB94D1yD39MIGEMSt7anfkbLg6SjtCHr8DOfc3WaMg3kQ3v0haZI0lidwO+
ynTaeFPnFUQffwWirpFxxmhc5hYKuI9QEQbP0iTaXi3Rsu7azwU9uUAkh2oOog7Iuoi6J6b7142U
4UJL4MT4yFH8CzXKMW7cDJVH4fm2FnEs1EnXiSv/PHmPS4Afc5c+XOGL1ji62I8X0iZjz6iImyJA
anAACgOlXt2xchxiXURQlj4RhH73rbAw9+2L/1BgPR4vAd4yoq+IHdUoXji9IJHsAAZ578b/wwSm
MdlZX7sS+ZL3hE66JKNGb5azDcIIEi7Yt1H/1OrbZ+hiV+zcW2wITvCpwMF9tBVDVEZNSzCDW5L1
z4Uj6x1PzXSQIk1OZuTkSEIRH63lslAq5XdVG0bHjSHddbdLdWgW7q5G+Ro9ozFvvOleNF22FmIO
6FlH7UewCkQ51IE9JmG1HSDDnp/RfiUH1QI3XWo9FpFK2RUUYuqJ+LdjN5evhruGEc4ZSHp4t8ev
RhY5rLZZm8KoWAI5SKGq2iRSrExFBaBvVgaJvZVyFk+skt+sfcaAVjAUw2iTXKLQ0RSzudYcHAAf
N+cMtPo8sO3wxNr/TRDFsYvKlyUUvjiXVHi3cjX10Z4JolmD88qvp22NK7SHM1akDiqzCgHtiUF/
N6ccSQfBVfIgIob7Q/2E/aCjRxYcj+g/NmAvb2srb4Isla/VEunzJELxzsZeHVPei6s/b/XfTCrO
ZaQYOwkMMM0FUiexRzbnhSi89RZlX7CirNT2if3wmw2e4VgECRCHBJKoiw2emkRlMScIxsCmChlF
65lr4ssRossnluclrXNnTQLXIuCEQZcDdHAPbj/NJWSeSEDMmORyCj+OQkGSu5YsCNqTmyAgZ8P8
GlSi+RhAmvfCT/190+3NfkCAp16kCvVhbK/WSGWonfv2b07394fjO/wKWhOiw+OHy6pEowGGh9ss
bV66betuqxmdhz9/1L1n+GiPXg5z8VUhvUrZZkiCmirzhxDkIhBvRqihN799lqRqrmZazTcEMuh7
reomHyxF5WYb+1KsnpZmqr6s4PPkQiTx1ZSF9giJ1QccGemBp65+uWQthMXgyxxiJ8Wxa7vuENrs
ryfe4/IgepBjYp8hVmPrA1F+PF0IzJBA6y3JTZoeIJ3WX1emsrfYuIKUgtvPpuoF8p1IkiEfeEvR
3Q89ya1HnoWegfowmqAOiwSbN8Rpz+uDlB04SXqIw9cKnCcCRwYa6sJmJgEZQjhnixCUAxA/oIIB
3wIIVU4tkJBC70LZP7/gw3HzczDFC0KyhvYuTgrE7L2P+/Ni1VvVOT57uB/Y3V5BDO4DXksdVtFk
18g6UJzGAI0AHkwHqNfdK0EF3B96dqi6oOgg4X0iEv1mxiFEQc8Zkl5A95cc7znSdSYTz5HzDOtb
ReNvgaZB7sEpObBE+SeGu+RxYrcmwGzRpgb4B9DxMqh3RiZzj828kyGKdQlvJGO2sKsMCmu76SSR
UKJkr1gxwevjMMgu2YkiT2zLaM8GH38HbAkEfeSviL7AkR9/B5/Kaa8oQOGLuvHgiKzvjWWmQLpt
ofLvt3INN3obgaH3LNgMmESZngrTDelhXEEUrMc2/DRGHcLH2MlrMWmwtoIku1/koktDk7/Qjnmi
fXQZVFGG4vLzJIJiGTKK+LL5G9IhHrfKBDkQYXbM+uCLqiEmlf0gn/hKvx2JJikKW5B7aXaRzRit
x2nRLgDg3H/ruk6fRgqdQdaQ4ImR9nl+9B0gLdhLxQjHBRbGQ1b/U/D2Y+JDOmV1IXRIzx+vVnSL
j0Pn4Ckhwv6J3ffLWkeTeZeNQpuLTJpkF5sv3BqrMzcgk5m36JQ0S1NkKjkNcM5Q5qlC6dc3A9rM
0QfZCffsF1gd6C0U6Q7BqmIbZOfpMkyHEM3OnCg6vZSp2p6FjWyfOAkeKutHE4oNhi2GehjqSuS9
FyfBmoD9bqBkL9Z+LlNi75duvR2WJG/Bt2yFu5Y8ObWNu0Fe98Sm+mXV7BIGEGtRlwLQgNby8Z5S
HpKvzG1NEcPW4BBXY1W0cyqRebunvuQvk4uhIF4EoW5XTQAwezxUW41G8whZjKp7sNSmTObNCr5Z
P85BKVsKihZg3+MTwXvPWh7PLTrF4Lqj4kdyA13u41GXaOpoZQ2SYBRlJ6g72xLdh/paO1efBhkV
W58VvI3Hu7E2yY2eKnMX1ja7mmr55olnueDDg8aAZ4H+GXoqqBviy42TikWDN7ngO5sVgiA+Q5Kf
aUtyZt1YqIqPp7FayN3Ijl2PRJP0IHQT+wQN/tfzDO5EYFAjJsUcy5xdbClwGxJYFnRguyG7foFQ
MgLZHIfjhHKrjLP6q6RTdWomB7pnu4Z3rBrnk3GhL4Ec0C9rF58eJua/3LN/oLX60xr5xdbr8or1
B9np/ivfIVBczran/DjgcYZA+rc3NH8Ye+EHqJAhX+OoWzN0AP8NgYKQlqYggwHsgWQVHUlEkx+0
swQsNlTwGQSi4IlxCFb/Du0M6/bR3sIRADppAgMSjAcOFU/3Hf/TQcDVHMF8psrV0opxPXmytgqH
80Cyq00RnwLXr3uRr4uQza013JgyNmqar9oacbaYRtYzqNTZdM9tL+ZylK52d9lAAecEVOgI4I+F
Hc/1aMIe8hQgwZGCWxEyybgETWKDkqUjgTjKiE/tmfsEyeVI2oHdJv0MDQ28zJCZTOh20LwzgQ/z
gcECrVjWlrf5GoQDag2oL1FPqQFkaTvL+DahTfBxCwRYrNo69EaggfO3yZzVH2Ur4raIu8gvRc+6
EX+vSyowhZBfg5ac1nyEJts0XZ5I121FW0H1V8SuBXXZsxVNi6blDkRy0ej4GC9sYAcGnucAmx7J
/DnpE/U+4zJ6njTJABuNWtV302ayTw2i9/uhNunXsYrQXEQ6Cs+ZZpoX2JVZG7L3VYQh39WhNhRe
MGjH3cJ0K+uu3QKvA/hSRRUvLYUE/ipBW294HW8tM+U2bi46SA5qcsFHnm4HssDOKm+pTd8Ow4wM
nEI6st3SdrI3Gbi5K75hoEa4fIGje610pee7ea6Iuopam5p8ZJF8BqbGauDA5db3fV2B2K53gHPO
AcFVb4emXZKjQz+6O89VM8V5jYZrDCrtrD+jcY7O6qZT/qVhPUp8Evnkreuo+UCgNqGHUElzsqke
ddGMffplroZhKlsHs4vTtEkKr7WwG1BVpbQjeQpnjGfwmApcHjLr6XFqGUcLOxGzyolnsPSAt13M
izXEY53ozFbYimjIg8wQBF+bJRAuX50Qz8Jq3k2VxPwtTJI3RtRoUDVzSCKow1I0AVWbitfWDT06
hkbqo1LhGqOYg3ohZ1sUv4uGFTxhmQA1y7mnFJ1VGB7lS4sOcyEatY35olgW5FXk5ig3a7e+X3vo
zosV7mZfIhOg644uVgjSFaPbS60YxbOFoUDrMkYdDAnCsskCCP/0VxN11ZfKdf0dSvDws4CWUB1h
c7a63HLdLyVbKirxr4A7Dna+zokl0XSqCAyZwJvPoOeECdH2KQnoeLfEqK5y6CvXDTrHITUlmSpI
CNJGw72liUQ7XEdmiudckGgQRU3n2OWkcijzIrGF23uQHqsvnQsTfhq7Ieqf0dTWI5ZuN86v+zpK
0NeoMiDf8JuRL8KWRq8qP8qbEIl8VTaTJF+1XqLtWAu2wi9kadNdOcZeGmay9wPnqs+XMeTialCx
Ga4ap7o7rQYCmzoF+yBsOQ6HvMyk9V8Rivkall86Jfih26Ji1qmH4U88OKR+66reuKZuMoQycPLe
tIOqP9h2/z6ZgjdM7k2YkpJ5h9C3ChWF8GdaYevVxFBf5ElY69ssbbs3JMJoaOu3/u3mXdzcLd08
MaxDZuUrOHGhsxqTgMmySrf6nESNdif0wqg51BNb1YG2bvKF1ei4lzFMm7ChNAMtoxeJgrFR1dVz
Li06Rnmwm6SVSR92XTkubUOOMF+E4Kse5P52mQgGAH4DfOQ6tYhbIN9xkg8Qz8vdP3CswHKMK3b0
PFg+BIQPH7pEg2Th3C68CXRU7+YlIt5yZVMPCyRbmzVnfGZ3au7d5xmo6TPImTYFjyrao4vtwbQp
Z3BJX+1t1xCeKx3UIXWSNO4gvGaqBM8jIuWIDdfncbwZV1SJjfvCs7R1B87HsbmrGtJcTfDk2vIt
4vUrobsFfoHVZo99pBGTdYJPkHoVQAVW6xk4zcb64Znp9uav9m1tDwnOIHgTbbTtjmnVmewAJmn/
UaQai8KKeu0LozP+aq6CasvpyBpWKoPzDst6FR+EIMIWE8rftMyw1e6ThJk5R3UwXFddFM4HWaew
5INiozI5oikhsLZTMCH0GlhbboLO1NikKtAltMpihj1j1L0VM7wPS24Ihf4D/6CbsZLxbSSGLIBN
mMTiWwRB+wouY/RDYxpwhtVQgTXF2q056HBsxhyVU/J1zQTROc769kNKwdDorxI3U+feVqzDhs4Z
BA1fHaRhz+22CZlH4cav6Cy75VShZ/+tBYr2nK6MvokCsX1QNpq+QODatAUojuxrONug2g0xydt1
aCGOjedp+JbUtDmtGx+egRa0fRRhZG+zCoyBvIF1YpaPup2GUmsFXy2hh/CVN1v4jlEQpPKODzLL
HX77faVjN8D4CN0ZKSD2l4FZruG+gRphEok5OdVCBQKYPbtLok7AARKkPJovUwSvPKKbYYEkawmv
qOVYM9ZJKLU2bBoo7qELibFRFnYv6wBEFzlVfMlVlRh9TNp6tGWyTqCvLlSS20bp5su8BhLSID3G
SUGV8unLOt5C6IkEWIfPZ6ih6gLtUOdlvrZ9l4U44xcRf4IyxcCtcd1MaJ+5CDygF0AMKbgSEXM2
vakzsIZuWB0sLU6WFZLAe6aEkaVLW8g9uORrdbYymIjLs7oj4ZUPQEd/OXkN4hAHy6srQWDP+lKy
eLxNB51CwWIaNuV8a8MvPK2d+xqCEqRvwJ9RKCwGSB0h5YMrXQl6VxXvvwnKivJN/BnattYVMfEw
UEMoSipTajiVVeW2GlJdzUCYm3fAJYPkMAdz394bD+uqUlUtHPcq4WoYizBE+bAAtQYTk5nI47Nv
81J9tEkyxwewViAFHOyQ8gHCObUkKQKXgsLyOFEKiyotEcbyABJtcvKsDdxWQl8H19ccrcgkvckE
zFC/mWwlEv53M5uOJu7S6VZI+JHeVkS22VWTSWA9hw65xerKjfREHRs3Wv6slm1cF8lWD/VNtCSq
/jxMwZSVjVlhara2tDOFSCo8aNTYyp3XyiZQenZrHSdf7WqsuoabkZcvdpE8uCJIp4NTP2tDrqvR
L7ogaFzzs9IBbOs0NHaqwDKFtijemAjfwnQ0Eie0QJAKYyHT9Q0khH2a95Q6mMK2ELZz0KnC8P1a
BStUmKmtvhEL3O3Uy5Z5RAnp4VhWEdLm0YbFXJqls+aY6oWbc68m6a8w59IWnixiLhg0VuauReBR
z5o2sn8FSKNBhar4Rw6+PD+GqQf6G07zHJ2AUwJrdr3oUfhydKWKgbKaltvGRYpJW4bnYzoH8QFo
NIGhLExG6psAL6YKHsQhHOiQaq/5BP3aZ8QEYY90mVMs9ZCIpKhjt6R3hlts8zBV8XBIkHZoZGu2
jnG+R+hZAOIj33RMJDJ4qCeRf4M6GR+YjTSw1b6RVQlPqFUhB1kMfEdsl0xgP63YbxWkdGA+4Nx8
AyniToKIE30/JMimj9ZzQ4vJgaxYdGBFMUjsRPsK/KHmWw+TTHTwFgY7iGxN/DMzVh3MA5FSmxLK
wQQ0gAkSUriQMZflE4wE0+uwqTHFEyfNuyAc+VhYVktSmHiC/rSn8MrLFy1J8yK2U22vejoIyIVX
cOieJU7BrwX+in4oNhe0PZwqhxEtlb4FSr5YkKJvYZEJtuagUh09kxlYCJi8KWgOi+WLgDAwdEEZ
EHyF3VVU0gNc8tKmkPhjqiRWN1VhEigT8nb0PYRyDrrY0gEi8jmZM/dlCTaFLHpuhr9qtFeyg66g
Rf8MSWHip1LXAYoLPwt4HGwsnIet0ANfUlvEtWETiFyLsTC23Ci8N5cjyo6MondI64hWeb/CvucA
DyETFVL2nN+liPnV9dZDaf6cT93avoPn4mqrop/iNoSIDcl/co/Us4WSFZyrzvyQwv8XQPgHerh/
AhDubP2p//rpZ9uqh9/4jh/EsKACE4rDvAfk5L1r/2/8AJfKIvF/sA9IyIP7xg8GFTCCGH1j8NiB
u2YAeeN/wwdBCGNwEBp2vIFApoXC4e/gB+j4PcIPQAKC3BxQPuhY6CtE8Ih4jB84BZYjPLVeISRu
/dUkDIStWPONg/J8DW59Pb3GjuwBVOFgm/JxpNEtAHWUSJBWNx8Cx2Ft0IH8DKFqyIQ4gRmsKFrP
6CHBgDaDr65qQ1fnc1dvkLRQmJ6VTbu590QN1F/hBEYTJa13y2GTiep+MWZZD5FO2zQPYb/6ybOu
XvO6TjZ9oxOkHBV0p8Q4IPjhtlQvs20Dnozg6Po5PKJe2EWkkkVTAsbqOOKUHB60pu5Bd7qXRYVe
QHNc4Xzr8ajQY3es4FD4v57gRj7BLQChvVjcrmpFFTg0h1WCQnqqhQHBnCwd6XK48HbvnQ2gjYXa
mmD7RyFMBJqoanGSRMl7vUtq5dr1MX4Eyhhyybr3QNBtBH+ADZyDgqBo1kc0vqDS9RMwwhztL6h3
IwL74kM3j+ScwVIMSSJi55eWr1NQTg8KYPegBl4ciT/GOM3ejHauYaGKo/mYbpXmh6GOUBK5ZGxP
CnzQsdDpPO44NhQip+lBegwfZ/mFPgiS1YM4GS09CJWjXbMM9yIpy/ZByux3VXP3XeBsOvqu31XP
/EEAHTyIodWDMJoA7lghDNsF0462ZeUiA1Htg5hadrG8mcAOBz7zQ269S6/TBxm23hXZ7kGcPWHV
NyX8ISHa7hK/3YAKAim3fpB1xw8S7+VB7t03IaTfbN4rXP4gCQcKB3l4FvYpauF2Qx9WdnBH3hv1
kJOP2S4tZw8yczjSAk/yD/Lz7kGKLtfBZYewjyFRb3e1egjkN8inBxE7bB4haHfVwuBp+iB0z2oq
XT47lz6fogiYE1AUYEswfINEvo9b+TmEL8MLyOkhoVdrIL6mM3xCkIb1jTgsYInfi45Hr5zhO1cx
lt0UjSC8YAfMBTKRWAKiUhJuF17WGejMnVboLEaObfaqFmAkt3mTrhIHm6UsRfc9y2DhC9L8lzq1
judgAydQkWC5mSINF3+n4i1mhxr28fQWltQJ7HYHu7yfkPDcZkMXjieywWTj2Ie9oAfeBYspcCRP
5OiEh5tDl65fkSRywA/W0OhtjWMdVgJ8bNS5h9EXvdpg5nqKxxYEddPw+2YTzhTb3KmX6OUuLg+Y
QtU3pMEsnxkeWIHkJljP0RjVBNzwTLQ46Nbn6X4FwBF87vacKDk5ZGb1du/cnPDcj1H2jYy1fJ5V
evO3PEg1TBUgT3u9u6x8AGYGlIfozPrDFDXNWzQnOWCLiHcJUnh9sLMepiJsWnQlRxi23Qw9hLSv
IISBOX7MWkYPbdqPHyjO2D0PWeIPTc/ad7oDCFt0MLcVOGwZEuq0IuyFYxF4/FRP4LrBO60u54zK
NzWYC9Xzdmxh7Q8BgrqeBpGO8KHA8j2CvzQlhQoEPI1QPXbyFBrjv4Et1q8zKJDcLuzIYzkkuF+g
d90r0nDkqxbJ5Ce4Vg93XFHWlzVvNl6YrQHNPzW2u21tgmxvbWaEPOjy/V1tdkPXyhKnjzTr92qq
Aj2+qGjaEvxpAbJUnzTt/DIhDQsOqPS8zbcUFIu8RZdqLgM3d+05JAn+DnrP0/JxnagaAfqkK0J9
girkMwCWxByZadYvGnH+PToe/DPpu/AV65v0GM+KqEO2Ttv8YqBj0gMxjaf6DDi46gvUX9kXijqF
lgPfpLtOjRt2qvcMFKlRbe9AOl9GmytNt3OYLVV2oNWI6VjhIVWDtLIwdmil3T4a3mFLcDgib4Wt
FQQUEdtmVHLg2NoDzIXAnYnmpKnLSlmtIbLKkHT3YWCebVaGIL8OxL0dYdUOfy86p9fxPgWAnCcA
awzE+R/ud/9Nlf4BlvifUqWPovv86bP761GutP/Kj1zpf9g7j+24lS3b/kv1UQPedGHSkkkvUupg
kJQI7wIugD943/V+7M08detdKXVKHKdf7WPAhImIvfdacxn/iU3RMLHjMy3ErM2551+zFosj0Tlb
5Tw0QwdxhsP+t9ycsKOz75+neTbYOogP/n1aImHlPPdX0Ykz2WVWbvyT0xIU319OS4zcUa47nNXQ
oNlMcS6JaZ1bu4vHvgsMxrbG3dKM8VA/kAMw9fG1XNdcYWbH4nidxz2VqWY0R14g8SjrBhJHTElC
Sou2ybq8oUTK5mZPhS2OWTtaYT20cgywgNwvjvtMoszR6XW57dts3nYuhwMnpnhy3S4PgLSsxzpN
pt1M+geTUuudsUUTOm3/6DSzuxlH+UVVZweDhZoqd26eNP256UxjneqjfjfUsdwvnAt3wgb+b6ac
/XL+/B3T9+mhNV26dqyL7lFvFHtL71bz6xjkfQ2FDggLbZISeiM+pPbF1IY3NFpHw67ueKQqxRUy
/NItYsRSbbVzzXg6ctHbMdc23lLfOcI9dQa8MSNLx6OzJLmDgLWou+3K8Sn7MKRKYkeVUPz5fRNr
W7OR6h5cUz8chFrYVxlRF6/dxCgjly6jKNV8qDtN2dMWmrcDqze1mOtFdVXTjwAqQNeZfv3I+roR
2kIHBCVROBsTbVVG4Ru5Tu8Vq89dqy/tTbfQqlSr3DvZ5myHbrGOkerWELb6+GkEJBTYGPJaf6Bo
9+nRxUGZ9rerN7Swvw2558ja32iMUUDYTWhgFMs+q3S6QDOGZJ8rAzh6IkYeJzeuG3xV9fAuZqjp
c9ZrL2s1mcfFTo1vpfCULWyfapdy//bnZZ4HmOF/xqwGo64d6jYczJjAjNjUaU5ZV+OACDgtqpUh
fiw2BZg9JgrzvOxaT22xh+WU7cG5VRZY7cS2mlXMMoamPyy5Y91VbqrsHHIfSFQYrYjmZnF0l17F
0mOZ26QcuYe2Lgm4IGvnvXFl80KDvdoVtO0DPNj63pRG/phPjtxUa9P5ICDhsnIKO6SJLo5ebGt7
w6vg8fCrTy6mQz/LAfohOcBLHkmtUDZjqplXc6MqRztn4Q1pr8/kgyyWto1F2bwu8zxtF0tRURGs
ZFfQnLF3RueqU2DkA+Io77zB4g67MsSw7s/tfN5rtzg2DOsgn2cr7Kcp9Q1lMt4ZLL1pi7elRROT
wNDPyhev1LDf0fbaxmPjvZLC1D0pzAEfeHFW3hQHGhDs+jtTa6wNx1Q61Egk35PVVA5qnkz3oliV
wBLZc028zNaiSeE353OdmtJOmdcpvQIiJYM+roxNq6xahHhQbKxEVSJpNdrgq2rP6BJcnfPRzV23
9bzaPDK+uEuqJPH1us6ICpDbSSo34gx9ElWzQ+xcnWhmMKOtxBXnu90wd/WDs+rtltfg5Fj2Q+7V
r40OKyqD0DnbnM1F3Z5v2PRt0T3lem2Se3My31YSDFB6m2KbdlR4hCkUD5riceohBOrkCu3Fkab9
hal4vjEofHbUWbvJqV6LWFc3OoPDkyxLI8iV9Z1uyvQ2T+VNEXuPTdNs20WrQrymoRsnsBbWp8rr
t3Ff3FXj8krf9mWZnKe4EmFf4wV0h9oC+S+i3u4j21G3li0+CEdIjo1qvWjl9O7oIMdq0lUiSY+R
3taNq67ptwyRjd+suHNWXaY/Yru991Ln1DdVd+RA/txk2mbtSdqooTH1dnasMKiS1vCiTLNzq2OJ
jbKse54SN7CZNbVAjoKmTW9TpzsYraNs6lo9KKRlbGDOXKGX2079RPSJ0W4wP+RRtxgsFw4hRn1r
PtiD3m/LfGFpdLQ1e5SdZX20ZlduFCd5MMwYwBEkSLfk/qVzXPtt7Z3QwVBh10xGnNVa/cWZ6T/R
UvNrRH3ROqLyrL6bRtFusP2RBmSn1y59Lz9WvPKw2I1+wK108vC/+q2Ca2lqPUDqpXUFymj1h7V8
zz35I1uVrUXOl2+b6bUHVj3LMZ5KUyElyUrfkyE/rF3ySHLMDlobGCjcg5kbXxtNJ8J0Zk8ZhPMj
jgk9gep1B+rqkRnTEfYYnLNJ119Ghe9pzPKbanL6HV5OPXBS/W7WaVF7823J+OujSFINT/Jgb9KB
YRid4lOesXvmNgMXh//BBgupDGyj2TqZp2IbGpjKm4wCycnA4Ur5HeI5PuZymgKRrk9q5ZBllcPs
8426YtMa+oe0EzRrjfXb2GtTFOdu+cMt+/LeU3ho9BPJi9IxEePdHoatplfduys86WeMCP2YUuQ7
zfU1bPiloJ+UbttQfjhhMs1pfpydbvDuRsfmBV9REwepOXjzBh9ZfGqI/En9GFitFnTlXL6Nw5Q9
oLGamCOpdTli5RineTcSrLLpHPtuZHoTKSOd1WRILeS2nUVnX63JKOEA71GWRNWU0z3Xi6uKgapv
rjHSLc/MAtuivc/Dtk4g6La6wgen1N0aaHpXbOxFgBUbpHztVEJaMMYaaqQKwSgx6TukBDYFljz0
A7CrkJ72JB8rm23wkDX4nCMSf3Av+bYclfZW5lh7pmKNqhb/xIzZfpPXxhhlcbZLEENkY/NqYU7t
BCQTrwnZWRA2FF9VctXIe2HUTvzGM4DMYc+NuVV7K3C6MfQa+iip1UVzVkTxmJxiswgZ9xJtk7ED
BC3pG4GZaUdgIG/ttFwBOwfkKNW7NqfNC3PwlungHDQqO+sQJ3OwTh2/scv8Ji6qD1fFOew0DOBs
rZaUHQylWJM9PLzLLMOuLF9p/jORBDgSmAyTOQwRFcMoa6z1R1Gfv03bUFhVmnJjzcrb0sj8Bp28
2Fae8UKEGysnEhXwNTW9L4PR1gKYJWNKmpbxgBODgX7jJIwRGYaQToKCloqEaoo635+LZQ1ja5n2
hZsZuypTJydQrRgso5nM1wXZKEcNgOWu9ESxnZaFf9rXXw2cKyu9LxuFNlFCWdRiM7tqTDc+MbYq
Q9dS8i9zV63HafKGh8mxvjkpQLiudpUr2vsfXUXKXsefwiQjVKoZbjNu2295rzmRR4HHoFUg6zij
RTXRbHsHe/vghqYtn4slRmMxF0lELlEaZMtw9BT7xTKrPlKTJX+sKj540agMt9PG9bGSsAlaXfY2
dnF2WKqOPhsjbNpTlHOvDCxD8mlsDjdDEbGxtfWCS12vS5fumd6SGOTwUJVhpXKemma0d0XC84hy
BcBDpM+yKNgOkkXp7pDgtGgUMECz25hmu4pjM0jDDo1Fk2JistGVSFCGJetWsJaNdDezTKtloyfj
S7JkyxgpqWKIsCJbq7p2UYZiF1INLdk72aLeqTku7aAy7Z6oKHXNylslWQztW2+oct+hJuvLUBAI
0Hyhys5VrPJVkZ60lnkNhE904z9aKKpSQ/OJ4PPglUiStl3Rz98bErQmJbQxT3umrxIR8KwKO/mQ
GrNQxtgZNnl0DhN2wDLRgW0aY9x7oRj1vj2g/+ZIqMD/P9aqmnZv7UBLKJSk7Gi7NVsZKXeNsmKD
53B7aO0RKb/CeuZLA0j6Ls6NPiDMyzyIuFxw1Uo5HnuBTCWql36Ov9lc4JiprnQTv6RBKk6go4v+
KIo0fWSW0SOAGLKoN+d6PC54WSURTExBFmG4YqentH/3SeVV/OLRzNj2GzSWzEh4+i6ZPN0UVMvY
4THv7GK+0qAGgjSChKqfLHuZqEx0RUx7Q42rR6+wrDcvrwiPghvvtqAd7XyMjKUjGrCkIUV8yGiu
TP5tc1110BhMvvf0dHnLZvg07F1p3X+rFwWqX2O7mRLkstUAGI1Zq7/MSa84h5q2LOtRrWdjSFPe
ZNoz97lod4kUUrkvUrHOAdQJt78npazznjWnZ8E2oPLiXCs9ZSAoaFARSSMvJdWky5oBejpbGyIt
PckU7FKiY7YJwqbmCDAk9jV90sw4SE1PyyjRMsBeuoLY3y9ZOcR3Yxpmdp+Uxjsbk7SuCiNe2fdi
L/liDrX2Orgsv0zxYvHkZuVSgSbIqnkXi/heHbAcheviACCdrbXfZbJZte+uQUbPVpXMMrEEw8mn
sumwOR3XKW9OyK2E3PKJ2fOhGWLHV6WLR8hMhTt9IT9RbcM8l7K+Vbu5ZbOtFspjIydusBza3glM
hVbM0msWMMf4heQw+z5Ti2qfldUZusWeI/qsoppl5iYmiR4KmWEEc17ueuNc3un6uHdXQ711OrW4
1VUxBeUM5JQJaFw5iHP1jmFurN0yVzS/xmn6RN3E+6mNiDJoUaNf0/n4ghGi6stMH/dGy6aRRj4S
Oo5YAtIvDnOUI+ki1VevtDEAQ3cz/L51Bm/XcRZ/puIbaL53eHUPLW08AA3rMh47tGF+ovfdxosl
szi70+KG8A4xeIfJc5kTtgAaHm2ZvA6FbpM15YlNF2teMLrmadWnMSp5AHUyXuuIEkHJ5neE5tHK
p4N4qJxRMpMEbXwD1PNj6fI+xOlSeJsFangwgxqLuo45xjTpUDLpZoyvimmO/yWN/99u1X/YiGX/
ZzrC//0/ydIOv/Sqzv/Bv1pV9n9i0T+Pz3CX4LL8qVWFYBilBNY1INkGQ7p/t6oMDcmwZlk8if8f
VPMvWTApwczhCMJAlG7jledK/4CL8GubChYC/w+sYCagBYZ6GKF/HeoRUddowrR5R1zTdyWniaY8
tAh28o5Tc9lvuuzxp1tz+19i/v8ZKfCvK2JahPdg4p+45Nu1bJOshYz8Csc9GkTu0t36zKJxds/8
20bw39fAvKDyPRIDdOGusfV1oAvsQm4M8z2ipFIP7Y/4kO0y/0b6P/il/mi/C/+AxvATi8aFPeSv
a7sOt9Xj6ZmIwehM/iyzXkqtxe6Kez9GmtXflDhTUrs9tjbndJgvpnqqdFp6y8efb+vv18XyxVt2
Zj5CvgOm8et1sxFILz7EhCIGCVHMiV5opyZxj7YRge6PZN7e6aW1de1/BNXiB7sY284pBSajM2w4
FxdmDNwky6JDrzEbhEwT6XgGUbnlRGCdYcwhwhXrkwf821vLJT0s+9xirDC0bS9+64T0KBm5ZN8u
b72U08HJETOno3I7qc6TAB95z1TisxSVv7msxzU9D+STqf02AVfl1FEU5JT4ABkZmmr6WxGPfQTO
eD8XM26Mgzk7yvufnyxN7l9fZpduNWAMKCgUgr892E5zkZvT+6QWQLDF5jSUzyB+KvmJ+ebX+f5f
z5EXCMMLGvqzZexiKbCTEopIV+dBjNgaGeAG5T4tqfrIOPwTmxgL28VPslQiCGzVOXsf8On9+vzs
ZAIzgeme2eHgZ+tJ6iw26ycX+f2+nS+ClwgALsg37+L3tGtZElSrUAGLbJMxQgW/L6fozw/nb38J
meQYaum/WZc3rZKcIMYJm4FIyTxXJtmiLWxfjVxNw39+JRNFh4vqGuPgpaE9yT3kYiMUsjIFMwVR
A35SwMf3yQ/6u7sGrJOt6kzDsKyL5ctpcvgbbYNGVk8fHQtNR9l+cgntb6/BV3Rm3zIRvbxpRDCM
rSp5MlOv0WeODf22JPNiN4nmYQUcl9SzV4SLNk4oqb1iJ7yFrOl6hEInJupEOaC6lgi2PvnD/ubv
4iPj9sLMIKL48hZLqhKEeR3607VmhD1U8bzBjxrf/+MnyfSL91LHFQTy4WL1qqBUE3js5sGK81hn
HttzvDTFZyk1fzFFftkFiZjjnMD2jocIr/fFdThva7B6MNMZcn4TxAxsaNM9ql5phWphKbifmx+0
a+2vFnJsP23sTPiI/vpDZqnFVUekwc7MpbXvwIQxcTY+htEQZEgYKRLOUf3+57ty/hwv/1odAxSs
EmZ6rAoXawJZviV0IO7K8lDK7058KgP9bjGe/nyZCz/deZmzQF0QIWwym8MdfbH2QOGfwAzC2bAm
+zC207yh54GgoIlzBQ1cj2ZU0NFARqBLJgqGFOh9SQYVSpJsF6XABKSW3Sdr7+87C0dDbF7nQ58L
vPziUWGr0JFS9eyhCmoXsSS30oPLO+xGaz9UM/hexlafbKLW39xwUKVnZxpnTO+3RVipanYVrQg6
ExnQDAEyzepDTAbun+/45VdF7Bh7NEskOyckqcsDEe0PXRsrHmy7JMqNRxcjHGe9/+Qql7vX5VXO
f8VP7ra1aGKjQpAaFE2nw7MD/Vs2q30kkLiLgDiPnzyxy7t3eb3zP//peqnqZckELpERzrWpHdfu
i/ZP14m/LmHwMUB8BbpxSbyxaXJSHnIJj6yJevUrl/ak+Rn/6C8n788fHpfBQgqdlK4Ept/LmFi9
wLKR16jukbPMV0T32NsybuXXyUmnk6qK/rXvezwqK70f5PLU58TINeP6Wazr5QLw19+hYbY9fwfw
KS4+TEk0Rt2jfg6SPt1OtSVQz4ysS6oVDbo6RQSff/LO/LWg//bTOYiwSjLx/w0SA8jTsNQai69J
Ab012yqm0YReLLbRvq7ZlD/QMLPCpYjRlhnYsAxF38givS00gobU/LTW3c5w7vDtdo/Dpyz6v3nH
MKjgpmfdw1d6ljL8/I5Zq0lthFsxwLXYvyPBLzaN17MVEqBhf3Ja+uxa5+/rp/cZhkpj6cROB0sH
uUY1vtuLt5FZ8wle//wQf7vjP/2ki0OZaldzOq+c3GfgzFdJ3R6KLA5m27xZvOx+0VOsdM346oim
DP/xMmRivqVy5qzG2f3iyrhpBos2La+5rYyky9vFUejuZ4vd718T2wqoBY1i6PwzL1k5bI7qAM+M
Y02VMhVi7L1Q9vlWozJLtzE0Jk/41nZeXB9oLW1LL/1kYfqtEOTorp85UmeE3BlsdrESEr2Mb8Vl
gC+T5LszmKfSKB9UAkr8sUpvNDE8IjsN+8zwdRHv/3yTf3uLLq598cYOzeSpRT8JSG3vjHN9XEq+
ZHz/56uc/dK/vkUXl7l4WbV2brqZNkLQzQvus3HnKNnrQIsF3UF7QAUc4QnZd+W4NxyA3FNdpziQ
p+2f/4zfFqzzXwH5yEUwdDbpX7xRhdP1atbzqIciv+3S6ZApSqRo+YNRxlHcIMP459c7rwMuxyMC
RIgh+eUTdZ2YDFtpiQCPgc+SsaWXGtq8UwA95NR8crW/vcmOrvPrzgorCqlfL0eA2NT3Cc+SIO9d
2maH1JrucCceapOpSe5dt7bA1rY6V20W6367uDrd+8/W6MuT0fltRs6Fed3BIIcW+de/osicmeQK
cEJrWpvj49DrrFGr0js3StGZ4gvTxLl9KE0GzRtZQmS6//NN/+30QiHs0ms7J8CY3NSLY2mN0WxF
Z95RE8xX3OXEn+z0H3ZQzsU2GxDOdBoatAMvfmND1izQW1UwtywRlSIRR0LgDt69rTYvuKs+Ofj9
7U/66XLnr+unpX4uUmNNk1ygvCBSjiz6g5zGhz/ftvMX+Ms6f/GTLm6bdM2UZsMqzjur5dszk5Ta
iSZi2M5rwic/SGOrvrwehTGJnKy39KE40Fx8G7GlADqsUrTYdocFu190LbRGTREf42ovRLKVCoHw
va0UceQNcfPQUHpa/mCPluHD/GkX7LJ9jgTLpaN+4yYxxroUs2h5QqRHbBxmspzW+UAk4AMaAnkq
Z015WWrVORorvrJvfU8+amgPZnMzE/ke+1kbN0SQ5jneMq13x10hOnHL8Koiqt3N9JtYnUTx5Glr
orFsjOvVLL17J8/dqHcU5wlcaoX+IZ3dq0zvZ3e3IB//ig2rZ7Y6982dUPGxaVpvI1hfJ2R8sz5x
JFnd5QbberWXgCgjtdPjj4yN9QU6QXutN5pzQsQF6b4YwB8UxYdl9au57wvpnendGu7WJF2TDnyI
DcdHmGoRLWWS2NtFp0Q8q2H1bhvXpJITMFi8oiYXm8zT9ENNt3mOJktl5ID9fnpRW3LZEDPWV7FO
HhuGQaarh2nIjNtiyDelPqTH2YrjQ6cV06YszJ76U9jPqlKsYmfBPL9Stdq884CYhEu+PthFM5y6
rB72QHDIfS2Eu+lH+IFdXsd7rfecID67MOa5Tocd6uEGu7PFaCsYxmbeTKM5hJWROTcC4/rtEBft
GFUWAquRJxpqi7KOD0lc60/WIJlFmWvWWqHEqVPtJ7cGJ1S0ql90esWNqyKYA2PmK8x68NniLZur
5TCbhLSsDBRRmnXbqi2cF7sp+w+hDtj0JnGt9agOHaxcqbp0t0C6K7yV1P+ylB+uXXHCR5hX+Gpa
4+TtKrBQywGbh0J0i2l/bwlwywO7RtWcr2UI7sCOnBUxZ6CbiXHqKh07PmqFO57XcCPxQ2vXXre+
AR1dcfjXRkLKesl9Nmu78bGyHQyv/jBwwnGadW+R3S+UoEOQ5EjL5sZkStep5nPRr2+Okdlf89Ko
r7R+Ro5Qn//ArGj3U2MTQoE0Wwvwze5R6n9g9RNWUMwpFvYCoQGuHJzvPs6Dp1wmpW+3zd6dAKWn
o3kfp4Tc9wAREAIoL2jbbpaGZ8zChNt6MR5XQzTBvC7twYH4HfAvKTuAc/NBnDd8ZY3d4znSDcn3
qN9kHsL0tWkWLA9pE8Hv1Da5Nt3Y7HRBby/abq6o7csZeVcXwT15LI0ORRZfXRKQbUvbC7Vnh0Xk
Gyi7zO+taiT2rXs3CGWAeVG21xjL1wNHp+Km5Av7jncO46lhp+YhFt/WMj/SmNNAeREM6CGBW9BY
VjflgITNemnjaB61+QlbsFrfkZQtm8idx3pTlxn5OL0HTlEp6uJhVhjY+KrW6Q+j+mGuOkZCdwzt
1AvdMv266vprovCaSQ0EsqMQkMijHx4LWlvHPu/Lpx7EfKh1uR3RI0+Lw8DS1k1Z6o9KtxkVW3/v
M8VGX9x7+wrovRMlqCDUQrsWrRkl5YAlcv6LEPADj+OxL60DMuLNvLTROvR8QIUZgZ6XVTSVFiNW
VWe2bGhNdRaKfkmmskWYoOm+tgy+Nuciyqq+opJ1+e/nlaFwujPdPqpX3MGV6SPo/maN+mbJyxB0
RlCu2WYy6wDexrNES6nmGZfLw1Irh+8ERvQNRcqu12z0XW2E2GjXjrscZzAMNyz9uG6mOGQj8FF/
zMNuam3juZs1GdZ1/8I6Fnp2qU4HdUkOFLvohtT1gzhIREPAQdrS+YIoZDrlNstCghOeBAWiHTYa
TbY3DaUshwD9RuG9OJjCXK/xx9rdJssNzDvuSuE0JWP/3udowxLrblXLcucS3wNcHyvrTWsOcTQp
uUayR+0+GAlPGuxgepOPKwAcF4blZhRxd0/SxcrzNloSSBddvdW1sgzMxSzecADH+2mJMQxpJGQk
k/1FrZNytxopMJ34aiBYoLbMl7yZghbfHIG27q2NeSRyeoPsiLW7Jduju+/OtjQiGFhea2UGBdLJ
jvcJnTg+/U4T1UEs0iSjlAahJmOR+qnXwdRw2B/WMn4eINUEuLrzMqpQV8pDTGGz9aZkG5Mt4cer
Mn6YVTuqUY5SJn2sCQW7xU4st+hwlKvELmN7i/vHOQ51kSrh4q4uSN6KqHhTP/DJJVeuS9aRAEHe
9vS70xzN8uBCDtC0935E8TJJuz0wUDBRDczxu+cseGGReq3b1bJuS6NqqdgrrGZFe8qMZtlyrA0V
ghioF0K3WA6QRf1StNFQ14GeYQGaFiQAbS+Rg+sqsG/gKbT/RhQGxNOpz3lZN+ZBLWth3veJYfwQ
GkIOu53HiDMsKjL72lBTZLLjto9JtXBQlwG87k7ZdMp6Wnot2FvSPZt9WZqCYL6zjcjP7e5eLGI8
lKC8LF81sorvxs1f3CRdykOfEpCMjBHFS4pn1xcL+ax80HyiVtzpgow/OE2G+EKchnU44/T9UQW7
Ebh1fdZZJhauYToUWNtAA2AuRNBWL3Ryzlk5fpquu3TGQEXoZcMPRHX4hJZroud0dggHvWvXxN86
6y5ORlxMs/aeqEZNis069UGjtS+sVK80oVG7V4PZh5700CHryrxb7ao7leAUnBDskMwQNC/GSUFu
1fhaIhc4/F4xI4FaCh2/v0sI76LF+LWl0lxLZ1FDMh7yJ6UQzeyjZ5So2kYHr3s1g3ZQEVDv9M4Z
+0AkXnLKQRF960Q7b6VnkRRL4I9EWdi7WABmjcxfBIvoJIHmNs/opQL0NS+90yL2KhVUFfokrwZd
2Vtt9yBdrfmWOdawLfGTElShaA53b56jAf/jCcnjcpvWDgZP1XtGUt6RX6TssG/MKVEkVrVFx4jO
o1qSG002YHYcVmrFUHKfNOxq9fVmbTd4oJ56K2fa0c2tGi6dl18PVUZUcELYOu4yDihx5rKGVt0O
JT+R2rq1fjWX5YQRzM13dmLsUhfPLRB1ckEoUG6H2R2u4kLm79Vi1KFae7NLy0je4TfbOjgNNGvA
zEZcdLhQrIdDaha7akzTq9qd90OKdI1WYxLBxfgq8nE/QzFAoYn0OnYf67bub7zYea7QL5MyZ2xW
q+3PViuLgTfNSQXORvWSrNyVYwnvatuyP+CHXONTX5jODmrBjVelD25hNSESLs6HAD1VpMx2dW9o
05RhB2hn1I+Ko4DwMe/zTi+xBSrqwVwacXT1tH8pF3mflNqdEctnZTG2s4MgagcHBKXTEFlG3RBj
Xyf2azGvBipeYRhI5cGu3BoZm80Q78VqTrcZngb0/JYSe/DAavE2p3X3PMSugEVgqjddXw/B3K/t
47i2x0WZEJw3c3ufZd4U6uh/jWJwwqZpi481VbdjLORL25KO4gNoyPyuNL+kVi5DS9VfnTH7UWG5
uIJUk7SRl1nxQTjjdZbr81bDe7Zt6rOuu8i+GEbTEB89VuEM5gRNMFkq41wesdRYN0mZ61vLKghU
nziO90t2SlT1ahB65K0aG5vTzw/dmnZhnklZ+EpLtk2TvdoiDeypdT4AB9IsAJByU43uwUZB27r2
huI0sJllm2OjbIec80CJCPVq1ox6NxG4vLFd8gKRz9Xsw64IPcXJE39mGQiVFjCFXQVNat8Sp4He
V++undIuGeUUGJksSdCvV1Dfzi20V0SvnT4dDWuCEyphF9rSBsulDR8yb2j4qosg1hsnT7UtjGFB
2U1R8j4mDv4Pa9YDs0vnbyLmJGRlyRtGE3jzMY6HJu3vPa/5hq0RMoOarBV8SIHtd1Gxt8IfL/Zi
1MbrruWQlQ6DvPFETTK71cpmk3s2jKQR3COxVWrCgIx+IY6ZdIpaDX8W/JmdmbGeOlKILjiDYT5w
1yh7IVsvQmKZEzKO3XKIcoNVtfIEjSk0fJFewDUDN5NHWta/1QsDzyHOngsvnvwccNUGXSmLeAFM
elOK0dzpTlKEDDIQrDeF/FKbKN3NRjklsvho9FHcAYLDrmTMXnmTwVPWdwPLKJpa6HcouAfaMKE9
d00S8uHUr+vsed2BqjlOjhM2j/pK1vqy4mjojBpPjpV598CAkGhQYiYInDUijQNiSasCEMYoiESA
QNY5vseeOVwX1eAwpoolemqvJQGe1dor7HtB98bYMHGZtBDVq7eX0ij1Q4udS701NdhwAQK7ft5N
ZoVDTeSI5FIMbtFYLsbynAnMeYDIEFePueL1PvObBHWv65CxVHvQgG3ViIGyVVO2VeFSdVst1dB7
G6PTvnZ2jM8zh2/B8chSy6eln5wymuWyPNHfL4xt1y7ej0QvyBeaTKe9mnIjvXXI3XrwSFX8OoLK
qM+251Retfk0H/g3NYXQZzepQLkK90tardMCZAlv71uWtd4tZUfDqtzmhnHDgcSZv6QjoQdxkkH4
ijNlcb9MSlLHN2k79S40Y+mQQTj2dnJqjEW1QpanliWpgiOXecNV26TaDsjR/Vw36x41vsVvET/E
UEiU7hgTfEhs7K/MvoVxqDDBec9NPY344nSvrPHTG962KCxvm3EeG3ZyzchHU6ijdCzHRcTmHdu8
jd5pgd1zzQz+laj2I0nvCOPrTu99TakHAQl7Kt5nkYinTJvTq1acYSdMZlgGRzOljw3U+ykDMYe9
qo0fFe8hy8QhsxsK8ZxVZQ1aG5aIO2/Y+NopPTUpYjLzR5Z0DwIjUHwAC69fUZonB3bTKUxMqlh1
q6l3VkFZLBO1lFEliMXapQQKW2SoIWAtlZ6QrPSMyLJGNez1zCXyaXW7TY3HY3KNtYal1p/KLD4a
WNNbdTka4tl0vi2rF6xCyzaxsTSnJBNGeSeEbsc70DCgyYnTTKwTDormjiT50FlvuWDzMutau5mn
HIokx/1k1Si1rtf4WbihYuODlMelJ4kmzS06dDl0hjQ332h4KME8LWbm16K+avvsKu3U4XqgqrNd
/DXcJXseRl+LRRYoEohSkanbSa7qj56pwehn1ho7pJC44rGkFrAKPjw8jvEkjipm2HvAHN2X+Qxy
OOLJF1fO2JTsli3/d0FAHfW2AhdXN4a2VMm660m6UyPifk/nkLz6/zF3Zst1I9t2/RWH31GBJtFF
2C+7Izf7VpT0gqBUFJpEn+j/6H7H/TEPUHV9tEGa2zx+cUTFCVUdiSkAiUTmWnOOyXIOsnA3Z8AZ
u1SXwXXsOCPQvzbacGInco7NXqT9MKHdODlMSAf4i84im0/tKgHtgfly1RjGtu9ggU5jWq5jxLh4
s+dvz8q1EHCXtCj3tj9V6TaunYwc0TL2WeBC7GRgOKPbUc8sjeSYImouM1s7i0zzuz+Nw0+XsOVN
YUJEWoW9BUCHCcnhxs2d5xzteXaaFxRlaurx+YUn46beaUMabXF2xSCpcOIX2D3UFSaUgIKOFSD4
iXT+wmzc0m1bueKBFKNzCe/IW7nY9wep790a7OIqFnCpQGEw46/gjgKzb6OHCpEZ4HJXvChhnWSu
eiKH3tRPswxwASUr0HMu7corI8+Bl/Ft3krekwf2pOFd45c7G30wQMEosPemMTsfe926xieJDyDV
wgowOoC84UE44C8pfVXr2PCCfqPc2RLRPAxOXjo/WkMPLhLpkeEyxTbmgMQgG8SGCrPKFOtdvovc
PND2ra3NASHGrojqs77orjqy2Ki8+WfYcMqrViceqtCNzdh6Sm7sZurKcNNqtoF1Fq4B9MFMs+WF
O8P9Nk0IgLOccvuynM1QEduGZyPok4GMHOQhLlYp6gkSxR3FhEGD+ZYO1x0JwzeTF0+cw9ziV5pi
zb8FsqHf+wF9obWhJjw9eoqpTibRxYD1IL+WuT6yy2uGYA8klIiuVW22lbZygxpcaWcr/cJCYuVt
g6BQObsFDGBuSsqx7Njg7iTVC8IqJ0nkBPnG+FGc6KmIrCS/IOqy0NaeTCtzGwI5JTsz6MLkZDJH
dzwzyvCB7dOobX2AZs1KDIP4pcsx67dKcj7sNDMh4ImAbj83m5+BcPoHxUf/71SvpXbS4fS4xTWI
Ql/rAmMjS1lxelDkHbDUZIhm8XZSLklPfHsMf8q+0c+xQYanwQQWbB3IprCQ6aOE2ZMWAtzJM2g/
7BLlDhizqF2XmX1XNi45imyaJp/v3WyR5jT6rY8twclLE4MqOUEplzUeGmiICsjYRcHEj6BvKzWt
PZmcgK52VJYUBuw8jm7YQ4lHauI3lpryU1gr1vmIpep6yDgYGa2lbfiG9slZ2KQp9lxmFnUJo4DR
pXee4HyWJTa8nZEq/OmQ6mUfSOgK5lRpz32PekbTRZBC6Rt6OyUPEN/M6ee6Cky/V0UTYSQC3ZS7
aEkZppiiqOjBQzT1htxbquvZ2vEfguFI12fZdZoHoqlHnC8sFUSXiwajOeDTEx3tC7oKDcBxs1xn
RvIkI+eJQysIu4iDgd2JY1mxy9bM67g2enHa1LoFBOqwNRMhCA+1FLVblxF8oEM1v8rGojyie1g2
LudR4L3AzCeWh/9Z3MawAXocpdzGSDhrKyfwNDOr3eR6uzxzun3T6cdo8su+8OuIc+/SdWmiIZ49
vC64jyTZ9vQS8+xaG899RYhsZB/pWC57TvMgNEZ9YFd00cwlcoGdZY6ibpYKxnvKzpy6tn5nrVy+
aZ+fhj5tUfqipM6QtHF4NWVqisychRiCGnKoBSdJLusr2ebVXRwcy7d556psBAv0QA0D6eVSr5YM
GmGCacNgHadDth7ssxV4Gt7eI/fvjXaBG2jTVxYORgDQGjMe48/GoI55PERizuz76l/nwc6psVjj
72/ZzVAvj3eevXeMY3P+nQtkkeMSkTrhClheYFz7YagHnItSFeWbSFX60wBUeZ3LtNgERaId0Si8
844hiMTsAMVpfs8WVxlRpCWzjGniSxBafKDAJYhjkffvD+I4KLdZQ4g0OLyVNs5iBeS6JumYUkRT
SXtjRWI88sTeuXVA35B6IOJzZuXU4SgtHVbVW9y63MM3fZf3f4vork6/fDzdF/GMrsm8YBhWQdwo
wP+WzVUdBi+gpYGgupRWWSK/qLh/5uuHbic9g89xg6hnZ0FpgzUcrNzaO4WNeWG67ZrS06OZc5s1
Jca1X/g3bq8+/zbyIiIYpX3uIjVcrC1Rk5Epza6B+hNZ3mVOyb4bSwh1qHTWFjqj049vx1LCNDeY
TZSaLpMVDbO9WD2N3rUKs+Qt8VRy4ofjOvW8qwSbrtWOp/3Y7Mao/tHI9OvHw7591gT6oOad7Q68
8TMd8M+XE6chymS35sUvsxO+HJsBNL6tnLugOZb0+O5QwsbkwFvpYz04HGrIK2l2c6Uioyws6Qqh
NzFqjtlHvkPzm/anSMCdRTMoQ/nQ+TbhC4vpm9Pu8lXJOmpVyYY27aaBMJMb07avow3c7nmHfOSN
eSP/ddk4gEKcNTuEp7EQHF6bR4Jxrbl82VtDWMDdjJMmMgAtx8BbKv1RGfKbKtRpSF+j0jmvSqp2
VnOXJPQyP36gb65ekBGLCHyO3kPvvLzLnWYQGT6rPuyYq7Vui16HHocTueaYBi7tmGnmzbydx7NZ
JbCRuGyjFvPWps+l14VJ12Cb3gC0WlUb1H5PzcnHl/Vmc8Ew8+o6C899mG2L1xFOXkcBl7Me5fAc
OETlrhEu3ZW29sAmNIbl123+30Y0Dx8p1DIvM2niQQr7u05xFZCKq1s0IbRml2RHv5Lzffpj1iIf
FLMkCEkuG0TW98UMQqpUNaHHF7gs2jPsoFeWguPOGZXySBGempO/C0ttFxFJ93qdn7JXPhQZ//yP
+c/8LMqxjsOoebX//evfTl6Kq+fsRS1/08GfITv5n3HnmJODf9niu27G2/alHu9eVJv+/vnhSzH/
zv/b//O/vbz+lIexfPmf//1n0VI64qeFcZH/SfRiAf3jUb8JXLl8/vs5fFY/n+s3f+i3t9LW/0IZ
iwiPFC0WKib1f2HAhPWX4bFSuwT3IjrHTvQHBgwHJfYWpO8AbnR6djzBf8yVmjkjwmY9MMpJx3M4
SH/GXXm4CyAKFSgr6jX+htS0QI8tpgqsfj7REaL0LkqH/eQV8NPDJv/U/McPxLnntyXUQfPJNR/O
f7xyujGohGa5XZ1HevXYtd1Taw/bwofDVwv1OQHZPKCF2wlH2qyKY+Gevx9/CMgGKxsDQmGqdYNQ
8ToaywDEIxKVP571ze836v9sFGUU5AEuqwhBUDxdffldT2SY9WPCPq0ClEWrShEopixx8/Eoh6vw
6ygzRM7i0AURDsPY4bUkYORTo84Vet1BcHqv6WCGOxJHLmJPPQxJ8hNr9TFrzuEHdh6UNECTmTvn
sWHsW3xgxykMmx5g+1o4VcjJ22l2bkkxYibsXBS6Wx6ZIYfHr3m8+ZTCSBYqd/wlC3WcO4564DlV
Q5vQ/eoGhbthuGItQtkcGWn+m/9rcXwdCfkdiz+fWLak7uLKAgSgJiZ/qKB2NJyNk5Brs2w/p+X+
PQoba1ZiFmCsxIv3qqNI4cRUuddRFVXyLBmrQGMyVmo4cjmHH7PXgeZznkk2k4E3YjnTE4GUYYr8
hkThNlyTWSARNwCL9QKihinnmr+IGshOP56S7zwtRL7sCfAvsxhZi6elu+TZFS3An8YU+dYR+bCr
Ban1eQXY5OOhlo+LjTMvGCUmm+MyfMHF7IeiCG2isoBw9dTGisKz9sG8B/l4lMVdZPKxQr2qeNEu
6+ybD9+x2pYwXeawGzAwd7bdiJMg7C7KPt4Oub73pR8eeWyL92seEBm+P9uwLWcOAT0c0IaCVA5D
ma512BRW5Ns8Nd89S0uz2AP9SI88sPeGM2cfPaZk5sjyda5UL7yqBSxtgmameovmAt58VKXnXco2
b92KlFLax/d08eS4RNOBwYFziwMBwMvFGmzBmyX5j8SOGeizL4V/LytbffrCMAMz9TGhzFv15YOL
CMdRtioYZOjVPtQzsWe/kGyjoDK2Qw/05vMXNS9PtCMxpfGBPnxuwpsX/QxjKC99vKO1l25TP9T+
jasiGB0OHNtupv7iJJVbaTyWhpesISOnMG61dFPUJsJHTpJrvZGfqwUgnUe7Phu4kCNScnhzVa7Q
WnpvTH+iaWFZUkndAgkYjhyD304IHhGbDP6ZdwPLeDef3mRnjw52vjJ2Nk2n6o1sVbH7+Akt1iau
hbnGhgP5uAHgdFlxaBxfxSjcUkyKxL6Z/HKrwonGn2UFRy7ovaE4sJgEsmIIM+Y4vT93GY1p0LNE
2EGzPXXWKEWHe2WgUfbNMXn+/FW9VlHmt8l6E8DeTl2blpOfkiQaPpRtMJxDkWqxNKDp+nikd54S
XW0Llj7nPr4vi4sKdKOJaUDNoRShK5ERttoal5X7b1wQazteUna6WFTMw3sXWQWUKJVSHE80dTlp
+mRcUSIJwivkQMfKye9dkz9/7PncAxKxF0sRCPrKq12ZrfUUCChvV3epA57Yf/rOzfV4UCkstAab
6cNLyjS9t0de0XVfl/U2UbMKKnWPTO93LuV3JYkznoUXfPGlijsjiQKDQWA20r9E4gchu+qPZHq+
M7MPRlk8HRM0eZyjrENm0UenXplaq6khbSU1e/f+47v2digED3hvPR10AIWP5aG/1waCu7HMoJyZ
iMCDPL6Rpp08pV57rLD6zlgO8RDMbEqehm4tnpAvpTR77AJrIrbEuXTd/KLpQ5RHLFdH1oa3z0k4
1MIt2jMU4ontO5wMfQCzcCwYqmBd3do1TUSa3J+rLM4LN7UMi3WbcgYnOWsxG3JAS6mXu3IdhWXY
XZptUXwl8MdrzjsvtIiOMLXUOzID55fljw00Y3IIwZ/IdgIz0JsqTc/hyuyLEPA89fJVgGpqo8Ev
25DeyYbdqv8hjFMf4MT+zilrQQmYL9KeVyIKmhhyOI8sZkjB0zEiEp/WiH4DYiWt0g9PHL9UABB8
VCxaT/DcCSzhlpS0rlHjdkxK/RsMOfWVaL3OWQdJi6ehzM1AAUGP2mvR+pmGslQO6dz9V9B6heac
T8IKjzin3k45cN1sljkmMhMwDx/OgzpRYWhYfI76KYNMmSJHLTkUTMEPjXCtYxW090Yjw32GerPc
ccsOR1N1Wg51yT6vT9xmJH3ANh9rUdGbIXfKjo7M8XdmgqFT86VjZnuU3xefCgDXSdxmfP+At8KI
FpGTbPOOaMY1vr8RxmBZ1Lcfrxbzj1xMPghCnm6zWJBZvzS76aEzRRDkiFHzMXy3zssIjmNNbtIm
rlBlCNEfWZ7eu0beXswXbFh0znKHdxRZglJaxecwRum4InfqyR/iS5LogrVM0dF9fHnvPD9uJpUi
PHbA2a15VfmjbmGlYGc0RKpr+uDYYbVGlQ8aFMB9ImLr+vNjzZ9DaEFUSzjjH47llXbdjz3CLNtT
wzZyCu08Q39wlmZq2n481DtPjXbnfBKmLcBmfbHu5hFCVwIZ8vXklyU5ftJ9ND2lb0F7GluOkMmW
dld45Bv29sl5VNWopc8v4PzuHV5f4ZnthL2Id8FR6lJNWbC19d7YE9BhkK4ixO6zFzm74Nm0zwdj
7LaLNx30JOBQjy1a2w/9idfBYYJyTsptGvX6WYLe+QZfmr35eNS3M4b0ZZ1WAd1CfrHsUNC0EoXb
MmrdT+nJVPEhIw8vI0SWTM+Ph/K4YYfvHusXfTa6bCBQjOUNtRLfTbu8zNYJpJtuNY0iu6l8yL+g
iaf8S0p03b1UCHshkrbtsSbs2zlEuYH5SgDVa5VosdikMd/CuJRApOu6uSxm4mKFRwef8dQnV0Qc
Jg+BTTb7kTXuzXecVhpBDjbvP80tVp7DWYQFZSRBOOFr52doRr0wvfAt5Fkf39r3RmENBbPn0G6h
+XE4yoTuddTxbkF3tEsyHGmi+QTgHJmhb+YKhS9ehPkO0s3iW3o4CoJi4EQ2e0eDGLvtvCGbzU88
LoAH/85Q1FQ4KzqAK5YfonQCDJLZbcYFQbU3nWbYCDIit3qiDSefvndssLAls5axvNiLdSwzYs+N
zSFbDyU844yU03wzA/Y/WVOmlMfdMykSMf2peS23Ib2JfBT9Bgcj3IXYyYIo/e54WjseeaPfTPTX
cdCpQ4Ggvbk8rITaUCvA9VjRCCwnpcYLOmRipQ+wYSAZYig0U+0a8h0+P9M5ylJJsT28hggDDmeH
tBI7cXJkgLWNHrsOtOTZlpZ5zAr9zlRnGLBSHPpQ2vjzJP3jExfWU4K+v8eF51gkhbhl3BFXTjns
yLRYaEW4e9xH9Bq8TLM9Htzh4UDSlWCVsYggUsZcNtOXwwesS8Rx2em+0K1Tggy3aT4b4iqvPXHR
0R15Cd671D/+BksVk58Oym0dYxbxak5HHpaTP4Hx/RwA4M2FLvuZjooHsi14cJ01DJeZ7z1aWdEd
KUm9fy3z8uHC32P3f3g38ZxOWg/mmwppKIlm08HLYJDz9SOP7b3ZT/EBdgSoRnAoi692XsedbPEv
r+2kcla9GIw7JcyeqhQ7PkKm3Sq4MKL82CHj3cvDtc+iyG6PivPh5Y2tXfh6wbA4qnMEpVMyPaVh
ax3Zvr63AiMB42BEqZ72/eJU6HSjRsWS/V2A4AAh8ih2BI1SZhG9FRzT3ry9Jl5m0r/hUM6Kghnr
+uebhmBAdL3NNWlw1LEcQ8ggp4YQr08vHLMmigoYalCq6G9O8FZptKJgwbJIJ0lwS4nwxAY1f2Q/
9/becXJH7aGzJppQRBePyC0GUeIhx8OrCPhKJjVuEIASGj9bej/+pMyT+WCnI9hSma8wHtBLPKfD
O4d3q9NgdNO96bNglxSEJJT1mF1HaMtOZZ4dQ4MtiDi8wiClUC/NSkeO1OYSjZrYpT2aGgTzJDFl
cl2m2P+eU07GiOosv25uI7vUn2BR+mi4Szc1v6CEa909ewatvP/44t/cZ7AN7NNpaFIqoRmyuM91
biZRWXTQ1N1K28UuLiedYsZtZLnHdpRMk8Wdhluiz0I+2t98V8Vy0xxUeR7gNppRaBg9sjUm386/
dkch1NfcKnXM1tLrq9ZZEUsDZGrNyXeaMHdHXnMi+HRAm6QM+1DJQcbPJB7W+SbGLa5Wairsq5ST
1p1NZ9E+Q8gyKDjbvTFsyY+wvopENs75UGUItKvacoa1WQ9V+KjxfXrtjpD7R/1zYrtHtnMjOjzk
YiggBJIRmus8Gn8w2/4qLij33QUQuxtsq+0QBF8ycOmnKiNiBKNAAj/qh/DT1sm2fKU8ko30OR45
wmA5ok1bEWRZWiS+jDAD4L+zybjFD6+51boINSPF9+LVGRU4v3ZVdl4QsFBs28ZwMBf1aWhZlypO
AqwYk6OidltZo+ZeZJ0MQhLrfNyxMf5BO59DKok/T/4eMBMOZyAm02BN1AW2BgsTEbAlHHn4epN8
6GKDII1+iDe5PmXJkzWgDMRBGY+Bc4c/0/f3dVDn9k3R9r67q0bHUvuGB2yum7Hwja0zm6q4dJFD
YuwL0lhOCOVz/Cs5paOPUQcKKQbQini/fqpT7VFD36vOg66puwdvLCx7Y8SGftaFEbE5pLxM+QuU
kPEF+51mXlhtn+UIn2MHlwOWjunSETKp9ya5FsRKhkWAmT+hEPyVeEVpo0vtScFwwyD8W7Cpwvc4
hVLoEKRFHp5b/UAS5YZiYBQ/EZAEKShkUSZrXIh6/JmPFj39lWUEUfKdt41A6aCy8+A+CAg+PTPs
0nN3SpqD+S0bjDjZWjmk/WeMABiwKYHEGZbYsTErkE/Q4zB5RvWg36GaQYkotFo51zl2xH6bTZXO
9ZB2/qsGhvgCYAwzCeLKLDy1Wj1K2RCWLugQoiDFLix07VpxIJWrEh3n8GBhyDdQqAo725hjZ9cv
VRzo3ywrUpiTHP5uJAiVDR8C0BXVrpZ5f6GTRytXlPP06Yl8o6pBGhljktKDHu2kkbF5WRm1jL+a
tYlsnmRnW6yUDfRu01JkhDsREYu+TUWuM7cn6VpAQwbrp4E4PF9hsdHytU97LFrlPs5p5mGRXCsc
Ij91U6F/LrpxwhpLSuoDrnyv3tt626ttRAQxnjKhCrGWKredTYbh297lpW6+hAkWkw0hu253MnEQ
t1fKmIZ+F/Sy+eaiphKX4UjGxXqcHPAwCEFwHuUhGPFtLQvjoexF1JH2Vvg9uA6bM1cd4Y448wJc
mDvCHsKffcExhZgY08oR+znNd3dK7OYxZjNMhDfWE0680mEXRAG4ulfYVojwlKHZAKKKhoja69T4
WAiBMcurksgQtcttaY+rlGAyHesGKRCXURl45OmijVRnSdVCyg/BMzxMUpuipyl2ch4GZJ5xlZFq
PuySxhCPLPzw+/2B+AP65XKbK8fBeY7lmeXGIzz+tGfNBOUimm82VuDhnKJB8s3v5lSCUe9brLqq
coYNe3CSdvRWZi+6GRiPEZ5DTPYtxrsVXv8OT5TPjF33Q1A437uii/XbgXRV9ZSVo36n11pzbUwG
xaNe88V0zjqUX3eTTRKflpV+cUpGp5zW1IKq+7LpyLQvMs37BQ/CL/ZjM7SEgSWtGV+UkaF/0yIc
SSclZA2MK20Xvli9YZQrjEA4ZjLc8O2myZNSA1MOf3hnEDmYQObrfQOatW4/OZGuSApphfk10Tmw
Y2YkpqfiZR88ollC3Ts3xjGbLso2ynNSzwqpATUJLXgJQdR3a59QY6cHJ6OsmyzQIvwylco6YCOT
8LaZ1/ftj4B2fnWpssJt0NFGnbVlLcGRH7jZSAialky36URJ7XutK/275wShfETyJA1M5ppDFIcA
K7+qQptYEh9Etrk2WqnJE9aSztxlniJDYzUG5KdvQo2MoLXCVxR+TY1B/ii7ynxyUkC/O2FoGWII
fGysDTHfgHo7tH1XUY+xwuou0FKVPaTSqv2nUJZxeOKmM6NyKDiKrLLCMu8sc9LF2kwCkZwbgW+R
vRLVxOfpeh+QclzZSFtrT2IdzOsiya/DvCvTJydPLfNEgkchyjhENvYYNSUMqb4s+UpiDk6zjaRN
6DERk7pZ+0AiyOnrEvLt6pFZ/k1L2wisRNO1Z0LDorIX+M3sre/FOoDysSZkEXP0KE/zbJiKX+CA
AT15bZc995HrvlS+49U/B9kbCKA6pATbWCug6pSTVrFJKDPH/sKykVo1ZutU929ZrZQ6LTIrHM5K
3lFrDvVJCH5qh0YfwBqnNX7dyqnie81rUWL3g+eMm5hMkPpk7vN3d9IQZXSflUEj9gYQCaZ05rUi
23odFrMHAtoKHzhy5JFhlk1JXFzWUd/LM1XWfnpKzLePsG7yxAiHiPNM/ZRrTQLu2Cf2x+9WcgIn
8L3x6eo/Q6hR4V3clZn6aQ3ewCsUB5ENMCn0XsDWd3zsdb+xz2JkG5g3E0L89qPTaTEgP5ZlgrUb
KVEMwIjp2nVeDHH1hZ0RDj5cnXnnng5OaogHIUfduK4zaolPTitVeD9wp1uiXTB5X4OKqYwd7cWo
O0kIAYrWntWmT+QDi/Fu7Kxc23D5SfWDbmsT4k8YRbu3Y7PS97rmkR9T5K0L4mZ0rTNbxaP6WkYT
NTnTSLJ6ZdONP0/0CVJY7iYUzwfDz6t1ojryGFkk9O60HjvT2hhebJTXaqx7lqAScD25tiAR+I5E
eptr37NMaiAJoirsd5rOCBeC2GR3x7kyNS6lEQPOGJohI/ul0xNzhwyFLDhC283hJlSaNL90gFKv
sA4W7gVOYaf5Sa5k11+JcCyotrhSGOSsmehHMDH2ZrNrNLc0btwcCtOJ3gj/WWtIN/xC6nWfo5ED
IwYgq9UIm+TzREUUqnshNMjhzqiDMugjT38uw7HXvuJ7n8EpYzY+vu7bPyW+vYx/1oTO/2qW0toD
Ne41+Lb7pn55aS6fy+Xv/P9QhEv79I8jzBsR7v1//kf+n/8RPqd/anBf/8xvDa5mGH/RJ0Wug5Rx
Ng04nPd+Z/FirP1rrkbBOndmgQDH8v+twjUcwk9QWqCLQRdLXZZ6+D8iXMP8C/0W2n+fNjISBo7W
n0g4OSx5vNY5sAtSVmFHqoN/XRQFSJCmgAPY14k146uD+/uRAiSZ48bQxtZaNN7woxjc4Eih5bA6
8HvUuXGMKhmtjLNE3LseyWBV7t+yy3VW5J7G98TFxud/PIh3erfvDkJbGiXT3Cr2FpfGnr3ywsa7
laEQX0e3Vg8SgNOxQsfhcf33paCvnnsTc29wKflpvYA3WXiQkaOUap4Zilvhxd029Hv9VM/dT7V0
/xmOTghTBtkUQtnD6oBMMNhMLUxlaVTnbHfviTWyL1Tr9avP3z3Ox/810PJw7OS+2eq9e9untQGL
wnNWbLzkkVrHe7MPSTbRLBTQ5/b64dU4oeqyKHJmdg6cDc/tyGWD73WWTlgERj+ZgV5OeCwr4rUB
8K8Syz83EYy8zxs5u7YWw6bJBG0r9W5VhkavFzVey6oRAoKCDbGn8OV9W/vBNndT94kGJfgXKwt/
xKEDZMXCNQyJqczO3ZpSdR+lRrBJyUg+Vp94995gZCKfAxG5tRR4tXXdwjtyb4G+KIw27AY5QwsX
t7EXA1eZ/JuSutunKq2vdwYNKo2GWYPl28s7M8I5Ah9i3g5s+aH49f5mIvfr8y8mVR5eflpbLDvL
MmtN9Fw0tvqtT6EA8gw7UzqVx1xa9JQOyjvztcwKVxLLeVMwOyyXNqK92KCW8QW51K69rW27/+qT
V1qc1V7mFZvY8zFvpUbigr2CwQ+CJp9A/4jKMkgk1/XqF7jAINxMWd5BzHNF6a04ICfuSY2PPNsk
dRRcONXk+ZQZ5ryOmCPhnexHOEvI9oKbKckbbVVFDagI34/LR47TJZKIjO1+B0nuV9QpaBd26Ond
Cvq2ovIxDWwrgTxYT0QFdWTImoRSNCWbZi8Txn7WbDbbUG8JJtBj8MobCubTVjUVVWne2OGCE6J1
Ww5eYG7APMln2wB0tBacIo11gfjuxKss6zHoRe6tRg1mRm3Bc9ypvLQk9Ig6u03w/E8nkv8Asbiv
odqp3u6/OwaHpFVakYe4squSTXulSg+u0RjzW6omaF5ElFfsO4xG+0n+0PCrThKx9/LGxb8Gx40u
RK1F99xHf28OOS1Ng62omDUA4blTkfu5L8aoedAtaSa7MIdDBUC219alIg+Zsz97rm0gQYiR82d0
BexBJX+hNcog+GmGGW7jqpmKCxMKAPnMLGEj2YR2GFNQqrWXeuhGualZE059RybuWdAKIt4BmJrf
88CJB7hEbP43otLAD9ReJKuVDV7nHmJKdUNsdHVVZIywTqSbPuQJYs8VSFDvkY9KeMJP16OVVzr9
N0/rW8B8qWdtKkvWN8hu7PNK98PnyHezZIVbLjdOnHqQX/NY5ckulqRtsMsc2tlW0cmt2ZV1SiMA
hsCJrnOW2mSu38tN5PdkdkW6YF/tOJq2c726AuXrhPlzbHSgTiwNQRHY6b78kanA7VbkdRdXYOyo
D1pyAGLZkjHRr6bEzXm8kwx/2h0kVJCnJVKuMKfqpFPz9Nl7uvHWGqT55JaUDzH1J5D1cH0Rkwpf
3Ko2dWEQzCtbM72s+h4Nd2b3RQ810OvvGwBRFyCyrF/o75zxRtpGf26Gsr8qEqsyVnlrjmJDOXvi
CDhGE/Q6JOLZCuKlbE7y1A6i1RxGqO0SewKX4Au0c+u+qUmR7TD9g5JoSLypjCznFdNrUDVG15vB
pvOLDvJBOHjTKtRJ/+490rXZi0PxAgTKe0OwpB7zXYk9b5PiYky2gdUOP+OBIocpU/W9bziWub2b
cYBKnNFZUx23nntivB+Fm9m30priH1B3vW4TCx8lMdkLcl8MzOY98LbhijjDIj6Jc1Hs26zQKO6O
ovwRmxwnVpNnZz90ksi+8TdQTxyOGgdk7eSedaQlSyIUC/+7n1qBjZ6sxtBeckSrN2Jqx29B3kwQ
Xbi3qM8AA8oNMFv9MkUG9z3mRGusc3AgLyOPIVkFRt49GAQa/nSkFnzzcq8qgZmY4fdSGeLLYKE9
g3HLITvJQxBzus+5Zm0XhYzB5fIlhA+TDDeeZpvaSsvd+BtnoOjSVGaUry0tINzShTPs7IICGOKu
zyor3BTUzfONFrr2YyG67kFP5zk46O0XLFiEt9ArJHnaiEuYj81QjfqayPf+izE4wW01liklCSCQ
1EipT8SkAfsULPK+iy4hPjoKlKtnj5uCLk/K8SYnV7yrQgLU4XQZv/q6tTmksSwPm7FWob/hA0Z8
JgSd/gagW3rbF+OMArM1wsbZqpcru5vTm1vbrEaIij7pwSrNJXg96Py3knnvwecv03xbN8K+UX2m
UTVrwunRoLwszrqkl3sqT653ObCSl9+zti6maM2BMNB2Pk0FVqCqyBG9rx2aVPGFB6oTjDPLMSW2
sgefO8H+rXvr3s5qryZyWZlXTS0o94+aFWUbrUMrfaahn1OXKpUJQaeQOM2VXZqlv3b5Ncxc3oph
hYCxZEKAFpo/dmHNsmn24wa2IK3mTnPNcwO286+8aH2xTYcEAqiFlgCma0XHIhVzAnUHTI+zf6ef
a3liDivdCp1vNd7jC1HqHjWpyenydWs52t+d1NSXlBxBe6eGcWq2RaLH31tOxzfEcXcvWmQbL+y/
xbQa8phHX9ZR1O9h0UXJRisUGCut8sRtaUZRvsUzDuHhixcr/aEioJPAzxHk02nlDWGzhVsh9XVp
FSTSahHM1VUE6hkU7pDa4c5NE+tve6AosdHcWg6n2AxsihFuIk2wQmA1T620pOpGDce9StUQuqeN
lyaAZawK9I7uVxQyulKmFmARUT0lSYNL3mz87CnQZ7okQTZtc075cGQI5AXAQcU8s/Cn2f6azGeH
+HArCpxNMXQmiiSYTMDKJMAzNMvgsAh9qBDV9G28qsn/Ttf2SG1kN4gMetXQKCNcWY4sNSQqIgqh
DNKvWCl9gLoHYiWgKCMEB/mUw30U1Lw7Rs2HaMfWgyyFEXgfpAZf1tba9cF/r0ViR5AGMmukohr3
+DZkB2mU0l/RGStKyWaz6uOwr9Z9zKzfuuT0mRsOqFLAT01DyiKURYmLqKnYXuokPTU7ZfRedxKo
gi+Vk3pjchoHuaNdwDXoorOBT4G/LWyZDPtMFdYTmghv70QUMgEWO/VXna1Cv2ogCgdrsF1etOnC
mCB2MNm1/0DhnO/P9WSgbVxlWQ0VODPc73QmunIV+NXI/mRqUKIYMqDL61pZyo6pR2u2qirFlU00
YpCrwCi/NinDULtTVlLxUBw2DlbfZdzOoBP6LqR5hY7AZr+3rto8rla1K0gPUhadGIreQK42tRUY
v4bWattTRLvQJQe6pifmGGjDTUzXbNhxZI+mlVag+jmFE5fdO5rVehSQelcjm9gDwrSCvWR2ZzW9
5OgxGAPpw6ed/Oyk9o1wWrd8RPId4BIQnx4vhtiUesNXTdWgMX929KGKeBOh5IaxZfhKP6k6evfQ
nCpctStzAsAsd+CvXHk9JvKiGCSJKWGhdfthElCpfD/LqF+FcxtBJGH5v9g7k93IlSxNv0vuecHR
SC5qQ9Lpo1zzFBsipIggjfNknN6gn6tfrD/PzC5kNlAN1L42FwFchcLlopud84+/B95oqH4nI9cf
Q7LThFJbcIWj7isJglCrcVGtyKeAhgBfhczAygjHqiWW+QZyEi48buKesHAYyyrZytdi83M/yBba
JgJ2LTvbE1rl7BbQ75eF2I/+TFrONB5b8lsn4pBl/qEkwYPH/0GexvX46z/+ZuogGv91re7T/LP+
9fPfYKfbX/hnra5OrS4AEuVYHonrhoWK4B+ok+n9hRrcQpaBaZjF+2bHq5t+zP7jb5rxF7I7G38U
qAkqEf70n6iTZv51cwrenJdCoO5mb/7vwE5sef++nQmQrb9HTDh49NAcmzf05l+kWBwayTr67vNY
ZA7DOtg+ccSJf+zauX/jgLJ3AyHk10x4zWO9rd4dOMfypdejw1CWWJGbkVqNSGa49uO0fJpLMj+T
P2e+OI3VxjB569Epy/xtW40XdC9c2XNKoGo2pI9JqbazPYL/Z6tGPqo1pWvMY085O7T80VJs2e40
lhdLZt6pGhOmIxStVhrnWk+8Ykse5o61bvoovG61aZvOSJGVtev8cCqAM0IbN1OEJcz0vdk33jmH
1xBBkgzVCUMpcX99J0Y3WNp28+IKeAwrZsn5jRJnIOUbCuag2zqScuxLzcoSYrePFZ7G7DjqSr0N
wgDF7VDfPhLz7O55KcNdldiIUhvqu+12dcPR5iBrVqc9ikVqTlAQBNkzKEPI13kaja1xGiiN3yeW
vNpwWOfcNqJKb5eHGebaUg8jCuIVwSTnQfens344NKU/pvN8Iq/zqy/Wi1XDnFTnrZGneRpf3YoK
p0L1u3lxA13vn/Us+UVy8HTq+vkDtqY6qnYyQfk9tlEu8t4a3MjMxZcJ6XFhgz3xVt17mf28+F27
sycVownAT5Fk6VeeO2WUtd43LVwEcznu8lOvxl+CBTBsK9/4XJzhU3b+cTa1U0UwWJClSfk0G2u+
d7ql+VXr4lnUPV0BxivawOfE0Q/rZOxQu8ZD4hVcRPypMwc7Avhkv7Il33pLmj7OW689gJGau16z
n0RbvfSV0V1yc/7pWEjHA5kcuol4llapaIZ63DNFWObZIgsI7ku+DDla9wAXTSoILdfNXTL3+p9m
5vfFaE1VVl4Q/7pkZiAokAi6otk7WhVRrn7s4JvfZjtZT4srQtj7oJw+prIU6hftNM996lIH+tk5
o6IDfhogyKnACJrVG8xd12ZeSD4WlFqS9e4WOE6fUDOiWUbNa17VqfY1fHyLxSxyoQxh+Knpbv0w
TKnYeZZKj05mEv6Cp2MtmNZBuGAyIsml/obcvAvYUgMnq0aIRXVd5W2edv0HN+/8YF6Hw2wP7wid
dr1FdDWTaJWazzmLHsF3djSa7aNKSxk7ywCe4BfDWSH1CEtbfuprHpMapQKvyW7xOv5pwN+zU626
1APNCK2SyDAAb7xxW8PK9i6FMCkJmOYuRg0QZ7hyr1XR66fNKjx8SGkT4ULl3ps00obdjf/YGyMb
aqY92o97ClYG4tVR99U6MQdDVV60kdzDqsaFNmjVtCOsxY+ySq1B3qTPVSa9Y70u5otWOekjcrok
JM5cMcR5a0zYQ8nyOqpfpUzfK9kftfLPuBbGC/xlt6s6QfuAsIej0d2ao7r3trbNuKwQDCyWQfCg
GymBKHQmJJjekdnZDTl+2En0c5QMrLWDhiVkG/WhQ6CrSBq17IO9JJDT9WzsrcF2v4wkdWN1o5f7
djM/yZ1+Sov6kKB1ZXXID1m9fKVV8dgweQTUpZHUCq7QjM/DhEZmrYopWHUvDZwqyffKRr4z5N8J
b11EG8EQtYnznU3FEXdIVGbZW9oO34hsii9UJocc00/QE0W9dCpMKoo2kCKFvP/3BIlea8N50jR8
SLo2WUwf6rB4+ofe83HU4e4lyd3sAiEZWgsxlklDuBppP3Xi0MtTtg/8OFS3NZu8Vo6ldrmRJwfN
VsSTehbJjGu6E8l8cFODLPVMvulii5rRND99tm9+42RGvozIkU5DZWRxJU0/WASB8tOYpK94ot6R
5exHPbMiS3wi7aXmxfDs+tCa0mLRKlz7PeP+fLCs1nptZ6RhiZd+GdLks2tnvHErwZUdk2ezIRGx
ZeqEjKr2NyQ5K7xx012NDoZ0nwHRWjLtbOmTrmgJGquzbagRskXM4Mum43zXplbbEXqbGVJSEoQQ
eIXeRSAm7l4a1CU0si88Oosa41WhlwsXO9e0faUjPUPgcK2mGmCOGd56WHpjDNkSDXLT6d9AkNIf
ZxJtz7SPs+OyuXNo+EN5RcSUxTNh86FWsG4EDtUp7O2wpROiErot5WFDTLKnwcp9b1NWlaq62sl4
6BUiiurA/lMeAB3qg7WV4DATR6CgJo0anJktTPzR/KY7W4uuR+lSCuCpBaeB7Gzt4I1zHmNaTGKX
n2Xwp+3cV53xMICfpGK+ibLGkDqLt3GZZ16QbJ+2wdERlfycoL/jhPT2VxTxSby4Fbn9+jhGDUqy
Q24PFM55nXhL9aL5SbnC9pIi26cjearurK7I38hYzo6k9yI9sWR6mvMmOxWmr121sl8fNem1n3Kl
vifIGEW4PVcvORakHHJhj+Jp7LX6Ukm9fhuNpv7KDLE9y4UiV10sQ1TbiR6DOCcPxD+UEeq95Mii
sn3/zxz8jzn4Zkj5r8fg//2/xkw2rfz9r5Pw7a/8YxC23b8YWW9JQ0y0pCbcUhv/MQhb5l+UbBs3
6SuaV1BItKj/HIQNm+kZ0+QtAAm/im0wnP6TfbX+Ygq+jcgu/wP3K5kg/w32FaPIv43BcF9M1QQ0
wYNi+rpN3f8+BufIffVRLFmQFkYDBsju+2C2TkcTXGam/Yko+JSLkFIVcatooD/TjaZi0z6Hvu+R
lOa22X90WW+TckhYu5kxuSqzP0tQkU9r9tnNMxSUMiKZn+ADvURdszOylu18BGaRJ2QIya01JTfs
fU5vziftZ8kD1SU41im/NdpIA6xA4WMa1a+xrYsf1MUYbjgUQ5/u89LgWe/AzyLZQ4KHtDO1NMF6
LRq+cpnlI+zC+IAclPI5YGpn2etOnzbkCRWAdVs3g1nlY9ufTX9MHbJqNrcMylTvnX1XO63xir50
bo8dOb5I2Fa/7Pjx6zQ99s3og/bafZrGSwVGfrL0ztfva3vV+n3luB05RUlNy+iW4vcLhdvD3RDj
3ldANBiJLf8+b8aN5ovZQ8xE80q3Io8VuchRY41jP+xaselZG9Wum+U7B6ktxI1bG/YSdQuy6UBx
5aXbs8tMMLxMBVvTRtUXUJ3HUEu9hDrXC1oN9Ti5AzAOhTRalvtXqgjEMD+ZVExvXVgNWaOoo5sY
YakhQzhfddvTJhBjK1wVeke/EULEfgqnyZKzHzK3p0ag10hn4oIeTbVDGU4SeiU6qz23Tl6NZ6nK
4oehdU3OfOdmnfcwr5lBa+8C8wbU29fTc1ryednZ8F8kqS+mUT81HXzFnTWMQ4F0a5rn0CrzXuPM
8jYqQjsFbuTBjDLGpiicI0viXT1uI1n/+JyLuaV5Zu58eVgdUx2HWnH8qTHxN4S9jZyiPnfMeWen
/eLGYk2ZsjeQZ+tkrpne3DXrLMUOLqJ+8ZG53yLli/EhpfNkigyLZ47OM9eOqIN3hz0grPeQDcNi
RMPMtE3HH6E5/Ibye+nAXR185RGRWFhy+XDdfEYR3Hjz7bkVySRjoS8gVdPQJGYohaIlyvMGdLBz
Pq3mfnFGh6stl1ZG8xyB6tHs9Iv5w9SIKo08iZQ2aKxJdWdU2BN7Egl7AlAuSdv+0UAq/eQb5Pcc
oIQGqOUtSfBXTL3eG69an6NpNzM5O3RGM9HEBUn2CIdL4vuPiV9OJf6CYXPyO2d1hxmFtiRfmwah
tKnTkCK13Nzlo+1lHxTDuOP9WoqxpJJkLO0f45bqgPpO6UANyZESEhmOxLgk99syzdadw4d/umbI
uhLEUqPTfBt5vS1hl9JNondT7YdWtiVElBcMM6ao+qtRdN1V64zZhl8xvMdu61R5KJd2YnNpBu0M
pUW12dxYWkvfnWqxgC6SFFw6WPRHMwVc2ulatjqoZgtMzK5e0D9L24L3rLwVJm7xexUoQ84bPYpO
9phSPr/nX60WELTNoJENyWwNK1sNBO7jKslivVLy6NrdLRm+oHspymdFnRS4RftFSd3q70iOWLZg
0/3bZkVjxslTBuwEg9/0KNbEfcpymYkdp6kUwWQMdOXaTTE5AcQFzW0VPQ5V4DZe+kpF2PpzIIy6
2Hkgahu46WAscWcnfBZQJ5ek+vnIywoqLb4WAEw7avRO/yFGjTz5zki8I1yKv4SzZRSnBDxZhpTV
e1YwrRTx0Jj59ykZGZ9JIF1iTkFZTDP9R+zkpy3tWx4c3ar+sICU5x5m4HWqyy47oo1PsoailG5+
Fgjsu5Cmkek37hUXmR5U8k38n7QvMlvta2vo3bITE0qcEHmrokfCyNeroHsYrlHplE2BFw3ePuOg
A4xh1Xjc+qpKgCZH0bOq9wPxxpafbZeCM++hxuDm7EAw+UCh2J3qyC5ZwoU2LpwTtlofe6dNtR3b
MUpPCltN5d1TECQn2L4yoS7NhNb0AlwD/thAcemLs0RuYfEr6KtBtDu9rGxuOk/M/ntLmh4w8Mjh
BdKo0UBujF5GC9Tap8sUdrNPpZCd9RmtfJoQjzL35WjFtiiBGQrd2bxbean+3mulNp7EilYyEOZo
euHse5Ub+rVt/DKRt9Q7x82G+tRCj2R09lncfhSZ0dVgjy425wxN06960Ld+b/b0bAW03o234Adc
FmNskYQnwkqrkzNizboLZvSa2BiKwrqjayYrqBxo7WaC9xCJFXR0bajX2bfVcwKFJKCeyu6BjwA/
K8GB0A4+svhjJRN+bAC75p2aQ/aydMmo2TWGShW73Ex9dRZqKyjtcWTnFH8wErjekWejpZ7McOAq
qM2dbi8SlauDDgEVMkYWUb65xbAOATXbKn2BrdHaqy5Hu/vKB51VEINIUzVRkdCIZu/GjVUjzGkh
AJauyi3X4zYbU3M3eC3uVxZUjdqRnGOaVFwjZwmaid4P9DbpYYayEUR+o37ioeDNQ/Tf3OqxtGQ0
IAMmPyt2iJHLn3zd+gbw5j8BPMELm+Wyvsz65F7nofR0+OCu+4BHNregXhZUnttselhPkKn80YZ8
S6OClPEr+jX57NPj8mD6CZoNiia3d1pt7R+81OkTDG+7g0FtppvhoH0sRda/WNONkUyhu1Vc2VyP
uOexPt0esQa2x8QYGFRZ4wv4QDlbJMVQ9QxpoAtGGbLbl9Dx0xuNtlQ2LglExJdkmAn6M+qbg2IY
R2ruxFTEQnZptUdLPp5qfhQSRYqif9KcBQJbWnpz8QsgQ0qknOaNXrb+OqUJ7TNqa/MnqneHX/Mw
OE9FwV4dGXprpLQj5EkXCGru6KPNiFsvSV1gU6rner9V8PJHVkfAlHJuDRHIxanqWLfKhu4f2Z40
umx6KuDm9hfcMm2/Ilv6DyY0ZTJQZtY3B+zCVQxxUAQdlYtroHtJf5+5bZ2F/jZ1C/J6HPGB4Sda
G/I0zYexTiTGU2MoLqvV4hUwvFb/Fh3GIup8ZsKgsflqKcq/VafCpBP1y6anVn1GdJ67QV7BuQZ1
3YzU9IleDHs/88iwyfpJfMLgD01AXr6oLxkfUArx/D7nsNcU2241oprebRR11hEwd+pFgztSJ0ep
6/SpTDv/yC2j49tW2cqht4kCHQ0DzEDPnqoQAgEVj6FyN+0XkiSJTceuZBE4CI1AbfEg0ZBbDymY
CTvg6+3fpxJjwY0tA5pSRz0kyi4B2gUg8XxujE5ZtIBpmc8ZZ3XGoUnnpYpp8hH3S2JlJjjYYrWQ
1gvob4ZP4U65TW/sNaZBuRf+xmzeIpKkqSZTOv15VFjAf1ferkFBDnhcaXQiJfaQ7leHYVHjxLZ5
x4LRhBIL61w5vxt+JP15XgYVtSXShLfGNrbSDxLblj5YZc4e4frmpj/dkHr3pR9sX0aiKYZLQmqa
Flbj2D5qo+GT7ODO/bvflQjy99L30iFeN63nRJZuo+EqFXMrF9QgZkvc+VwnDIBrwUceLE3JzYkB
zP3HfvO9+7SveUZkppanRNzKOoDtjSXA8mKgRWCMNCKNQiuLk123+4Tjv2JawL46RXY1+CpOp3Z9
IxJBtmf6b4xsV2V08QWiEnTc5k2b/oQKXXk81pLWROkl5R4isxCITiD/IgRM6fgPzeT/qKD/hsn2
/7eEX34PzZg1/7qC//1v/GMHN/2/UD4L6CZSlFi4TfSW/ySj3L8ICuI8uuWk/F3r+J87uAZRhUWH
tAhdxxiNVxM39v/NIbb0v4SLhtAnA/SW3+b8d5ZwvvzfRbwEnROp4Nzk2ZYlEFv/v7bTwV0xMCFz
DkY1TVGX49tTuMEpWvKiwlL6laflybD7nb1O5aXUzZF6a3XSre4H2PkxEdOhG4iEotxb7amOjc0e
MVhjpirs3CULS+lHyvcfJRa4wn9Pup9N0oYpaqyO0Bt0L1QDiPdp5N6h/vY66fJldeV4rw1d7I5W
HvruL3R731Nl6kCrZZxU40Mvy+M05j9wetD4c7slSltRiYdkLUBTSm681b8lM9iuy8koMYkGCBnv
rTo7d6NlR5ndXChW3gtteBAFPawiMyaK77Zj7fLiJxNO2i4gDxrWo0wNvx1r+7FOy67IwTEBaONO
m/50AJZxSdUVw/FXXpT35FrRc4mL+ET2U+S4+Q9c4nQzW33sZvUfbcubkHCEj76vHtSKl9KnYiJx
/G9HXmwnPcrsbdG66UeuO/QJjl4XKIcIxRYuOyxXXuY0YtYKU1LEEeFxT0zgpWPHzm64T15B6WNL
tXBIQVMbOt32IUoqm8rF3sNtRKVlVRHA65kJmRo9NdzXcn604aVAasLNHMPBaO4K3+VaaurPrWdn
9tvlRBkGnJpe3zko5okw6UEPtabdeQWllGQT0JzkVo9Z3u7KotxPHnqcdHuk7+fO6qsrMsvT0FMU
4mKY7lX+lK7UTWophWcYZ8LZ1txv6pIfNFfA83icmR1f7N3sRNa4dnuttCuEbZSRB1vFzsVnhZWJ
iWgTzQG24lpSPmVYrXqoewtDkdSeC3pDgjpJEVvNfr0njuhNs9OzXTTPXb913OXdlywXODs4hz9a
0pqgGWI+TPilw8FakzfpGWxMFh2MjZTW0aRSXOX5hnQoSwC1OxkisnLC3FlIyk9t1q/hoe+TP51h
3QnVvtdF3SMRtOdgcQq6GDu8s3YWm5PrxjSarzESMjznnX8n+/WwskVRvOWeMhAwtiJ1NRyqwDQA
q2jcDBvwdP5py3GLu5LmU6PJeV1d9lE0vEcmfgKq4uwFdZBzgYT86Ev/VddKejazFRqRGoGSmJar
XVdHjHIqWlX+OSOiJaylm3a61b4VN0KpM5srIj03xO5dUfMtv6xc3QHM0Z/oEjDGhHagg7a02WMS
ac/HMU+5HxWmqMqeDfDgpTlrORFIwyBWarwbaDzuTVp2EKxkXvk936jbmiCEoBw1JxpzdUbL8yr8
FKHMXB2qjjljzrLITQH83Hz59uviMo1qQPnjMHUPGlbx6kQVFj4fQsbhHr4w8e3NgbRbdvM6wk5d
8W9xW8rllnKKCBY3dkYfpll2YFoyzMZHWtFi3/+RG93Co5B/p/NlUpYPpNM/ZDbuWnpUIUFtevrU
tFJBrnI3fbag/A5AMd1FaGJg5m2rXb/NQ2zqaXY0shJv9jT9KEVLwaGRGB+z3z87ar2s6ZqE6FuR
5NAFd22xqIbr4tTfjYJcULUS0VxZ+dHGb40PH97UnyfmJ78GfWvurW25K2BtOsNbDpTBFafJqHc8
CO3D7GvntZ2oYPd/wbm85Pn8dstn6hnXo2rRfksxAQhUerJDX3CfoqiEnT/Z03oe0EcHwllViJMV
HbNn8Q812mEYCz1ARDnvUTJVd+aKrgqXXihTGVbwGKhsHrDdXfOGRChDpz9MzVTHp+l8Vo53Gmjj
i1q/FofN1y+qwnYlRjMwsYP9zsnqY9e+RTqZXg5dZlYnvWYVMajc9rZ+QU9V13sq3Gn+des5yofF
ia3Ojdepfnbc8pNtAef+oZ41rOI50F1pl7txSlGWFuX6kpTHrek5v5UxjW+rMIc7LTVPNfDKpupT
ts7Qra7FwMvOAZrh2HOsJNyoTNiEZ2Nrv/WC43PFY3xXiOxea5eUzggaNnXMAbu2HJdYd9P7ufpp
0k8XOQ1KKrdYr7C64uek2l8yHYd9b2Q3+5BzQO50yBotnke6qpGKBjjGUWWLE4Xa1P/IqyblGwI/
scum6sQeeMStiJK4bxnGB34/CIHR4P1eXQ/YNS3PIoF8MQX79UK0bohBFHVbvUPkG4lO3cnRe+3B
aWeVnEUx/9KNjoJxgGlnDJmYs7s21X/3Q/lquMlGCFzvxFnPw9Q4ZRWz/KCPy2oF+Z4U8TomqDhB
1IbBMth+OnXIMl/GVq+mcFTzkz3pn4vc4gb/Pv09/c9C1wh3NzgAZlzaMVhlcef73EDTNn9KN2Fd
cQfD2HcDwJM+ejzobFPx2jMb55BXN1e1fjBrbfsgeODdE6pEvoYa1MGbibjbXKigcNrD4iBchMQl
Ma/J8i+Zp1Ns43jnC92MYKOFvaFDKg9kIdUXfGZ13Na5OGiZrd6lba5vzro2nytA66MOlOOvkxv1
zj1yytVx0L2DWLWT/mxp9ntVF8ML3mY2WPe9bp3x2CSdHWekUjAgYcNuGg5ZrXCplib5DbdA8sMf
XFok29ZGgz1XSOqzGD3cCd4PQrf7PQ/CuiSGR1Wc5oDor87PPGcXQUJzrAxNf+7S8d1cBXeZ+5S4
aj/Ok/Vup8THOL12Z6XAHanZ1afZGBEjd8YUtQO3ZVm06Hc8PYYDCJYiC+lRvR/r/JT5+lEtZoCN
PGxuogan7g4jZ7ypAy7LLCzc5lIB/OcAE3aJm1d2lwSgu6YRpkLQkMyDH6+JMcTlhDEO2ONwY/Sx
LzQsk7iNO/CDNlnm+xGrMtAIn0eRsmUAEq1dqHdil+fAsWtz0ZW2W9Ai1YIPg58geVHP6PR+rA0W
jnXhboWclSRM2vYrMlmkeBs9rCh/ffwXImdv9ScXGT8BUpkBQEv/GNkkTkk/oaCUyDZ/m0O5b0zE
DF4kUSCvBOY5RXpAwpzW8rs02/M2iKgVitgmOufblA8ChhZXS/dVog4JuEDTmfsS2oSxK1ZCnLRx
9PZA2/zKa62I5YryJLG3p6IWV6vBNlNUc7dPl+21IZ2YV4K6xcpQUHZqfqNrz4xs8h642MW9Qm7Z
OvpX6oqzoXOfDev2Z5rmO4TIeewAfiaoCEojPcIv3PNQM/LJJtw2DS2SH8+N2AEOHqYhuZOq/+qH
J8KPn1ubzW5IotZ6bprykwLPd0wi+3b04snvj5tWXqpUO7qdfu1IqcCvQ1l5XprRMlPK3eoyXgaA
gapf/zSF9+GUXFWcDYXoPhu3/23rydmZQaqT5jLIcj+baq9Je5/R++jIdl84869prnZSoJCyp8+t
O/h6um+6lGm+j63Kv1jFlbjAHxAMlyG96PYTeaKPzeKfFVGsZM7EHjLePusvQu/48II4wSSjRV/6
c28z26ypukMV/1Mw65I4Q1Ya6GXktPWX2ZkHgXKsLe7GrU3opCXq0feQnLY132bVxZ+64MFmmrYv
q3CZqPy7rmvuG6t/nDSYiDy9EzAYbuE90Ee+2/onC9490CvwVbO8JxJ+DLTOvNMlOqcel/SscZl0
OqG7HDhHf/2E64gTUb5Tun1nM6g6g0H3svsm7ewVgcst9kQCVsHhlwaXllQPDekLCCTKaGosxZWA
6UpZxO98TwS3eGTTbAsxS7WnBf3iH1Xtv42C4aUb1Wnt9XgxrX6vLO1xsozXrv1wF3FZhP/NkwRE
ORZPyH7IQBEooVlG0t2czV91toHKtEVslrZ9V6+ttSdT8rAt5jXP9YcZK1U1IKDqYYmCRM2Afu5v
IXGL92p9Qyt92yjwpXONEQEBIed/LsxKOVeZXmuXsnbDbXklGHTfamDPji8hHu3pqYbCWnWERgtt
kqY6F9yBmbZ4gT1xBajFOSZbEhCn9TlN99TSXNe0v7M079knCQFd9wcSiwAGw+TOIJ5Rme2r2r4K
8TN3tN+bdUbh96CLHXUpze3Ye1xhVoZN3TXgT48EKfxChnbX6M4biLATOva6K2z66Xh1WaJdHaom
SFQ5mfa0W2X7xzeaxyWddk37Yebu78waDlVen1PSCa6p4QTIku9b4kVQXFkw1ie2NQiLkZ4uqmuj
YkliaaijId1AbuJX3dGQkA3NUSMAIpxL1wy1ebgrW20vzW2XdtkBKvtH4Wnv0HdEvKGvdugZ2Hk9
+X8aV0NZzUdtTq9Oz0i6aRw2Fmt6IAcML3kGLp3U806jDjQs5gmBW9b+0XLsFWZC+F6tPxWa5+1Q
uoB+gi5H7jhbR9TstHm7DQyn95K02WeLnJQwAHVJDfPadt3btBEQv1j1fCLeIQmT1XmzK/RmCi09
crL8a2zt50azmn09Fj8zk1nS8ppuz2T6Ok2rG+A/JpAEiF1p/ceUdJ/UkpeMP3ghhgzQ3J3z7+pG
Sfbbop8IUnDjTXmUXHviK52bJ530GdpvvAdsdIDhSQGW1aAo1dXdloorIUI1VjIw3a3v+ETBGdID
jHMtHzCmFV36qWFPiKgWrA7o7ed9jhkW7HDZ9pgaypj8qiGY26oDzF7m0Bd5fSKhPuctl8m7Qa5V
1uHpYj9ebt9N3RecxDh4GJDNPov55UxBrzkJPEnSBh5MeGDZ6lwmTPCgyo9lPobLbD7VHvim8HeJ
HNqgdOYdCqDflms8lP0WJ2VjUJuclDfSv2jjfk7qOxI1WSa6HJGv12kRtr0xJiLYx0Mj3Wc5gbDz
lkLsL8fVrNghU6aVpVkexqQAsxFTcpHw4nTFtZp5tlVdx23VdkHuk5cg3dY4knPGpNR15Y/EW6qj
wDTHivYNUBt61NqtpDbKwv1oNO8yQ6X6g3kSTvWHYJLAWqsfGTTegYR1DIJdjqwMEvhHJee3JK+P
mi1Y3VPIiYGrbfPtoNStiznxmC+1eWY0BaPkrIr6SoZoJYJWs3EjccLRhfmijFb3b0TozbWgZcRb
tJXmsnkYCZefg8F8bbwYDYL8aZQLLSPFRIsyu/WeVuI2XEDf6Ztus+Qo89Il8nSbyBgiEghIFZJc
H5NzniZ362BZiJA3Eaal1jPXmW8qyb6UX0TGYpwJGLnaPInekP1MedRqV3vBmOhGRlvskrwNy55m
7bpPg3kzdg68W4/DARSGazmvbrRsUlDcl6hdbavAVOlB4P5L0YgFvb/GraEtkUK9FjZOfTYM65oz
qlVmfcKv9Zvckp20p5MvrQPu8DOMVCmS12XwHib0jLbpxMozTy60Mb0UqCFsOPJp+JH4MhzKCm3y
fO3K7Fyun6mr4LnXR8tO75e1+CCs6EIX9cFhaMOPFVa+POHpf/RIcrPQlwzYU6Namy92kz9Y2P/a
QSFAeEft8YQKGG/wtu0cr/0AVbCPLiMxAyNutCLQbCACgUK8TEe64/NVXrSM8TTpropMr2or17tk
me5L03/kYxllYnixUShznBGwQjqWpd7nrIOlGZqzrOVTsZj+dVpy8dapHotag/Jyg/eTJdJErf8k
DJmkLI1ztzEuWq67AQ5WJ5iFf86H/HUa8MahrllOQyYfE6vNyJ/u0qCou+s4mTKABH6mops8NEXx
0KK9j7Vxny6JG5qNyXS52cRP9d1HWtwUzqbxpPkD+nTaU82m+z/sndeO5EiapV9l0NfLAoWZkbzY
BdadLiM8dGSIGyJDUUujfqN5jnmx/Ty7qiurpqen+3KBQQMNFCIyXNGNv/jOOatuaRhB5DXle+9v
M4CaLLLIi4ziL5211SE0R/9ElMbMKCd1+i0R7fs2yW6UzUAR00TQGFJ6vW8CLt/2OTmHrJgvwsU9
QCKeGAz5+HvGihuDY0Z0iWmyI9/T3tt1mvUbCf4TL4A5GEfdR+V0nyb5M0LAXy3m/2ec/xf2vv9o
nH/6TlRI9wei7se/+BWpk79gPiKpYiSInCXMvzmaCMk4H9rOFLhtnO04GfT/TVti/0IgheRfwnwz
bz+bnfw2zsfSBBRPQduRzsNPzX9pnv+nYT4PrFxMwjFd91ku8Dz/iNQBqww2UuczouPHu1RazmWv
4myLofA7XlD/XR7ZWajyu5nE+XXi4OgQyURKBASnAiP8WcgiJlCesCd7rNPARNmsQBUkZ9tPH8Df
MTOxzs6X/+lhEC5a6DhxixF/epg4ZyNu5J2/ghpXG5fL/ZghbVwj2nMu5jTK0ObpkrEON2YmiB54
8CTs4B8/ix+P8udngXySJZyteLl/tlttp8bsp3pEHV631Vuam9Htku0WnK2+KpygPnQ/CHRxuT4W
ih4dfmdgrlFiFFa2WX2j3Mx+lRA0K6sgyWOXhsnw2Q5FftvLdnjoJV67S9Vll4jYOa3MKrcuGAdY
au0yCvJin5VnP7XiABUGHN8aHNxNbIaQECabhMZJu/ce/CneqMTl8UeltxUF9yvQw/i6tPON8Ovw
StVI3rw8rhDyFeODa9jM8SCzgmLwigU6goTdv35+/3OW/IUv2k8X0X8ySPq/X0hR+89/++j/7b7/
+HlD+OMf/ipX834xcQRxsJEx0Sz+ODj+uiHECEn88BH2ieBzf0d0Ddv+hYBIm400cYpkOZ0Dgn87
T4QC+oWpPfvyYJJz/nP/AqRryR+2J79f9iQqYWPsoZezz2YiUJFnMdtPYjW0QGwvByD/RFmFHTDT
YkRm59qtV8LtetRnQgFqGaV2gRLYdzcMpeAuV2EkdX3FBEdR5LEnKIK2bie6DgGmStGRx8uVEHA1
t2PjnPXncumi8C5j8D5clqnJwN4xsV/fL4VKGTKIKDragByM2ayyj/0gUWIc7uFUbXIJ57JEL8/l
vKBB65pZf88tLmYb70c7ssjEDo3otuz1MgXSb2f1auqsQ0bu86qjHdpdHO5hcsN5uiZoamIpv0Cv
D5uxLbLuESWzcpEs4Wy4nrx5ya+LilkVTiGNl95j0yvpuZOlLt7I7nRvZVQq81b2SnhHVTWETzoT
c9LAtqBwtsVQN9U+x+PEe+hnt5KakatXZYE/sMV/Y/6NSqXz/HERKLFDrEFSlQz+aagYPwTOsLju
fCJWTqZL0BUuGdqQmgtNouU1gBtrXl41v0gYyOU4Tk1XfzocHyxXOtqe5Dvf/awJfPgYWieEGYBC
KzmX2t5nMWqg29rCR+AVnVmirxJlMINw2GkYh6J2Uu/L63XX7y2KMv05Z9TtSISJwsbVFQ0SQ9og
Z6WdRwFoZuk067idEjwJOnIrlz0KY8v9msxcSSSDCwYX7FcrPramABCfVp1V+9F1CdPqqTViY4WC
pRuQHlM38WQT3ogEV8Xz77e5vs57pidXg1/6yzO1WMdscpoSjIAPQ64s/SomS4fPix1PzbemG6vq
xm3KzZj7zW7RyQMbdrKomFUj4UH6GI0kyHV0Pgzr6g+o4nBaG8PwjBSoDsIIKPR84d7GGZNloaYo
iKuReV3RRMxbiyhCQj1NU36TRpXrPDmRCPuXBk+N8ULa0FQSF4cRTiwxDYBbWNHeC9x+KNkDsr7B
OnKqSuxRRFpt02FZbkOjq7d8qMbAYs+cWFwYksuY2zpTZkBNBFMWJNeaVBX10oSOlR58br1+SWXP
BPWKKVnLVMfwQ4DXyFNGiyQjSRR57TVypctkJqNllzBVX95IVcMMeiOnTNpXGY4eC8U6oq4nN/T6
F1YrCOoEmrt11c2FsyM8eNjyDQtf+FVuZHUPxtMJu2EJF/G/k4+xpTqaVkLfihxy6O6MemGhsoq7
2M6xua0YVqB+xanvORlmPbzN2F2MH57QvncwVWHIPVv0MTnhi0GSKnR9Vm0to0/CoxoxId3EJkkn
NMGYJHbXLQhNt0eLXdwJB3dpzJAbLHnjtsmc9TLrdC16TSMBTSfOdkAD3U0/G9WLgaVjHKSZU5+X
/BwdVzVtxRFCMBGrxedNXY2Y3EwBdiPe3i1BFbe+cI2NqAC3ABO6yt8Q+C3Xtt/nzbrtjRRI1Eyr
FaQWtUm4AGDtUcYQAB6FVQlYWUfQruR4Fc9DgVJ3Nbd+dmE47XBTzQV5kxhT00TLWuA/nTuyfO7t
YvkMK8HAWCXLeuiT8aOyPVzWqlHdFbH3vIRyvgs1Ib8ABC0GMxmTrS25GdkOv0a1CemEz4o0zk+e
iAF66poV0+DE2i3VMDK3TXhmhaH1y+RPin1YYSTvUTgaT6UYWCLwN4NM6WSTz858J0sv39XwtLsm
ZL3JlqB4iNJivNVl5tjH0NVfylRdy5a4FHASS/1SL371mLqjN6/NzrK/8Jw6508jtF7BDrurdklc
jJih1h8iZ4FZleUQfZmd4z5jvUvq1NQzs0vmSeFGUqT5ETTOXYeJx1xKgTvvltBillPArtIU2tll
NxQuNguMoa5jUPCNGtG5biyzpe0stTN99u3w2LVqgKodh/IZ6WTzwAlgtytL4BawAS7LDr3niQ8v
H/yrRIsoAIaPAqe051Pe6vCVTfViXeZVN25oxtkOeMQlXLtN6t7yNk8HVfjZq657OG6rQuk1eLwo
iEyQLoSr0ZCsJ5OpYNngubuvbdU+Icbw2JtMtmp2Lv6Ad7mB91xnufEzZlDDKRo8Y2eGlnjAXaJ9
ac2x3xLeq7bojpO7Wjh608A1ADIYxxmb7lXs1A9mNjVXo8BQ6HrGgnPfpjOeB3XBPAEZ3HzREXbO
f3f7BCwYb1uogH0/l+bRGU352FrJG/Yo5dGaosuMkEALmFJ234AP8bJFhX9yBeOx2csf6mVZgtka
mNG2SCamqoLETMLLrkIQLvuuvSW5uLrwl3MpABpZvCShdo/Eoxt3SNYzvIar6pqCNg7szIiQLQ7t
rincYdOY0vjKF8TSWHGnrAVroxK3k1kR0EVaNesBwbuw1tMQQU2kySUxOF+4Ol/7bnIomyZ8CS37
xh0zfS+axtikSSueMD5hfZbUV27enVoEHoeUoAbsfqrC/AqzoVhh/3UhWm2uIdvjb4Zh2tAEOsC9
SxxgFigXtD42PrrawsS2n7OHnUAztTbMMt4rD5NfyS13vg/bodZHhYOevS76nZ+l1UU9llsMy1M2
gDpHql7bbZavmtocwG+76xJHrAuKHG/PgepfYnKLurGI5DfKIEO9NlU7RB+Tmi1/xda8ucPEFcEG
jOMS+IlRlqswDbsnaG/HObaYazxID3SStTLtGkFHUesjZ5EUa/sioii5sxZzdF8A2Ye32CtUHbAK
mPdJ2qP/6FhqGbX1VUd9Mm855IrPjFv+lQe3lVdG+lK0tBNW1SxMGEkq6UMdIXSsh2Qfdr4VgHQB
Pk9og16mPrVXpWs2p3zCUVGqpN66PmTYNE/ZJR7X3jPfDGPepIYjdzz5nr1lnMO7UGp+AyRJjENe
n0/tngxYtUY80ZOQ3s7zO4rSvmA9mFTdtRAhC7m2bt4lg8cN4zYYbGvMX4cwLbDzMNUQAK4Bp7SG
7W9T7epNik/VhiX1tY3XLAoYz4XaADcPcACZZ+zhRHEZdgnPJ2K6W43LpQxHhFakC5aXMzzPyi/n
kt3jUNVrZbjW1rDgOMLMgFagcj4v1TTn6UqNuOdOi91v2CGMl06I9xHkKPtitPvjB7qN8p6VVfni
ZTJ7RjkgnqFsu7vJl0zLSL5ttoM5e09eq7v9gCJsO/XVx1K45r5J2zyIUtM71cDXp0qBp5DbkH8U
o+3sesbm+zgbcef1geJtAA8CHYjwkyrtAx3p5G4YmX3p2LCwdS+KR1t6y1Ha0nqCeX7MCXWjRPbM
XZUuw6ctsU2acvez4mrYDX6OvzZo86qOmQci0LmjTNDcTBNiV5oG6EVptFg2nooHxHbRCQ0Xlywm
R9xrzfCUVfozyWVqrLn+/QBksblr+TTBx3C5CXTfF0/CKQx8tkwwsyqP30YqyX08e3zhNIvtRy1L
YiV1UV5VYy9ex6rMMSAo2B/SiUw5gQaGu+ummvLULef4WowMUnFBzCrcxDuJEUIH/QjWBnrj9siG
CMOxv8pE9pBTZ68XPZnuZnQLm0yoxMW5SGZ4ctjIhfuNXY/qgPiBoqFsS2oGwxYH9P8t2YyFB3HX
RHi/Hz1vYYgcIv3d6S60Hwu2OD4XZ41i14uIJphCWzwbdiu/pJpz9ps922G/o1rE3OZ1tksbV0Yd
VmvUVIp4ZdwLvzOnKY5WqROkYHh0YsEvzE3khGT+GUBet0XuglWx4oso6fQNabLiaiimdmeZmb8p
8qK7c0FHrzrT4trWJbPLCG8jpEdhMq56u2/AyHEMOipQaVADs+VKdIjrcIMJjCs7Nandr3s4jbU1
jXjpod4449gIHQNh53kQushnWJe65qni2s6DcrZbXtJs2c7KbBw6Qa7Y8QphSfYw4U8eBsYch/XF
JFN3j4bPuWsMc96zTxPpcWjBSYJOCv041riFrMaU5eJMJh/sqmthJqHjzJqeej2fWuwTWS+isYgp
tM14P8els6GEkTdOiN9+EwmFs8ZoOhAUVX/jcQwfxJyll1OxRG8kf3jnfPPIdjfkWmHxISRLUkZd
Z5w1qZDQ+QDsK9bp7XIhK4QoK0cnA04IffZiwDxdhLlqH6JJ81VEVkKZ4krzS3hdgVw/TM+rQecp
6mXyNqRWsqm6dHjGa7q87gXnE15C7L8cVXBUoXC47pce/qgbTFwX7Cr/FjqkkTDzC+d128zxlcj8
fhOnmBHhg1V5FA+OeZU4mXvlgyOyOHHkZm6UeB8wWaqA5KUZrvIUVUPOoQjC1ohLouXKh9LzS1wA
SFFZg+WikkLuU9/VyJW2TZnnpBp0KL2ySGMcE6oDu1lEcNx+wg9Rd01gFeF47znteLuUPXKRedYw
EvA6XmDKztrBqr6jfIq+ZecombPf26ljElGtWlwXYEAdDXNcLvshgRmluXfTS7ylvGOnq3FXGzjP
jGYpj40iZzyQJtYElhUe2m6Y7/GqSj9VB2c2Y+Zygc0Z+aFsf97xIEEcIHV8RSpHdmdxKHLjSXqC
w+mWbmMb7/immvT3yq/hlUMz3NqTr5GYegcQbwIliQQ5lgQlWyuPl78ukaPde6IIX7uuAZarWxpu
jM4uYxTx574NNAw3MjZxcp+HZcgBkmChtU7wb3iVIQ4y8Mf1ZepE1ga/yHsNJ5CuJstiOOekidpy
fhOq0LBS2Y15mBytiK2P1SeypaJlHyEWPeLKt3CDdsu8ClxC+TB5jAvr1o9sHBYbV2NZhrqUAr6P
MoSMYbTwL9iV3LLdguJNac1cbNtimmumJxTVERIxfCkUjJDFHLGDHvcDt52G7w1I6zPC1vGxxu8R
cGOS0maLbXnf8I8VANQpuzz8WGr/YibuJH1bKtTp+7ShxkepljkHIbIGiI4eT+8olT9yDXwVmnq8
GUoh8YZtvC/TS4cXQBNTX0yL16fXlQVowQhgwr2ky+d8lbbZm0aWOj2kQ8YXd7KTkkXtGD2RKKH2
ehL6nsFHuGuSSRlrjB9NeXAk+adrVuXzfpxaKSA8ZALBCmpPcks0Y/yC5Kk8GqzIGJ82/nhZ9qWZ
brCtJOe4XRxnSw4yXFHVyA8Vmc0OyiwdQZGoxtcu1dR6dIn3yIzc/FRns4S8wvFmwvh0hK0esmxL
e7qMG65xSxxQVLORnzx7vmSw09UrjGWKh4rbJeIVOaARIjFArAazbh6Z+yaoucDboZoAHdwiKd6x
c5PsuIYOG0V1n4Q9KuN+NN5NEpDoe3E/KxZnukfvKS4pUJ2A+ZS7nuDor4w0SW+tfIGOHlmHem3p
nnpDTPe4KmZXvFIaMaPIXhRHPZYnMNvrVuNvuBLI3K5mz0By0i71hvsq22TPw0hvgao7NV1TuSuf
MSMq2zTB4qZq0ztVhVhP6jL3cZ0SNl6mCDlv2Dxnek3QiTRPAIlMBjOrmIlDwtrbPfZLjCoHlnlg
7tZ0c37BtANNU8aCHLvhqUfWRQFhOPdtravoBoy7p2/jyhqLZGVnsVCfMAt9+dZHRQrMJNumwzbR
wxYZI8JmqaC8OT72fZbFKMU9cmLD5072XmtyFarQ2NnFEPd+UNO3R7s8RfZ5o2nGxSHEtQgrXDx3
iqDzRz+8iG0SdTZo6XnUuJPupZxq72tMu9R/nTwdypz9M4fThqQT1V4OAKc3dA4ifcz8UeGmiDBT
H0Tlpd42xpXAO4X0teGtDJ2w2uZ0DeNhGTkqt0uHPjhIokJ+lPTKTbCccSHAM5SBiVMW6cAMn852
WtWpwAcUOXpobULX5eckLpjOLX4Hdb7Hzc7oNzx2t1XuQnZU1A/dhRjjLtmOWHP2d83oDgv+vHaB
ES/fJnkaNK5DF21G+sReZmi49syHCvciR1XV75wJ5TZitH6xwjvMSnlwbZBOEXi80GjHpHAeDpGv
kW/MRodvseNl8bxLPdc0tllslsW+07Zh3KRJjVfgQv2CJG8m3XzvC0xS0Z5MJUUybZT5yCxdcewi
8nIot1JI+8ylS7zxl4nHXYC8pvX/+l3bknTzfIm3c0l1LL77sVUftYk4fz3HfrQEZCRXl1Ay4Bsk
cMzeVtn0VrA6lqlWkSzUjZ6K8TLsAb/d0Gb21/D1pDvJ94sId2pEVwnUjk4uI+945xBhsO4yn7qj
KNQbrq7RBgk8i/xeFCvUtu6hZ3p4KEimv1Dz0h7CPoTHt+niUWIbBDG173DTCTEs/XNU+T36O7s5
MX91H2ThtddDTnmxGjCYHYk2N8frqSs/mnB6nLyi47G853ZGRZ4u/jGp9dHuuhAc7Gzq7A8VJBqp
GUOMVqYxYfhQ0KZw8Uy04jx+akFqVkNao0VsDL0eO6Pd4mRa4PoWxbt40sbeHVpaYUEJVrKUyzJg
cTamG/QqxbqWC5lQhTkjiuz6DYNx60bqJlwPNmbVm+QHoCHxBGWfb5s4CrDDo38XsGlnskM7sbeV
AA/oWXGKweY1Rtp3Wkgv3ce5e2Gw3d+nTlVsBMp6TMvyO+3J74lCfLgqOOJvIy+0dgOmGAeFC9ch
nmv7octU/TVjXHmlacraFQdhfpMvHveuRnJ+1RVKh75vXoQJpGdqOz9Q46PPrHm4V9yX6Ztk6QQF
3ylYsGb68kofmldqvtgqyTAHrS31FqfD5bBMOd6wXfQ01IbCprV2350wdd/MImFkyRv77GrqjgE4
4R6+ABxhsoYry8rnTcuKaM28rNwU+PIx6R/8tWdE7dasPLE16/gJEmhOd53VmBxiDRvD2fajO6NX
9V4r+BGQ1EPSzNfIn4i5GdxHq4QVsDKDo7pJTAahwGPkWH2JYUwRLRTeWyW9FLS/umns4gMqUDFj
FtANi3zqlYNriIs7XjxSreMAEcLHtPWNW0zfKemNNW63jDz44q0qKNubxJu9QFmMYwPX7W+pwd4K
vrTAwT53nym9yVnfIM1GP2Utcfm8VFmLlkFY3aZO6uY+6xIyvpJ0yu+War4F1Ahp2npzsxhjfSj6
yEBsX06rKsRgYM4TTJ+d7D6NC2MVNj5i3pCv7C6Ldf0dS5K7pXPu5m5+nLNsr0rQS9FVz/jkVhdp
ofYE3UV7HJD2ceqML6U1IY3u5yOoyrJRjgiR1dfE+1hldzFMbXUqSm8ido5xz0hde2hsg76nxmQF
gypr5y9ldEVy4TZqPOuzQdp/Dwdun0fA0HaqUf3Bddr3pGV91TDkOroNVk/nvKEK9eza7vx8C+YB
1ib8HW0jZh9ZRNKmisa1rdUzZygq3no8CoyHD0mGJwome2rY9I1w2Q6kek9I5XHObSOAAsyZLmKb
yBDWkuO6swfnmqzeDOWb08mCDkqURzq3EssCvi/jLgehuXCgvq8c5C1BvSTT3sdcPgCieiIOkntq
G1qPZn5ODDLms17JL48YUVKlnFVLpGk9tpF6jlquzCwhdho7P45v13oqbOIb+LDOHVtKFGSSz0zD
Eu0lbK7Vk5Vb75WKEVKdXeC0UMWOWqDYDEkpL0XZGx9+iHmGZQPAI08Cho6rxzrjI0VS03ssr6n9
GkzyjmpIoUp1Ez0hB6H2m3pNjKbDJu+s6sD0ongZ2B9uWmOegmgovHWdsmyjcUzlraP1uOuS80Hu
RPX5RjBHHzSi1Bp2jgg842zkHKy5jquoPo7MfvE/QyGUhc03q60tcg4ZXKfhxJfSa8o9+o6Ie4Rr
TIhvpNr3Ub+jm0loi7tOBCwI53FTjgkqGdUfGQ5yhsck+5W5vp3xfLzgMyw/BXwBA4aSJsVM4kfc
kfXlmObZQ1xRbKyMfCLIKUkL9gsMh7+MjnK6wiXn0Z7NJOhF5jE0YXWEcUGMiMF0el6vZYzi1NZc
sliJyNeJGfLB8GtS/xh06m4zuWgAMUtYKAx7+16xPAwKa3qLbQO5JfxhiG88qLFDGqFh1iu7FKra
ja7tHKe07Z5CJqkX1czNkrTN+pbtdrnODJjY7DxKI7wBiAJfJuM7AwyKaMLYaHmsk+10+eMSpvMW
dw0u2ib5wCYlChhK3Vok5nRGRnA6laJCxpQtQYruAMcNk0F2JrAYTuMOLBPraWqQBk9nLDOTtDMw
BzJVuEF10hBoQX9f4x+Kb/barmvoPSxHN6mS8VqySaOqLexrfMdHBkBg6UMCIlZOzrDqKgXDP7dn
dddicwbBzw/bep7R2Jm5uS+FxybPt/LPfimPKaI3Ju/mfAHwYVxzXqsdSXjdhmLVCFovNB+UcEga
nMfhX4rrlWBGrvAdnDMF4nBLnO3Aft7XY3AzGk45q1VmD1gjUvnOvcWCFyr3J5bh72A5f4J/LM9B
nWxbFkGyuIXZ7plF+gkMCEd5TsQs0nXrlKIBekFleDHLxTL/G/Lmj2EmPzKiLKBYLMcsU7pKnX/+
8wN585jWhMxsHLap7qYa3A4xSOGHL0NF7Rj4vKlA6dKPH6xIyWH3j1+ndX7Hficgfjw+6JYD7eRK
8Cp1fiN+evyx8XzSGP1kk5SGyCGcKtoymQAuiNh1yq1nuD64uDTT4WT2uXVjLjWTBtHIMGChbsSX
kV+b/snqekSjP57cv8TWPFS0hcWf88T+kDz2z+WT7T6rq+/Fp/7znzo/m/eqntskijv9f378OPqs
zrzLH/4D/RWF9G3/2c53n5rV62/kyfk3/9kf/tvnj7/yMNef//svaCDL7vzXGDqUPwM0luAq+K+d
8S6Tt/mPDN/593+V5MtfEOhbDvie8DC0U4jr/wrc+BjcgeBgHm1DZpBaxr/5leFznF+QIHimzyVv
OsxC/0bcWCj8sdPw4EPkX3/6rwA3fwT4OCFtz+IKc8ggEsjx/3yt6dnBE609r0sGRoV+p6eewthI
bpg2t/cufd3NT+/L3/kWn9m53y9u16ZRItQbApGX4LAiPv/8p4tbAtpnrEERq015GrDlMAKasDf8
M8PtP36kP1sNEEPEiQQ8aaKx5Mhw3D/RiRhw56nXnSMu6hkoZ5PXKBzNe+xBDNBysKEBf54Y8Mmi
HfUnM2WN6BVm1ubWtmgVpQg2vHGXUfeFVhrtGcI65Atbo/5w2JdhxmIs8NZkTrrM6hxWewZYIjVh
lASaAvW+7zxpbHNvcrqAojl3Lv0pyZtDnPsjFkdW3WPkbxRW9T5ZzPCZXoxutKM/VnwirB+rZk9q
DUJBYiB1HhR40XRBLjxktMyJC3GFXq/QN9wqEnvTGfWcndI6mt77OtEXLXyQ+71Ip0qcvCVybyKS
Jk8YViNLO2+2GPowkoSt0jX1SUiahUASkka6Y9PoZ3l1nafsSaplyhwf/UaGExulBO9loMKWmC5c
ACDkL2XhkoZgaCcfAys2VIwcb+Letz9f3u9RNFj5S2nEHQzhaJApeTHNwAvBxEbfrs6RrIV14cXN
hP2WnCoPzazIgLhyVIdKyzkwSTBdnM3CXV1Mu7wqshT8IzlnPQZNX1fjcxOnY3OSEXvIB4/gETZO
ZSVxO6KlNAfzmztOmZ4ZYDuTztduEjo+7R/3k6Xb+qasAGrUBDmJp1XIZNiBl8boytlkpm4XcUwL
I67da2auTBFvE6NoXDIzsMvoozVZqgXmAPBEc82WDoppuXG7xiqzIAHHdovrpXcJzwl12RRPUeqT
Z7+Za/wmqXnR5nzPS6NC88jCZZ5veQE2C8w61b2khCmEbpu1rOMqx9zCjKVPHIGFReSdi51CcVMk
hrgOO2norcakFqWdWNqnhlTraNcMei62dWtXRsDniHObk/Q+sd8kSGEaCdueMbYghHw/ZO3sQfe4
YbRl19S+szDSy6ar+5TkZbN2om99W1QU3fw1k35uRiIfXRuTmaBWhoUjBZP3ugrsMoXraFz0KUgO
fBenpHIkX5sUWM/fkV6S7J2ReUUAHX8mEwpE4G42IFXBdoM3rFRJ73zgPT9S72qM4chSItjpMh+m
hnHcPMTURbU5I9IwxRLDojsdya8hPTW/mk80jzbfCvtKGZnJmHCKRyVZrEryuZBYZ+Y+Rb1erRI2
ufWnWeUi2yOpnqMLrVzaHnZ67Rt7P3psQm6mQ4LqyDzWBvrks5oG3f1ybBtuQ2xS20y3TOUZ6fTD
NpzI3Si2lZykYg4zFMMOkNLFvDaMa2untTkz1+5rqjiH+cDenrUSK7CvrAjCRAL9x3bMfLEnwLVa
mbLRGdBez9yyTWW596iXSdPoCBxa1dSy5sYxmPbcZKwNNA7dYLWZFdnRKeSL7OHBbvfWfTQJLt+N
keci/VZVFLF7h+EABimOKGWTvkylgUcbXknW0J2UVxKYa04Ldvjn9uQc/4opGYbgiQmtkcZGDSKZ
mvEBL5m82aEdij9KqsKF5CxZYAmZZ7hU2H4cnfV0CCemysSt1MrxEJSqNrAi98rmIluIvEXJMsph
A48kB+ywSiSiRLn20z1X5egGcyxj8ThCiqGGgr6M0CwIfOqH8sV2PbRjO1oJ5tooqm1h3YWxtXgo
SbxprmCPkXzaLxbqbJ/rckz5NuuIOUpSMkISlmmjaMWJ1OvHj6gpSzbE60GEYaXfBsoncgfWzjwY
YvyY7FgXzeO/Xj39c6XR/2/RrYIi9b8uj+7+49/r/i3/K5z8H/9eVO/t9+43VBlZUPQHO6Pz3/qV
VbZ+gSZVLsWw9cM4mFL5V1YZJBlj4J+0EX8rneQvsM1s/pWkeLdcy6Oq+o1WthzskXw2LArG2DLP
yojfasZfaxfKTapPqs2/U8tYlOV/KGewQ1IeV/k59sOiSGM/8sdy5sxYYQ3i4/kzT2MY+NGMtYmG
W6mrLwKmekgBLIdK9BHYuGCfNpJgabZcojWrONhI4IxoVeAh/oPYzEJMUoieGBh2aCLyQH6DsFiW
ZIdLoXsjGAV+V30f3ePuZnAMZAms2RhOJFtBYgBgtQyqsLskHP4gCQhCzeapRq9SK67wrq+wjSLI
jxmAgClh6uoTwo4XzWQ/GQI7m1Vb5fmjdqMq2lSw0ILY9Ai3Y2fgYEDnv7TxoWeJxAIoZsqCVfii
3uM4nF540zvvouKUNYigqvKPsHWzbsvSNz71EFIkkGXq7NS/uO2xctIFGm9Wy1kvx/16U86a/eXY
NuFj4iTlO9qMpd8P0jsHY0B1WitTd7AV1RgCTAlaofWojfK1F8usgklbNmHNdkf81VyX23bq3JY8
j268N3CNxJOF8JMGDGhsniC/25rWgcIAX0cTT3Orc8pow+5xnKG96Ft3VbGYOROyqSbLDkr3eSxt
FLgCaBvojoivV09gbgDu1/I4mPeKr5kE+evCxtZ8VWciupuQkIh9l/g1bqLemdjKkmE6NNzzy70R
Aijhy9NEJRMSvHPxfhFQZWnXSnuLHIPRbGmn/T2jTKYdpjLMB8RY8hVJLRgjuyDvmxxiPexsAv6+
VYhR3jOINISH7mReLG2efjptNHwbnIl1btpiZIcQTNm3cSXEh9sPMJtJQrLlauIgRYItB6sL+tqZ
WT4ObNDQEfaQgLjQWuo27sLmrEcrARUPxejJGhVbMibdKQNwsFaiiFw/KKrG9DZDiCGEKigadkMh
jdemm+YrM6WiDXcWLoblXrVs91Z52KXH1okweSQBjd3+ySOJhdzJfomgQPI+ZB1gR4ShD+6YtDTB
JTP6W/i9BjibsXNrXmJby/IQzrSQIcE0dhNuBlPw/57fzMk3PJtbBwcJmY0HhWIYbIOx8CxBWth+
bXwBaripMi7GiyX1/eHSjJNwOYStX2H9YzdGzzNuMP70MQQ/7wQzuzrWHgsBNnEk3XKjN4hnUCGR
gCcDhMV+Zi4hovvFgeBZh6onJEajBx0D9J65+XiOEoGnLe04fEWbmBTf+kbZ4/9j70yWI8fRLf1E
LCMBkgC3Prum0BQKSRuapFBwnsAJ5NP35zdvV1dV375ttW3rXOQmI0MudzrwD+d8585NqQSumWzl
wSvo5qi8rqlXV7Fpx66NPtckh0fJuoGb1OLC8h/dSgAjSucW0ZlrIfTfte2oJkiotaCuLkb4qSR5
OQ4nAWHFcs9Wf3aRIkoMqqjNWJqhoTA/cj5EfoynxjyD+SeDt5KVVbIfiQKApc8A67PyqzYlrWyt
wzcQTShdYP6UL1zO4bx1IsT2pIGCP4Ngu2hwB3jtc5RN7raaS284IxEiqRTDIZFCcGsAiVzSx7bY
Fq3zAyGjZqbJMTMcTJzK8WNJ/fUpzjN45py7ebazZdRmtyBe/BikLljiR7cGNLMt2U88qLnRxQGf
EpxhK0TJ555yKAVCQnKmKp5vMpaa859EUOYLIguwe5d5PbO25COl4p6bkeGKI564n8gVC9gfPzLo
FhayOn3dvLi6Zg890cGk6DjW+OBSfT/QSvRfa6bHVwyW7Vemcnc8zFBFP4tEuyxxBjwc1LRgjy2K
fICk9Lp9lQNzCkUPKpNpPqzNjFeCkRh1N05cZrARpCow57UFiIT2aYiRlWe8Wc6IA+aQxB6YZL9m
18Iz0PvHbPQTdEFAGm8RkizZjsZrVdsa4RA4zpHujd4THbnctF20/BEt4qgj5hemhlmCHGw76bIq
6XQIXDhOk1teFW3ekXkXxX58R4RR8TMUAHn3NhQculHshvdlwdh4U1Npg4aIHEmiZJplr0M3ybdS
LYL/xjLmzYfrHuznpW6TTROWffdI79LeBCv07K3nVaHlA2SGi2ZgxVZDGV6/4LSDyONNqUE8IzL2
I9BJn5whRA6QSvIGb702Ke6waMd/MJUEalPrZH1ukoExeufx4J1COVXsH3QKiC3wxuqZXJYLXcji
YtsY7pxosyjPqq3vTYSD1nJqjrLDx8Ey4/JSiSNli5HmA6JT4HiKh6OOeJTQnOBZQ1ZTTnuW0CUJ
j5VeWGvjeu56Dup9Wlwik1jBSB4u33GTKy3jlFzbqm+7bSKhzW/TdFQ/SQcY261Y1JRtmEEM6ZYn
VwK5In8LmgXn2SaWI2iTNF/Qa6VO4yJSdQfSVHJsJ1vguOhr4I2a8FTMtu12GQJeMGTr7Hhbf+oR
0lpTKqjqrgY9krf6WeAs4T2dl+ix9JElob5CKFNyM9fbec05zoiYa+5pfuJ4u4AV/gmfF3IWIsP+
B8+E+553Qd/vdJst5OHwbnxS0TDWmNVg38p6rj5xk6mUG1kwZ19kF10eY+k8p72fviL5jX6XSBbp
gCgPgDbLhBcRdNhityqqXK7NVOM4MryegmjM4MY1HR/h6EF/2CiUO5QNJGvy3NsLqFxEgn1l5jnB
E5KxbN65tXcJCIQHn+562/XVjSrrBGQLdKNvBGNhc2jJO/HpoJz2vCYakxYCgiTcAqmPXqcob36M
WFGqrS56MB2YTMwPkZQFEGau62wvbD7exyruhqMlGJNN10BxxeolqaO9yErSuIqEswndc4yHjIgB
CaPcq7odfhs327PE4Y/H2apRLIHwKjZZ11KnEBGcxoeETc8NcGzNSrUYKdDmkDcaOcIa13dr5ixv
E+s5OsppWv+ggZQ8DH2mLQtWZg83vQUafHn21pvQyJZwzsz5BaEyeU6WpA3JbZqjz7ZGx7jhjFy+
K1fF427lwXxjzRVVh3l15I3B5cTOARgDO56oyk6T7dcPCZc3AA3tYIYg2sbhGQXZUFPSuu3L6NG7
bxbRk/M5kReFRobDBOjITCebGpMTPdMNOHmyLr5yg6mT+w5rDgFza/Z7TqoWJ37WV0+9Kbv3CPv9
72SwQBFwzVTE2JK/8I7ACoIDqU71zzGtl29Gxu19PgMA32qA889GRcUVccjjB+VrzOfHrv2LW9k8
NG1ozXZqPBJxc9PmL9kltVaYZX0CibGeGEQ1vOLOEe+T61SPo+Oxu/QYCYBwgjD85fdDQ11Gsu1n
V07Jr0WVwYcaE8AHrPnqT6KRSI0eSfi5GWRIfRWncUryUmT0W8WTcmvV6PkMhHL8R+x7hwqxb7lC
ynIFqQPR2oK7UAu45CXJoTpGjTNXW7dS7WfYdbMBCtcquRnM2KKMsvOJrGNknzVZy/cQisS4mYW5
IP7WNXpayHDOsO2uy9njyE82uS5m8GEJjGLGrGbhXFZNwqpfopW1skeTkUPeMvv28rSIYgIy2tF9
F3vmPyEMNm2C+WAYaX23ojfvvpP39TacGxZxoBNIPPbF4PyKEal8hU3oPuecGC2ajsFhYkqR/3PJ
C8Zp/Qo17xDhSTitK/F3F5VvRIudkJC5jQc0L/sgYIW4Kdo0w8sdI/Q9oehguybmJUm2mWdIdoWC
NUSnIWfxs11hlaQ4iqinUSQXIWd947c5zBhfsyoGdfMc9zEIcM/x2yv+l/gFYaBTMk4lgXCn6xqo
l1dADdkn2Db9W4tSsgKdt2JEwvUNXswPp/BX6PlYp2UwId/SExU7LNQKcmehay53SM7Nt7XThbUy
U+/uhDY+JesScbM4yBg+2L3UjGuk5fJp0c++W2emA5zStmdV5lSEVWhE4OyEYWfiiSIl5ZXPub33
iix4M9phFDGOZr5znKh8jQeBMwHd1KD3l0CKFxbhHXCS1UnXa3pL2Jd0YP66rYt4/l4vI1Neksc2
ue27ITnwdYE1hrAHbo0o5wWzaYDlFJ0iKFtDq9fstCXE6wLTXtDxlQxbUdfCaz/4dmYtD1OHxhI5
Ws9jNODWO2kXGwZUkcElK6KoAYX6I2fNAYnKBaGTJXgIgxTMy65kztwe+4VkrI1HnMCBqHpyhYNw
sHQdyRJhN/chXm1KzLTmzgmGvjuWCLdulc0nccgTgroxujgklFUBR9luwMZqiefDkngY0XG6JPF4
Zb8vQoKqcaWEWfhUygtxTDoJLakimDk5NbLhmrJxiPYRstmUH6u1iIm3ahrCByZZhfWZsGKWx0kN
GmmfTwsXursGJbX4GgPWDbhZ5CaQFm4kxUz/7IRFQ9RE6GrYgQQfc2QUXhvuyrbllJ2SIIBDVknm
U2xJH21FaXvsURhDVQ/HIrodcc6Ck0VDBNVtjqLfObJmYhbUpR9mWtXGh5Zug11BAGobCoHXZafS
H6afXVmMzrEN22i6xIkJcSVSN0p+krA8uKhbipnx61KWFLBpgGZ7Kb2sZwzqphE+IhQDO4XIsyAp
mWto03dZ1Bw7VgvQhkJcL7y5OqfslCXPL3nLKdkvpQf3jpawIwsoiJkOGNQ93nZKy1EfKxYU8RXT
tpSupwIOeCo7ladnoVIyoBMu5uYunkuTn1YMroiXq5iAM+5/SGU1dV66h2axDOeWkGMsIfGicKIh
O6I1t7ZODxrVi7sVzLrJqdEu6UEijDrxO5agDw9tiJzvLiEMtCbsLim7O5tigd94JU4muBRzRZQh
fDJvzwvE21mA4melEFQ0+uiHB7Mv+h77QkKD+Cd3Qe0cGYejfh2aC1A45aWtkFjQLiGT95vyjriX
gWiPtWsvoD02mbhhFx8reLfYbO+si8gOuMXZL+E9rNqHfiKlaFeUZDwcWp0riOuRGzdHWHfscHZR
TTGIQK0zIPSY7c/n2TZq/rG0izvdlQCwq2tUTLZ8iJrWZM+x6kAQDRmqiLcpSHgeN5m3rupxWmk2
byJZojcGQtnbw7RwxDP3NvnVzFNdok5md3GQURbHzyOmKQ+hL6pnruOxq5G40eIa2nQmJ3seKHYT
BHSgLyTsch1viqFDsUb+/NpAJ/Yh39DDtyxiqnBITyLHVrEX5YDBNSpXRDaozrx+H4bkQX0WbeO8
alVV3VXb9Axtmfk15MfzFlcHkn6G4cbIfhm4UbPFORIwKJc9GThzewwllNKtRp3CNKqdam8rgHcg
6fMzcpXmWfJhiFXk6b4f+jbbhqCyW1RL1difueBHnrTAmPCxA4ucP44KbChn+9pWR4JQOg8SIvPn
7eRluF28dUq4ufG9ozGNrLxhtDyC4ssGAijaMAFehAHCPOZhmX/MIHaxIPUtG5plNJS+pl+datOM
zBx2wC/6O1Jz1D3Wgwo5B4lD77hOzRHe3kTONd8oYpiQQDa7mlfc7Js6oCRMG571mXgtJuhurDfx
mlt/t+Dp4pNZdfscug2C0xQkp4tgDSMYunqHUtMUqtbbrPF0s/eztbxnPHAhmpY2PDN6a2aYYnkI
WQyb0pu2FquKM0fDXbY2FVxRGt3XzOjoJZoA9kHV5KndxmOj3r3MLz4XovQc7AG6oc+CFscVMWXT
led7Gak8gveZ05IZItd5RS8LIYvoRThGS7sTGK7fiYQBB7p6IdUKCpySqyTHpHWR2Pa/+fLjGY8U
tpKraUKL+ctk9AfnJUrsyzhWLCzb0Bi6xkRbStFiIomIaVhSjPktXyZMULy/dpjvynbMxvKYNaan
kGqQWFYSxnyahLvQqSBxb5w2pG87xqNnzWngKZnvmG7lyXOFJFcV98YLcfqj3YyQxe/GivTSQxFV
7XBwwzFgVusESd8+YWZaS6Quwg/3QZwX89eoyW7D6egHTWJ2qXEdCvc4Qzm5IaHLrZ+9pgq6vZY2
HHddWBDYmWjmRe2hWRDsgsXyxw7DQZ+K1neI1SEyEshYSowWJiRn5AaI8KCVSsawHLsmbK/oBREQ
EnsvmFLIkan40Sf4U5tjPqjV+5hIcpseiXmr9MmHa+3zYYeJeqxRC9nvnu0HFaopR7rK6zlTQXNk
MODSwkAaCLh5aJBTjouinfX4lUYp8FC3NXR2RkLl8ohuQrCTMqcjc5YAjlkAfNtguV26zzg3C6Jp
ERbjMykqUNM2mYv0GQp1g5GGHrzph3zZKDwu/isFddo/B6jaANMIodPfInPmFNAWtW/4pNqI4juq
mgyEvz9EOCMz2GX5j4RHo3nkQoqB6WJ/w2/KNTns/bXsrvC6LD9N6tn8OGmJ2QkWgrpzzWXAmyvB
9NLx1xOtfxfuUFiOwZYPrjoDTw67q9EZh3Q3pCg0N7NNy293ibvvtsk80idzJj3Z3Ln1XnY+5WHW
hWnL4WrzFkDchc4YYVJxzj7WynpnnEHdqHYw3lXZRpbAjhYROBBoH5IY5ENtj1pm6Hxg7VMne/Th
nGJs9J96GPOs2vtuHq7kivEbLxA+UdhEhaYq6mqvQvFOlA1tmdcLFnpMkxgPud1r5LXpbycvQXwN
S+E8sUhGRZx7bSX2CxOmdRuxePPPtW3S+0nwN20x4Q+3jIlg6s7dzNpuboZsz0DTBvc1VneclsNA
WK1BLQ+rMJ3L342u7Uu/RrOzy0pNCBDJe3bkXOmJRTIqzv54TEH5FRDwAvk0AXo6Jpi92LG9SHBI
NXr66uTgg1EWkiRuTViRhz92Nq9NLVt+4XISj/k8WPjBw4J8s/QTlJZlARKXJe921qmzYZnd/YQu
l2MIXgMF4n1gt8gg/bJb8ZAf4wRrNStubJA4l2dNNw6Pn0ydFUfSe2PnAGB0Isz3pMZw2KEcKB4W
5aKl16viMZuQWYEsmebHuFaaLT4j9kefBqXZ0eSl3wMl4iPjEN6daTDz0xBBvt9wqMUo550+uCeI
qa15cTbm1M35Jm+pHkhTbY0eF3blWVpsCKibf1WBG9JjtP56i6O8w4qHLwk7aRtTia5TTtc4p4z+
dhXXHwS/omTcUeRGfzhZNKNLcdvqT5OUw/ckkaLAGHaxuHFQ3IB74/rOMATRozOI5irLlhrJYqWL
N0SO8bLrCFg0m9lZ5ueY1QvA2dJJSEOuMqsBygBh3JKhMN/ayAkbppx+/k0flQW8u4hBEGfMzr6O
3WCXTzoUW1O3jj2LzNfdtozK7E9APHi2zZHyk5LdBsxXfJlTJ+eYH9BYtq7iTCmxXe4wt3T+3mFK
goaW0y8lQDNpKJEv7oKmAPW96fET0LpyNhLQ0Dm4iJJycnFHZi7SDqyU8QZjmvRx8CdU+uzC6uIy
oWEdFGoSqZA0OAw+aHrDp3iW7ou+RCge8DGlD9K4HU9RvuJ3KZk0/S443BmHzHpomeNMtOOMMVAI
mBbjd2Q7i/odsQ02Ca+/Yy0vyNQIG+ehxGaXMRdviINEXcPWayxF/GygoIwMbCWBXdI4NPNdxBLk
jpJQP7S2GX2W6CX/Zzz0UUdoEoFBpzVEXbpDP5O+Rp29BCJMEvh97M/tQWsmw1tXdESIDuECdWSY
cuIu6f3EE52buooTSuR97xMksXPjCzDbWPZyG4EVdN3mYQ2lUnbS5G8AEIc/eQe6ZOOSqvxb4cgo
HsOhxyotMEwx6MliFkFaN+PjAG/DuQ5VLe8IG7AKveuQv4ZV6T7M9F/D0W99k930vL4b+EUR5rwx
Xl981k4t7kEoUMx76vaP3zbgt91ZUGVg5QE7ikwzfZyqvvkI8VoUgH27/qWLmgReMrFHX/9/Pf9X
rq9G+vZ/Xs8fPz7/We14+eN/beCJ54Uj6HqkBuGWBvWHgPCvDbz+m3IFAKqAPkupACXj3zfw4m8S
HuB/IAZdpIUXjd//XMDLv0Ugvgg20ZgRYPlp799ZwP+LmFCiBFbhZZuvwJMF/G3/vH33S62Y9yrG
jV3+4DcN1sGMQEPuFnn3D2/If7Hq/+efpJEQoj72LkZC4GhKRP8iPh5atcQXs6D26C7AOuGbn1ax
h/5q9v/9T7ooBv6XQPI/fxLBxyG/mo+0+l/4ZzojM9QGciNS+mwaKiTjwCp2//0P+S9+nVDzcTKZ
F0yyogsB8R9UmAnlYcf0FFWx6k4J36cf/WKGgxYps73/y4/S/6JnhjEXhiG9XOBrASvuX2WYFyLq
mAScu7Egi3NssPXcRh1Zb/uOxFeqtSBHQJHAyd+XCd3vdeRTGxHauKL3GuMQ2uBKYU/QR53QLWjm
duVWzobJRFQw+IbcnblyH6NlnbZ5Uwtxl6R98aOYpTDHwZXJF+GgWEaJ5iPw0WlU8ysKYhSgJMTV
HpGrM/9RJF34B0pYHnCrpGDTZDMFfzIm8MjNwGvlD0sFxZgQGMf7TXYKkwmycEksdOYZ0HfRlpG+
wnhF6MlIe8heF3PUz3GY+LsvmDqSJr0K9Zwxg/pSUa1KRgPISrF6RCWZGYVa3ixjn1fWJooUKja0
bObLieqFoaUdNoOSGGlSxv6HWLn9d13MVbzHpLh8TnFsfzGnq/5UZRbcQi0gtR0l4/hoLfyHQ4E6
DH/4hca0jdievWrIwe12rRsHwVunfsZ+VfxkZ2qAMfuERSAAIMnuokDJx1cMn6Vw0XZWw2ul5/HH
qhve6VoX7bsP+vFRmIRGT7BkuakcT19SltSabbi2hlcTlMUnu+Tsk2/N+JEuEZEj+doQjxo3op02
rhT9h/J6rsXV45NhfAPTgIqmgoAkl2LmL+7mN9Y+XnBk8bb0MJSlfkvw+9yxXSXjjkIs582UdLqi
m4pfVuiF/r6wP9Z2TnHwjEPxVI+GC7lGVPniTdbB4TPSomRRNPyycTm/dIVDp52FS/ZFkmf/1FO9
lAe60vnWsGtboK3hTt4QjWNvNNgqrCBTSVBI2lr3250BjE9JU+Zsrl3Ifu4ElluQmzGipKt7B42F
nuCGIuS96tCeS/bPGRR7UcZsj7IaP48lN7PZzUw4HwY3GokFWple70azAAnGzVpfxCdrtT5YMG33
deVN7wU19WdiLO0c1UzyylYZ43o3pMydTKd1CulgnIdNxw6ZUJVBNOt+6grSB6hQY5YR9AJffdfL
mKxdNb7SGbATF2omi7IZ8MTQ05QruTC2YwOuGmw6bu4Ud87qTv6GJGriIUu7Vo81xL+bGEqc2CLZ
AvlM6g36O/YQy/uEH5yoXVz7kk4ngDpEHcu3rOQnlnsvNtDvUqQ44FQDxCg4sGZsYxdPkYFM97Pg
2I92xg3T36NfsmFM+1S9VbILH4RBAr5tSoV2kRdToGtA9PHgjnEgrkHkpDQXhVcQFGZdnn+3xVeC
7FZaCAx+Fbz1Pdwx3YfV/YLYtWES1fLcRD0LFzxOLpof0vQqsZXIxjFxNnZ6hWLIXmjm+4dke1we
ZS5eyRLm0yoIqbnrPbt8ayhUmhY4RqkQp6ih4LnFek8MKuto0jkh0+PjH50dBlr/xXBkvkNq0Uix
Rzmz0mWBVZ0jRtkfGaYwSqFQxjxRmOLzA8GnJLrjVK6hbaX4yTaIPlna9aVcbqF94EhyfYfBYeJU
P6VDN8QYOUc4yplmq12SpPLPilPsFfIaetmoYf6ysxmyZ/b6UdrvccuVD4KZd7kXfjM/JvwCxQF3
47rVLRij0LDM3fnkCqsDKtY53gCkI0ZABllAWbzoQh+nHuPddspRYuBWncJrCZP8zWPlwKy7wj22
CbRGAI8fSnCYlU1xH8Tsa04CUt8+ol3R+C4t3AEC7KuroSyJsmGoRU5RRorlhlIbP3wpOZ9VzDBa
ducFH73cT55CVdHP1oXdu3TBvZmYFzA+M2z0eFozMo2hg+xK4sEqQHyjnOj3ZzhOGO/Tt7JluHdl
6yD5zrwl8PdJkE/3fonJHR932QqI9YN9ArNJ4mag/W7ZVzms5VNRRyT+wdxkQpHJhb1+4U39VzzF
Y7pNGaYAIAMjRfwKE7BThEgDQf1cZ92uVaDBaoK6mPkomlZcau43wScd41vsDWy0FMJdvaAmoAiq
0MZjMj05q+jOhQ8zZdt5YXozMePfjDL2rxfUyxjByujT6QLz7mkL1893gC3tZjMkt7i5+7uBhY88
RsScT/tGZ53cBilCjh2Uy+yno1r3c24yS2+LkGXL7Y5hjkFNdl+RNQuMEpTOV1vM3q8E7zoUzdmJ
2b9NcBKZDU4G2GGouk+Xs23PZkDWu1HEzWfNZvihMa7c+ZXx7rkW1F3fwpTbOlYchKPUFyGmDFc9
EBOEV4TDaE6FnvUP9PyX5xxZMRMCBNFsb1Tds+ar0seoCiyMMCHV74Kc8HDrsf3xwIcIhExScX5t
fK81V04mA/KzQwXjHDEUt48RA1qYwUvNGfGf80mexzQQzcBcEgGlWk9KACqEtGnIlY764If16oy0
4LF3T0Ht8Y2c8Ck+JZNSH1nX9fABV2ZjrR+SoOqwHyW0e8irM3dvf6xCjYbEzfL1F8+mB/Gl8xlZ
WI8LJB8XWiTpTTxObDEYkuk2H97WpUhoeJaMEyAzqPk3NViCH8ofAIM1+N64U8SS+1v0Pd0bOym+
pmptyocFvu6f1MWOMnJR8Bzx7YPbOSXZuxgu34/cZ0y4w40M01CFsv5F7Gf2HuaAapx1CpyT3ybk
1Mgq7neOkcTRW0RCECXw8rN31lH4M5l7NAFujWlxQxgZApXK2BG22jKKCo3Ywu81U01C6iZY/WYx
iG0gPsqs4STCIsR7OgzcyvsJckIKZWx2pwe22E3xAPyunK57D8GdPDOC9B+EYsdP9EXPZwePtO8p
5JJy2XLCd58T627Elg5ifG08bukVi/iumNKMHHhX6OK6hnoWnk3KucWD03hyP8zZBDdViOY46l46
OFIIxt5AkiJRTHcJk0lPKfPcZtSdpA54yGGCoh3uh7mqU6LytDm1tbDF3lZhD1MzyFFFmNHnk/e9
wn6SayDCHaAw9yp3ui6/jGuIoPCLMZU/IO10kovEEQ+iFyxnmwkOzKa3Khf3DEupiXrQSoTArULf
GAYi04HdQx7u8sQN/TvQaOWyWxBo5AC6sUjcAQe1HyYnR4rdZBeWEGEkOEq4ctNvIy55NniALwk4
gyQcL/Urlj1CXV4z5geNMjZiNQbWZ5iufMsoflxZGrGfbdBEFAlKFlI4fS4cBkP9TBSSSw6c04f4
be3AGewCyDjPJekWu2pWpQZEFLTdA3qmvr8dJplH+6jHcwMTxZ1OJUETyA1wFEzFrpwg1bMUDuWn
mr1e7ZE2Ff4+LiOBxdIEfS5/ZKybDyN4s/VcLVPBFyMNuYHWbKivJDAsh+Xd6A7VgYVWhslrFJN/
ikNURlAFk6get0omuE4aaorwAyU0GrY4pgnhXnYBJ3/2KC2gtaVKcx1MSRH5tx0LaV5XXLavXgxG
eE+iUO6S8NrY9iPL8qi7L/y+U/etuMxioaxyB1PXhcX3f3RP/5bf8v9NxwAMpX9oJP83lvntR5n9
kwHz8sf/mkn4fxM0xy4BAFh0/cgTfzdUOqQbCJ9vtesF2Br/0v7/p6NSEJjAPyFkTv+vKOO/TyU8
F4em0i6WRIHE/9/MRMDK+C8tvA55Zbg6QwYUgcIf8M/dtfacIRmL/uDD7wtOjKR70nCxSw2vciZk
mR7LMbomKDNaWdZF1pt3TgEa5DqK4Eofg7Brp0eY4ELdVixx8jNpmsP0JyUytb9WczztI4RC47nn
SOvPKMUxBdO9lvbss1sH/7q6CMvaoKzHF1UQbMyge529EyPgxtt5Fs7na6cyKEmbeEGH+qQ7Lyh+
6/li26OMUWmIqq6q+t/AArMfleypvDChzdlvRisDDmwWcdEZguXs/0hhDOxX+HeMtt3cVw9ZuqLR
tvWKv7MPUi9+dhXZpMexGe2Oxe4zKpGvJppvJ9zcO2mKh9h32PxmMt5Kp8y5/wKfBLxqHDyRAvAd
2v5WN5F+cV3zPkYtaXXWj1GfslhCCuSqn36W/vK7Ibpau4iZf0vcJm9pvurqOLJBA8bZysnb14ki
tCFFvP3iNz39D5o26x8QawzJ9RwV3ZVi/NK/sAp01mPYp7SamZ3ml7UwK8UHv4Gpz4Vt5I/GUfHN
yLCD0IOCATdcUsrVmgbq3AMQRu/ZGe+57y8A9zSd0Knr8RKmSeZp1GzjDuOSrHx41V6G5zHfek1q
P3NtM3toaObdo118mdyvDqjtbQnF6FP0XnwH2WVVD2ZeUyb+FESo44pFvNFmLh/4M83DDKQeVEB6
O8ckUMGEBr984U49Rs70c60HcV4yT36XPZrJY56ucw90xoZpeqgtc/IvcmODBA5pX+RHssvseNvm
lurLGaLpNQtRKW7cpa9gnpSmfM8z2y1HpEHYUvPBtP6edrmLH0E+afASdB6SLjkp1HdGXep9F6sK
7VOx0NCfSTSOzF1pK7cW7DpKKXBTesVQUQvR4Hdy0/TeWshTr5qcTZISeeEiD7GZ+AoVAgi2x4s7
53t3HKr0V4tAW70pvATUqYaUkO/MIZkMAaTE37yZzNTU07G/WOubi7IEC8dOlDK5HVcRK5A3LBgM
WzHWRYAX+775jOJ5TM4B5kP11NqB5GB0a72LxBcqPP2wXhvk7vgOhv6+d9m63SEeUjhbUxdsySlm
6+XtmVQwy8O8zyoZDLJCy+RsMTJWSpzDZm6uizzUxyIAPSzmvr7TXQS9tJe3aTCtMObGfHmihFLv
ZCkl13HuiUOiAjr/mtsXg1TxWc3U4BnLQDw2LupiZCDzllcWHdYCv4VTFNUxj+K63LquAhOwFCMC
GzB8OJUh3F0LhOAWMERdPDMsbC4iNoj3aTGOLzDPzTVnXH4KhzW8qgnh3cXR/Af9VnJn2/i5NJ5+
bC5pwW6peN+bBLNRMUYhn+jM98GEUfijaq181qVQ1QYXHtngnIRX2EjwyoxxDt7CmZZD4tnwJ93e
+hC1S3+FUgAxyAJ0ZulNiCwHEPVQytRuCWyZfvmV32IgxMxDNF3EYYqK1bjHTjD2Gnqpr11AVuyk
OwC55CFNJ0zLzZuoWVhMrKL2evKpVVPNXMLPBPoNoLiX1SIQkJaei1LTOYsyc27Hqb/3GKdsc8r+
Q1LPDJO6NdiSWBuGG2tCvRXCt88qaBHx5MN4bQlQ3JczY6vVQxgcTsvtYh37CWBvPgVBZx6H3mYn
xBp662NIhPkv7EH4RUwQtuNdw90brpZ0Tl+xkqkt68ALrzAk0N2OcHgqoEUKqzwpylSzOkyOa8Ac
NCnH/A7MY3OTO8Y8Zk6bnSdmWaCSXcq/UDrOc5e2n4IsikNmZyhfWo0P3cCOhZ2aZJtMTJ0iuU4w
xLl261xQ5roRZvZqOod5+ZGsbNmZmfGp8sh7t1RU/BEN5Q1lGk4NO4pD1eKy9g09PKKp6JRiEjmP
VolbWMk++YYivPb11J5Z17VXQ1xe46Dqd9gCWNCubrBvzFiffCL1dl1AKzWGRLtZpGa3SZPGR+kE
4kRQhvlY4snsvZ62H+lRDD+gGk/ROnwqPsJ9kAnx2M3EXoCguSmSvD554SKv/TXWb0BHWTC7VaQO
PoSYaktxjAedbcZ9W5f58xwK/01kGeVgSSMAoCeoz7Cg5b2XLg0x8vibzmhHRw/d7ly/IKJ9gEjN
jQit+9HxkW87fdodQheXvCMI25mU+zSZQJ1klYfvxvW8LfF18pCRB4LIV+orEMjyV7QoNqYIlOGK
2C+nRAKGT4W+FgoWaO1tiN0ivLRa07aNc4n0BOWrwPNq+LfLCo5v7j6dmd9ydGm2rt647xjS8AC1
zu2QaKxsxl3lJjHNcJd6l1vcdwOilJ08Ls2hRhr80CVhdyMKm//BBiT7m9GF5QimmOnQmHmI8RuM
jSTFL3PrpcN4nFE3y9Znlcq1w/RRJ8YDymXmcYJ5g6AuBC2XkNFewmgMsNYAEJtKmPjk9+pUIUQH
fqTzVLqXD9yAZsBgQ5tnz/OI8mXL1Ckd0U85ffXteyqMP0RIs+yyAgiG96H3mnO3Xox8XR0dLGR8
LPPDe4n2ZKtwbpzyPsjude9gs2CO+VyAa9Ykya7SPbDwCRk1MaWFij5fNAOMxB8Hh08BCa13m0ch
8BwToKBvKyYMaFKRiSC/2M1ySrazauk//wd7Z5IkN7Im6au01B4pgJlhWvTGHT7GzJhIbiAMBol5
Noyrukbfo2/QN+mT9IfIV9VkZBYpua/ty5fp4XAAZqa/6qcuWiahCzQeDXqWFs5+OBkGfXRLbBdP
GH6Ynua1W30dKQbAhVXF2E+TqgrCsnT3sskfS9tBCWKefl6PxtuWzOYVpoj0S90U8tHoa4bpWtv9
Hglan/Nxgd1c13CfOIXPz13nV8eiyor9NC72t3SeSWyKxDhEi/tlDPGhmpFr3XlD7p+BrOsPbl/x
2uA/yG2T9m5/8gkpYdz1XHrQK4GMmDn3ded5ASda8An2bHhfxZR0a1rKfaTM92MYzvoeWvxqvotT
964Tg9yDytVn0xC05ULFzPe5Hm19gcmv9YMpasX9qMKiYdHJy/RAPk5eQXiOP0+Tf29xGryt2f3u
HTQ4VLs4vW1SY8QVQ+twHRTkbtDyyz5FenSKz9NA4glykjjixqyvJE29oFCb5JDHbn6skI7wSWOo
ePASZ7ok6q+3MXKZvSEwMpw8/OgBDiwqDJblxfCRzfRgcWxGgvuo3ZnZXjj4NbODaoKCIXCF0MoJ
cgFUJGwpuF++vMOBZ37soYcQhwHhwYwqwjA+eo36uhRm98jKOJRbjRLBBeyz67iMeYfjNSHlkloP
K0D8ygYS8lTgp3+BvhCBB+ur6RG3XXN0p9VBoosxJhZriKs5yrur2JnMqwLI8TnjP+HjwKjNS2YB
zkNp6eZCzTLJEa4zpbAvso+pgUY/uih8V2RFpmW/QAy4H6xRHJjxQCAkh08EjL1G2H2O8PtCQxPw
mr9NQOc+8Jc+t6vZOq3CkUoTCKaWePGaFcnZEgWdb+YQP+MzExNL3KS9NXjeZsLQBZLelGP/YK0m
rSvDqKhjVNKTRLgi7PC80TjB4O1H8E0pnSwa1vO+nQz7ysJc0+1IB5oZ5vN6ss4qQuTbu4OfYShC
xomOtELlIKzRBQwrp6KjS8JjaxUnTzYsyJwLtmnXPPO96l00Emtqa56o2GABJPfX1KcCcR0mpzFf
jL39Qm3mdDUvtn/XNSq9KLKOSpKCpLEe8Rbj8kPSWutbMD2zp7CwAdp1ehHb87hx47w+6jihzNSN
nJNtw3nLqFUTQ0OYjUXfnYdPJHCAU/JUE8jMjQOBMv/k9CJ+5QGVdJCjPSo9ik8aY9kj6bfsvGbD
D8xjnSteprC/6N9Z9oTsgFQ68C+mcJBfzFq5+no0q+nrBLRiOSrgcjFHpWm0TqAPsi6wwH+n1+zi
nc82EXgI0YNVGFuV5rq5AQmV5s8FYfVvkQWdkNAO1vVjYTnDSqUJ+cvK2hXHZhjdz32UFLjbVOiH
ewVN0jyZ2MHjYPaVfRrriOtBZpcj7FIgse7McWYMl2cpyglTW9g1JqEQufPcKqGdNIq5hd2CndmJ
UoZMncVkj93NzKhu+qKoLxJoq334NSHGBCa7qUgpMJhiMOHVbuFd9uXsxl9cXSjjKoyxEd8Z7sCl
8yKQej5SPq9z24mn8+ITptk4lgnroqqT0A0UsS1QpLKP3Ls8DK18m2JOi+4sm9HRlRra2g66IYyB
8C3JaO8MvtS3wSFqcO1x9CMolhkLVajD0oXHLM09RRmnwa9tuLG6jMmCk5UWDuECsxNYdBtr7fAu
+rk/Gmn/RAlffg4VyFE59xQ2p755gxUv2UMvZ+aBS/Kruej4c08ZNxmP3Hk2cB3t6sUqgdWF9SEt
STWwOccD1ghGxzTPTPnLPIQRtlIp86NCbL/wJuJogN8+5uS5ufNNtzjHbWecI0yJOzvDNZYZmRuk
RCvpam6ql0HgxYauv8ivBWMaUhsCZHIxF4w3sipvj0R79eucL9XZpHjxpUZB4R1o19IPGAip/Uym
G9OcZzYz8SYIyrsIqw+YRVkfDHOZ9w46iMHoinZ4hqH6DhB1eDFb0XBwDV/czma57MZqsfZupJ8w
SM17F/l+B6+yvVjLw5CPS3HpzZm4isAZpBsmBt5HstPdjnoW/SIrgxpkk47kiYj+tsg88WrgsryI
0Wg+RLPAUWk2HkOmmZAnQiNhQkjOjGmnuJy2QknO7zzwe5i7XJTF9LjC4Z2ciZwXkwwvRjWTpCEG
fnLJNmjqNRSJLz2nuBZC+76ao+xRR8Bfy44LEhTsaU522MwYwIV1mucmDXIawi7isRoDQWnEEedo
vLEjXe/w3usrM/e88BiGTf0pTXSW0Qk9QLC/Mbu81GdtGDa90gKLP5xwCYWobijFOWQIsj5nYuJU
+ua/Fcc/TVBCItT91y6ohy/l8qVMEGj/JMKdXv/nv739K/9SHc0/FHoj1kt4H7hm7P90Qgk4brhb
aCQVKNWAzX6oYjVpR3Qs/jcf4I/Lec7jb/gPM5Rl/eFijMFDpYSQ4K68f2KGemccstgAO4JtK0g5
3+QV/M7TM0DOJuGKmbuPwnTapUCRj0lTTtHhh6vyeysUn+PyMgOw4kJXc2wX9fVH79DsO3ODfxT3
M2ACYrCs+F+JIVbPwnXG3/iU/vqdXFCMvDodgRmKafvPn5UJaAysBCuaKM4x4lNiR+FIfvnrb7Tq
sT9Yrt6+EWY2jG4utDgE5Z8/Je4g8uP74hux4bqzO4wqG18k8Q2Ozxg5sjOL33yvd/4ry8Ktwqly
peAJ9a8SzB/8V5lQnde0HEVT1VHpjctzWmPuivRkGk3HX3+9333Yu4vYmPMyzhLaDBaMGYKaqORj
FrGxCHCQNvtff9hffjE6hwX3HxK7763ewHfXUptm2dvUdMu6Me7SGhpBNNrtbz7lb74S6ELca56H
yE4h6M+fYhWg+EQMktyr5/QiS6Q+EH1Ztp0t1PaffyG5fpbjEttw3PcfBSkNQs6YbWJdWyebL7Pl
gR5/81D93WVTlmfyspC8Ydx3D28OCwtU7ZxtEFEhSvceRjN8cedffxf5zoq33ndgEnFxAqL0GaK8
+3WYslPbhD2AsV6M867t8DR5XMQ61ofCHnpYCEwBu6t6sJsvUWuk82XW0xh3mCBPp3SrF237QIXj
QpULpuQS9BmyNgyXMr+aS8sjtKhJ1WwGuoUijkDasQ+Ok0391qdCrKH2yGRv1o5W9H2kmwREM0Gy
fGsPqf8FpDrr5lJKWgdhgnUf/NRsmlOSLCvfixDSp0jBdfiNPXH9xj89+1wRblSEBY+JEU7Sn+8k
3gZRhzqVbfw54xhjz+gqvssYvWo1hueBXCvAN2u/jnLoScRg/+d6+19CpP7mlycos7IqpbLXG+zn
P0B3g0NuHUDAZKLVC2yNWOJG4zd38d88MHilsbDybSUTs3evuGhZDJQoHE0wrOetGIR9IbU5gOLL
nK+/vsn+8jbllQY4yYJEYGKUVes9+MO7DfYHqpkdI40AW391p4FUbGlLkE/s7JN7Am7C/o0792+u
oQJgakvoMRZ+43fX0CDGDseEj7Qo19r0amJiDhv+N8vE+08ROFkV4GGFZO/7ynz3KbRdtIm0SHO0
tWGBOGRfPxFwGQcv+PUV/OsHARZjVVgXJLHeFj9fwZbuyyo2mLqkmHvO1mKTiGCWeP/PP+XPDYMn
Bbfe+jv+8DtVkLzj2CBdgpsRW25PilNiXfvNjfc33wUBEkA02qcAqPzuxVaQcNKlwGGFi6e4YPYS
kWDJjdtff5f10v/4FAsLFzjLjU2wjZ2Y/e6KpX7SN1HiQvXplvouoQYjMHoxv1rFq+g7hpGx2P36
E3Gtv/9M9mwMmlnq1o912Lz9dP3Ia0b2uMYXx6Ilj9iZ1CtyMiupOfFqkqQnj0HIsxow5wbof/gI
edNoMAq2oBC4qHuFNQ+T1DFm+ephV1m0UDQOAyKQFU1Pd4WSo7frxlSDOuiL+aXzrdHFQSewZWVV
m31fmjFXMPs1Pc1epfAHOpKo6MaXumsDMtFRfrYR9OtAEiPH1SIXkEtTKowbQRkPfr0FPxHVx3K8
t/1JfY46fqB9P8diteCGbQEhTI5HSs2oTqU1iGKhkkBTy4Sj6b5x/BsXWksE3SXhOJIKnbFS5Ojp
wNrxy46ZSdzeWlXBMI8/oqg7y87ya/Ry4kAwBzCFtsA0KW7DZhNb9FXOYgRrBLnLys5Uj43+Ni9Z
xz7nGF2ybTVgnwSNOdnN1lkYWtLQ25rQbZX7ourZaB59k6EsJLVRRXJDAy4VaNvWKqFd0IHq9MvZ
9Ge4lo1tVu6ziGN8L1PIzIZ1jxQmla+WXR/ishkrZirT+EBEvGNKUADNW2c5I32u3Vh6XSB6zzOC
EANbGlT+MK0Zd8mgyK9L+VVyE+SB4Q3Oi46LeHyi5DP84lbDgo3b4NEmfOzNFBY6xuuUWbAMek7i
D0OfKuOFLPvyQKyCOhYNn7I4Vrgn7yPkr+hUpzT5ruT5YqFWwG+MR7CaKJWekVgfMTjGn425phW0
9kX9Cb4cAfFNp10QmOkIgWuvBKSNbVO6QFcZT2DtaihapX8mpW4g3nLQbeQ5GxBy9qo3BgpvBrP+
7CKrE8QiKhrv05yjwaFnoE5e2MlJfjbdII09FkPKJIpuIVNmpGMqDipuBoEiaLifjcrq+k3ppAtk
lzjiPvczKT9Qj5c4lHg5jX5ViSHmi65gJH/y0HOHTWPmKDske3W+z5psueW6W+mzYJEzv7Z5mOvH
meK67tg31uq7Bp5KSQcH/Y/k4UOGhkOd3hfI8fJEmJkLW/p5M+Ah4gy/SYshMve2ueqbDczGeJN2
Se1+h+VRgLXppEq/di6loddDZaYuPItKJmfIcppiOAiM0JZiZ6jX+vUC1GzZ9lgPqLyJl6PNE1+/
NibMUc75I+PLmcwfIw/HSuo7EJBxuQM5AilldGaE6cGG/QoBlbY3zM9g6TZxQxdA0MxF82iJSDWB
TSNTeeFPgxduqFFwiTLIRHkb2GTsgbHyJ8WVwzkKoTgh9F5Ct3Ox/h06WYDADToOtFiaKeAzucf9
IZ/mXVLZqgy40hnKI81/aRBx1Ou2EZSDz/MQiVORMnK85ZUTd3sxtAzANpS72HAjvTS0208dEGKt
v7VJz0EGQ5md2sygJsePvOwYtyUlrE8YwPEeTuOU3AxDvvZU02gDh3LjwtOO/N0CHgpvH3PA2NIX
hNsIdtEtn3/B3Jl6G7du+2lX18J/IMaHOBMR0yc9hoHgafIGZipjMUUI9ZXMS4ScnDzyiAGTQkhk
wnZLtTqFQcqQFlBBu2Wn6setu8r2Br5TcE9MFHE22C2JutzpX5kiz0RLhqbvLsB+Ey0kuSDNw0zT
L0JhxD51V2cJtY81SDNqsRY0bPAwqamOFL8RwDeHLr02pool28bsM+5SHdmQCLzOLbdN5dXFVozS
vyXButCWqS3++pRdC/VZHQw6Pdne+MF0Io4xDTSp6eCgJnWbXijNexoTwLR16tq8o/JtCc91yZSH
B6WObqERFDecyI2S3XSY3PPfoJNrJHS+BFmbdNlFBUuZU8XcEfr3pDPC0Ey92DotDNzKPSU63j1X
CvumBEX0EWWLQloLfts33WAW2pSjsDmpEnIF/kYiJTnLygtfDA/PZ1BzkpAbSfoFovBg1C+G6FHr
NP6hB6ridb+fkqExTwR7G9x3tjFcGWNYMo7oEpz5gPPC9WEpKKVxeas8aVebdWCmrXiA/sEZsgYN
R3amiThKdAUF8jvgcc6XmqWzpg5Z0DUUG6L6XFSa3p2FXO/Jx4+HpNlxEtq4Rs/b2rWs5QmjsSn3
QscEhxNHjxc8HATHU7Osr1Tqkrdse3OtABJUnKOiMhTdVLUnASe1RceX1Hb02DNatLdFOcLnBtOu
4m9Ucw4tPYWDXZ3aYnBzbqCV6Li80R012K2ebg4QQtvCAt6x65l145h6o0Eq/rU+sLrGrU9WZ43R
tn3jRvpOD0NyoMXe3gIsFdF9Pyk73skiAlKDxxk7gv3Gn+zeWJRouHApqzdGZf3Gq/Te2JVmjYC5
q96Ylv4b33J5Y13Ob9zL8o2B6b3xMCexsjGrN06m/Sc0M3sjaBZvNE33jazZv1E2SZPA2hzf6JuM
SFcUp3zjcvp/Qjr9N2KnHTV1+xKCn22/j2nY6wMNSnZxjFgd6FXixZwcl84CUzpmNaM7g3cLDnm/
iR/bLArBXBoOYNalg5CzywE50YQB2jIHYogzeuOMMUr7MgMkJ3RK4nRjJLhGz6tZv9y4WvjjNu4B
HjLhI2C91eyd5ENiyp46FuiqPOAYj6wj4E4fsdkYKKsshN2LUzqaxOttIxuHoInH8eBVmMVI+a/4
byCUrGEckpnl5kkVDWfbr3jdJxObsjk2bLDYsAMBSqH/XbcJcIjdwLaFxM3CunXoyX+QgZ7c6vvM
a9bbYjuLHl3LaLkneVOEF550W2fPsw9MwTDryqdlp/NpZHewSTUIRQ3sgALKkzU76WNsWiNFQbKz
SbzkWI139dyv1zdvjKeiWHhGvDyHDwGn0Fj2rA1Lu8XfAiqi1c2ljIyw2PnxPMhdBYiKybst56e+
G4ybrmk8JxB+63z3+NFgOjVLXu2044QmuFcRJiGn+kVP3y1H2J9Cw3SGhymeprU5nv3n1ojJbG1A
IbWU2bL1e5YwcL4C86nLy4zYjYeDD/zB1pHQas9yLHuxVRC/DhW8sR7gU1KuRc9rrMzOY8ql+rrz
H1fcMfgRn7wEzunE/Mg42/Bpb0Pc3/p0ohd7o+xdFIewkveqKJjPRzQT9ZuOmaEb5C18tr1b4ADb
dMNCYkt3ru9tmCfwpDOptx9yJ61elBuO6aGJqNU60Dc1mVvsTlphUTQc3Mq+N3l3bomuw6hjAIVn
lylrIB7wfIdnIotpLBPNGRchsRX4U9aDoytYk/GSlV8G3PhcH6h3bwtxa1AF3bRwHCaFWNe2IHgI
Q3gYr1Fj5GtPYpMy8yRXDDLiYsVxAUD5SAHRREQrX6jMSsrMn2E+t+WKll5sQBK0BmCvZ511dyu1
4K6X3OSBGPrZ3HplbDGf6CwfMBn3JHNwp1NPdW9GsCZx/VwMnG3ox+ugMm20GiZOL1Uy3/36KCXf
KwYcpCwhORySEzVd23t3RjRtNqfWAt+Uxre5OCsejtX3idXgEhpH6Owp4TD8w1xTBBG4ydgAEMmW
+XaxNCSNBpxstgcTXc5BXOaLffCmApiEcmpd3eambZUfcGkMgFQ4sS17D0eKOBEZZPhaGeWww66a
hHcctaMEylGZ6I2kUeMTUK/YfbDwIp5sDUAv8Po6elIinZ7A3YX+zUwhnIm/jPviYIShQTTNUM6K
uMAA8+nX1+ivl8gWnoOpGBa6i7ryTlSJMW/Bo4K4Q2uh9WhQu30MfcaoG7tIzUewhf3Drz/wvWCE
Tig8TyL2U70r5Drt+FEdGObUNWmdLtmOmflXPAVFwKGDfXK1aOs3GsHffJZCM2JColw+UL0TpzJH
DjpX2Mvs1lQ7kCbenv7z6LTAlfvNsf2vh3a6Z3B501tlIbeKdxqOT8Kos4sI1qBXM0fMcOd5Sfub
a/fXD3FMod7mROvUx13/+Q/KSoqvonEGosZF3Kffi1TEtxCBx9Ovf6G/+xSXiihzfWYc971+QwiF
ow2HHJC9+XCkiBmoEq7tw68/xfrrj7P+95FUgOoL3OnvbgTbgXJkd+Cc1h+p2hG3N4m6GRCStk7X
2sbW682uuSV6sYjHjGDtcJ9ylFsIXVqUfwhMSeKSlalxCOlZs3uKLQzB25BORz/49d/6d1fEsxwP
DZCRmiXfXXfp1wY2sfW6u/qDrC3j1BH2/s005W8/RLiE5iVzPTTBn39ca/AHoQGRbgDy6YZ9LRPp
YK5rb/6NMv2XCy/Ro7lLGbIxcPPf60sgFYeGyF4DT1LrPSQkvYJjsQ8vamyqf/oIItARmcBDwAjC
FOa7RxC0G8KVDZ8UAandLTlNrGT3nqiP+V272l+kOt5fCloDVCjAHgjeP18/oVqQNiYoFG7efqNm
emlZzdKbJK5oMHESn6YUKk7+4Z2xvjSFCepgrZOw16KtH5/IyGt70XkMD5KiDgOVFBWWW+7mt0/5
77DOvyHm/3DB/xLWuU6ib+2Pc/O3//+/CCL2Hz6jJk5RPC0eMwgmMH8SREjdMIdiBEogcR1LuOYP
CBH5h22xGPj0olkI+uua8K+xOVNzyrwcBrLSJQbk+f9oas6Pz2///7VjWsIYw3LTM6/kbmS+v/7z
H97WSQu9KGqqXRjRsHhRwCbA8gawAVJi09qviMDolV0fmu4RHtfQYK5vtHkGukpnt7Qk5JwYySy7
ZQcwYPSBVKNe2fQmze3oSYP6A3Z7hzCtyyXgyQ2f85r082ZyJoou6OB86abUu/I14zO8KcSEea+i
wvWwcKOXUcA9vzSEtZw9oasD93i4z8twcC8wz5j5PsRlPo2BX6Br2DvfzFKfaIWq26tZkxo9MqTQ
j23ZOkTwEW6pg07LZtktYDCLrR2V8fJ9xh3vXqJuIuJgQAHtSmEDQgczxAg9BzMmXKY8Vuggrue0
iKf2YH4r8UIyAOxZfFCimM/h89osIyHVYzHjmN5puklDaIcC4G5uozFfO5CxqVJD5lyDtU6cOcwC
Wik5ntvha0+8Bk/hjO+rmcOSthSvNDFdDXj5RscbPlBrNWZbvEYqCsx+jG8z+g3pteopJ6oqlbTB
JJoG3C6qMJNFc01DhIRIAphw4kNNQ/Ueq466ANcachSc84+zRVCSPb+fXmusruZWzk7xtRoUyX3N
0ODe72pAeBA6KOFtxQBwy04/QzCHbznmYEcCq0qKkPxfS6d2wzBlm/kCV2M8m2ydrCpU1xlUO3Lr
PvvfQKX9J2scdbcdvOWmE/G4IwwzgSoUct/il/+Q1Kr+qgRWTsSOMbE25Ko+zqSUj0RnOCcUk7s8
LXlBG7ud+fQRx6NT7RIPiPBeqsjqt1YaZjvPisV9IfuBuIpRVewWRxFxrZwx1FnABC2qHiiNljVI
W+H2n6MGENRlEVWjd1kSvmIN7W1c8yEccqeTX8a0XL2REHK65bom7UXmmlwWQkXCue2abCamOp4L
0Kpmp6qHhUjshWqw/9L2dzlU0xXo4u8cV5jQ1D3027AhcJknbMMJ8pYGbC5OyT3jSJ86WK+/zLvR
3JDZLV9Su32YOQztmChDvsKDRrOX630dW/D3coJI5zersDgMNkz8xdsDmDtEomYWE7Mvwk6xbIne
P+ncfCIiLg+V0t1+GTO82YDsD2bTX061H1hjku013/k45/VBdO5TCFSmKpNj5zEEZktJ9fgMr2UF
U+2yxXztJhqlZ+eF5N0F0U/OEcxO1Ki8b0uuXg3AGakX3hrzQsNEa9I7MC60EcNm2Uwct0PkjkDO
PvW9iO8BzVevkYnT2plDFGDGIAGnzSAjSXvweutmaSj6jUPW5WrqmKGRYX4Z+L3xhfoHdNNLH44H
kRBbPJdV9Kyr6Oz70WdFeAn2PXR+amuoxKEhVBVeMBj9dU0Y6RO1EHdCeCeKAOQxtcCr5n17XtyV
LlsbN1EcHskHPK8ufqLw9NkTlVib0iiXz2hy+NDV9aNdj5+MQt/gTt9mnb6gey1fi9WuprAqHnmr
0zvd6+o7zmUDkRYQuaDAoeJX5MA/1g5ov6Xf5ANU8jiaqE2ImBjlec/UK1eCSHAxYc2h/HyDSxhE
NbzLLa3ZsOWoLN57DnIyE8b6iMP1syQqv09t59VLW+qyKfK5Lv32FngK5YTMKcj0Ov5l1w5cEZdW
+tnuvGtKRdpt3dsf2s56zkdzn9J+hFSssjvt62OaivVIaJ9Iee3SKfwUO4phAiygGisnlt/pWU+k
bIqJYA4eQnvnQBm+KpNs22Q63LGFTo/RwE4dCx88l6Y923WnuArySiZ+exE1Ij2jX2RYi0W9c7Lh
Am363u2729pIeYXUSRz07gKYxvtQWHZzdohRUIA8fswB5dy3lcSoPIKRH03yZ4kW4kgk7ygA3Vx7
LW1skYtYVptmkMjmUk9qp0XBXh6F8hNhlEOropdi7NUD1cc3QG2CSvdMyej226WN5QOfT7yAtuP6
aI/tIx2hr4VTXWVZclHiv+F13eNll586z0B+XELjetIzMn2CTVsb9R1MIiJqYnrU5jTtTWVhJ12u
VoMv88uD21OaaZEcWjIHlBdP1AZb7iFRCh+MVR0d5g+6GoatktWhsikMmQ3uzsa4HfrhtTKL8xw1
16vi2y2mcRpKdcf7rbgGQYSP3qP+M02Es7Ht+nUup0fbLL8LWNqOindzU0dA9qpLKIj+obXIQC0l
wD6TWizXpwfJmIxT0ahzPXT6JR7GXR0WE+31SLQWA4+tynOXBrzma1XNt0WOYhjV+qsbqTnw4qS8
UKQKNx7bdeQlsc/M6MPSU03vdk5QDP6rMS03mqPvXZXaZ2d0ryi5TNmEe6FXlCQIaY1CwRI5r7vS
ZPLy3dRm9kDPSIW0CEvfZJBFfRIcl1EqgFVLmm8q1zTWPtFJK5YUVyKexXqxnlQM4ZdKFA2flvwP
9xTlL7qZvrqyXXDa5pr6w5KazYKwpYwY7tQB+eRkXcdGD9LaA72O2XipiyY90VJZGDaeX0wQzp0g
O+M3e9Ngxam+C6t3qwJ0AzLLsuvR6Bwgwl1K/hGVc0wZRUrVsXMS3SguEuTu5bMyGz25u5ASVA+z
EUfOXByYoo42lF5ZIdUeOq3RFBkelke/VYN45McT1UDdoGGezTn2byec5Hddl5gvDGdEHTAngVvN
/sGmK7J17ayyjy7xX7EpoCbum5Y+b/uZZpIc6iEYdPTRUnEP3ZFVjIWxqww5mvqkUoiYkGUn1zZ2
zpIWaR0YJowMwjAzRxwm79WjSZVqbtwkxEg769R7mUnBYk5XWkChDA55Fj5blIsGMgRAvJku6VHy
qKCFDRyrD8JyQtA2NmPwLDOiJj3UeWYzCJeANg6C0lCURGhueR/g0W/nq0KYfQO638ptakbyona9
NV4K1Z+pd1y71g65mv4BXN8SHvufudRsYaG5hljXElilaoGXLKxnD64ZZd1b2TXFYdJwbrbELbvk
U2m1nzULQfKIRapy7yfmONHJE1AaXxK8bOmOLdQt4ErIqrDw1hBtuCJm4s6QhGz8lgwBy84y0jzE
dL+mm/HQDbpZeBUw2aWj9S2mO4zmnNyOmTfpj7oqJuC7gzmFQdywLdtOExddKaaagVGBmnog+qWc
/dAZYwqHTOazt0uYlrh7UuUD6ig2/gNgNMzeqTuk03NZiO5DWNDnA77Csdod4XooqsngN6A0hgl6
A8ijZDyUCF20NhHi7M4SLDf6GgT7QxyaqcnjrawgZstc7AygaLhQrbVfcgh9YGcxO5qAJx3TSS19
qjk5sQs/gmBH/VVT0CBUMTy9IedD6itkvpyf8M0L9RSPug8ZrKFfBnWxdP6O6D2GBfAkXraJ5IK3
pCLY08wL0z9MJu1HIFrJRkx48Tovy88FjNt9b8+I01O9PAtYe59wt/fs1SQGfjrEJ2achzFLma+F
BhSgeir6gCCtJvvFfIvTgXE5YXg7YdNTl9nQj8eFyoeTwRTnQ5XztiME1sPE60bMejnvzWVxL6nx
FEcqUeKz6fHa4lsazA+YiTC1SNAIwy47Ok3IOrZE2YWX93CEwrzby8SpHjrSvdhlsDh6Va2uDMLf
X3Tq9mdqRtMnpiLmpdFH7fdyhre3cdnjf4OS5nxva6qIN6ZLXTTxXmY9gqf8GgdjusMTQz1tki1B
k5WcGqzK69n3JGIfuwX8O9mZL7Od5JBueY0cU1Li8K31tQ/Ya11XXmrP8dDTc1K4VePdNrhNXjiz
xjsAsfDTCCwdoaXHatuxVp7AzU57O55fjMoeT21WzEe7JUu3TSiEprFrSndJxIsR+Klzijxl7ucG
/bkX5UeWnZy59FR/VEzZd35mjFs0ifiJ4PEUeLm+8PtOg4tai8SymuOJ2zvW3kd7xh4wEH6GpdIG
aH9ugHsFrsDsMHxu9DccxRHtG3F1N44NrKahuIzIv3Emk+4281jLM5AM2IfcjANZ4YtAjI16nJL+
MRxVfGKIbRD6dfaK3qyAoZazi2rTOluUImzSJkm+FhSFHxDuqquiBORu9UwPsrTL7xuCnxsxKgbO
aqif+SZsUWe/Hw5VMcycJFPn5IbWcj3SiHXqKYfkiw/TQQrIlnwTne3/W4n5M8SAhfdXSsz2//xv
/e1/vP7ff/9fp6FK2m8/iTLrv/qnKGMISuSJdaLMWCayH3Hs/1BlDO8Px7TIOBBZsNFekEb+E+wK
KMUFr2KaaHcuCveq5fxLlVF/SMYELuYbxRHAcWGxvmtS/VWzKqL8T6qMjeGfJjEsnSZSLmQz+93A
g2AxVEZiRX0RRvphCiN4ibCzK6d/wNBkMuyaa8domdKkZfK5T4pMfOgiPH8ttJTGKnQA1FOn3uvU
GFkY7uO6tqvXsZCQFTmYeBzdwjaFixU3tXGZlFN73+jWrY9l6JfA0AfvJeqG/MUsw/iZQVAIrhOP
o3/qkxFAPyOrJd6SnI7mTW0t03dfUwa94U9mLNmhQteBYklLLjNVjNM6temxdy0041Cu2NvBgnFF
sW0DeGUCqDjVkSe/LZHJ0xK3lpIBF8XKbijaSuVDZeE3/cj2LOmvI9pQj66tis92zJQhJM2L9rON
9Th/j0tL3Ml84YBNw3HM4c8o1UbBPrz0sFsgWfuavzfMMo6XwNsde7ikAs5uAoS6zKRINbEXtgMV
THrdRZnYUlDUW0+iT5L6MqklKCwCzULGO6sik7d3xDosVnk0PvdJqrKLOYsVtSFaqicWT0hUFWL/
miCteC+OOGHGExzpMT6h+AGal57R6BeqY1L3owR/31FWCBhqC9IQBA1HSLIRTFJmH+8UI66dlCUD
PCdqsw7Qm8x4L1ls9bczscIyGDgDvIZu1FMKBG7vkl5QXHu4C6Jr3yEbS0OPhLRqWFI/YFos2H4t
TpNta21Wy7Wh0vmBxCdMmnCaTPXVFRM9IDLGy06ZiRVFF7QfEAa0qb7F/duC8QJK0sQdtYpgxTeL
KtcuAxKWXHMbPD8jzLi/4Uen0K/KzCLcMqkd0c8gluRsNUvL2aVWX9L2lEOHcxcWIZY7UbMSsQN+
KsuQw4tFL99pjHx4bxHRcLXpx94Ltw17RgxguVbZQVjcFDD8OgNHBH2zr2hT3HTg1iG8/T/2zmQ5
cuXKtv9Sc5Q5HP00+o59kyQnMCaZRN84HI7u69+Ke59KJplpUPMyTaSrm2QyGAH3s8/ea2d1SntJ
5xo8PCVdrsHZpXARoSJYovs4GZfPdhq1Xs8i5tYwQsnqV02WMYotrTt9hJacHm3ki0/dThyFICew
yAyFvLbFGwgC8OVwdMDNGuJPosnXFQJ8oddM9Q5zPzd38hIJXwOmkX7LraoGiVBSehw1uviTK8nA
2lSIGcmUuU/zGGIHG4dughOmMXt0GsLXFQjk7HUWJMuBV6fFSdLV/GTYtF+sNK9e+TdBcYmsS7cB
IYanAkvtpYquZZ+57QAlRfRkhteqhCU8UdKKYymPhvfc8XG1LXbX4sAcSwNZMG3lj01MGaQpH+51
p10Je65YlA85Zex/JfgtKBnVvZfvSpvCQhhqij6gqWNgNlwev4DciLtSJ2yMZ4XhEuTB4t+OU55Q
qaYKIY660rRfGqvr1xyF8We1TDk1oDmoV1wsfX6WNiHotTVp7KZ0C438LoSI4rVMci5gQT2/i5GB
FFITg5tjG/d2cXvKcutwUd1aFNgkVkMtqpfFzltS/VfwwTFJuv5y7Y3+Dc1+gMVqgkBthGiqB76p
S3S3qy12sJTm3UkwO9wmQ7ptkmvAHESa/7shzQizRfHnuJqk86sGmnmrVdw+kV9O1aqZg/qFnoT+
MYhd5zw1ipu2JQt711CXZFYB+9C3jAphQK3JXFMDBAJT7yqtqZ79C3SFhhpP66sd5cEUFX4bUtTI
x44KFc5HJdQNsRaMwyjf1q2iza6BDVMZpE6gJhvJifhkahZyq9TrqzM/d9PBU03JKPOtonLVRbaV
r2m26qobL6iKdwOI61VZECnXlWYU2USjL8btQIXUuPXsPLu0PU+sNRUmaQ8/EqMhN2sB3lAALPpt
4TuEMAmRNtgEsUX7YFeRmQkQc2DMdnlJoj5F/GBfH99WQvEsXbJ5WGfGjPfIyOjgCC1ZR5lVQy3v
lKbpl7y2nmGHAtELXHiGX+fjcKWNJzE+d7aoDYKtU8e0B3ER7PHV58gLVSeLH9n65t3J6b/CYqdR
41BMI/YVcNifXce9NmoRxA8okhjkja4gGKyRLGZKfbkKvPSUmz7yTkGLFdTxfkNKGrutFDUomqR0
nqtJ0C0RQ856LbO5OBaBpkUCXAh36bxQMQqSktRyYTp9HxH8g73tNmgTxmt5W02Zb17Jf1ChDcIK
qysKEdfpxCrCr16n9T51fFhUbpxTXJoURTvtKosanTWnQpVs87aL3Ot/98johAHKs847AAy1rsZT
M0Ny2OdWJu+90AdmAFCMKLWrvPiOOFHVrPU16kDcqXIqQtBiPGBXI8QcOTzS8V6LBJncqVsCPi2n
4eRh5133PEXZPIRscjZx6IznFu8O2swSYriuKTxhGAAHSS8Yk2OwojCS+CPZBv8t0F13osPawxPV
MQ7Vdhnnhxb7NMqKC9wVfb4f1a4SYzXQydYvtL/UZW/veywS+sZgKGQujFrnxc6V9UdDJQdNQ937
aomgIK16OVVwbl1p8/F3Y0DNNi3mztkuubqvYMrLdF9DnX5G6ODDMM2Vx0tVlyiBY5vCizKWiD8w
gEtGZkd6n3GxkM+per7ApiFt/TtpCbagUI5gz3jNJYw2Zf/UQCMf7T4L/nQtSPJNpePiJ23GApxI
EwzDqi2X6dzapvsJWsd8hWJhkEXize+HiUgkp5O9xKuFGq+Fl70fIENovVwSLYsv2r2sZD042tva
UETBzuS4DndRMs4GBLPNjqYxPTwOonpwceOw/HIDJJqtkdg4t3JyA44nO20/mVXBFIxOH31RRlpc
4MU7r5x9AQCHxMT0LmOJu0mR6tp9iaJYMXOFriFCWE8PkFWW78ju9PPQ0oS6yZCH7hzZcmOCh0kN
ZtJplcMc0e6fFiUKvZpx+s52Wz1tPJ5+IW/t67DmszOBc2lfF1rGz8VTT5tqczKp3Ub7BsDVme6y
xNt4c9ndlR1tm6uM95DDsyaxb/OazygAUuQ3UwVX/cnHYIFuEdqcCemosEYuQf8uYxmeuyYfXrCv
4+m1AhArdbWMVIvwjuEyOgTtPV7KiCWe6mp/zf8ez9pI827xpFQ8NZPxLLlZ0NtBTxvnN220DWA6
Ds19wlL3F4gxPhomMtYln6S1ML/OzWcX8UOdOph3x6kQDmiGrntM6imWm6F30V610OGT8uYEVHUj
KZVpXNQ3PlfUsNJL2ro7gKued+Z3Pb5cA+0/0Xxt8Ypg2IktbsDC7F3XgNup42D48HIDhHahYpSj
IO7lCfzj+J5QvkcnGW7CZ8XT5snr+yWj5tPF3gytYiap0uaH0hLbwAJXS++i5R9FL8s/Tpvkz4Zy
ZHEoHNpMJ086v2Ilo7Ovh7Zb96Vt0S/Wayz2IvHZR1HgOp4SeO78KCahkW/KA+6TJHb+5K3PDaFV
JZ2BRYiwdaWEEFBJWEvu4ZXO1nqqdZrsoHyQ9cMpbx6rJCWQV2PmuoRjBwRmWGItEAwHfF2RWaiA
LP04rna6Ut3OSVWPI1Q3LUoHzq/7ThqWX/ZYDwHaYsalH8czPQHFkODCrvBom79NIv/nb/gv6WHz
+c9ogNvPKvv9b2SA65/4e5iGLCp9HA9sP13yopSb/GOWvgb8HaZXIQiluS5lKP8zSmOQ+m/CkcIW
GAgI/Lo+5od/gAFkyP8Xgca5zsAkz1zvfzVM/8soHdqYGvgPVgubHjDB0P+vBodW8peeAQ2v/KGz
H/TUf2jba1gzhfJv2eU/Zll9ebVq/tNMwffygwDTEm5On7YPPHD/+r20YonSXQscBNryivIBtUND
T0BSVpO17uuYs9MrR71WrvFvxVCisPnT+BRU4O5bDrHbRvCkVSYF7FN5xWFw+YzkspoZXuQfOqfc
Q9tOv7KGWk5ttHWfGdlvkDPkfVHG7jtAqPCpCRsYZxgyqS2Lttob/oASpHONsqUv6jvsdRgnbxQ9
AUvwWxzAPvUX7IqyeKZRmb41H5OCP9zpqkcJQFqLHYAkK4i2v0OmrH0WuSxyif6s3Ck/lcN87bJQ
A2zAoIqI6nUQjGtTf8+oaRiqBJ7yoWudK8xbPXUqgB7SYjhPt2aOAza+VZ8w+8NkYp+dZLtUagjW
jtcLnveYDZgTyDFFVgFOskpIfjyxUnFSOzw0FRBXHweE59J1JyL28P1umLiHj6dgYuZ/ozOSNVY6
5qQsojFwvLsOLeh+KGzzBWGfB6JFvWG2LkXtfFLSak/bRBj3KEJCZmu36dnGwX633qN49h+WKm6+
DRbgR9vMEZfqOBvIH9rI+iB1Zu+jZ06KjqSVvIj9qeQ1t8cmSk5e6gRvc1NH1mqCbcOtYxTTiQmI
jbnd+TENVoNmVTwiK45IyP7JXXATbGwlmKldCJ4temIPAGe2BZNJo/P+ZOliFsT0wFetElUF0alp
BecxRkaW+1Qa0nacVHQsriK+MUND5ykFWcvxaIRXSXoKTMthZs05V4Ji6epXkNdzv+Nn6J9z4dE1
4UazFqtMGNzvE1flzVIO4MiSHtP12g5TB1UdgYdFDHda4N9CA1FzZpEm+MQD5xdbr/TKF8wIw1wd
dn+GWOPB6bJSfoctVKF9FOjoV+8EjO4FenNNiCaNQIRCvKTYN+1g2tK0BZsqcLltO0Pm4cyzru/c
hvaZr7yyyzsaw1S3yXU4Kbz9AUyfbmwwuzlsW77ZqrLYgrVbNFtOQHoOx4Id/0Z2rhp2QxfNffKg
kY94LvBQmlv9p+hCN92gXozvbmkRpCCtNp1aWRbLlok5IgGmfRSL1CptRXuvqdMT5zzd3UHfV59+
7hRvKDgdrgaHPSSYoIEXp4ocwc23gMnNgrO4OlP8jEVPh2TDxjbH0sHU6R5bdlO8uOVQ8BQJcmBo
1JfOv7vUSq9764JWlpwjOIP6fb2J8/ap3rFjWE8yD4pwg//CvVuQi7DDa6eEsplPi9xHtENh2oHa
+EBfJOoGEgciYl8S4FzB2u1f88aYF13XMjj2TdFTUNKFeA50YM2kFkcvO9QkElhuTNfyHd+mGHzO
rmSrOjLw4aorQMlqXOo9HTHI/F4M0/jN/rXDDtRcQ/BpUxMeTy3Luk9slb2x5TLJG3h053uyPfNl
l3352MVp5WyakarbdWAN2cLaHumcU71K3J3ynBRZ4Hq5WGSVb9Xs6/u4HRd/pVuTqq3tVdly4HbS
PcKCCIH7otbSWh61yU9Bbijb5oxV19ZQ1U4b+KtDse2uZNUton1j7oQ7Y7GIyPMEKAgxbnYWToZS
aDDPzZaFQUrQCveZPEXNQrBNEdSlUwa9hdRO7zVIidgl3kwZSmc9ymjYJ5NL1MBiF8YHSSJGXmYM
dzb79XHGM1OLfgK0J5T1LJ0u+WIKHSVEyTANV/4UDcA9KjwUTeKMbyH8uPJgF93ATBMucbEG3oqU
RPGRDn/pwqPSSQAAv3hMUD4xylTA2hbl8FrTUET+Wthzf1NGGMDpe0y8/k9INrj6UUO9TL+h1eUV
HDylPKrIbXvsHtGe3PBBNx74L7qnaxAdq5QeUW+LR0iMTxEUv+yWyIA98N4KYkKedaUllU0exS9Q
8kNSmbjclGaXvEfeycc7XmeMyVVoNUyGhGXaYOXw9WNi4FZhzkmKvQ2HE84C7nVQ5GLnh8qdtjr0
Dis68iv9YIUNa34m7F2jCOux6pzJ460ry9iL2gABinkiiUDplzESs0YDRX0MX4N5zjUP5yRXj61y
SQyFs5TLoZ69xt3H2gnK7YgowKOkj2kocRVJolOS2a1/oAMdiQ0uWakoZJUNZygHrXmrbOq09yCc
EehgAhX2mp5Fl0+UCqDHImoY4ivk5JT7WGDGdg910ZngaLF/IqdXzYWdfzujraJfs/YpLqfAh0Tb
Bsqryr+WoZf9c2t8RqG5Aox4g4nDZj6vXBxhfCabIL20ml/oPh7aKn6hDXIZoPq7Q7qXxFEr/va6
W7aFVY13IxAcf0vzS5be8PwdRxo7BblXGiQq74GsunOZUp6v55FY/bDRReqQqp+xaT4WgNn7U5rG
/ldruwlo1ybKzRauWx1seryU5t7MjvztYWYwP92s4vQTUkVlblyqGpNL4+fwngvc+TnllCKiIGbk
MYpqMLPk9Pe8VdB82DW6HdnSlGyoewKf9j15lUuOHk4Qy8Xq1rcsrgvcUirJArCNsGRFi3cweEbN
Oq80LIBmzohCOxoFaAK+TUVGcvAAFOfSr9/HQhGZZRnebumGzrZJjB+AO8P04zWihN3NY2vFuxNy
fU1s1M7xtNPrUd+x4Ux3EscB0vzgXVmaUN6GYVRHqt9K/BoO2eBYeZuA0feIkWt5rWnAtVcGl8wm
7BXRcs1efAYNUq/AuFg3tT2F+w55eIXlG/9q6N3SX7mCPggqt3XGi23rkT1/8N3OxXBI+95fB4In
CanAdkdOPdnl/fS9GKvfU9QlQQ7CJEe/xkOaT/V9NOHhzIPUPnS+m7/VYxq/T0XVXWcvwXJhCGm9
oNOeZBv9QJJDTuKDWFkl0mmCMEok3juw2ZBbdLN+3ujKSN7QrcAZRg2pj8ZEWFUEi/UVxf5v3ib6
fnJta+30pM5y9PabzjHjmnkZn8YUlt02dcxyPzdlseHJ156Ur7y97fXWV+K6l5CV/IZVVbWhfNS6
i33Q9y0dKKc8mLunwTfY5rIA3YanWJfvQ53+mJrCeW5zpFxFTV9qEmXebT+RI8Pb/loQkV+NE0yZ
UY/isY2tYQPfJDiqDoZzntbVUxtP8w1tb+qm7/PuSP8Kl59KUDQyE45PBeFJWEUckk3cnmbNOwZD
f+cQNhPZxe7l09RTbge6Hr5EQkY1ttp6qzScn2Kqkzc+vN2GdUz/LmQt2I1P8mYCqftTN3P8EM86
WLWOS+jMdu7TqH6RbS1WaW5Zh7KPf9yZmOgYZcOKm/GGr4xKGnaN2QeZmF9LirrVLo3cD+q3Kewx
/nSsa4e0BCzEftzgO6i8TW+F/qeJ4uAeo2hwDKjxufE5OPetPb4GU1e9zwM01BF65KmcAvS1SjXf
KpIDdpi+OcmlLI91Wj5FipLWdOQvvqE9mC6waqy3uVNFwVqD70Upk/5LxM4jW7mgHf/YDfG5rZOT
epVaZsfGlUBAjEeOk2plgSpTXG2srpNtCK301IJJUYBnqPP+z1KFZnNV77Zq4HoKMeotLzwoln4J
CrAoPOJoEY7IHnfSVvazoac1RST5vw36/8cA+kzh/3nW//is/n3Uv/6Bv0d9x6H1FMJMyKaXWVo6
zLd/hxmkvNaLsC3nH9Ml4tn/3JqzUQcaxO32r3+BWMM1fvKPUd8O/5tMlbSFgAgH6c7z/zejvu39
Vd35zwnc87l9gJG6qg7QBsnv/VuYkmiSZSwXzaorYsp606oiqh9JhoJSasRMsqOhx0WFe3Pyozt7
+qX6uIpc7Jp2cu3wxlb6TTccnqI8rBMFp1eIyV73Qxb+8QBUZCieVVKltyXGLm52PoyV1yyKQ03x
UBJNeIlz3/6QPIHL+8qz+m5HnTkPrjCbxQO3Nic5RlYNZSOOl7S+STLL6TZcNhazrcz45rZ1Pe8W
y8whWc2ywjBGlzFM707mdsfo2E8OdI82Et1ZlrAAgAOMmoq7KoEA8xCzXGOYp/3BqrbiytPZsmIx
/iFIg7rY+/hz4eAoboCLzFaN9KObrB/S58WyB/i+Qj9NXdivYWpMb0qXPPiiOuQvps1TB1yIlqHm
3W2rK9+1/qbvodjI2R7PIy8uwq/bb4wVqM9A8BKT3VuOcVSVcBjHbu9NTX5DKuHOyojwltKwLa4A
Atg4p7ZFOnE5GkZz1rqoN0TU3+c+G9ZxK8Izl8rgnva3eJu74nft4wOMhTKHGk/idk7BxwfLcCbE
OZyIadQ/6eT1J5Cizp67soAGw11P6ZZboxtRAKWC/o0iOGTUfgY/AeUZNbl0+9YZVt6IP/6uL/2C
AS/vW3WN5YZMdC8TzVTzjq0Pv6hVB2Wme7D0skTvY8pQd44KzR9hy5BDK+WIDKIJPwTeBDdYS4Sd
HBGfos67fMgwQufJ2SV3ClqoqFifenNzXysR07Xumza+Buy7NW1jLO29yCvkCumNFYasFc9ZiV2K
kHT/XPg+wfYcnVSEnHqT5c4AdLnv5RXFMHHHbBoNql/l0IVZB9XugMGJ4SF6zDJZ+jvfisyNzjkY
Ea3HBxb4bJXnIVTOU5p28hrHIcg7wA1xuZMgD51wUDr5jU5Uk534hRfBxS6D36lIhXu0nNgUOLtF
yhrZ6T50yVum8Wsv2CUABJN9mYSyPcTV0h7KsKZkkYOyS1ue+F7vHQt0wNfCJSKQt7N9j5MzZrWM
2dUB+LGOars6MzSEaym6QOONcGqMn2M27wy2ANwHDvrylw4dtnFOkWrWuVO8hxfFthr029VKWM4d
hXJTgUITxnMr7/20DfsVcG+UBokK7Q7JI5uOW2WWcu9yFDmalhA2GrQRM2n8svhyzZtmydycWxpi
go1li+JkzcR1ficq52A0pduOm2B2Sx/wde2pcxkQE91kQWlNNJl7157UsgBjL0xwSzTFgtUyDp5k
eW7GmuT/kMJ28tyPOffSjPts8EU65lgMGgeKndhguVGGGKaBScHCT1Smj1eU2i93IjnOz1nvOM7F
72GuHZ+2OromLD6XzvTNs4BZqyPbEHIlxY2JKOmG/i6ppqxaJYPEpmEtzqBPGSd5zntCLxvO/LT7
PZQgVWgLqi3FtTfO5SaylsJDNxRes+HEiKODpYY0pzLAIkvfwvZKYKdeCHXZD3x44S9jq7khz2b2
lEyyoUnK5X3mup/tex/aXzCg/Asn+YbTHa2NQ6GoVq44pshztLWOy8ssyjur6bj/Oy2e4AI4+GzK
P1yY5zO9pdZOxlZwDvPeOdOH455clVlfock8HpwJJZja8wGw2C52hV1nL66zY0D0dkFk/lA0SP4F
rs2H6utf2hpo/6uC+VSqptkpACpnm5XHvDT83IXXr2vH++Zmmd2QCAbfMNZqy1vD/TUK9tH1nC0n
TKDQHv4iXhD+SVC13KG4APJaNlTz6ENZiz9R1qSPPG/jSxQu7ZoyVCZC7BXUINDQtWdH7B89eC6r
vvWXD7zHzc7ivv3h+kFWbvI4zi95WZdHIqbFQ0hB3Yme0zvbkz+TqpBbAlz0Jx9uyKXCdHwaJ9PT
reTJxwJz1Jvym3HPkzY8ZixMTtSSxC+0wEFW4jGoVriyyaXOerzLOGIA6o82Km/NqhQeSoTKDGsb
ROx4P6g8f5hdtaezutoFtnIOU5nVhwJF49JyXVthfI5WzujzIg4AwvmbBP5lGlj/ZWVwG4z6uY4x
028cFWl36y7eD7PAo0clwTFvxbDv8vgCmgOxZuC1aJpD08pPdqxrG+3HqgzRBs7LStXiSWLgp2L4
oZrUGUPZmnqqabdEM/u9zFl2eds269Qh0dIZtcM1jFxRTvQ4Zt6OAhEKrvi17Tp3fiS/zaqs8PEN
KXNFiR9dG0A/r7/7GpFj2uVj31Kk6Ub7FFvO1VBHagbWMbSaMj75U4VZwrWS365tzGlZEOC8uSg2
6RA0NzbtSCQE4OdEYOJwCnwlA7JcOC4Ya9PnTs8uWzF557XJYW6b8dlkA3f87C8STEJvVeyYn2Zo
HoqWHL8WhqvwByt3OlrTE/sxnG0GntwUbqYl/UWYaDMYcZd19imQOYe0H+JDzpIbPIaUInf5Yxqo
S5SPp5Su7K3oEszTpnmVo3dISbl7uItouVE5zpviTLh/Pk5/sWoyXc97KpVf8qylfrIhX+gF4h6y
Ej/LtIsIEbHc9Tl5O3yKjobnOA3Y2ugZwnQ0A/LJMPDyXHLFY1rE0XMR0WRAz878VloqeQ1VnTFP
unpewDMlKDL1AC8YC3fQObuozfr0uGSDhUm6TEE7ddovP6Wz3LU07W59oHobx+9QeQbNNtMsfAzr
vMNgMiblEfRUI/obu3BohgH+SGOTQ1yHkEixyyLb5mFdiHO6xNWvcAxnRBUW93O3VGa1qKDK/D2f
oHZnz5VzDGeIKJDuqzu9GIorAZKZk0QgfO9qCWWtm6NyQzAi2NF4Zj1YNU+XFZyjxV7hdqr8PaH0
6XOY2ZdYiEsWF8mFpisKQzAJkXWD73uTOHIIfrHaVNHW7oec+rxBJ/dC9v3doqV/6JPMuTPdtUJa
JSDm0Xphm+KgGfLjGLHNWLklNndNXvc+orrutk0VK9eC3gBs5QoDG+LaZPily8qOAOT7DP1xieQ8
ZvD6k17cyNR1VrQBd4jMg3mF+FM+jHPx0LUAFYuEiuTZ4b27cNvfD7Kdz97gkcP1zCOz77sCXflA
sIJDrinuuAJOF9coXPBkT7zNVPY1TXTVU6Jz3tC9jXiYd6/Cn7oNNNKLFEu6nwjxbHXjik09Bskd
txaxcoL6dtRivEv4QK+bRhxE5vDqx8sf9sCfZWCnpzTAap4G2YFd+VH7+fjp4YHaeEyh25HugSNW
rXkTSw5OJIOxfubXOrzj1tIXK4m+JpdZe1BtcWi096u1dHfLCOTQ0uM1iPj1EzsZjrA5mNNt0epu
6zY8XddW29OdsZC23/KpTS/A5gg3DPRoHMppcO47VS5Po7cUJyd10KpkeFNSu0z/4ZQcB4ezxMvm
Gd9RWv+y4zbej34AizG3283QZjT+5DOJ58HicI3679E4Dxn1nG8VfOM1RRMfTm+Ha/b21QNwlpaM
wJR8wUyJLk24iDcP5HGaNNz9fNW8ARlGWamT8HGZ6ieR1dVbnxkCWuJY0lC0xsuF6U6TLQRteSB0
5/5uCt2cPKs1j70hV1J3cfK77YPgd+N45q5LXfclKjodEjkMcm4qsfdEBzLpGr/pn4xYyrM1TRmW
pyEyP4QsKBmibAu0v9B7qw8406ghQ9tSwcfMev8ORxraGe40rvGZsijmKJ+pAWauKpvpSQzjsWQX
uqcixP4qRTisZSgtFjhT/aELlW6bmT46UMz53UAwigynW92V4SzeCa7InfBLdkJh/WtwJhJYzjBw
7SdvN6YsAoBtbQE/dkfjRmbdEpxcZ/ESr5tgWU6Yn5o9Lttsr4ZswjxmZMATKepisqn2sG97Uz1E
pt+E1PKs2UdWWEwasdwXbNtYvZiMdmareCHjhDEugRjNB/UxbQt9mgULGLA/D+lMb3ST9vZmyvFZ
UnvvnScu8ptmYPuQWeoogmKbm7x9y+jYeui75tkRlTpPNPwl0DtXBa5UeqMy6+D0YUF/IyJ+i+9z
bTlJ9OnplM9baN5Dd0rvKzvxz9RvyCdKxtILFg57XbiowX6WdNDR5pe4iU4FhdaHvEmdx5wr0o4Y
WoTbdCo3fg0tZcJNmVLmRdv4XMfz8zDkrK8Kw650RZWJu7NdBr6Zg+Y7p2F9y9U2u6fAPX1kTGe6
jBGrbv1CfeXFJNcmd67mtDBNzoq4+qXGtXLCO0mdZQRbN1pcZg5ikTxB3OU+A+B5trwxuxhbPQ6O
kJhubGafhLTYyqq820KVyU2YN/hwGLI4H23M7C4+QoqEooOaNa8GlpRNJslK50XrPdbX+082wlty
ZfvFSopPqLI3WRE5KxWTMVjFfDyP48iZKnFq7pxOk+WB6A1XiTm0H1tm77YhXe2iAdfZFK29yf0D
pPQtJ673sqQdiFBsAUTe5+k3vy/vZPV/DcrZm2bof+PtfIwbIE10pAAirVywS8PQKn58vzq6bV5u
K4QC1hcRlUqMgzFwqy4S2doRGmNrCpQroofp5Ba5xzU6Cdm/5JeE+qI9bR43rhSPUpIJyIWV3Zo0
fGmyYWOLJjq2UUjV1GDWk6JNlOw4r1QdPUSxR4OnGeLtorJPdJKKUx++mz8X7hli4cHUuDpztZBJ
KD+GyqXJQPVa3w0ierXKTK4XOw0ASdXlmZYdOsXsJSzH8iuVdXLAw2puAEf6B/Rt8wFlDTpcySJ7
qpa9NUfn1nTtk+XnJMGvp3PvTFtYCMWTTuZL6QftJbatAgtSUD2rABCj5+mrZ3e8M5wDm5m+mW/m
g8+wtW4bu/7Cn1R/jpPuLuVM/Qub6FEcGkyqa7hC3sqyaBdy5BKegrbdWjTS/WK/lu2DUPo4v33v
bRphRNACdikHGAg8ZFwyWosDsI7Q4mGkaevAEP4BBg03mduThZq+eYvEfCyc5q7V0tpP8ShIYzSX
wHWSLUHXfOcRkP1xY3d89hF12IRck1QRyzEQlSixJtZgQYvp0FvO11CVYO/CikZCqQRdbvZQvVwJ
5Dy30+4+121/ZGTzNxy81gb6HLSIVuJQt5PwVKKi0FxIz1/klf3Orzx7LRphbTycpJxjeFnbyFYv
akAaIbpL9Xk9Lg/SdctTe/VMKvGzkODbRbag1VvwecBmbumndl6+81iiX88hbuxadDe1VXFWhtC3
p0bW287CJBw4jt43glV+OA/TWS6R2CdqucXofxnn4BfXIy7lbqVv24aeWVbX7gWmZ7NuWExSS4W3
/wNDdc3VMP2ZZs5yUrtqA2C+vvT51G6DOAouDT/cOmzpmk89TJGxWpluSVfkD4kRmwgvWebQ76rr
6RNH6oS/u7mm+e1qo6rlDcztsqPGKLhkJGH51tL9QyuitRaslR9KoIN8euD620lf3ZAlwJzC+Huq
+0w+ZbVodqADeiSF61xHJzH9XyEzIRGcbk+JnMtczTM+YM7Ykl56UO2YbpqOBTbgouowx4s6KmwU
R7sn8NBl8gcFKmSEyJ9wkC6rcvSufT/y6r7DyjkUnQ1jNf6R9Atce+D9QyWDay6eNRzx32RLSvXe
xzeA0iLFevQzjzNQVyc21/FtBLtkXM06JzBMfoRrJELjhuUVE9PYqzWfH7K1U20eLB/wBSvNGrmu
i5BHS70pJ9yePBSjGDDjHGwGPQ24RssXDmiaJMFCbMl3BDieWyLaPgsSHA4fnHjWFrOpOIdB0hwT
SVVklXt3c10d2zTMzzbGyX3XEFuI44C7I88HZvs+zDezy04iLMLskE8oSwDz7b2jMKUWsrW3PRjZ
beXplyaZXrFk0qzK7+QjKbvfZePfyYpQYbV44yt5In19b+kj7mKzRwS/myhXxabs/qFBtlj3TVps
MekUu9bCcWvKeVp3/qhOkrjKJXZ8DlYoiNixcpRXqp50Qp50SaZ5PfQ0PMEj/5yAojsnZvY+PssZ
6sNqUDpt9oUPffkie1qCCVJ53q4wBUuzOEGJX1V5LOpNMMgE9CH8/PlOQzu/ZI7glfUphJ7XRa50
jG4WDemrCpx8RfQrvUYRKbt/m2g3ZIIWkwNt16/CN3gcjVq3iLi/Sntsn7OB9xup3ZZCZ0OgWW26
pIVBmUcTMyGsXIH1Qjv6/7F3JruRI2m2fpVG7S3B0UgCtxbt7vRRLteskDaEFArROJPGmW/Uz9Ev
1p9nZdetLKAvbu17lYiM0Oh0G85/zneAR0S5iLlX+uM8bL2iZslrjZxbyogFtTba2PwlOuS6e0+O
ozimurIEm55tU8LFl++s+24wuHCnDTNBmBpRT5XhqC3r2DAL59oYgHw51bNrD6QQNDEHFk0YQILi
w2EzxliGj87Ie2m1KFlMN4U0enu1iMi6kKSdvwdAiwxDB6MpSXUxssI4PPZ3KP/BnszIvJdl/FQs
fbodZskxrThHvfecmxEVKjkCXDzm+qGM3WPjmJ+RVc6rLDe7cKAmb2VM3tfQQdLlQRihtBbpThoT
KQLJmOIVkAPtIriXsSME07bFe+OEVlZgWi39+kzo2IhLUNRLeT2W+023EfmQvkw4mLp7q+1Lngc9
eXvi1am1NmhSfEgQkNIwpmOkAKQy1icDQQjSCLJlq+PiFR8Q/v1irPvzWC+MJRj6WsJs1jCOSDhY
iwjZOquXaRhe86p4KhoyN9rPnIceBOpDbc7l2lLzzWRxRMTGW76RhuFs0bmPU1xzLWCRVCxKzA2b
vi7vik7VhywQFLn3SOYvtMJ5B7v23W2TJvqHBfL32wZgtPOsBPeaXUuYzFX0g4jLHMYd5eg25JYD
AgA1emaUfge6F4wXWTFAXrsQi87+pOsW9+Jofk2WZHaIPd+dPwrJ6H9PV1tuhRzFG3dv946Kdzz0
QfqSJG1Ax3IHIOaQqMJkUhvXjSaIgxciCaVrwtOFHKu5QFgMfrgiY9DwNqVj8e2uBpqvg4QFYVVO
Q1ttMyJ+uMz6qi+fMujZE5oaPArDnUOA6f3EKJRg+tLsY0oPWo5FsTeON34zfjAKigBN8dpsuyVQ
62SJIE71yytp+zuk6WM8GzPp7Wu4ea703lxQagsj9Zm1wgpQ11K5ZZyNIzOKxFkBH+HU6ZbjTpbS
3drE/9BVnHFljdmy7mPgWYOR3jLvWI1cV95ijZ+eiOS6GaaCWm0n3mZ5K/dGNYmLxhsEubea1kPq
w/9ldTfdtTTpP4zq2ieB2BbWCftD/Q7t0vtBrM27aUwnCc3FHt9V46vjhEQKd1ShyrrMJUBiLNU2
7gN/79OodOyVXfTbse50zeuTUFhJnAGfq4ozQRtcba8z7dhF6CnDwqxRGrDCo+wB2+L7EkfmI4OB
m8I0D+MMWWDrTmr8XrSedmQSat4RebbmCF6GgyWjdd7CraVReLbW7J/1hXH2iEneJzpXo1RtPSBP
6PG44dDwkXxeoQy4NUlCZNyJ4+2bpMehrdCYc93Jm9qmIpunKd1wSsFhAWHj3E1L9znU/qUjGrFJ
+6TbckIPyItP0xFwMab8uLDuVWXfykCLne7mnT8kt03W7nUtgxNwi16zH6XNJfAHKkmZDqzHFneB
zgKC43lcm1Q7tIx9Olx7gi36SXjRLdMONkUu0/eNx1NpIAI+2E56lk2yHRb3CO0WZovNM2+q8q0h
uI/47H24NTo1yIgrGDONH2iUlXtUAHWfe2kVBoNj7eRkod4qvmm6IsPZCrLPekkPbTB8lDXuq/ma
sbWlPa5QAyL8kUVtTD9Zb4vXgVwM78aGCm5jvjiidYHrdKA8BArBRtsZKhJO8XHf19p9hPDomMSp
CpApo2nv7ZSY2rxk1hOq7K9Rxs+FC6KIW2J84xbztAdxtmxmn56IoAhuJdbIu7jmNcT1w1khd3t9
GFThH5qJWZO+kgDypltW0YB3peqgzfUmNHvTrIvTJIiwwTDiTQxVRTwS9WoehyF7SAoOsVHlDFuf
2SYJlczEX2Ethzh3cTmT7z+ATn4tU6wuxuwTRBzH4lwIi0tgpOkPc9rPmHYkYjrxrXf9pWqTRD8X
uHRjFPZM4k7v6kL80CTG90PUc3xLqxfoGS0cAghaqTlCFIOb5wtO7hsqf/H6sYScSpgl57ijuNiJ
5c/SIzvCqdh4Kn32AjsbztJV3LXMYjnYcbTlB0SOlunvUtltCRqHfM4c4icX7x4M6VXNonWkQbzY
mP1SlMAhlHoaMHu3J7jeg76dW45JGEypqj4VqP3Ru9ZD5IZdTqH5qYlyyNWD6bDvwtGh4iSedmKy
TwbtpxqSGaddfHTyKKPCSp4ZfKgUABwX4T0Yu4p8lGGo5pPSK3kCYxxhBOyttv5bqdf/pjL+8v/M
ZPx7Hv/nf+g/hzL+HskgeAEq2bYDiwkeCLsr5/dvPo0r3kCSogsoJcJtQecXf0UMtFN//Yvt/Yav
nbYLzBq87taVsvyHTwObRiB9WKwm1g6IyNL5V2wa+EX+8o85Cc8ipkpRI7NrnCH0Sfn/xFtNOFNo
6E7HakTp57k1Wsc5D8bkZlRYcJiiMWPj15GJWZzrVAkRiAAXnvP4+uMSbGCkLzr71grQ74p5jG3i
tYWs+5bzcWuDJqo4aARgNhxMF/jDUv6f/khVbxr3nocRFkd5D/bGenenAP/rG27tQFFCRtyb6DgF
5sp5Zs42gkrnGjA92i2dbJuRnjoU02V0h9BfAo+DtF82p05ZWOhTPNtqOyPtPc6YAWx0axWjYXU1
ZGLWIQvLusPJbagG9RXbft7sqhTtB8ISof8bUyYG6TTHQuBb2tQVG3NaRLL3/DJCNgnMoaNjTohc
rB2HyXL65nRTTclvTDwAe4dFyO7FoeXAaEO8s6P5CK4TkyHJf0TApi/Gpzyog3YPeSAL7ppkBDOr
uhLnCK+6NLbQeGS5L3yOfFkywCSxSthgzFYwZ2M9qHF04IbIi02PwkvGX831HnJgieCQF0u5uppW
zZ05O368qT0b3JFjt1IiFXRCFlvfn2Q/bDud4bohi95fmwQK1zLi5dgIwEXXsFntGMfcTaYDrfcu
eWXL1J9ZZtJVQcChLcImQZVHaOwsFptma+eSu8BmJtOi22NsMT2GZxMzW3ikB4jNo9D8HdgvAZvF
C7DlYbejV5iHayib4tZgCEvwpdbWSNw2mO0VziHMxtdQuSH2RURYkKlTgeRSWCj9q1H4fr0HPg/q
0pK0x20zCZIyDEggYsduG0yVy9w25OQW2d4y80DDNqityHYDn2dCBZKuf29iXCWaRyfBsIniAftJ
O/joMCN1EuY6sObyWUoCJ7FbpW91RvIDeLtvPePeQQ1NMyKNi6BPCs9P1d0IkFZnbDDX43MScapk
kIpY07vkoTeLJakcN/OsfOn8QRFtUXjhPUU8czebpGRWCPeOccNUH6pEnoL52RiqzTk0UFyQbxTm
qGDTVlJcJEcM3M8pTqnrdh+UuD3otZrSerTCLik0IUNyWP1aOxUOd06sbbS9wnBgArhUBi2DqAhl
q0LcmTVM+XVsxfSoMgwPWqYZgvEpcx/5Dluqhx4l48BAGRhLZH9hz6B+/KjBoYOxmW2RKhwDpQsG
0LrC4ML3pTyBHuaY8qPla/7g8Cu+MwwBEiXPjJONgW4/0lA2jgwhOmKYK6YTIt4iwaYPQVX0tBD5
9BzdVNOk3nKCSiaRQkiTa3IZSRwiQQcfYrpSA7JS2c1WaFZMYE8V3iY4KdUVvpC/uCRf0MvLFks6
79blVMq2+Uj9xiKXXsIH5pHS/H7jEQlqcYZjliyNEWYlIhzQ18WRmG+tKe13Sx9MwFWDuvM/lD8U
wRG5pxhg3BmVyX8c3msjUgSH+6d+qFLjQhSize/92XU7WmU8apY2QTB0sA5hbPTRxziMwxThUe8E
DjkkYKUAxLBK8MZC2VqDai3deBPgDFrcCwi/bHJoX9KGvY/72MpeuR37eHIQOZl4Zl2rHycxazck
ExElJ2/pq+xdZamPIbqe6q4BRYGtfqOH9Fq/UThDU8QUUZSs3qwX/gK+jGB0VXBLN+d5PBZ8kRxL
iW5JXazJBnHxiEpHeMc6kFH9QmBDOjsfdSC4TcyyKzaD1bmAUDiHV/OPYnTt8t6P8uDaxBlkI/ku
3EskdC2z81499Hxrf116iyikEYeyWQCCnh9/FaRQCUuMywzok+GfkCuhrMneUuTEXQNpDmY7fb9c
vewR5X1ljE1VH7qy9GF3JdbbwNxWcLx0F+rnIFLcO5GEcTBPhfmhFlL+IG+oTgr7YRrM0M5MS/0w
C2ZdW0rVqPwYrRFgqhJGrzaqd8f8Fll6Hne95Ir7FPi99q9jxWunkTPGj9LqzaecPAeDfn9u/fXU
T9i/+QrM2jyuYZo4lQ3shtR3dINb+Oo0gD4SbxzOxmwntTViG2NQjtihqho4AA7E+9qxVLEDiDg+
D5WLGYJSvCY50PmuAq6kA2+w3m+SKEQqmNoNdI8BRUxrz+OISVuLfYio5HZ4kLRRD6suqs23SOel
v08H4QrkXN49NK/kjd61mKzz1UTghWlZX0Z4DCQ9ysTlSdlte2jSWPUAd/BbUVX+oGi/ISzOMGpr
OCOtzmPO1kGXm47jfamcpjmAwzCfCKKa1MI0wpZns3VwIplc3uwdPfHLN9ZiYspupM13nmNos8yj
rXhTEkWOL/3ASH6VEMVMj8HY1OfRzOdnkU/Ua1zT89kt3jjophE3VdWtjESZbaiUw+/aMJKcpNq1
LCRumqrcoXwAMyExw1xtim0OSI9lZrkYM1OGBpdSdo6xloWjeFmMgcoAmYK4IyZifvc+YVHcHjmm
RcOR7RyWfQ0sKdWxd5ej/iPDF5gCt9y1h6e5aGN745RJ+TikWnJBN3UEoloygehS3G4QRUteI2oB
zIh6emlb19ONRH3nDPhQlxpZIwcGxPrm6+kTkCH1E5aI7HtzqvGFo/j4VWhyqpJcuVuvPXGumvQl
KBY28g2BE+4HTdBMyUceMJHLws43I8yVuGCL8XlKR+z6GSjon0sl4FnA+I2fOjOYzVMMorS87Rhh
9T+ryRuZcjA5wEJjyXyd55lQyAXSZWDoNFT4GBxkgnXqIvskuqOnsC24szNisEsAUDFJQCgNcyb2
mZsk3tYfmCXQpytldTFjuxi2LYxYbyXbEvNPJ5p2EyUkSXgPU5hG8c5kYACCxrYqqpxLfQYRFngI
wJ8Ps0Ct3BDd0Xof60p4hy5wsjfujHN3MfPaqx9I6Hb6kW7DVu9Mu9LfQd4uTeiUFnpsMvaoOdno
J/m2LixclsTJRvhyYJPn9Ry0eXpM/HQOPgBxcZ/v7Nms7hZcp1bIzEe7P2iNavM72gvS/tFNOT0D
IRoLPRCsD0VRcxRQO+Xrupr6naz4MVreuwL1xeRdaKg0ceHwLLHd3kRapd/oHyhQcWp4BIWAOufs
zdpaVqKpuls6HReGmjmAVVwtnhetTH+aNWzIin8y5myJR2VrC2dNnSb5Ht+Nc2aHVfg/QAxFK7FI
9brgcsSQwFbDXm335iqKMUkdbJ6sayBsnuv1IC3nDcXe1+vJrSz4UIYk6zNdrbQQ52v/A6erDdSi
6hgZmHElUg5XBcFQNrjx7HGDvfRlS9dNxKD9g1PLPG0TsNe4iLCkvXtwtJ68hvTXOiIwc5/lozVt
KhmVFAZxiW43mhHwGysihsohUAa4Xw+GcTTAIF3BSqmBiieIYGBAcFmNhJaZEbWjcFe9baTf9uQM
9a4eCqxNVerol2myM3QlbBiAL3KQbBi4dfJNoJWFoW9sdiV5bQPYE6WGvLuQnP8kUj7i4u3JXmNU
LOfHqqjAVgCxtL88SKxcgEhM1GtP1pqcchU312wblu1VrFFz10rJZR9T56jXEodvvssMYSbsIZkm
cWxRsmZYlWRQrgGgrMlIOh9dMhm/MBDm+F4Tr9d4G1KOqY4YejjUlRwkiWEh1Op/IxX/HakgZfA/
RyrCduR3Wib/CCPkcvD3UIX1m2ljPMcQy6tvORaX4b9d1m3jNy8wASR4vuMFxCtAF/xxVxdQFwB8
WLRH/H7BvwYn/vuyjkL4G8kHrk7sdcAMXQIc/wKMEB7in27rrnQNTqUSQhLGN4ty+3/KVNCygy16
ioBhGYjtdf3kTGKAWz+UYt5pl02bKz6X7RjcXt+nJbPsMjkBZsp+5JDc3ifLn38KpQG0Ey5KN56f
NdahqpPL0HPSmqsEZazsBI2MwAZlgkCdfPqoZ1s3dRieXj3dESGE36OZ7hNfy91VJZrirLc96uqm
L4NTavU/et3c9bEt17Ov1MaZrCm0huLJpr1ibU/aeeGc14SKUD19uB2thGFEurnfkZPu1FNaWNGX
TsypXScOZT+POK+IzSqTACZt3jlghQJgg5szKjaEG8/rYjSa27jEljWxJd0JtxgygnRTYe38aBwI
vg0uTkYLt3r/RLCQmwfzhzkJu1GZwxeHFi46oh3gJGs0kXJtwzkQK87oV0pKbZqq3cx4Vxglm4DL
ZST4WckmDK+9Azs/JFcpd0lmcRmo69goQ0tPpDriuo/vlcMaqYhx5sSJK5zfpAoJYdmM0cNaRPHT
Qu9Zf4tvvt8x7CNAUKEFnh0a8F6saAjCKpDFeczNHV/7HqvbsvIq4EsML+zVaIh2b8Gyv+HRCccM
bW+uoTvi0A4OHGIj5PY22jd+sh5HWE5psol7tUeNcUDS1kQAG885BXhA6wzAr5Ge0AVwaTQxllZN
sLgjaTIsyz0USECCInld3EDhQFTpTifEUcl7EsHfdLPD2tjMSpuvZCCC4plV3PLZrApVxaTvArKL
UCBtcIT/+mp2qX+Vj53+9as7f9T/56pY/sRqfn2lut/fb//3T+fkp67a6rv753/1pw8CEfqH7Ln5
6D7+9Ae0/6Sb7/tfen74BYj3b18g/lVd/+X/71/+26/fP8vTXP/6619+MrjC5v/wi1NG+Y9Lk0sD
zP+8mD3853/U/WeeNP2vf/vJ59Mf3zr5ycHkT6zV6+f4gw7j/UYI1sLsYtKAyPX275Ex0/mNoziC
o+WbtmkaNh/zx+qGfklYDJXQQaP0HM9gRfpDibR+swAPs+6R8qKh7Ypn/RfWNssx/7y4YZxA7USF
RIs0kF7cK4fmH/tv+jb1mk7nlJBwCOa0NLqtLfZdXeL3vuJWHG28y9aucRYG/buzGFQTj7K71H5Q
vZreMF2YklNWn4Ge2jK/CkixJJ92U2nGljWILwlvYedJz9wUADnLNQ499xfD+fnoFiZS//UzTqCL
qGzPP4GP0eLcdgp1wvOrV4WVPDnMTlkf6HOZXmCIdjdgELIHZ9TujTRnGjL9CpiBSEH7Lfi5L1W9
yOdIQSichtRbd3375cwmn7F1LXVo3dTb191gn0ep8LSZfKwxT5QmR3l5zsv2avvtLgqk7IVOkq80
7bDpw6/ZSLpCr558Y2/n7VeB7eUVo2h3qbqCy7HpVa8CqOKtolZn1ytx7ZpOvNu+q9vvRGDSKoQ6
XD9SjHxGI7PdJwA5X42O5hOssfwm9vmWUWe6C/WZ7jeioLeHfO7t8aV/ejG/QMoIswvdsNSU/v5j
qBJ3GL6Q6vX379Kfx+xi4Bi9hdj1NSZ8VMYpL67pnkmg5WyqyZV75CZzEzPe/nZSo3oNekdzYbXG
7tJTJrTHC5ldXMjYGEDUtOk8PgM5s29e1alZmZofwhCiveI0TXOXz072zGGQX0ChjK3shpHwCD82
kx1v31l8v3OkURto2b6MjkSABMTh3S7S4icRfPscBY1T34M8Xc8S7P219sXYkyOYwtLkA1Zmw8jN
jpT1VfR8Tiq7WV2lK64mvuuL18wdmezKy9jG2q9U+XK/oH3Zq5r4+3fq5Z9NSdKC8e1XodNP3QqA
oA09vddfa0leex84/MjMDs0NuuYnGN5yPQi+KIdUwC/+rL9dJ04ONqfFfT4rb8846AtAsbx10F5u
Z6Gdd4vLwRqV6hZ0yHhXztSkDOx3K/7pixEZdzAAq2E9NISZPD8B9wIbKYcG1HlhqkaPUGCTncwu
wlA3jFAJAe/6L0Zm6k0WaeNCasAP69b24ZoaRhjLoILoY4/V1vSk2AjetrdNYfShwUHlxInGPmdl
UGyQxfUbMta4xm2XHAKyYWsXW8lGeR2XY9F68Rf3dndPyzIwFoJY0d7rffvLNqAQrrqZtAlpvq4K
cQgRUqmW9tzFJNL8yu9+pSNmMm8I4hSgWwAYTguI7b7fXkYeeHZdxKRgMkELLjaRHieT940x2q91
748PqeOhy8UW5NDcntUHo/b5tCxSA4x3zX1szOMDLdTpLU99/4o7ygxL5JhhnfXNsKkaI76F6F8f
MXdAfC+Skatt1WJ6MDnjVNZo3QpIDCibHpj0uQvueoNpY0OYeo1ybZ2zOVhu4xr5Yoy4zDkQN/GU
GcZ6ZtlQqDoQneIuAD5goHataLP1d8Ro0tAbU3nbyd6+oHqOj0YVqW1DDeJ6cb34iIkfOo9A7T+P
fWZ/FnzZ7Tzl7qEvqp89cbgHk6USZ9kwuUeqnDCxl8x6E1tsypiDmtm0T2bJa8u5otShbUR2aEe0
HcHthQOHnY8Jc4BTDZzKQVgqokYaCuYgnJeqCXBY9Cb8QChNz5kR6aNVCuezbWuuiRnmOwz7BmQG
6PfZEVaJrDm24uU3a/O5NWTyGmCdeO1rebQXhhyov+rJw5AZStHBQbZFs2H+Ou/pdUBiJx3XHZ2y
jV5cS2D0yLp5H3VVd9dL1e91gTvxypvg1ny9GI5pnZ06MxVnCfb2AaouMcCoplJNG+hUXATNBkMG
DcV1vyTJukYv+Krr6Jcm9oQ2OO2hXkHVlUvy2LcYlXG7QoSACuBhTREpYvvUtRhLtIS8VFrYBMti
PTIE3utJeWHbG/qW3//VfQo1ZE2U46LmpNz6jd88xyNJYzmZ7lFVBmP3GGCZijp/o11neptsL7nG
YSAdY6ENW+IeK3dqjNUEkChUVjPio+Twa2CtoWrCiz+WHhaUqxValoXNyVjEjwwjDOBdFBTeKshq
x8VfivPiQt20MH8d+nIicpUQueWyem1zMjmGNhRlhi6Hx5hYTWhE3fBzcPqzTv2JkT8/ry/cE/Nq
zJNtPhwMOQf7OrrmuvzKrU55UdihxvF7zhr8tCsziRF66sE2T2qifGhG8TRY1gF14IRpHpRRqz2H
EmoJcHUhzkTjQRuDfNW4NkMBoPmnAP3CGaB+aocyOWjMqM9tHSwv3N/80zzFxvUtYd96CtveqnZm
69iZJZMTGUsACRL94B6vEp0Ji3APk5mUN9FcLXvb9YbQssC/wPApN72IaFimWOwWGT/Gftc2u4Jv
BIuuz9pqwBpyfDZkPXhHpCabUiRKeanpokGM8hmG/+xU7Hdck5ST0sUQP4AEm29jdwxOSbdkX/1I
4pBIIGy5qnyKipz12bTGdW1bxa8YW9hZFsG0agmhraLUqbZgYStqftpHouYUVaKkeNsCYNEvG68T
VKtpTts1C367D3AEnPxSinujkCmORFF7RwRxupjbAR9MnRlfqS+9U+v46sWS05vAi3Ay4FFkIMV6
TLxuUtwz2ahu5phFTVawy5poGXkck+oBT78DndqEv23VSXTpquZ+gja4s2p1BtrR3CdeVfIBgqdd
I/q7fP4tAZO7XkzEyxnGkUZp4R2lYtzBnLrU2IGz2ZvuQMMOG91xpYqaeFgrLMHUpq2cxS7OvFfx
eTU8xK3vEGTU7bqo6+Lice9sbTYABMUnlVI0VyyfnGAJFU2J2uI5fg+40p3yzreJXRi0xtL3xlRu
JsPr5Y924plbraGJVO6E72tGYuKYhq046NqXiNHWiZWmDE3iBdsKBsGqrLPhc4F1956llKTQ55vo
y+Ka00FQi35pS0H80ZmIetdBsIMs16+CgLJDHeijHo3h0cT0cWmsRNDZ7Q+hw3hqO8S4V4qGfY4Q
n71LG5Rflwvr3qqEDgeR26Ea7XmbztLe1mPv/LQTvwxz5c1NSMYYZljXPks2t3OBsZ2rHA2DB8fq
YbuWlbBG3jVMOcECNsAAS+PZnwr5cyY0si05+K5dr1VhG8gacE/f7vprwWziexPVTmDU/MH31kbP
sGjIpqOizS2HHm1XR1CBZ7WM9prxmwxbabhH/K7FrqqKc+4EiA5adrtgaMtbIVgn/KSVz3ZXvKbM
fUNyLk3YeY44ACKsd647gR1UcxH6uXTWhCQ1+EKAplKM91ODId8OEF/ZHIC0xR69PA1LXFy5YMeQ
Q7aLU5jrYe4c6sU1bzSQSqeh4d6MU6bfAz72d/WcJjvhNMbXrDK5Iz4zr4zWpvoA+NOGweZycq18
uZs4FJQwi37GElg/ePf3NqD+xmG4e4+oX+5sxjM3FfS26/j4tnbVRVAmvzaxzK1SHGyPs2FeOqlA
MFsxWjZIiR0bQ0eY2bOGcAhE+zPAyP+Ws7v9jBSutrIeeLrwMJjwZEbf3BpE5VnHM2GfGdUIgPzU
y9LcN/TjCU6uPnhObt/xjq0PpKrds19rfGON2QF489rsxjVUdct0sIvW8+xOTwPK+0dSL8QPrErt
g4UlpW/haZnVkJ6LfFxOvl8Q59B1griPfZBo/ECOx3V0eV8gj7yBtNfG2nAlkTjcyFSXLmDGcAWW
890QN+Kh5y1awJuzo0+msdGeM2H74kYG4xfZLvNBJK3zzK3YvSSB7LYRMwVSdx7tYQC+4LGlte/f
jUFt7LHiMzPWZdfcDzB6YJXJCPZMWw49TQ5e/WnLwvtio1gObjIMTBNkrO7Qi5ZdV/HkKdPvdyTX
vJeRSUjoKkV8zRgq8xwHeXGgbCO9SyBvYxcdWrB/iQ9fQWXu2RRabaRHXJqaC6W47nj0hFKlvcFy
kT8Is9uY6GJb2dM+qurig+LSGCB1S+fQVCaYKztUdRlAcxoABs8x8RSMz+tRmM+FtP116Q1fmv8F
IhI9JwZJhE2z6W7gSDkhNpjsAqihDRuPAWedLmGjh57hhxpuHOZ2N0PcfWR9QYDY7MV2wtPCkJ7D
OkglhT3aYc5fDA90OuzQ+rjDdMYLLVt6jWcVhLAcw6GHFeqrRmyZ9sNHH9zzlLYJKaRlJP2kM4zM
s/NtBrV5P8ZxcoNwmCD0eRzKZqbxk20Ue44/99QBvDPC0Cs7wVw58X4lPduPIXNVefToxziWTSeu
4y5rk/TNzVS07srgUoq73al2NXh8Rh59tp+9wXyJXGac0pvlOhUYD1yru2HI8sXaCWOiVP4eEOW2
0kQAjKDY5iJ4wcj0lE3zY9G5+H0JSqzTZH4qq3Jj6Bai18AQrPB8QEmp84bBfjlVBfEAG2jEsyD9
s7I8+2UBtAEZo7zrXU9xDzQpO+CtcK7rlN28/0pqiLVZYX5ODKeI6WIz6X1KNwwt+zV1XzAh7UU/
U31X3OCiaRFXsf02S/qIxHDwmAYgYI7IseDRqAVbLigI9gbR8nNOIKpcz1JgaJ70xC4ZRNmGVjh1
BCPSMJnJ3kVWpuvOdB+jUXzTC4sDqrpUxvRGm+WwxW8I5wZ5sPTa+SaKpDjKzo+2i7SvAMx6s0SK
H58UIDw08WqSIF1xAryhx4OAwpCRZDIavNfwU852Wg9hszjVMYs5TXZGTQou8xEsHLpK/Ti95Vhq
rlKDYFxKFyUWCoOCJRnXh8XKE3pg+hvbHaqfU+XN2YpAL7x911w2QGyGDdyo6UnEnk8v1xC8gzhq
yTC4cTjk8bExGA51gf3TYOc6jpAdLNfYEi49Z27hXoIGQ1PKWRicTP89d16PQRlSQifwuEfAdLZR
FPAc4+BPZfCOvfRx0U7HwMc6J0lwGpLhGxr7TzuW2xKumeUx2DQ5UySdSyS3jOhQZd9EyblVQYTL
FFOqnZK3n1jZDIrXptavtmiEL2UuTiJIn9ukHs8O6AvgZqm/Ni0qRrN022vrC6DiIQ58tYEvqNYY
JG6JuI8MheB6z60aws40XxsjeKX3MVp3VrMfSvdUZ2xzfg+Zq/LbYx4BW8wzju+jkI9wgMOMB4Jw
uXjL/AkPS5A50C3HHyOplELQ3jxwLYwlvhrwNlyt+2oXOR5RU3g4lq9cbDh0rwH5LMB9EX1CHO64
0i/wKnpGjykTQTL5u6iYXmqSmvd2AJNe4DLyDbtGACA6ZMa7IhdpWCSM+K3mRXTBTd3n09Ey+l/o
c8D/6/ktp8ZQrFRrPzHHfi1ssdzXqfFWXX1nzdj+MEVzX7nmr8IpXpsg+Bzn+Dt1/JuBWH5sMwKz
g+84Nw9+zbmb7KGFwbvLKU5R1Fd2H6pq4B0tC09bbfdbmbeHuJP6Ry0wtXgmtUWdYducFY3oBjNx
Grq0LG/yWFEehrFqk+WSWhDdBHt2vJqBYjHvnFxtAptAZkPta45TYqgLfPZUk1bOsShjbnVU8jXx
8gWqkwbOLm9XWbOc0qh545f52JVqz+DwtoSdEap8uDYAsa32BxK7cl0owC0VRLx9fnXN5SWJp7IX
a+oSMCTgFMQqChELHq6R0NS4GEa9rZKAREP9gL/tLYbKj+bJtSn37ro82lVBATJEwquooOExNQzG
Qq0CqY+TSl7yBcLRrFoslvGVhssmAgPaL8YdYlP07NEssXYIN0E6pcgAi91/MXcmS24j6ZZ+lbZa
N9LcHY5pURvOZAQjGHOENjBJIWGeZzx9f2BadWfq1s2yNOvF3aZSIgmCDvfzn/Md5qH5gzEbZ34P
e/6VR2om71VUN9t5tu7oxDiC9RsY6qRvcdA89sSWwVDdMLYy1swwNnSHvGBPJE0dRgbtGagZjQ5x
rZM+jZLplcLAk0j9e42nyA9MsU+XrLWXeEcyCT5gru5g22XwbOYe2Ta7+7D95obzMCibPNNgPOmf
LlnK9tQtQ41qHO7eMEQSLkqx1Dmkzte6VpzBaR9ftzQQNWuD1NljU/YviIRyT+WfPIVBKtatK+h1
zZmTL6SS5nU2cnIqXVggYDB05fDjxthbHVbF0GhpiXVpJ+4KAdc66hwEh8rZKFTkcekoZdFUljxh
MfV+UN7uHn0H91YWNuO3toC6gievOGmv6c/sVOFxJzp9m72gPjZyjk6tgzKMRkCD4Koes/zJqalf
8ZtMfiCxaSA1nboo221e6oXJQGcFNdAt0cEBme6UOsl0Cgq96bzm+pYIGJXwAJ2C44+sOO5h6Z02
UwHfSRrpDT9ba9c7ORd4Cmhide3x4nZOvqwTzWNjhItoxITrvg1lvaM5o99KWFb3yVz654mQ6Vbh
0L2EFSdlXUrvPek6e41ltvdWMJNenT7Mn5swTb4GU1LtoVW3uzDlqWQOdCWIejAeCMrz7kEKRVRG
dUt3SBk3HyBB/I3dji7IOEXxQ0POYudpjmH0VA17OqT6W07rCA4NufaKHxzdx6gOZU9cKmLgsrEi
y39yFCXa2IYk7IWxOjRWle760LEOFUltLHnzjymI/TMfyT/GBSQFv1hAADRg0CRI8/Uxj4b2xBOl
ucH0hDXY6ahBgHQi3wFW9GcOHfk25OG7mzQSwWAoZBLQGY+hN01P1GYGR7xVKTXyLfQAq3kn7qyw
Q3cGbYWGucmpVseDAQmI7s0HG87yOu+mYmPjjVnDRUXn4Q199SN3eiqtRuzKNiNZQihjzzam+6Ar
drixC3JOucrqg64YGHYEP9i+yOamhsv+UmH/WWeSFbvM7fAW15a47Xj+3Ta2oTcaw/opSKZjvFRa
FZ3VHF0qZ464atw1OSLjnrnsl0FjX5rs6Gk2ObaQLITFBjO5FCWDDDd/ZjCrHolqMZZ1c2jUXYt3
CyjJjPglrBaIx0CeQcf5kTwqg+RkTm5ru4ChP7TpATa43LjaktDyABQf+WeL73PSdzd+AYwhLDpj
2wXLF1uDijkFddczV+E6cGeCi7XleWjKee3p4SnIzHbbxaLiaY5LM6Zj5sggOKbqnkRIQAxwA4Wa
ni9XDmDsu5xxNKClCCPk1xHnH0/dmlTfsqqo1i7PBC5C3jhCtXQDZ5tzMXZQ9Fto+6o+uSaPm2C0
rPt06p+7cpoeW6wpqyIQ47GY8p7dcoHzL/UfYNq5wI3wNMGywVoNyBMiQIG3JVrSncXElnwRV0ET
E1IPs3AN1S165M5tP/NUkmO0gc6kMTMTBjYODIRa7py0eyKk2T+1hQ0whuHNOg2H/C1ZOMC4Ep1T
BwqCuMwAut+py00NoptGOlXt0VoYm2DnvpMVClPtx9WDkRj2mS4Ef8f7OdOEhusnsc1znJvZrXKT
L7oewh3D3ZS2zL7a4+VGQOHMlVkpc3Hmhid+v+qCY6+77xMMVQqzKa1XQ3LAG5rurKD76GySxUNC
ehwHaX6IyNLuI9AKfS18wGoAKlAm5+CmhXKCCy3pP4O4weGTZbM8Tf1AJ5MW9akQdXVmFBXv2KDu
0Li2PVC9ndKdZL+dzxuV5nJD46K7MwLD2uYDlCl6S8R+RIW4QbQUWxnqaBdbyY8+yuCTxeF4NMdy
oGsglt/ECGCxtsxxQ7uzXueWrAkUo8+WIgQBOVfjqS9zOriG2d1AHKt2dN3mK0hrrOth557RYJyX
Hh7KGTaw2gxh02xLZkHrAK2dkngibVndPCdD3G69tjJoxoESUMRufZom08OBnXXpMbbSrwwb032V
iuHc83+vTWrGtrHhqEOTCOs5mqnma9PU3xWw3cJMs7WfLaqigqRKVn2Ax97H07jRjtHwIXHqrrx6
xOeYtDYl2cCYaE9sAnbQ5NyeekKJ9KPCG04dL6IkJpPNai7K/MFJaBs2qdh4kT1TM9l488GYvfa7
aDvofNY8/DA6JpkSsJ8HaYShmM/E8DyVc7VvxpRjGJrKBXMhaoXjGCi/Eb8BmZtHu5jNd/KWyKtN
mr26Vp+hu+r01ebks0kF+jNv07tM2L4OUGCoGMYUs5m9vn/pq/4zirLgDto69VM+WJXXEvzOXRkB
GRRz8+mF1yku/whJCgPgrSNA+Nm9fp/5iV/EBDaETH79rtPIu5iGztTaFxYlyD6rDFtzMxFv1RAo
5sE2AKJhGshnF4NlrTtcv9wQceGt8N46hE7dnyObIvRWzH4bN8vHTSPL9tTn+fga122zidkQfqEq
2XgjQdcecjdoT53t9h8Cj+GDbB2LqZXW9h3Z3Z9DTvRmZTCL/8hc2ZwdgoL3TinFSSZdEKEmczHx
BrG+kUDf1Ewhz3XQFm+94OoxnCPFy8S3hoXIcZMBpx65AkEb4pWZDKY6wA7kp7Z4udgeoVFZQfyt
cr3hoTLz4ZhPE/KXocW+UngqQYc1uNCFd0nqwT8GUYhXN4vq7ifWiybeZBMgsQo8/kvlKJiuaW7k
m3RG0Qi5dRTEr43lLG3GpeRgXU/8h/XUc4nGkPIR6uv42zGIkSRsq0toeeq+97R/JA5RfOlYk4+m
qPV7pepkyy+PKzub5cjRh88LeYMUKRVf77nPUJT8//LeirQxNqM7MiEeEITPs6IabQOeiJrmvk6/
9S3F78yE6MhwwozMff9pFdwswFF5+0mPl5wxe7nkocQ61l1wCJzMvGdR9S65xXuBOJOBNKrr4ttk
lWb72dlZVRoPvEx7o6yatTyIhPsqTe6+gqE1MUxzdtr9clVyPuvFpx9j2pQZfx71Jspum07zRQ8u
MznzGy5JDAIFeN9uPyWCauxBRvqA1mfihKzKcEPntdwWy6xcmOk3BV7BhFxhUvLgI+1C6EzB8JHa
lPkHY/baeoxEGYxn3N9OyXZd/8RW33l4ddqwuk3aNho2Pll18ONUhNV33ljGP2Yc/TRLx02Z3hPG
NDaDWzjyJiZaqLeLfzh8VKmj7ktfmJClDCGpJWeT228b6N0NT5M55bzMuqDn3Tx346uPiuI/1UPc
dxvDDR7jyFUOz81K2JS0D4Tv17jIPhWRUSay/IJGjvDZXN91cZiA8mma+l2QSsA1Rp/W68yph6dp
MxtvWTAPzlsOXT2DCmsmBFupubhJC8VuY8pKmxvRa23c2k7svQ9QXOszY5qXTvEn82D45dcsoNru
TvfScvdj4XbEiQsw8WULUOg1GguDloEkF9VReRLq/pDG9dria3mZC5bdFaFOa+tAcXkXVmN97a2+
vTMw6ZtE5ANY9bOVENNQfpBS99EXYP+hozy4tCKumTVJImtTwEJ6cLijbgJsOhv8ZsziXPK3w2bR
9HZe2h6ayriZBQ0muGDnehd2nIsYQcb06gDW3E9p5l4Qt1kjrAknbBcOLfNm9hnuSetyTN+IAY3J
XlMxkK29Jozj7cD4I+32SB85A9GirW5VVdWIlbGdVhE9sdSlMbmTmvxRH0c4jXEtDKsiC+ksqfOu
P4e8DRAqREmINygJsdgKbfuH36cN8j2lOy3H6CIJ1sLx0m+plesJWIuqPkMLp+O9SgowDEDmy5/A
oOW9UQm9UFN6kkCTvSTLQHsxCcvpihBslMRNTLI3uWF6WtooPVgXcQMHetsNhtefct41xy0flxmF
HmxcY58aEe0V4YPuFU3lmtt9ZRZOQJAsMI102ygWZgHAgYwTeFoHe08AUOuYVV5G7VoOZJh/qzQ8
D4YEo46fI5UL67xmXu1Attrw+1t7vo+5zZfZ0cSIjt9b2PcoIs3eKNr8VhbgLVrMONROhfs5LFuI
Fz52arONf3A8yXEn0mC59Zxpy9bODtlbpK/s0c4zugFJbmTjyJ6OWoLgMyzXWxez3a+LaswfuJq4
DJvp3YCqRvPn9OAUgJajFAmdLUi7NjrzO/PIpea2fat4Et9qBuLhFGowmcaXrpghCrXyoUXA+Kw7
FouSpRNXfQazt8G4EHMyQb2+GRFBNv1g+7elbT5ldZ3hzXSPOqBmL7E4IVn03RMlouPFgSExo3qE
EKIKx8Wsyo6qatcTUlqdcMgOGtyLSbWbCXJ90NVarlMJCW7WnK75/sxn+C/BOrPd5znQEBErFPUC
Shb0wnPNfGrrgC3dwu9w31yqmPM1WQtCi6OQ67gLeBOT2jZ1QrtfQVp8nUeoQHUx53dRVEdvdPZx
PRR9HbdllVfPwBGzczgFL1nF5tCZylfySsngQ18aDGetE64vTXfUANy5RE7SED0S3rOofCLkzKvh
fDZeQLdJYW11IccLokF/mglhXtj+wNVtiWUF/riyZHrjdMODlWWEJayLBsCMYoxNUxTbSsf0eArj
gjhWr4eC/UWW1aBJTNaBxBGEQ9uRFtJuGijI9R7zlGlu4w671oSaxMD0VrgeQbdQ3ncCPdfL7XIH
xpnSwlkht+nk2xxDvszHhSu4dBqVJRHGwZ9AojqNWKME33SjSPZ5jIlOCw7+K7tl61g1gc2AYGZH
zhFIbIIppOUiCOJL5SF5hnW7D0QJ7DW1b4IKgFugpmMgU/IQtCgVUfymNYndtgqgofgoWn6ZpieP
bFrHylm8MisdvqqoQEQjAIpCGb0ZZZgQwk++mK4KH8dUfYx0Xq7bBigRXeWMzQbghHZNVsbrd2U1
q+PkWjZ0aJ5Own+s5TDCXE+GQ6P7eU8ypfvhOf6nJAUHUSKbYEgxGEzN8jVhgHwcGsu9w5WICDeH
6W2aJ/ha+dON2QTH1DDHHZ16aqMsJoz4xOdPVqYIIRh3hV0VkobvWuxS5BfKIxs6wCJ7S+7n3edB
RRysuNVGitIRfOUc9e43bbzuJDYUSw8vlgUfJmxpN52n3lg1wnHvdcTAudXTV3fk0GzS4LA2Y/3D
pCY1YO3K7105M7h2Q6DIOJm2foOxpB9HCW8j/gpxkshpYTLzUh0OHWicXFMgF3jbnxgbfaZGzaZi
HF1ExrjdONN8BvPmHsvJeTG0M/LAx0aIB4dRhDDdjyJRzp7o8q6arAPqB/7kUX+J+ybcRzVRu+Rn
kqvbOvegPGNVsRU29IZVmkxsXj/HHUMlKaODB/hP1sGuEy2qt3GaMvuysFlvGuWmx6kw1d0U+g9U
wX6L4yeaau4TwI/bytMbZLYbAVlFm22/mWLjooKSUDCVE+Q/sm8OBV80nZ6bBrgNSJW3pM22U1Sz
URwYt1fC2TS173/v4w4vczo91xYVOcX0WLsuspbrnGRd34VqLkh4pTSXJoAqE0I14U/RxmRPHWQb
ymxJeCK/uYkBe384TSnULS83vb2pLXbopJvikTJu3CnTSZIHRs4M/G0Tu++jLt/jWrbryEw0YLBY
EybR4+1YC95j7+3sAZdM4yjaWltlnS0OJVk3DvfKju5tUF1u4B7DWEfgMbLjjCDFMaTnrNV/8+IS
vTcLcYkb8Z1FfgQdqH4p2vCEkXvjJ+VXk81fUlES2Db598aSe0qliZoFNCAXlCrf+60CThS/Bk61
pwoaF2H74InippH5vRMNhxnaCmrJwYzau7go7ZtGEGVfYTFh59PnHQc6TPyUO2hidHTTMv7HLEt0
FAkjL4qX0G33Zq79hzqFbE5H8m5u9KntaF3v1V1SVDcccSgWc/N4Exv2kobkrk9D9H9X4IuJx29y
TNg1IGdvfbOwvph0PaM1hhGsSIWtJAZeG1P8y/Fa2cu8Tu1qYxyQ85zh0SOHcOwHUH+ebLE7yirD
NNQ7FhgOpW/trpV3jea5pbgDiOTCBR/gH7bWgn2nIraFpo2HdGagU8miuFH0ZtEpqPHCiMnTWzfK
jzL076m0Ne6HFDYhieqtl/DG0oG5VskjZu6tx9RKXl22+0TO8uxAzmiFHZ5HOcc5m9UTtO1tXWm4
AzzBeKpAF5AheTAn99FQw+7I/LK/17Wp1yZH6UvXAUZs8oHJXkIoqbOq2zxz3ds0rpp1mAwPkfb3
UJn5kt2k3oik03skHPfUUUuxH5rxpjVrorvWK4+2GwKoDqAk9kpRKmi7LyTokKLlJhh09gC6x7xU
PaRsLn+/dhP/Ng7ktuqiA4cTRpMoQ4lf7sOqHlZj+Q1xmllD3C7YQnrvZhCHkVUfW2e4pYUDFSg4
k2w7Fm36ypMIvxqA6Kx4Kenj3IzdgGpTsM9eTXC5PrVbWfm6s1vVUSrXWD8GymrOZN7jW6aTHpQW
iVEuqmCs9ewJN35v6U/bZB8XVdnPBOb4GucJbUY58NiN05D5Z3e8HqbE3+DLBSTUlu7dwMjsNnOJ
cf1/Dif8D4wdQAP5q9zB+WtdfP9jTOH6//+eMTCucQHb8pa8gLI9y8TE/3uEypDOb1IoE9MteYEl
bkD+4F+8E+s3T2qqbByNlGA65A/+FTIQvzkOejFjDpcBCy1dfydkoKGj/BF3AoDFs6UWtNLQfuNY
lvilgtZl6GLkU/C17jTbHXRZld2VOoZpkOUcpxA4cpZZejUXTY1+FwptVyXuDazay8PVSqM9tNTc
FlQjBMj2FxbuuvRvMbTaFSbS2uwW4mFW/8ywoiQUnGPWpcRzMGmGZ2NqFqgbtlRjGXCapwdar+yq
8ao34vZFauoN5rSQbT5+sJEzU1wYgnHzRhEr7NxnbTDn6Vd0xYs2PzMaUS0DRmybHQ/2uEsvU0DX
6DvPI7hsRFDN4mIDoqACHMYMmdbMy+KTtnCJrZkpjfaWfkVWzcQJkhSzfCAE6I7G8DGBtFRkjvRC
/PSvSdpOq75+sszaK1lQB0Hqws7SD2KqZHCdgVPiQfyezV1iuvE1sctUkfRuZsNgJHnqsmRbs48a
7sMX3GjcR6yUSwTYNdIJ2ic2in6XKyY/9841MZz0ZewwAFqSxG2dmelDcU0Yu33V2Ru2nSSPI4sQ
MtZFKtHaazaZXnWeIMk1swz4Mnlv3GQ6m9c889DW48+SkWL3XQddkt/ROybkjVyC0Aax6gIqlOl/
JyDTxHtzZKr/UlqCRqEVVYUTgWp0nXnB64amPplZnbo/qhJo1Dvur7lmCxB4zY24BrS7pgDoRctA
b2IirPRDP6Slu9NLsjtTS8ibCmIC3/GS/TYKvCZbLUHOrIy0VT6teEtUvAxCnPE1GXHGrNc4+UxT
8xdryZjP17h5vSTPW35qyS67BtKTJZvuKJ+YOpEFIuuTm4yc265R9qAo1M9euQTckyXrHpEjwEDn
5BagmSUND1LMXSqLunxocZejC5cgMK7ZedqSyNGH10x9HtGIBGqdpD2OBQLJiYhUs22Ypc7nNnex
KM6CH/NqwiLC2SfKveQu7mSZ7PolyY8QX57Da7w/s8oRMHHEVukeHiQIgOCKAwC9Jb+k7gIJmIWc
f4orOkBcMQLiihRItak0mTyRPmblIF2Iz4Zl7SESklwXgZ6Cvb0wCqIrriBayAUpnbTzqr8CDQK2
rsUOvBKb1dGmMXM1XQEIwhuBIVgNHfJ7rIRuxRigdIw9k57CPXQLRyGqF6SCkV75CuoKW2iu4AVO
wQuFAWQrSIaO/CWumCuqgdM42Aa+FBAOwxXngHo3vFRXyIMB7+UBsgLoB3ceIdBUXJN+pdEVEXYc
AJnEla7YCBwXSCwLTMJ1K9IC1RUyIfOAZGHyO3yCgQQ7SqS6Z5bb4EnDT2MWcIVWkH8f9DNQDzHs
oyvYIjIWyEXgJ8BA5yv8gsYBQBixAXXpvb8CMsQVlhH9Ds5YGBpc5WG4jIWtHyAlsH8drsAN2E09
ZuORsd2C4pBXKoe+Ejp6P6NBOb6SO6IrxSOIFqJHn8PEWg0UczIULKlvbVdsS/L6gODWN7vIaWW6
U22VOihaipTaZs4oLvqisoLjgNbavKhyABAJsSSzVnpsmbRX1MF8nWvLesjQHlHKR7tz9sVcDjiH
46D66TRaYbKJdflGyZcMty47GPIUFcNI1NA8R5cZJP6Wjp7Fd7YgxbMOyM/cxYNR0pTgyHne2kTe
oR328OB29WgN3PAZ+tY66uMAbolnd1PInqLUinIPw5k42JW2eu0olfzq6ibp3hrDoeTQ5NKwZRnD
JHmy/NEzGSYJk12VzcbsqEd77JmgWQZ+krEQT6ibDLytPLbjE0qWEIspV33rQ5OTK6IFMRYYrYl5
L7JwkFthlBR4IyBlRHAnuKHbjp4stWGcPk1raq0X7DlKUAbIPpOAB3CdJ+BxGQl4gJlXIkyq6cK5
oyNVRZ1ZhBKG3ogjeNXOOLTZMuP+gKpXh53Rn9zUCcIbnZCYaFFD7Na5tSj5rb8hdGL2QCWr65RF
Ia1xCJPQDcpPdZ32T6Ip9HfQxeKlcWsUJ7ACfeyPaw8LNQsLLb+VQ7ivm/ShGNIMmmRStWIzxPSr
HujmaIINT76EnrAeZ9OlJ5c87aN84vm40dglocswT/WZ/FoqJi9NGEw9Ii917bpUw5xsRw7PSxRt
tOa7uAkxb+s4kthYHHbj+wJkV7d2TFM9aDdywJIlKPEBQqExy70lQ9SvlOOQdWua7NT3cxC4yXtC
JQA1pnEQ0xqzTmlhceGoQHMHnumRUWt/RIExscNmouc40PxRaPMdtke3/UoaA1QiXIi2xcPRI7TR
1FhNKn+FEDBSAJDNrh3qlcmXWx7TWDIg3JY+TsuRwWIbTmcyVI6/2Fyz/kY3XeOeGig29l6rLOKL
g5EoEGJxSHTjVvOUa/A5st3WW9MWCpJ5IWQJkD/yEF1JUplyhD2Gp072+0kZIzzEpEOFPnLrBijO
avKc8Jxi8bK/VC0b7HMvRdndD3ByqaM2jciv30pllkBKCdOrs+pqw74JjbhNLm6bYNL0MOfS12Aj
1PUXULXG9FwROOs/KMEWMza2Gt7Fmn3RRAwTFzVAhiBCh3y0fJAMzSp3AvNnUevYv0lBQ+RbULGp
/+F7VlFts9B1nqWS3pkLB+h7dnT+rXQ6nxMXc924/0LaNKXYJvSD6YZUhK1PEbuB5JlEc9hTttRm
pPfg6BzSghau29HmZ3z0BQwuyt1sPVySrOwJ5bDJ5ejUFXl4MwWmzk6+4Q75wUnyuX3PuNO5CwVm
sLcRnPZTjR/hw1amVC+MXTnu5YT89L6cRRkdqGOZepSavKdawFap2Kh+qLujdIfIeAZaVgyPg1dY
GWU1WRXVB9rSTcZcGHd4U201kKFh0d/+/SPNf5ui/lPy+i9T2f8DDz7K5Ljw3weun3kSNX/mPF7/
xu9HHyl/49jjmR7oQBOMhEO8+feTj/Mb5x3PAfRIStoxHWCO/zr38Eeau05IYs+kIfT/S1dDnCBd
LZh4Sor1iGSrv3PwWY41RToFRX78/Oc/HCVZeBxTCOEIRZj7V24E7eHzKKYMG7UU2Zc0HsLTrCNK
Of2uf2L2hn5Wz+PFycVwg+G92f/hOl1+f6H/lXfZhaahtvnnPzi//fLyHOtYxVxF+wIdeNSO/jHZ
rSezrSIK+Vbs5+Rdkc/dt4hR1FPrQLb6my+ltQXSkkZLbXumKX4JkWeGr8dmwM1G0WP6PLaxjW7U
+ZtKpt5/+FT/5aJq2+VTkZjH9wpvavnU378+RphA//kP+b9NRr11PXrpiqFftELSpOAv8VBJID1Z
xW7mJZ/t3s3kbgpC70czNJN5/OtPK/98nuWL5VOSZjOldlxuPOuXj8sjGSZNjTd49vu4OAwenpM1
tKuOtus5WniDVVnv6OieT40zpR9WoGG19zw1Xk2KNmPQtQ5q9lA1Cr9MTfzhr9/gf31/znIPm3BO
Gec5v563OSikmDxgCeWkt8+lEfcnI6uy38mzLCZwFf7N/YUK8MsNph2LF5JCi0V1+PUGq+jb8Zg8
4DOn04uEEAN2XM79XHAxaiU+nDGI7rPOIBOgiajOe84TuKsHJ9OfA3ni8CGqVfhQYS3Ho1P1xdJR
EyErdxSlP8VNQQqx458GolGkDgPtoLmjcxkcsjO0QIaZNcFImUKzh+gWlxr95P+uM//m80GQ+dPv
B/HAxSVo0xnI8qIVK8gf7zRQNRmzMxOLH1DMnZ0Idwf+nL3zlA1bEAXD5a9fT/6bF0S7cSxP8IKm
Wvizf3zBADMZA3+iOzIUe9QEWComVeUAXpSffHEBgxSuRSytYayoPwZhn6ie3OQIvblNke5yEUGT
/4ebncXw16vgcQ1sjQdASFA8f35TjmUIC9oNeSKSh084YjKi4NOPuUncm5Hp7jqlJnf911fi1/tX
2Y5tAebkErB8e78uJzNe1jHQOLO8xC2OIeXYuzzFxvv3X8URLi+0CGd6Ec3+eLnpvnHBvy9w2bQE
PTO05tq3G/s/XL9/91l4Cmi+WNM1oWz8+VWmUdu0GCyvQsriKC2QbYXnpHd/+7PwjHN5rrlAj3ne
/flVKi/PDILF/BSj6mumQdXLqtaf/+FF1HJJ/vhEU45AxHWlLQVrvbgujH9YfEc6JwvZW99rb7Eu
ixBbx8GOZq/8YUuwY30pgjf6PgA44Kwy1CZNZiqKA9kHxobEcDqAwzALdQehjrlmJxKnuDMzq20O
1NJNwXqcSbIeW91iFIjHuo3WiowWI+jGSZez5VilN9DxXPMWdip/V3fVVJ5C38K2b5L2gy4Mvb47
NGacJ5u8DuHm0QWj72eyrAz70lJkG78LY3Z5NcFQKhaZk/V8IaBHM6tPCEUx+GgtmcSEYBf2KnQE
OqGqphyC+5KE6AEWHKYOw6LVhTIUvH63aZh182NnVrMArE7sed93dTtvB0/WBAwNIKsM7md3LfDD
ZAe4yiYRo4gd7mYBRTDrdSjo3rSFWkCUfUOTZFVabrCfELjeRGn0QIdpR253mV9a93lVJ2I7MUbr
Tj6IlRkeKw09+BcafyIR01BXAemNsnor0pQFgxUMn117BhjbWqEnd5RH2fTS6cmHKxwr3NaqJVm2
geRK/5YwK4PHt2RmtQUB2QVYwqV5ELIR9S6Y04LGR3jO8SZprPnIkNzg7zSB+EIDJk1mZaQZspCl
MaqdHNswgz+yXEErzdJ2OzHtfWjHkUdexDP7jmo7BoYBl5QhMKDXhi9jIgYwx3P/MU5l8oNja99s
nSCmrLDg3b/UGMpo/tb6UbaTNICllHW4TnxpZ9s66bNxr2CvTtso8ee3RAHAPtO8HbZbOYI+2Xmw
XvCQZ7l/VA2L8EnRXzmsXM506cXom4q+8kQl2NpxQOHJkJ3xLmuvmLZGWdGfVtJg9+GaffbNJ9zK
NEg7UXSeoFEWBBTx9t3JYq4wGfYUDWdkbaNDDdxQbRoK6T5pTSOLRnVsf4hkkk6boLLnYg22lswa
degxF97CzMa9NMmtrw0G++R+mQz3VZoSyEAAbdk2WiZ1tNFoMlAtXAOOdevBIsCw3MGXGnE8oOz0
A29oiE8DsNtv1cRTi7lXICHPcorKVyPcH2KKhVGw7uWQK9cRBp2vk8Ps92BXqa63BLHVN3dMIII1
oijGVZ2NWNkDkbV3GUYY51iix9cnXCxTf7FSD7cNgI8cwEqifEVUvHbHtcDzbW7AhDg+fTOhTeYy
RwBYW3jCyK/PpdHeWaarx30+dbNz6fpGfdgGoDVMe1Pgv0gcCBE90yVWyEzJZI0Tm/lXBn+AZChu
KYIQQ4g5JGgo2oyHxoCnho5WoPE4EvCl1+RfJi8aHswwDZnmw/ty2607VBYYm8RnfKyb1ra3ZV9K
e40nO5n3YVLqGqTFjCVYEUktNlEgGyq7Re+YBzfvEM68yWXgFdAjfAv7Axu8zZpJrBNYAWDkhcS2
GsGkd1sQne5NVZKtIFC1FEUReMzvUnDCKEW6QEkcEe3mi3I7chiuqvSniJHP95pzd7iz4zF8kynt
nuuS2fJnRJDoDFUtKrZmSUE8cgLtLUBDGszNsVve2LKysfM4/tmPyc0xEAbEuaqRlkk9plV1iFIE
GkbiNTJDb+U2qnQNTcTFhLahO0ifk3JhlFS+g9XXJm1PGSDwVcyPBOpPimRJfcagxG6ISvTaPCpR
+k/amfnEfUaPtRd08o7iXKc6Mt9bpoEuFUkbRYHkvE9Sb8bkYZVDdSEZPVP0bJPXRPMdPHtt2xMQ
zcyGGl1bLkPSDLjLUpoKVrqHC/QqxwyVv1y40zir5NLDtuCoI89tujXaV7YOTIBsmEDl/XxFV5eG
1Qy4o3iurQIFyD7stMRt2GTmrU2k+iavBtieveWVD2lWKbqtsJpV5N7AMa3hVBKCVleIdnwFakOZ
M37yW2jep4W3XZTwAYAnV4ytnCuSux8RadnGlQuq+4rtHkZyOUyIDY6D5DWxvRGgRdIbSwc4ggaI
TKSqd5tdQWdLjBQO72BtBLDCMaiADReDgTV25jW/g48GLF5dIePGHAIcb1BkxBa+ygIiN83gPebh
lJ90oEK5RsesoCotBPPgCjOH/F88+Xak8OnJiNZyFvnoOUEUfMGF6v/MOg+OhVFVSlB9Qy3RykzA
pCweuuBnc4WoW4mZvU5XtLoKGqvbkMyBB2Nf8euVEbguTFKo7B31fLcGP+qKIJpTXuzSHtgx+r16
Sf0QrDtLifsxt1X5YBlp/kKpqgYejifAWiuhyormpFz0tIbbGKRxA5nug0PT43iQV6j8NExUziwX
5I6xHiEyKCFkg0OXQDPrSzV8z3qNQQ5MJKz6jB5YiKFJ1Xk4yywwFlne49lvQepkV8o98zqWEXWl
35u/o/A7bl/aLbGndEtSlJ/VFZrvXAH6+grTt71kIet3UU0EIL0i98dywe8v/szxyZBXLr+0ndY5
Ffy3LlrRUDy5q/j/sHcm21Uz2bZ+lTOyfcSQFFKE1LkN7dLbBS7B0NHAgFUXoVp6+vsJyHOMyYRB
896RmdnJnx/Le0uKWLHWnN8s1cxbZn/H+E9q6ol2aSuXzkBFKBOr7NyK5x5RN4RwPEol8b9ZImWx
/VbY/YDp/TjqQNd72Sd69X//z/+fzSWP9sH/nPlWVuAPBuDVpwIG4AGAxKeXQ/X1X//RWHpj+b6k
eWPbDMEp2/+HSmqINzZZzRbOJdh5nK4dquT/BffRVPJY5k2TGnntH/3Xj5m680Yx/IFJail+Gqjm
v5upvzp8rypdi1qcn8YBnLCT14dvN6sHxlufWGKQHcY1fWUgMZJ0BEskxkOjbeOiaH1TBVPMS70p
W3Ng2kZoGAoPqF5nBeOLkQwvlc6bpjbFBxuEUnoEWOTok7U0KVq8WJbQJwjS7raQySpxzeDEHehp
U/EnBPL1aHJEl2DzadNpykDVzBo2i86y4Zx3PMeAhtBnyxiw8je9X/PTaBClhCpLDBYnEbntZuKf
dPeGUhbjOCm6bduZX20Jz/PCmLve2oQaE8fBnzr9PkNRaKIrtlR3bjO7y45LWiP9Rsk/m1cQ/O36
6PkDoisc8UW9nSwCdjepbQ3PXmMqvfOZCphnVZq0gqkiX8wWpicmGnxVMjtDnhDj7cU/vFX+2g9m
3tQTdKI64r7ysmmPTCnKCAJqDhUNb0WiAzsa5MWUAOIIXKKDvpZWaZy77KjrUFnAUcBgBBxKmYv7
4LUFs2aykjE6SI3PFROlXx2RqU8mQIhYf1xkUnwyU4CmFBFaHmAM+gT/RnNx6y/j0qAT8mMDn+9K
3Uut9KsTIXnbGrBkLykEihuFHh6R7IIrBRkhCPuLaYmoxCErh1973Ju4nrEjPhhhRzBigtSL9El6
WTw3OAvcA+buxGVrCpuDIUmG2oPoCPVOciR7QiqLkaUmM+7OtFIKdubPoUGAx1TKjV/ZQ7FbqFTD
48BYwg5E4XUA61uguCjFm6euEHiEF+4L8wTfyD7MS1V8ZMobD4EWnWkEOiFkGEcRGrLSjGHMFwA3
KF5K1KalYY1nsEfGeStK1+mJHi4NcE+4coHPJjFrPE/W+Zgx5aQ3GCfxGQVcAjlp6NezBdERhFvF
BooS3TNLQGTbIjddspLiIvL6+HpZ/PRJDKCpSGiw1FdmCpD8ZxAYTzKcy8dGyL6FPmVwpCFPLGR+
FeOEx8FfPRXYfgXigqS6MSn21caY3eRrz3Z3JbwmyneZVUz1xi6ciXyvwWsGJmRR8YWg75hcTHA0
LTejwLshxKgeVOggYslzxJ6bMPMQhLlVZ73PXfoGlSNAwnQWBqMVmM1pogr77K5uWoAKSSyr+gDv
91wObvsEHxDeX5Q54aOZRqPcep1Enk1iSRJt0GWIZ9MEiBOQhKcIXqY57QSo7ZmfZTLt48MIdOdL
4g8Zv53fDCsLKw+ZV2Jf4UASttBqLdlHz42ZGYSKDHZKICi5efwiZqthYbgLGbaAoeKzkeMYVHMN
GYyX0x/mLVo9H44xx7m7pap6OOcxmlTo4wxqSNqRJIwx1YSakfnJlzwtJVg0J4N42CAdy9cQvXHX
6GpqgxFxwcki//Q5jJJwwHxe2l9CEKPZHT628Vmhp3yOtdliKs+Matxitw2TTV961iM5kOrR7Udg
f00GcrFJmsHdjabKPzpuipKngh3HnN5KnymV7GQfLrb/aZaYCqj1SuSSyKv8S8ms9ato8XvcYgDg
e5E8kohahVucCm0yvO4hd1BGcFvObKyYZ03R1GiER9c3PgJCM25q5DTzu6hwvMdmJhVhy2gYdkHp
kCrWLqHcgACNmOFy1IvRQ8HyKI4lPpsGK6wtwT4MYaZxyprqjFUjTAKXUlJSQDECDaqlUu9ViOb3
SqjeVHsjD73nrF3jKHHZwkCru0VcWlliDCBrEv/JskcPoKvEtICNcWzeWvRucZ/4KeNS4tlpfg9Y
93kcY9Y0GhCYbJaVGTmjZL32lnX2rFzahKSgdzPaFyIjYcK4wDOObTOA42gnJe/dagorkmF19JYM
pNGDUx2SPfpNnLQ0mB13KdF+xWbJcweMBfkA5NG7NtVyt2gqKLRMeHSZAOFmgFbN+wJVodikZYP+
y1MZpzGYNOhmWyu6yl0ItOt9rzBme23Co8SZnM1AwUQDlVPwbaWkqbhRQxiQzUKz7AnUmPtdLVnU
gq5WUUfwdBNLooqZHfPvJNg2cwum6aPtGZpVEpQWSVVFNsZnEc/neNbWHLtpYRcp0Y9ayXyL/sp5
B5zNrrFQj3Z2Pjrz8F4hz+g38WDmHhGL2HjJxqjTz3JMoor8AJvX7WJA5GK9m0j1szewcICodXks
AHzgKza3FRuM3ubJ0L1fCL8YDxyUFgzhHNQMAqCMkZApYUbDBTYQlmVOCvFHZuK0wHKrtm+ibpyf
AQFgxXTALmF5GhZdfIzS3D5aVpP0V6VlWNnjxK8l7nPLWHCn1sxqtqU79fMOs4hAmzVxChpdwNw0
Q27kokjK9kC/4NLMnIvifdkJZlKqtPp7hiMsKoJHIrloWHPrrZ8T/BuAXQzh61nL9Bzmgl/dSccl
5ssOJ5hnlFn+Ga3bMN9YZRi/B9eYP+GrCsycCGXlzeV10zVgNTRxWHdhrGvjwqgBH2K78MpHHY3w
e/BDRsoXWwtd2vic2sv8wRfa/VJE6FwOJJHIi8j1iUAsSp/A+h5fvvW9y/2fqvsfKD1/V3YHSfNf
95/GJH9Zen/7O99rb+G8QbZDFS3R0TBWWpWx34e6QryxJP/hzng2SrM1K+BH6W3bb9aq26KkFVTg
wmZQ8U85q/WGn8MfChqTktpD/c1U13rdBMcc6NqOSyIBQlTPWkfOL+cGDvpGm+gmERCz1JKPzL8z
Yt0mzPQ5rEXMeCaN/UZFGyvNOqveMP2bSBVdEDtLf8OEJiNatUAsdfv3p7j/54b/6xDs3x/QSBT4
lL8a/q9/4/tz4loQ1JnQcTzjrIaEmVv+/TlxzDe+xzEAFTPaTPXyOUExQMYI43ixwtW/B0D+eE7Q
Ua+odsZBnMUhxyBY+psH5dXkRwhLoXqWlvAtQk0cybP68jlBTT+2nCGJP43n5unbESHt0YgFL76R
H2f3l2P+V1PD75eBBsAYi5Mlo9ifL0PUEpnnCwcLiQ3lwvDwTjVjZ20HM6p3sZrV3e+vxzjppymQ
t55gKWqEa9k2J1x6Lj9fEQUtukXwqgG44dQEOtLOCB0wkBTgGWOaxp3BgUeDIUQhU2OURXwV61OC
4NNjFEyQjoa+Usjuhgj4ApusNTn+3nEGxJ6HzIt9tvfOxwNKqdkZ1EybJIFf4rLP+xHAGQPBDQyL
ScGQY0sls3r0g7E2+qE5dImVcvaZFzp80DZET/EXqNpFQHa+5gWNny2rHgbE1gz4xw7KrcNRFJ6s
mPD1oxeb1bIZPR9I4IcGyxo2bZ2YTqQ2k2kaTDZWwRKtQUgBWG04yCRe4R+nEmMPx/CsFOGjO4/d
8k7ROmvEhu1amAipE/69TdO1JIiYjpb4JrphUYQdlZmoKNaGEeEcye/KmIjcNcOUijKooJoj1IXJ
mbsU6aPKzvIF9SxoPQFKHR4O4lpa6Enhsunyu/g2obqOYNroxJxmtxlBIx5OXA/32Q2mYzM+Ff1g
+AFgs9XxWyRVU5wTupi/d4pcy7Mo9UlpS+vFquptgUs6+shop2jPXN+bOReopoCzNqddcw/yA8Yy
kfSomfW02M12hvNpBQA8Rn9DvKRn3ztWi6M8Kjmn7MjqSNIvVZRKonpMQ5kHvnNgdhOuhWZfh7Uf
fx5ZWcXXssJjkgQ8Zta0sVcoynmnhWVsF7FO6ukhOIP3BCVjbdQmGOr36OvmDLyGTfSSsRkWYRVX
iTMq+p4qC0MG1dNQ3ELdNKqTVKXRZASOQxXBoQkwM79YU0D6O1J9TXmZ132pb+eU2dKWY01mXuWj
OYrzyrJ8TjAudliCiBgRMRtcjFrsCg8VO70VexwcWopo1wHVtT6ZwrJjvPN2iuKaPkZblHV1boA0
4ICaEFHYnZFeYOIKHPICB+U0cl5sdkAVhgITUwrKFzQJOlzCxSFVLh98eDJ4o5vM6c1bQoxltuka
9L2XhAqm8DQqbftXQClqgxwSqrg7IxHUbC6bJcJkYqoKVNJeaZwZ4VIcZ2l6gStrfxNbXRbtysGh
zgTPTAzCVYKAJrkckjmSfOn440mcVkWkL6GcjLRWiUT0dbNRY2KCJfSWej4julPIUyrRqF7NixN7
QY87z9qObT/QknCjBY/ndtGa6OcDbDNY+rXF6eWDDzZpvInAxeUC0kgDmrhBI4vh18TogPUv7vPs
Y0Vjvztn78y8h5QYXCAGerHwFG97YWocD7NE0U353DuFXm7JeXRR3QYth/9quMMjZzT13exDDfKv
WLNIp9g0I5GU/Q2HpXJNe64VI9UnetEdY80Srnpz39eVY8x3HDKpWAf8zIRAVA097DU2MUp3zO6I
E2We32hGlOiDx6BV6TCSRB/LWG4GqAroR8iLtfy3LpJn5j+kBUANCgyELEzVMjOaAsIK6mjPaYeu
i2o7Zb71FWkWp8UghmonWqrhbeO5oXGcuijXxHYZCTphdOT1mWThsB4ACmn3UOYJUs7eo31wyjD1
npeRWTFpdrgdVP9WSmA8Ohcs63O4dADbl6UuGfZVIo3AiImmnSIFg4ZuTfohQvQBwJdjD8bFG/iR
kEjQmBQ4U5Dw5DA1/0r0wa7iCUV/XSBXci2UN6+EEtJO0AbQiQhEz/lrV4BFhcyN8vn97/evn7fl
H9fxEPVI9krbdV4JyNj3zS53iOOsshrSU53X5A9Wjf9X2/KPTZKWr1j1idQhrzZJhbtCKybvhMoZ
voSWO51rUBZt4zbAABDO7H//sdaf97/SjPVjUfx+U6ZRn+IsfnW9kNnttEB0CMQy9QGDsZ4TOof/
bQmgbEub0OSsPpufcAyOf7hzP+vAvl2amoBVBNESt26N9npZ6FRgyyXYXOIi3DDfpSO2pk5X5t4E
O/d9UvFvNWe/3jw+JCN1G2MaG/RrTRabNRlTLpeyuiZ8iyU+uwh7L/rDB/r1u1w/iA1hU1EJeq81
hj3Bv61aDf7OuDDy1UxzAEEX7qPjMJWD+swuN6fxcRDAlr7dxv8cCv/BO/3iif5lFnNZLZ+KpzVX
6eWp8Ntf+l7tU9OvK4TgVIiyUXCr/1ntr6pdHn2J4BttJodD/uTHqdCwzDcOL5+JRhhJmfhWrP6z
3LflG0/ibuTQyJHRQsP6N+X+67eAX4pZDEAgafu89b88mip1DWiGWHFNi6g47GUXBYjfGy1bfAQv
vpo/1vz8ylzLUpxffGaeHkLmn9+4DPDX0OY1shV/oOEZNt7AZHsS8WfM+MO5wE9W/+GSr988Loka
khrHc4TJHXi1vtC3K9J0zbkw5NhtB0HyJvqq5A9quZ8PM98+mIc/1HYFimmBRvvnD5ZzttckMpBT
HfllfKZYbigWPRdZC7AEUq7hnZR/eNv/xY1DY8iugwiQF95+dc2YaQ6uIAXSrKfHh4etYJ8E3EUY
lsKH8td3jouhyZYWq5e3PsQv18o0FJqy1RsDcPw1Q2vf/ULknD5qY6hPTJD9P+1Dr9cydoNVmU0v
nceE94deyssL8kDCW8/Q7gxjfG6289MUh/U5htV3bQp5uSjxg1C9/P5Tvn5Y1ot6OIgZhnJN0oZ+
vmjchVjVphSYVIqfhwyMadPmVf6Hh+XXq7DnmQoRv2Pz4q/D25cfbdB1AfA/x3rHke4qUQzBdKue
fv9RXj8dgvpYeXJtKJnKZt/5+SI0rSlvadWDd7KaB3/M5uvMlhUM2b44/vWl1j4V7Uvo179+HpJc
0zgd6cXDjzaXDaeCkYwrMY+PYoz75Q/3aH3SXhYMfDCyM13PtGmQsIi8+vbGpNJFBYAL9LQXHlN/
Dt/HQF3fNzqNLgtrjhlipOALf/8ZX7/g367qUxThK+ek6qx//kJBGnVS6xqsDR1nzv9JuEznqeeX
F6Je2dyEYrh/uW6tF/RZULh9CNUh7P18wYnkec8sAOEmofZ2fiLCo6eguv7+Y/2LR5Gr4IEg48Yh
U+/Va524DqfCoga3azMaBl8SbfEVhn//5SGGxnZAU2stguyfP0uYLyomLo88pQayaIXG8irUiTrZ
idLPMcfW699/ql/XDppoNr01tta1i/Xqu5vXM2MF5ydwxcJgnfxeb/E1sUP9Y11YbyFoIgxorD/4
Cv7FG4eGWcCdtGAQfGvkvnxE1rK9wOVBqmo3q11D9CaiKOkfQ2PpH37/AX+5besaBTeKQCN6guaK
QHh5KS1pGjGldxBpifZyXKL0UJY6/dtHEJ3I2gf01k0bDfirr3GBrpYi4REBMiqE9AZS7W3dddbd
X36YdZUykYVw6EA1j8Dkpw+TApT3MfUJjsIkFsnR99ihGSz/5VVoq9I9peBig0b98uoFBpNHFLzD
Q+7rFMbnAEgZd53a/v4qvzwDvLForUx3XQkF397Pn2WmOh88r+DGOJ5xarJlufYUkTOpbNP97y/1
yzPw7VI+BwoKKhuXw8+XMjGpzGPKOKxxmaQhA+9N52yuE2Xvfn+hdUH9acFFDknB4q5rLbZV59Wm
2AxeX3X2ooIeGoLFmj53BDw6BaJNW83jgrxsBrgjtQIUZDhTBvVoTL3prz8vrWLeLIuDLrdQvfpq
eV857icK5eY0TNFppvFmHmzSvqs/fN5f76EEfr2uHhSqXOfVzmmEKfoN11dBDkZsH/ua3kK/kKIi
avv+91/tr/cQW4J0UGmtiijBgOenR18ulqvRY3pBOyz1W2XAO65oJP9h+f0XV3F8h0MGxlvwK3L9
wC/2rrmMJBDMVbfnoQKqMjQ/ZT/Gf/jafOv1F4e/giaIwycy2UywW/x8HRe25DIoWHwk3XfTDpFO
0cI0iPUXZMth88FYs1SAo2vq022X1CGGfmJEneiAFDku72TTqmJvT1qzfBr0PIPGptOKi6jIzIsE
8MAX0jcEngkQLM1XktBhZzuhA71yTlD530WiHdQe0YuJxT5F6I0lKbKy5mRO4RI6QRsLnSenFhhs
B64cTPFqi6rizPGvWKSRNp5pO/WTG0jPzrBnDBIRhsJ+pocbdwpnQkn4Y6BxZdlbN3TooX5addoP
dOozH0hq6s7qMAvY9Oc9NNR3Lpl8ByBIWbHRfLr6bej4hvoQN+OcX5ptAWACxZ2ilUonAmkt2H3/
iIrBKq8XnMjz2cSIIrvBppjgSkAlPl1Qb8+QzYHB0Dov0c76h6Eci4kMDUzr7KlIvtWuI0/ava3a
iYzHmEacsyEX0XBuMthzyRaRu75JLZKkAwc6tB24dTsugAkproI+82p3D+fdLh/JTYjMU0USiXiw
CWBED0DwZJJ/ymNHEgLtlUIES7Qy3y3T7YstPA/dHRtnwG+t4V+RXy3HaA07o9mBZcLOtgCxkgeE
TmSdeH6N2YZcLIfcSrupkmuFzv7Bi+18PlaLB1hzaJR4XtqBGQOEPYA8AY1logpHunzNFgFxXG8m
nDE3OPpVtSnA9Fo0O7O8pA7lp98QaEuj34D6nCLtIgR8E+dE3wSyx9dxBchE+idk/QAodS/k/ex4
7XzWtk7pgtxyitHHnTFEqQM0wMyjrt+OUxsbT17KnEJsFgFx56oB0dacY7N2iYnDtYj4qCBaqiG0
O9yIGr18gAyIg5nDWl0Fi51g4t5PCM2aOwDoffKEM6JerRGliZR954q6E+0xQ+MN46QNKxPDQVno
iKTBSOf+SHKDjszhiy+ImLgAepW3qOTSBj+YT6rEEu1x0VpXiJTJA2pXMswOUY6lj/wS7efM9Er3
EPoqufYKUz8brWyBlFVJZxCf4SPnDSiwi+paI5voHI58QgyflzRMuas9cd3GGfFjcngyx8IuD1EP
bhZors7QDhK6I5Htp5Bo/bRJGWSYC6aoFXc2kXmY5GqzwN+Kbkh8YsJlEVTqX2K3qdtDjIThi8dL
NRzijnf4c9GKmDw2Q0ObJd12vsgJs8/3I/JD70zA+cVNxMsD1Cx2h6tuFFGEpcDr8lsvhziyb1Cb
MGxaFeE7wseiaQvIAF4E0kBvDqwQZBDhONIhrBLqhXeI07CAtuBIdrCpr/kacBwhWpNVyDQkG613
MzyU4aD4kc6OsBoe+1bFhEphAhmqY2cnAmyrMBFvOm2tiShJByJ1wlZlX5dOJRTAMVqfoGZuYh1R
b5XjBzdzdHsWc+Lxj4kBuAhlXhE51+T5jPI9ArM+uR1Nn5w26eXecrDJBGQozwjA3ftl57/HDJJc
mrVvRERtpNVX0+rb6DKuNZP+pXMIFaN1WtW7MWKcdqcbL+foZFbWeoP68ZMz+J0KiqyK76sxBV9f
Ngpkbcbrf4U8fGygT3rJfFQR7faNBQ/FBffLgZ9E49hytyW5RGAueRsfV1PZ+p3lxU3bNyWYoCk3
rjJyPe5Y+BUCeuEZ0UHYA6sGSaFdw9S1zu7rTNeMJIE+NSQThQChF89LaxKYbTPm/nWy3bdJ48KQ
FYZHnrCLEBA87tTASLJqBjrVlDbhY0RVw9GdKa11IXyctldM9JKzivWCYYHlpukGxWJSfugirHTQ
Gxf/g8zZODe2543yWYM3MQP6xmV3TqRhg8Z+jkd7q3uvMC6kRlW49co8lyd0da0bYKaGjM0mPjNE
7krd7+ALdvMeWhLRVYSwqmFTt4JZoeXPRMEy1egIhuNtsSAOpkhYPRjF3UkPUZPAFapd0gtRzqdn
2qRtG0Q507SHDrgQ0V3KifyTyVY+r54bjr8TTSFqFIk2ei9KGjc7smvUE8uaNi8lbfV9H7nwcHlZ
aAOTtuni41CVoz4OaT74m8kozOw0g2YFCBtbDC1MJlZTUM8Ln2SMenrwNcDgdEMwF3o2lMURhBuL
VhoSrczchNYaCbbUSiAYHEc4qxGWpnmzMD1aNjWBQF/xl4SMBpM5Hzc8UJIa3xfjcRrahggh2uA6
qMbMjfYde8DHZG7GO6wdDuNtQ/Iq5nljvK0JVIXoXTOfQlqqonoLlcVPT4wyDWa3vpFMq6+4Sfdw
oLW9HfSUMUEeVPpsFzbg4c63RgilfTE/ebVuh02Kz9TbZY3uWdtl5AHEMC24aWTWtf3ONnM7P5pF
DW0tsWEVVkPdwhS0xxxnmDn4ISsywbIeUsryLCGlpd8BgSEVpirJriNJJ5lv6PrNgKrbGjxUw/TT
I3shzc87MqI8nEKt804tA96LorU4mLZEDKVrNiOxwGsw67JVddXdxMuSkSVrxq5FkmPqMq9WDEOx
XwAqJDRkgardjuuk3XRl9Wiz9fHKl4sog0E3SJlHV4svsVozAIxR0NbCeYaw0WMnALxcDKiqm4XN
gCldWuabBFXxJ4AimH9qUVn3KIkjtoLc1qfGbEgks4x0zHcrog1j49CqK0EikUeypjd5FEg5NCrg
y0jgehcXzK7WimAzG/+bviYhGqnkHOcMbnHJFpjhm3QYxnNdpovYGazvyUaZZMNcZlk+2UyQx3S6
sxfGJpsKSCA819RZhkMGh2A6IhTn2SliIvfOwy7zs/OaWqK7L1Mf4BOoF4SyJyn6qFaBgasNrnQF
Mslc9oWRgPCt9FJ10YUt5gRXMJQg2N2FrVW09Rs2Utxgii4QUDUD0d9HyhYbw9sCsyxAFR+GW8co
+mPChtgeBhlJ97jSeWDG50XYQTRWLvSKkrBn9o5ymDYOJ8FHTQBxf4IDh0K8LBqLrjBpdzcecnyQ
qb1v5QEi7STbN6Hs5+0CU6Da0vghloWiS0Dyw/TK16/5CnbcGffUtYT2Hnqny2+IEMQnIRt3eV8B
D8c9EOleb6OmcW6bYhxObpsJbMmsUBdRKJx0g3lVdhty7db0KkLWmt3Yhf7w2Ee2eJw52/K42X6/
Rol2JGj6ZpGtaVZzB40u9BebnFrgVzqSX+j1SxlU09wT12AKfU0Ai0Jxwm9eswCyNZIWVRpXJl4G
ySNfopxNq5kW+UBPIdq1VpI+hgSONoFhhAV5g2Klpoo2GYhgt9L+U8OmDlNBG0g5BrvA/wmsZ3yv
wYQtLMM2YpJ1KH/fpuhtd6WFxQF3EvklRCQXiYmFLmqG3WwjYD/OhUVmVb7o8t41bIErYTCAa1H2
qWtynaQZiDyfog05PemjbSdNuvHcYRKB5+XlEU9hiPEEbhwajH7ybq0xNYqtA5mbiHEzWilssR6+
AuYjmy2aa17DVKdts+3Tnti2SKjuXQvw6zPBbrRMFww7JpkZ7vgMzKd+j9ZEHp0wpJYyM+zKYGhL
uBSRkbUXBHHyrrrAatf9hmw1rCw0QYMBxQLURo5D8NY6db6UzlTsbPSvcocCJ74mqa+oH/yk0XIz
xarlUernTG1xzFp71DKmsUcanMk92eZFCUTWBYSc4r3sNgQIsutlc7rc9GWKihiFoHOhjCGKTiQm
Gw9aRsp8QAROLkGDjxnLOqi1qe3X7LjYMW6TFOvHThKBvffjvr/QJtBaRq4zMmjcQNWTU0bVNTaS
bqLEzghwbG2pSRrvY0T0hVXmYt0OwvBggxabzlLJQeOGnsf4NdJl+cwc3HXJPGrZPRMkjs3WxzH9
aUJs6bDlOmhQNmU4zGRzZquk2wswry3YichGYZnm8anS9lyx2vikWWObv8lMI1r4FeOsBx6GSBvT
SlmQcRHU9hzZ1Niisbu3MWpv3kqjxjOgNxRA/IkyQ/WuaKblYVS8Xrs8L12gm2uszxYlmPsYtemw
ilroGnucQhHyLmXl8SilaM0rvIzefjas4Rz7CxxH0gw4hvC2Jjx0Jun087SznS7+2kBodiCEesun
Sbf9l1R3RONVPrsOz6lBbnFtaGyaoogwQbBklOfk7sbxvkBk2OGbLmS4y5uWCngpbPGuSoT5bkhZ
vVlsc5M4P5X3x7SEqr7TOUFLpcPMmPtA4AC6QCwgUR9W/kF5cfZYu7mIt8DH8v0378oGqLf/iLTa
qK/tDGUOJy8p3PqpTzjI3ecFQ7KPfLc4xTNj1CTI4JQKg2zq5UNcE1C5rQbDligQFKq5UBTDsI9A
LzrnBeTiexSL/XSYKAVXEzDdBP/GoJ2RnpdE+KmtVJlB6tzQItQCT/DZml0s4SMiFwR1XR/C/rOy
ich2aVGQV50T1ZtG15wUhnZyj+645DLQ1JttYFjTco9Yqv8YAXXFNJCZOC9mV16WGGjBliQQg4it
kMO7Ec4jfJPG1O6OJ47agfYpGXFeX9sVXgt6aAHt4brbaqgCpDW1cP+RPg7l58IfFlY+prRTIF1y
HTd9p9qTKCtoazNB5vWGApTM3rGv+k/GGDfJxQg4AR7o7KnmwPgzBO5fm/1t06KMY5v2JiTvbeHv
7AoVB5u8nm4XJIbZYYFZg7xxMIzkQNsP3zPVLQJ2axnlUaF/R1M40HgO4KdY+grkp0/Z7WF8I2fT
ih4xhFfhNsHnRmimW9j3RiWxBs8DxW7QwjmjdiPv5JzotGnaqsVI31HyzRSgMXsoMWJ4oAKNIpAY
eESUwDM7qzABUkLm2AzI1T+rKkKWjDp1oM+jgA0ckL13qJW8nOWwmnxY0hiM/YhsztTMMGgk+Uc9
ssxg83EosxdzyR8M7S1vwzSavjboqnjLCc3tTiMSyi88l5HYCUTcyfNCUIs+mNTGxim0ks4K+m6J
mU8PjZUfseN25cFDk5tsNJHQgnDcwTQ/FnjegRRh1NG7xuyWp0kTtwb+J7au8zAZq7PMWJoPIJgg
PADkazxijpeMQKVLY/Ymu7iL597h/dL9nB5QgCZef2XWKBW3pIOSe1EhOms+0zhIi49mKgdrEzVW
2x2wUtCmAhrEWf0+o4wjo7kebWk85riP4juGigpASVgDVIzJVTPz9jYXuetvXDkxcCHjIKkvvVCO
z+OUGfNmLicy4Vi8OS0TXoliFbXjBZT78KsLwvuZ4rb/gNsvtt8PIZGtz+lE9b2XyGwBpsvKts7m
tk6ruziOangcudfF97JjWE0XQKfvu6i7LbPZIwBnIOEtcHk0yM2m2E0N4qV9N96CBrGPfM8f28K6
0GXztqycZ8672TauFdF2NmgELPLIFSP/INV4ateSE2PEwSvg4GfWaDufI8+Z4/P/rnmVwqwkUDZu
DKvcDm1iXBuyFO0OdxjKIlk79Axx1XUkI3qEmM2KFuzBbkf37X97eHqahuMfB/QSfVuESpj0YTD+
b/1eWHeczEifxHNHeTqPXntd+yjsCHDos4ff94V/6aQqhUzIQoYNvEi45qu+MMZBlydTGhxAUmQS
tCg3mGH9bWsa0182hzkYMndhhsR4X67i81dN20lMHbzTMIBIll1GbINbp5unvxx5cxVGIiYjb8Yi
iGNeNe9b6TpdRXRO0DuqOXEIKi8QtvwRcLZKHl6OKriMj78ZURede8hPr2bDbdQ1jt2RIuyDqQv3
xMdQiOPMK/WOUPv5Kukc6O3K5EyRIaB98NjwnrErU/r8/Q3E50zDfR14OurVLzK4oWMZBjeQQpmk
7w7aq2GuseKYwr733f+jvPrHqtX59x4LOo19+SV5qbpa/8J30RXSKoaX/I9BKaoE5Df/FF3Z/uq3
8TAdMKgD1yUZZ/1TdGW/Efyz1Y2De17xAvJn/xRdOW+w4AhkRPjq+S9P89+IrjyPH/XiUXXZXfjF
LGbu30aSvOo/v3e0jwEqkyhDdWLetFQNhU9UVmYk5mlqPTKXcucUS5Aao4WLe/wgvENRcV6zp32P
xVS6d4O4mwSiCy/bdjONO5BBG7zAbO6rmv62W+7qedqbTXGqinPdhRcViuZATpH1XkQnYd9axqe8
k0e7C3eCYhUI9WC8q6wv9QCUaTnX9rFUYoMf19DNOf7Y7KxsiPZSVqM3q4GC9wu8mtXtlJeCIAu3
7Klfw4ZWtcUOyul3JaRX6bYPMeU3EO3pAJCT49M67c9y9imfjAiZXk0eWNblFtW3sTJG7uKI/XoY
6YsZJ8dDiUoJ49LaCaysMoKio4bqqcbAZjH8XKOBk+EQNvpodP2hsckSafMDe9+5ptcRDh8HNTRb
aoplQ+d6G8voS0WmR9mll6NzSWudjueZCMmOjUzaDn5OOJPoTy17B02jXRq72PWibTyOwDfUBiv2
fky8bQ89zrRnDs3PRhWT5AjvQuycpTpUzYPnf4kprRYKb/gq/i2JJVedpQkO67v40NIjSLOegHr5
sExSHpH9p8jvvGjvE+7oly6JssQc9/HXuB0pVyWWBvLZM5W+S0dN6BUDvDI9emB8AgvYVGDYSl+a
SVIHSRrBTLywnU/Z5D5KSfXv28aHpXhK/WlrqEsQsGcDMZAQeLoca7n9FPZLecjNpD+Xwmmvejre
OEjf9dbKGCG0BgNz7MIPp/8aR655/3/ZO4/supGtS8/l9ZELASBgmnVxLb13HSySIhHw3s6oxlET
qw9U/i8pqlJaWe1sZorS5YWJiHPO3t+uMGQ7YXBHZbYWeFo3SlK2zruiGc5waVD2Qu86IkTxwuMs
tYvc47wQZE15hxScmkxDeYyvgZ20Ss1Ts7c2Uz9srcFaj4IQ9LnCsdABM+7eqiDliS7qo9HONzrs
B5OHtFL1OwY1AnqzncXZNOiiraiwXZQWSViaHNm3Kd7MwD3FWHSE7mlVlQFhZ6RoY77WdprT+Znl
xL6Hp0XAd9YmGGa5u8dfTFrgwOmgBC1Dkh6EL9UtYYbxmiFch7eGMAXar3MG5WDa0dWjGIvOAwK9
yfDaZr24RB/i6+61RWycXoOMCWtvrTWnaBMP8KV81PB7YMTYcLSjqLf82FynWrTNG/SPuEo3Sr+D
7rAyrPEwIUkm/sG7EFCgDhjC/MTE1j9pxyWs/I7E8rx7GsFZ2Pllh9HBUC3PKRORwS7PoW0xIlTT
ftSHKwaFOzEX58Rv+1LnJAronjQZPEGufjUU90GEC70pVnEq1xZsNy/Kmq0+nmGW4SfAOPAqwcnY
4EjX5vtIfzAGQSIsI8QhS9ZlQTtL74Yt4I58PLTyKmlC5XNE7rZtd0n3ZqXrTHXbo9EarumtHebm
suDlj3pUOHacn8QYwiM1rQLn3OjDTWQHNFsBcs0Epk3JS0srSVFi+QE8BCMqN/DndviMDibxX2Wi
XRTJo62MxUOPTYBo6f5mDKKHQPI2uHPOU/WSA+TE87F0NaHjjfSvX1qIOmQqgHrmTZPC9SuC7wPj
NhtajteOX9LfmaoBst9boL3nCbQ9QIGlvOptY9fGl3EcsESc9YQvHWPbeZBRyqOdY50IX7DHYIRp
bgsb+lbl6BupJYR+AZEAxE527FgRDFZP6si1hgt6Jj4lA8vaQJtM0Wkjh3XfW9Y2nYZ+jd9g3KqA
BXAOVh0BD23PpUku2/nec589GHYDvRpd5duCcRjPnUc6cb8jeQFI3mgJCyBSEvhO1r+TYX5EuM7J
PF7r6qDand5Z7qVlljcNZbYK68fScpjCaftEBAQBIbE8pEXFGh+G3sx5rbYAYakzeJrtGWYTgpvh
9L40NJg0Q+Yrx6sunMx7IjPLj/L2EgwjAWS2/giu7qomj/WppkrztdwTGLmbDWOPHQNMbN5LL5fj
4XmWyUujpnKQEizMMETHdZyc1bQEn7yY8XglDoDl0TvZ61LW9rZso/6sKMp+JZhdHSVGt63mVt9X
lug20Ifh8YXNVUVZRnuGWX0LHuFQDQj0/bjpAbCXary366jZhV5a0+QRdP3YZHVba976wTPuhd4k
+3q04fvRtMdmbyQP9dJksbLyKJBEFYZ5AGQmtegeNMGuGfBA8QW3VtHvrcp9zUoRHmtNHTK+00s/
ZiBF6njXHaW9090GEtaIS5ASjQJWInzx/Tpq0SaA1LpX9PEjNTir0Ivu4AH7iIvGrecQCZh6vJHq
tBrFbaAFGzS0YUyoOGxLV9wRLL8aaPs2kR3uknq+6Gd3wIBnrGPduiehPMjp7I7ldmyPw7B8t3QE
KA7hXi8CM9FR2AQ6GjZ7sX4FHhHJPFhoA3Cr8z4pcUuGxdESvT5Zaj968z3jqTVyyFfEEO6ab2Bt
oa7DH7EPdC4OonUjuAHcYAd5ANzKDb1icCFSa327TaNtqNCCVOpez4eHQhr3JXABIJcR05T+oLLq
IgNJrBXNPXEjO7WMwmyDyBsk2C50mGpfhOdjm61T9v4GVDvby6pk5EwnpRqUb2kkv0XpSsUtFzPS
WiYHIXiA7rgdbfc9cz0CS8u8WTOay+9K6OtbopDHdSUbcyNAAHe+l3oT+2oLvG5n2U172WJ7WmdW
Y52nDlEg2yRSMlrrbdDd5DDxNnTrwifbqpRklaWeJK3dmooVNRDTAE4NcDbgrpeLOw21FlQPovR8
mz7RBdHEHIgwxp7mQ+LsamuycD8mEY3HUXV3AQBEdYBpU14G0mRgR0HK5j/1ZrRPGmIUEsLPk7nC
UWikoZOyhLrQGGAcw0oJtMI7crSSE6XTDXCouybJjpKK94g5iuYc81Y35wny6Edr0kDINxnKgkyM
HUtYI58g2xTOmgl09EIJVm/tSuseCh6GTd+1xCsoAi4ZOXplr69q9tcjt2/TE4t6j7Ni0h5YEwm8
7MNpm8wKc1lrOOyiybTLtGQmXSwML42BjaMVU36qtWSLJdZr7d0kGGAlx4u7jj7CobWGcjslxH0V
QJfwPwbDtdao8dHitz+zFRvSgFad0bbnbNymsS+LeXJPvWYsLvlVgkMUj1cOILc1PH1Wqbi+Sybh
HWKPvrPMOouwCjHNr91gwCoRgCIDmRL37AYXbMb6FgURCd2jGXAe1I+T0tTOOlHkL3mk53dMV4sT
ObQ2r14MVw31xyHK54k40qbsMt9UG1q56raB63IS0S7xRIl116QLih8nNh1thSq4YsqbL9GtyS0O
4XvsnMHOC0KbV1JDWlVvGhmLJ6eci6MwNaJNncvpBqRF8Zwhpr+LrCbYFMUSZqlzUk7JBoYcOwXM
4Vz71sk9tdWGwth7aPkY1w1Mf2rEsofJ1dTWS8JLL2YyNZM4d2rVVXdcQKm+slL7NSqCozpv74c+
Ikjkcq6aRxXeEN08bPSgT04TVR6GGLQjvEKS3SXYozBQ58yKAOIM/U3kkqNa1U3HO+qpE2u0brS2
HfxZr061YKAACtzIF/S7cxQ7b4z/gEJCQYWz4ZAzPF7XBYO05UDC2ZCEBC5uKermJAo5sKfRK/7T
khO6/SA65y7udenXIwMrklMDa2iO7N46iZP3lHu5ntLoCsBke6HH7MRBHDEBjbRkE4fzPTOhe7Ag
HG3J4jhuVcU4ryXjq/euUjRMLIPHiELyVWoOl7bU7/O+vUCs0zCMo4OpqnQVitzY4Q69nXrrsVjq
FoMiJXSSI2FUoLAmUi/tITnt7ZEyxMspmDyLZqli+ligRnKBBl+zmHIorsW8LTQmYiRvSDQDxl0Y
jfUpSanGoW2VF184Hil2mMabt1iqam2qIDignXM2A13gUzRrebTVyLQ4sMkyQK4Db9jy0jenSdp1
Z0kUxbuuzxDFZFWR8GZkjCLHKmdw6EA+KdIMiUEVZqynqu99IIVik7UE/MAqzIyTCe6xwTVp6m/9
MGpkzZaFvs54vtdDXaiXpq242qY6KietaU7aPkUwkBOnxdi/3peoA7ptmegyOrYbaCnzHuXT/KAR
4LHBWLKzJ/EW6+WOkayzTlQBAlbYjxTF+FDn8Rm9B4EXWuh9b1b921H5z0Lx/vuOil9kRf3WfO6o
LH/he0fFsv5ADAuFycG+iOx86Y38Ca0ALIjYnvYeDjLk6Ivu8386KlArTBsKO3/MIeSDHvjfjoow
/oCUTsuRhInF4YaK/QP1+BfF/zvr8a///oyT+DC0fO79MULifZNioWZIx/aW3uAnlWtdNYYeJUhM
yrBjT9M1Oe1JjwFwPUf6ldmGchsMHXBoS1T9q57rNAeSMrs28ka2mxid2qHI80cmdiOBxmGNLMZj
BgmPIlfEcOLQX1orqOICxCvKp3XtnOaCxCefkBiKCtmE3c0gZXCXiiFSq95s0ydmjNkJYcRFt84t
/O1dVs/rEEX4qSctb17H8ANO8erPD5NyrGsc4xbnPXKYEDbeIvEr7hFuFLWvpyWJOhyAbYYVMOz8
YlGwuENwH0EafR292tb8T/f+4vuV+3xBP/xjP15QTAyw3228hvibv4qTlYeZhvgkrDwyFTdz0dG4
RUIWU34M7mUBmepbmyx6kNmaichsB0w3VdBUV57Ikvsp8Yb3mYy3/Ry0pVhlAdl+vOLRNS2acVgX
wBCOYpVKc59gYPjNL7/0k7/87vSaibhAyS2g5C8N9k8PQ4qeJK0mGilmPiJ982Swyw2Gpzajlk0V
R/r61xfrw7n4qw/80uA2kS+AbAN3kYEoR9tFLUNLnara7KzLicS9etGEWKN7pDNGos47Sef0LE2N
ozqY7o2g3xBm5SMy3P/6F/tJ+01nHTsCHBd0xB755j9eCANv/MADj2ZvZEg4B1lxpCVj8I8iCVgL
lk8RyFroENHi/4oWKrUGAxu0khUS2PaEM2+NpLLrf3NTzWXs8eUi24vEHD2JQwvW/PKKmyZpYVbs
2fDBXQ0SO5SDni0hCOGqD8EdcVnCYGRSTfe6Xet3tbQZMnW2Hj/X5ozTSOe0GvEJJrKXAilxTH+K
w12WvAkDxDRPZyA2M1GXatOh8VzrlqKM0710MwTmKYrM7kKYYxZv4jQsr/u0gcpVKpteV1ZTntGx
geKIiqXKu4WsZDQ50gORHkYdqOgK9uR8MImx+5Ok8+9+9Z8FhvX3+9Xq//xvwis/b1fLz/85AKD/
D+KOvcV08Ve71n8HADoZsaC4gBt4i3cWChN/6c/9ii3JxDLGlsTTDGdpMZn8OQCw/wAaxNQZINJi
XGYH/Ce7lSn4kE/PMn5WzIsOHkYchYwjfjJXYZkJepf0v6FUcox2vQSJwkQUm22+nUFUbxuyjSvC
sefKxmUw4APaABos3gZtJhcvIfzwlfJsIGZzQLq0phtWgBEfAzq+jZtGeIE1RH3rIa88RSVYGQgT
KLhAAFDU4YCCInnTjtI+UyZMpE0ykJHgl6lbGcf1WPOQDh0heafJAIZjxQeXjq8P/JP7GV1O4csh
xXDmyHQojgtZIMK0OkL3Dksup7oAfpjQb2tjnA90hFGLwksFENQ4uro3VAjxpKGf6h41wwAaEQoo
+oihrZHlaGW/HUVJnM4o+OWXIMzpeAwbVMaFYccJeLIoeq+cKL7q8FvYG/4Jq/G7yuikH4oxVtsK
N/aNlQuvXFUA8G4D1dAMrOXoIdpKpUV93NTNNX74UvOnkOnJivgJkmxlWQzPUYWUB4S8qM3NqFOM
QWyZYbxQWYl307DqboMlKjTXckb0tVNaZhWbMdY4MFgdkrBz6NyxtVQytOcHKP3dFrFH9QI4lHjN
HGX1BAxnIr5NK7vyDkRQVuzGTtAeSimQrY2ceyIcLSOGM84xQwKO6rXZDwFborpLp2DasK43xo4I
iCRiFm4Jkm+J8HtCUDCcUnt2b5xajPRY1giDziNwNACLjToll1CT6XQgf9Np9xz8O1Il5wFLSB7o
Ovh2xujo1TrwW2vRcTTY5RSC71OgjcZu5Io+TEbQysuoVxloGzlAEvb6OHfpuVTOeIs3IklXQCXN
aNeS601lFjltQouEeBM/QwlBfW312YUcnSDfqMKLH3nYEaQ5DEOsVad6rMOwZExSOUrnOQZ3IdF/
oCm0hKCzYLS2BP/uufNiey9DXCZuUpDXHYEzdntZpmu96ZGppUbCdIOIQqQ1OBPILW60kN4QYC0z
OJedbF8bZLfXOsLU65wL5PBv9+oW/U133fVm4W0Jww0d2qAJuoF0HN1veCes+3goUDcbtQP8KiDP
90WnTXRGTAv+HcLj6dCafT8aPpVS/kCmo/mQVDFGgbTSXP2UUFCTU2kUvA9hSvwl2TrfcqIar1rp
Gs9tbwYMjPI8eGm13HyP0rJ+NLq+OkKOZN0GgZ0/6ubUVHsTY4HgtVH0UwqJaWlTQwM60m1yG8ks
sSWJH5aOoWnd9g5IIosXkn5wWESPTmFP2pbQX+aKS45VuXYhZRWrAmj0iE4487BoITop/aAhiXbl
akADV6FdsZ8LEeEor7y43DkcsHwJadBZx3C4LshqNfv1YJrEh1KlqZdCuf2D6Ubt7cDacq065grL
9IZWIPaL7o2CknvNVKw5I6/AuOD2oudqRAviu6xf8I7Q1jNGq37R4oovVcNSEzwbJsifmlQBCKmN
I99C4uJy8p0L3nBVjl6zSvpIPBHX0x63BrGla+xdDRJQNwwcfmHomVBKZUI4l9N1N5Hegk2g32sG
jC9qhfqwmnuP6n/hfbFmjVw8+hTTuduOZjZvR9aFdNPBxlehjwY6ii7gOps7AFnJeaPbUbdy0maq
tmSr1S+Y5pG8avirLGjXcVJvifvMTr1OA9RJ4hBTR6usLX+wcxFfIQQuxFZiTCt3dqG07mBWM8sj
/RlhbuKpMqrY79IiIYWzIedx3XIg39a9ESebIBT2bSZKzjV+Hwu7unWBoOrI4Vx10CBNj0AGEPLs
yoicjx1ZWLW4xyAlpteJofejWdV6iYOE5W3vWVZx4RWESSDMyho6eODsZlKf0+5clTaAmaTpQXoF
g4YdIdeMylxJr2+fQ0ao+WZGdk7DcQiILGEDV/omHJLyNoKR8hQGcXBnpHZwwaPOyxIYInsfsH2d
sedGhFaMvSNODNXL70lT/x6S/iM5Jv/9Icl/LrW7t7r9fExa/sb3Y5IGfpT6zkHChlbFBg1OpfS9
rGdmQ+2On9OVGGEXQcRfxySHlAFbx02N1x1KxiIa+vOYJKw/UC6hvIHpiNOaevyfHJOWSIJPpySU
x7AsaSrwCzgINijtfyxfwsw2Bmk1IdNxTR4STMchdirPfmSnto76ZDafyglNLmQ3E8OBqlo/8hLT
3OZ4DJ4LwcAt6Oxqg5nUXo9x2mC5SPX03C5b69lyC+O4w6XKYCMiy3wFIxtoANYN9yHwiGiKO/Ry
iJ+L7N6jd3CijdAbifRbVb1BtFQtPO2+qwr3Q86+A+EmXxixaM9WNplkSYlhY6GoZjkmsgMq+nSA
+DOsE5Bht59u6cX3EuiHWn25Dn9VRlynhdQJ3Qafr2kLa5G7fK53C04TaHzN9wUBe2vqOcC/tAKk
LDuAcVaY4k7JRab2ocxJOlB29yonz8NQA1iGsWMYEvcRxUJHcWn0d7qd0HMEnF4zDFenRVqU8LE0
nQ2YaQ+AR4ErbZMDaDv5//gelKmkcurkmWLB/vF7mH0TYugr3imr1FUWBG+KDJddWjJFTm0NMUJY
fKvL0UKjHpq7sFf2lZeNk99OiL4mIlb8oA1h29LhZzyHd9HL9JM+HoyDG6r6OIEWeGHmKj6Eooh+
w3/4sefwcQ88sUBQOBehdPs48X/qOdSkKpuNF77ntDpOMHJaJ0RZt/7U9saJgJa5/vW1Eku1++M9
h/eKn5t7yl3Fsf7jtZqHNJroyr11ZvqA7/JWpbPYyDJu922Rp8fBMOirjimoP5QFz/74J/Lrb5lm
H0GDX38BvN6GDTeE9rH75WZlcTMyTS/eojnVBU0PSeZS18TVtyLIjfc5DSpMYk1/sLVWRox79emF
IAkMu3Mkp+dBVKrfIFRw8XUa5zLHhgCFP62eQEOlG+SyDkHkeos9eca0c9wj/ss3hXDQKEXaprf1
RG5Ds0V+ENbm1UweUrfP0jq8B7UUXmmBi/WyS0mV+vV1X2rKH6+7t/RTJAmbHgJV+ZXxgPK1CEl5
eDX7uq+WmmQ6mjRneKhHJo6oj8FoEnGl024YDSy/1C/LWhA0Zyky6msAi5wGx67hkpEKMJEsSPQV
coCyu7c1vT1TNlL37SjdS1Dv8m5U43DG/6rJWaqWQqwrDnmp6lNB0XWDXwAfuuV874D/7a396VH2
KH9ppfISGkRoiq/LLs7tsK/lCw4ua0VfY96kCdxczPRoY2Oc9L++pAtm+8slFQYfCR+M/YTH+YsI
tYp1xzCn6qVrvfFBBqHcUNgQhJi2WXzoMs94NhPP2VMFHcNoKidi85oro89RgCAZCVYGdrSToqxx
4jhebu8bkZP8VVuWtmOi4Rw03a1MH8hJ2/kduQz+UnRcQjrsbwzs/UR4tOFwI8Zy3Tp2eywC3TnW
C8esV33eGn6tmf1ywqmPUIJ377z94lzaPbn0cU036tcX4+fHi7RSTKcLz1mnc7E0wT4tIxlhFkQk
zK+Dx5QyAe26nrhiEKmACpQrhr7sLr/5yKUb+sOLDCOHF5mtHLSSrn9tEqqIIk2W46ue1u4BA/m8
JlQlXMsEyfGvv5z4aUPnnWGR5DYvE4GflM1s1ZlG8cqZs38gvH0BWbZN+ggQ349nj8AwOxxmnO/S
HVaRS5oF/qvkdLLsYfzNr2Ise+KP3/rjgUPKySkcN9CXC514GUdjw3sprFF/THD+EALiWfWFEdeE
W419mfS+GifnNg6QjAADCLUHlTfDgxGjYMjToTon+KBgUqh3M0/pmL9JF0XHKpVRjzuCANx9X9Ha
gD5c58dGEJklY0MV402jlOMjM6f+zZ38oID++KVMwTSGeQzh4s5PqCU9moEBaPYz7thFWZOO9jem
c7Nf86qf91NLJFDu5pxyUrr+m5K35w0bNdaJCNYWsj6D9n4tEloyUTKczcVI/mSk0DtKEoKeiXSY
3ie7Z1UwmMBxkpiNa6tJm7MknKyHeTT7O5RHxjlrMczYWOwTQE+XiWoRbjqTSw8nIvcpWult6Aim
kUW+N6aOEBAqEWtTatr1Er16pM2GPLbKojsRqQPtQvS4s1aII228nZRel8I224bWLRmAv7mCxs9P
KLpfzDb0+cjJ5tn48f0z+xatTWg8Uxrrj/S07NwXigkyIqsMXUmTT7WzFt6YHZNbNR4cNWp+Qifo
CDZ+GK+p43UMNin9tywlGwNBHA665qpJWqX8sgSLuxpDuzv2xhArh9Y2xeXHO/ZvpfMfsbDo/77U
OX3u6qh9zn8E73/8pT+rHYoTE9irZwM0clnul43mz2pHOH/odHaxQUBPXaThf5U7hvMH7DLeJxTl
C8dsWSn+KncW+C+HPvYJ/hy02T+ZYX5ZkXB88CGcLehB04A2vhyoDBvEfN9FT5E7VHBOCObERPU7
kt3Xxf7jQ6imXNPSdeY2y/7zaX+xsswJgUc9UfCofT61y7uvaUd6OfxuJ/u6wH58krcw2LBluOYy
F/78SaGcF+2U98gYMUGoPHj9FVwPyM6fbvLF98Xtc/Hz88ego0cYg3DMYAL81cEy0/iK7Uo+mBiW
QIfpWXdTTKr/HcTu677MuspDwGCZvUtyRPl6cyKXxkllPswKsXYsA/M+dHEtBh1+LRyu7TZgArZP
8in7zXDt//XBTGKZd7nLM6gvN/TTDUt4ALva0h/MLEZiD76e5bPB5jcTCLmhUjPWJRDxs0mLqvNf
X9mlgvi8mSxfmRYeNQ27I5akLztkERXs1QLnuhG28e2YWUNAp6qZ5bboDI14AIj2xtqm85zShTRa
Z1O4JRTxX/8WPz+wnEEX2xAzE0rcj6ngp+9vT1GZAil66GJlbewKzVGJECpJcET+0w/CZy0B0WHt
B0n3lfFIT1FRc5gPWptU26CT1YbghdBnoQ5/c76GQfv10tosP/xv+htMozCD/HhTweFog16pM/JY
wtSfrEiRRxGMvCdugSghqgcmNbVKPOAkUx8cOV5I6pZuk8yMzXFpKGALBCXTtIMa13kRxC+BEyAH
Z8Myn1ExI/kLRVsT2ZtXSFTteUyKDTHOUAL6aTbclUG8s8SVFKb2sVnlJC66Qc/EpCYIjXyvoBGv
aD2scUN8rgIUFcQm4XgiobnOUYidPK9QrBG3Z5rNcWCK+dSVc3cSzTOukwzubrQdqq58hoZnWqcN
0V75pQvg4N602eJhwYx6sTfiEP6FFcc0dRNh9udlZXcVwqfBHbFPEOqw0timr+0+z8hUMKy23JRT
gIEiG0iuQRcBM4iSIpYbEBppfwgso77BUKB7eP1qjSyqJNNA9pN2jJavVGTRajZCsqqWJSbXuYj2
YRgiuhi6AH1AL8epv3Ho2pjY6G2QDlkS9U9Ky9W3Ws853AV1ZCQ6knHHDp5F7erhS2fbwdXcI2k9
6zs76PyRI5WN89MeYRdhQ9ZiYkSq1jCVfm25JA/TlmWf0S6LziZAHhTRmDfejAK+rubkAul6Ug/M
S7QUO4qDl6FthbaZQI0icbPKIW80eGVSq5Fsl0UUm5fGbJVuttcHmTVXsV4LvN9pnGqBfT0UHr7y
nVdXNX0S0mHb6DgTdVLpW05SvcGZJpGqlG6/MrWwsPpVRpZI695kaVgBcvNh1QZC34YO/uHQ14RU
6G/J0ypS00KMGzrVfdD36BxWxLYzk2HUAYo/OPQl/Ub0+MxA25t0BGRGZpae1e9zbXaANAzdrjyf
yOG6DE56Arm76UISC2MDDjJLs453djzJIUOXqWt5fguRJy4qMnU9wnVWRVUiw7XQjyPgzyLcp0y1
GpIIu7bSszPl6Yl+TGCKre8aM6rfh4m5zcKkQA2KB6g8FCJz7826x/7dWnb6FqeFEb5D2uisM/IC
aXITbFDiSQh77bxdJqoM6QxN3U1UDZUv3Fw3dk5NqXYRFLK/ZFuQ4flYhtq8ElBNHseijZ1dX4OB
Hph6QVtTK2MYi3tliLLboShyzZMWV769R7Zf9+BaRnAWcR6K+Fjkqnqwk+Usmc0Nsmkx20JDHesh
LtSG0SlfQpUgcLRDk2zGEaYLP0olg/+F5IMufMB239db8mgC7ZZkl968EXMfBOdR24l0606mLh/g
6EnzZrIzXX3zsrayX5uoMntKmGwSgmjQjtiU+6qg0YlBidfdO4115tE2UWex157CjsrAM/R6S0QZ
pvm6j2/RaCyDxqhGD3MzmUWOC552wtyx1ghDnmhNOHMvVWihjYjtC0xMab5B3Nq5q3zo08tG2tDI
BaEvZOZJ1BxYU3tL36CLtimAu9I4GdKSXLWSSQyVgBovujqOOVbXTeit27SM8LDKYBkUyki8dxUX
FIBUrFziZHtsQGbp2NMa7y26ftgo6jRjZYFdIrokYj6CHWIVZWOW7IzRDi5Ra493zVgB5xlJ1iN+
lAg9nUu06HGbkCp1hZapvwloXd4WGmCRNfGmAOMIsasHFKh2ZOOOCaRNa7mjHxfIWp2GhRM9NtMA
gKRW8XghLCVN4kiZmwPfCpjWRXlIwxVUW3Y+mBZLuwBWc5eT/vFEH6MmmyTRgkfdiIvXjtzFm5HG
KRN5ZcRvyoJQ5TP1bp7oKemnZSXTZC3aKAlXXddC1Rp0d3osuH31upIxiAGEzRqjV1F4T9LLl+aL
RdGKeLm1/ZCg6nuqIvU4uTJ7UcYAwt2o84pw1AJHsr1Y3ssxL6KdomF/lo9izvDAW3q3dcHc9evY
RDcuHfwdfTWlt0LrzOcYniwIGHLvEr9vq+gar3/zpEZh3Xa6NryyQsXxpugiz12zzWEhi53agMnT
u/Z2mPQZ1tisnPcxHN2ZHqGLu5EWHNrsEu8VT2Dq5TSF206/mg0CrfmQGl9ByVlR9yM5p5guhkBo
W7409r9spvOxS3k5kNs7LSz3OM8wuWSdMVnrPEaZsTJDimJ9boZjIivs6WKSlvHeRUl7QjzacJ1y
B8ihZ2PFA5l0RnrKqxOcFTFzhTWtHmZouTeP4DBAW2Rr160VkRfskoQGAkx9xRnvEDTVEwyLyywJ
X6fYARJFcCZue2diNrsyICzEfj3J4ixtApgL+jyUL/Ug6X8r5oasNPWUPdtuXYERsDlmbE10cP0K
uFHebHA/JOU6XAzfO366TpmLNn2ySTJqbZVIgjezqMnjbaUFyQOvTC52A91cQgyDJoPml7ZD4jtG
Ka/A84zz9uME9m/p+h+O1n9fuP4vCDfp8+cJHT/+vWQ1yBSkN2dSFFJ90pTgT75XrEhrbYjGZGAi
c+RnFoz8/8hurT/Q4ZF2Rj3KQEgQGvPfilUT7h86eTS6zjkXqzwH639Ssn7AY/+qEdxFuvSh3+V3
1E2dud+PB9lC6a2J0mnrxEar7+p09oB6AE+LOhKWzFS/yIJeXk8svxLjxNweRo1UT9+ovOlbqNmY
MXOk5M/QCk0Iw00yPtQAOM4n2WtPLTr3Ym0MarivY6ey/KaNhzOrtZV7nHYtbDfL65GNAF/TXntL
U2g9NHyuqy7DH+tXmiPRCsRTirIm6bzrGCZNvXJAro++axVTj5DHk+YugE7q3euRhvtuFp11U0gC
rrZWooJ3tEthRh+WKROuUJwzvt6k0d00xVWxibSIT3CiMr5xZA5lztMknr8iTVN9BZa0i9fs/2O8
HjkPYx8z4bH4bgkCidVdtHcWDbXxqBxIc940aAkSLNKF9GgejsMQnmpJne6AovXFuB7YJ+dsNYDA
ijZZacb5+6dH7rdlNDdSAhTnq9PFAJ5AQsePN3Ioy9mYbPuAk8U5T3RnuKce8crfaDh/LOb4192l
iAMzQcVOgpzHQ/u5mPXSvKUzKM6HniktkgiryvYI1xq178MZLcWvvxNdc/69T48n1NmFrcw0WjBT
JPj0Sw+CFZwctah7QRCIogzOZ/qQe072HHleU+xntnJ15EG6WgARNgAnwwb4vOKwWg9giaLyuCCe
hMS0Vg2PMRI9taYXGFUNgK/OFcVDGE5evitTEV4Avi6gRoWtq+9AwAfusTmJdljZTQOW0qAwWAiJ
Xm2uzAocM+KbcTwy65E0tyBLUZfnWVieeoR9txdmK4p7xFgR2LG+NYf1DMJuM8+hJdD1VaO37mbO
+sCrIuHeBAMnmlVaW+YSZT6b9VZ3y3ptwVuCE1lywN4zHx+mIyey+3KtlZmJzCQuum96ppyHiWcr
8SUQwHkF2KhX+ybS7X03M5Tak6uuuTspU/nWukoeDbIc1HogCpqjKrgCjoAbzt3zOK2NqhxJYvAL
Y4pzP4YOel6za0WUlMbY4NXFhQ7fBjlhWLWY2sAFaQSKm+Xo7MDLyYsRKKhH3mLEdmfOXAISSRMc
wGEf5lu7tyPXnw0n0deOFAHqI6tA5hQgR3gWCKEAxDG2Foh5avLAgfQGGR5aMrWv5pnOju+mnEi5
HEV31phZI0/sNusbX+8HrLwMnbwV+pbEO66h2BiQFKwOC6YHb5GGL2BdWhujc2SV5gwRk7f/ZAbm
mh3i+v+ydyZNliJnFv0vvUeGM7MF3hhzZIy5wWLIZB4cBxz49X2epB6qTN1q7XtTZmmqUkQ+eD7c
795zjelpQPJHy81wou85V9iv22ypy11xgrGDjw8SWI6PpotxMAAA5iRKRm9RUo/n0Qj4KGjMWejx
S62CjH1PHaXJKY32Z8CeoK6EUwALnMtUxTKQnAKKYc18CFEko7qxbvA/2XQSkumtyvyyuxf9oZQe
k1Yf9w3nJi3NFs9SicWPqLx4qbJZ/tLZWnFSDCYUAQMuAd/GzZNn2gSb02AZuCkrCjA9OriW7Tia
rn8dhAUQzm2gIRwR6NYqrbY990xoxD4AhnQGM+WYMchq99UONuyARtCfG1OPu34Z9a/Ft6bXgk/R
Snx4nTTMeg6IQ8rBod1BsyQi17uOo3a1NQ/3HuHAINY1sO0dJZME6nAkznDGLDe4G2E/fHl8xq+1
QXvRVdCHTPUQq6qAjPw6GweIf7kRuXIaXfLVGU+DsBx4MMazHJ1htekfq6ka8kd2QLepQ8cBR8as
bZOUNPsQ18EKinHUfnAaPczjNQsMQCoYnyKham94Jkq9iF1rozcIbmK/3EkjkGjbUyd3EXBuGdxT
kriyH/7iKYLbS1coFFHIJLWH8zp3TiJX7hcdTdjlsdz6mcRJsxkq7tYaqGfmFeOQzFYXfAbWVIOO
WhcBh6MPfi+2691pErm/8o2x586QtktJ+VDXNDjJgfRJret2i9Fmqud8m4Yb8oLLbyapJBIAv6b0
YMwX+257Ge1komeZ2gAp/QjhFj+u/cq/xpfIJnCPbW9NkOD8u8ysoFHXmR78fT36Rsslss++2szp
X6Exr/SooRuAZjSsOgRfaRPuc7FFMm2llfGo7G0W+87swkfqrM0LwrwAuKHnZeLXXR1TXkyo8jll
e4RoUTnpL29zUUdgZVvgJcPaXGOnnoNrhJQumL7apa1QJ6QsyfDxuvLvaIWbIKfm5sFUFzZCLhc5
HMO6IXRBip16TmjsbWVtV6mFxBHn0/hXYJhrzGc5MVGPasxsQCqYXXLubmbfJ+kd+ldVvW5GtDlD
/2CtCDCxzTJAOr+1irsNx0ofe52R3SxEf/1dH7rezwpTZXAEhtz+Iodtu1zU8/UZbl/qRSIwcPLm
wVAcx1aplpR8VbYJHaMQKg+tsvvbcIXqmHjc/C8EWVB5h5purCbWsvP6c05MrknSvOqyRKcFd9Ip
D8wXrUbxa6Av5tttXD7Vcc3yOyq/jLdlLhELndQofpc4JpGavFpO0DGa0I19JYnbywB4XGwFkwsf
o8un362FIJ5kRjF1e0Q8c4icdcGxWKfWIne1IxVFD0UBggzo1qYivUiuNqLGKhKhuwBvnMOQ1b9Y
t/YpRxf5GoDnv4fbON6RpvJfu2Ewv9o0TTER5+oClLM3wNy1FbRFUitBza0YzNlN+sxEBUBaJk/h
0xj/WvqG4cRemBG85uqtu9g2S+7kVteg2jLKtD9zj0t95Fqr5gi3YjqVmCvuUpbfNs7qkTOWk5eO
eeU2nfuSmWPxY+R9H+J0dauHobJY9/vaTAmXh7BAwnFCEAI1TB1BXtX6vc9mt44nLqBdsuqUHAlE
gOYMfoRgCrLXhRcPp/del2pi01nDjrgxc9B7wb2uAfgp6q+G+x4EFo5Jv+U8tW8VVobvoDJriI10
hb5xoeXhi9YwPWjSDcKrhXn3G9q54hS59PS/gLmmT7euFu9pG2rvA7J19t6MfOki+Nrc9s1KyXHv
miUFlVa2wZRk2MM0u8AKSLZtbue3pk29N26NyPohgrOPflVXcqmvKs09H5Mw/aocD2az+00izBds
Ysq6XfiW/SQUYH+5Pr3BUE8NoBE+5tAsKRsb321TV/583TPEH9jTdT7cqyAs32YuAbhIiqo8NmJb
68ThAixP/pyjAyySVM3eT6eq3oVVMG8wCCofpzgNzBiSXVlPoKCLTVy7yF7+wR9rY7wKN9X3r2tm
pw5Y68KYH5cchhqOed3+cA07tW61gYJzHIxt5I1karHQITB1lEIgC7jOSOdy7w0uqJAUK3cZmVa2
uoA+OV5yMPMuUbLpgJHbWiWCpk9wgF/DJC5cFRwpz9Ltm5VuZgojqjxqM+3q/dTOXBfQj8E7fBZu
njvHNUP1jrsuTd3rGpO0pTnzWX6ZcWqc0wZS3aoxtxgcI6wYbJ+bkzOuK9oT4oZTq2HHXl1Yxj0t
0Vt1HUyhkWb0O6st/7YGtzb2TeuU/n015K733ZKmEJ9B2haFs6tXVsaTGcyQ5CORL5U5xZtu6V3G
fdkV1BhbYIY7ufC3cItg5SqD7k2ZhfInWTwjTufk4KnqKaeXbQWe/FxMoEz2NU2w6dNUUqKLnQmR
x9tzFLGGYxZiBIMd0wyB9VDkNpUrEQ7fwXssNi4flEEwN+8ImZQ+uyjyLlvdUm2EyCNWyI7w9DBO
oYxV7pmsj4iq/k6YmaNujLwjPdfKYdY3ypc+jobeCGAjRTnd2AETgEGad5N04J03jLf0Q9/PqfXD
Un3g3TCjB+O92uv8EiJs8/WrUsej4ajheBNo0D4ihQ/+ylRl/a3IlzexWQ0oon4hwYLjOtRvCvk2
3ZEmma8k0yks4zC7OZ7YA7thGyjjCTM4Xvq2NDdvV6RNKTjgjVZ2XXo+EDjN9cIE1lrpQ4Mlyo77
QFtvWCl6OnLVRDWAzB08V0G3wYggARJaZ6ElswuZF0O3I10x5bxfKcGgHlQol1ZnBZhAV2s33ckR
jwmI5hJZZwVsupAlNZz+XMKCpSI7hHiHnsvOmwcttLCuVcOj6TbFdlwVQM8dmAOO9quox/uFoa62
uqtyppGArZte2IgjO9jUllQQF+w0b4jBBE79qIU7fVGOYn9v3HszMtyyeCO+kD1kHZwdWIpzNUae
rYYl3uZFf1smtnWUc4cF27VyH6GtDaeVv3o37RpPsHu3vNq/Bl4JnGfUlB0BpWxzVAFR4jJhgjyj
/sodltOc+9Pz4tjji8suCDQICbaI6rmgX6YrlH4Iuk5RLb7gZTzkyq4Dkjc9H5hmonMnSlgCiRlm
2ZM5eM37xnHJi0J2CAPXJOTevcwNJo91nm2fG8lDLEtLXks6MlJ0hNlcCudkuWXwJVM/e0i9Apcw
TeSApzwAadzLQttkUyobQEaVLdDs/3rJ/X/R7N8c1IH/WTWLP5pfSAN/CABe/ou/CWfC+4ugGgtj
G+dsxKmLaeNvwlnwF5Q07vueBfeSucjF7vYf+T8bte1iELFMk3weefb/1M1Q2y5RQWQz8sSoZ5bz
r8hmf5RBiNHbhNRRtLDBXeKs4k8z/a5SIqUYhnD51B69VEHbs/WMx3pb//Z2/B+tnP/xk/hBfBp4
LJ0/6XMjfHL2gDqpqYjI4VO4nJZhxVb7xjc/SdFb1T+Zov9xsv23H+jhQieoSyskzvQ/KjzblOrc
CcuEXpTiMIyLAHY3spiuAQSuWjEciphcc/hYhtB4+W8vwD/QsP7Rx4p4RbYS+xsf758+1pQhQZd7
pNlMjs2J6p1hPTiAc7kbdVVW/5OP9h/9NPySvEDOJRsaIrL+dy2LQtKxxaSW9MwCrVcD8mHBZTbo
A0Kdk5z/iZb1jz7XAIMSJiPops6fu0kLmi01Tvxk8EvIdxYIjrHy3xx6IU6UaIOk60v7vrL4x//+
mV5ekP9S0P76PHFD+A5+Z0AO/PmPf8vZA9JeBV0ye4I4H6Rzt2IkVHr2VzrUDM2I2v/rbxCGctPC
NeS6WHr+9LmSTFUQk5tEoH7Qfyn88Fgxir2p/E0ltVuJa4hUeFQzPf0Tq82f9UL+dpgRiPcCPuCf
gf1ncIBvu9hBK2s/jwb3snUZNqY1Dt0fHPsc+1v7VnqTd0YaHv3UcinlGnPvRMbEfILKn2lCZUpe
WIne+rhyDzaTlv74X2LcZqKF9mjGyCWcase1usAm26m7tskhQrEWU/vJzdrD5thZzj3d6wPKj6VE
8+ygKHUMAhnARYqu+24HJYjTKcab2U/WqV3vHF3Oj7gsYehTnQMRkNcC9z+6FJj3rO/PhgXiPanK
mi3cLHwEttrZ3HXHzDS1wBv6kxUbRdereL70dl1RPoGpcb8M63iB93EULRLgbsCSUCewaxzW3vEu
ulODlr0sHDaIjbYeN4BZN9+QJZc3lLHCOxSiqKB7Osp7wF3i7jXHszYhNU9JS66pkahlGwKuwYJS
7KbUt1SUr7ABj71Vg6XDrFq/BDDsyr1R+9tPqmiKnOoJlnXOjr0NYEeVHYQ8A/ZCMHQVqHaPhWaA
imAloWzFs+6F0x5CpSAzVMCg630Z1NLeKWt2eaPNbLx118Vy4lrRDMKRbQS7OY/rbuS68k0RCmd+
uBblBu1ReGcQ7TO9sxglnBcbVGmJSS+r2hPaCgeVzSCN/Q6fG+KXXmdXvIV2riwB3075za1bZYpk
jTbE2u3KRbX5S9UooEIR+wW9IsvYZ/0DqFXTuFolRMYFjQIKOCeH2akkOY9M+/sx5zpxO3cMlTku
txNADmauoyPvKmtmCEIg2Sn3+dgUblIXAYdN0S2eZi1sJzOkZWEMKs58hAIv6tzq3OT5TNOswoDW
IS4yV8bgy/S1ya5F07vYnhs+jzYyF2Pkup8T3O6KJFiFu75bWVGv1wGT2fpaS1tp6IjzLL/RGaVG
zeSqkW20wGFAgE438FxuBeUs2Zc5GZ3ADrOk9h53RYEE0V8mNonbEHl420yr8yI6HgeZWO7gpO98
vwYCiRN3Myzx41DBTOz831N9wQeWY4UdaL1g7E95SDw7Nun75ArogZ5qfMkN1cxs+lvsIhvJL3rO
+pbPIQ6FZXHLWPUNvEREMgKgRdoaP7JA6zeEWPk4OezUsdjo+ImGcO5VFNRVelPT7/BuA8s7NBtx
0pjSrxV3gkFTXLQ0oQPPXU24BDq6DQBLDMYIGqTz8ussWDq+feUqyIKI7blhFvBF04D4CIeqfrdZ
Rb6kFdI+Jvmdxh2k3fo+Q8f9HLg/f1cUX35oKwXUj12f/PZCioFDJogv8NJ4Eh48mad0Ffiu/ZXh
g7Vwm7fOj3bKe4mHGR9QspWlfkmXy7oTAKmoidRVFdH23L1E0AP3g2s1SJbMhbvHONpcm5+ysN3V
jn0XQ017gqhdvotJMx4HGOR8r4udkbX3yg2QQJcWGCIdvEKMtdx3mnfBl8NIx87RuGVqkPE0+5ee
6CCloejKIspVnraJLvoGZZoTO8xjhhwJ6CzcRHnrkS9HvANHajjpZkbw99IxCmg6BOLaWELt1tTu
zjpsRx4OGeUnw223IEkdpE9yw7P71gM+MFGZ/MxLBpCJvOwy9B9Hxm8tQpwk0iIdp/mp5lKFO5pX
imbvlB2gKo+2t3FHkTAqPdU1TXeVEsRtboIQmArjuByO6iCy9Yb5OGFYqkszvN6X6UjDX+sU+H2f
3xUBFoldo8Ic9yv/HVeXgpjhet8PWJpPtpj64bzgNMDH4Cww7plsgPpRlg69PaBCKhdooSKYjbZq
472nxfLGHplsPYWaa+zeMZ2aIWVJBPsHcDAoWy19k4D40B9577Sys8QpNQYwQ3pLvYNYSIeQro0A
N7oCc5L9AtyXhc/0JWXZdW6uld5vOf7dg+93LrTEEgsmksdS59/CUfNwPchgbbgVM6Q60UPQhwkw
ai3vq37snSvWXL/gi9j1Afs06NxjVRmq/wKlWF0brGvGLuU8qC8DWxALwCT7xrnh77Vtb2oKKLgZ
qZ6kcJNzSTE+ViU227vZdzO1Cwqu5QdOKsMMNcwy13NuYr/HsRAWFBAxTZDZp9dakMpYCNCzIzVh
IzvNmlR/Ms2onElf6OJHF5ibfexZ+qrIna3njHHZby6b+SPk0eJq9AewrFNnGN9KTuooqBuYuReD
sT+USw7XUFySEOyjBf2O85D5jHo8ftS+cl1Q3mGQDVcdfhkTiY/Cv0htlavjOZWLOowprXTQkx3/
awZCL4nmh+pAAYXh7hZQse9K185L4bXUFBt6CL4UxmnWn0LJT52zle+qUJG6djKRNcfMDEZnr5c2
ffHAQ8wKFmgaTHtQiMsb3KxljAQ1T1d2STsiz5uKk1Nv0rl4t241UNiKCTaBbS8NlsSDTH4dTp3a
bmgXFuKHveTBC1F13GtB7wfbTuV+ANdm0zNiwVbCZNYuBqAfs0vO5rQ52HgTMHXVHMlK+M2ZtMjc
3HQUkrjRJEn1vxZDtiE5dv5UsSPj8IlEn4I/AgXif2cicN/AuIYf7ugZt5kWLU9y9MQtbuP6LZWV
tx5ds+hxQA9264Gf9jp7P2adxgLmLaOMNtocB6YJxN7jjo1pi21jhPRXEYHqjw6rPJQ+vj4MPer1
8rFSmDLHyoOjECNUZD8xV6xwNCCtRPPM4Sey3dz4afWedaNqgdVMurmzsKdXHeJU6m3fztao665C
E7uB/lNoRNLcN/bIPksTG00WDK+aIZuBD03Z3ucSXMbGvgHl+ZhKHs4BgXkLI8NDrj2rgGj8eTEC
Fk4OGDLdM15R2d4YnRz7b7pK90oOyuue0BWD6Xqgzya/MgtcgEXkeGlv75opA39b5hwl4gzgnoqJ
4HA1woEIhSARsnDeHNaqFLQgVr7YRtStORn4mIS0qqmN1cSuzw5BAjvGgNR/+oi1fpz51sqBNFxv
tnUOht2QshVx0mmqcC/0uuYJ7VwswyUeJsGMc7JXI+lho3rf2isAdUOSdQYwJr6dpb9LunGHg+Ut
fCfpLynK1ya0eyTUkI8v+AoLSvN2Na/YC9Cp7hPnCPyXDEP0EFmmjyoNq8786DJz3c7o3X6RgNqw
fs9LXdAHKpZ3JdvmEe2S1sHHokE8SywjbMKYuQr3p5FKpv0CJ/uw+RgQj36p8lu8b+VP7OHtqyv8
wY8Zg01eMhUzu3YwZ8XPFbxHFqcOHbj0SzGrIYQZ/Pa2rn4IDdFX+5DBxrtkCO7EcDhJteLZcprr
zSrXu3yYOQCy/mZY09Yqq5KK2ei7Uk7N+ipwx+0KurlGfKMoc6CEJdi4ulPWx1aU2yupLUwKxuoX
34EsYaeLVlo8Q9PVN7mUF1RDJYOPCRMDszyJo49Hj1FfdGW3G+t0u6ew0MS+qQYTFG6HGFBQNDoi
swvjM6cwENtuGy7xoqnFAKfumxkD1ar+mNQU3jvaokU4tpt1lsaBvTw/2YopMTherigcuWRp49wc
muetLbTchZwY/R0mHwvgqycVZnrHau7RzZChGWfbb93Y6Nd+le2rU6fVLScy+EccRLObdCiH99Wf
wnJv4zxG8B/rJy+UG3EwR7trXC4DRW5WTxiODiYj+8lyZfe70J5zzK/kJCIrHPwzHp2LT95KvVdg
5OqBpuPtacwqNklSYGNBpnxhqr1Oq8UwqHXzfT8IYNE5Pu0nSldyRFaH69bVpRSakZxMmTGrIsS0
J/HHO4eUjfwBHjqRDMdhZ2wsx7HiybaI1rQgXIvY4ej0NGqSItS5Nf2tGa5Nuxfwwdu4tevxmoh1
CyEYst/6t3DM/4uD/3bJu//P4iDFXUp/tH8w1V3+i7+76sK/2D6eOgxyeJB4iZEA/+6qC/9y8bOR
wPJ9MtCYh/5THDSIiBGCsQgBEc41TfcSeP97Dow6sr+EVIaQPrKIj7lEuP4VeVBQEoOs8l+yi+th
TQt94aASepes7J+JDjoYM3MYQVO4A0yUZLAHVX0aeUVrmANg0oypKc5U4qfEhu6M1YQcS0BSBdO9
7gFkJa40VhygghbAJONDMG8YA7Df8m3P0v2MZ8rFk2LV0zUjw4pqWWK4QcQ+qMZnf4H+cbI3svTF
JBZ19LZ1TG9CmEUfHB4k6Pw5pzy8MebgA+IPgag8nO7TJXA+/JLpA/Fs3KOcHPeehiQmq7x6d+YW
j4KbNvCjuRiSHg0SZoPlLbYZcP1wdSJfAJKGDmy/Gq1L9FdhDHfkVN8PNbZpSI8jQA182QyiURFJ
COT3+CjSApPFpa5yxe0a89QI0Zj4jnA6G86TtfTybmgwAyWXXMIDl/XgqgkL97CRibn1246dfyvH
Gv2CBgaRzza1wSM1sYG8hGeleg+tTMTY8EbS94O4V1zBu8jXKTl/Z2u5fJSYCJxJLgfsD80cj7DD
zqY7jcAJvS64U7CiPkVL4J+g1JPbt/mpzZfsKUSYqWm5C7Kj7cHzXJklPReY6WeQzKpE5Ul/D0H/
3gxVFa8YvtAVS5pJSOzHeuUwauehezIYJR9wjlXPnq0vbOck7y5xVXvLsFsY9aXypCWxlU7yauyL
5sADM5IN2em5GqW4y1NxU3TVMxc8CPlUdYVQl4qMMd+QXjF0ZprfpXPzPcxIQAYGz6OwG6K/hqrz
G08bXFQtktyxX/pw1vndmJgJr79Tal7OaB5VtHCqd6KuD/PTlA50IjmW8SP0ZiCqCocBKZRq17de
dwjzfGPaMsmYJlz3nNYWHXeA8fcYhHbMc0J+HpTvDHPMZHMSWqrykPm9OCkbAl4w2zftgC7qUY97
HUrv1pWtfWXmzKXLGupyrga6G2qLvcXSPV2xCDIpIY1vAKbeGK1qak5oTvOBm0yx4/YoX1CLcI+3
so9lGORfSjUyUZtdHtq2c2kNMctbSY8gKijUPD62+8IO1Ekx1KUoZpPn9gJoGxo2/6rpmR4KMhrB
dMFBw/0jAsMlmdr0noeARsGVlkACTDtifQNyS44r4slxA/EIvMs6lFS6Hij5ebbYsiOHhQObQJev
QNnb89S44mrDWZS0lvhJXqA8jY2dgbkONfQuh/KKrvego9f9che0CyhyXEeJaVCFVYfmYdvM5o7b
R7vHF2TfcBoI71TWbretIVECbFddgdHFA9GjbXwTurFj7FP6pORSXMki9/fCV2+Cm/COyogAFsva
3pQC/olvey8Zc5iFsoFLuY4OyzHYA+oS58w0sLqFcgU/njlPzN4RdcIcfxEjxOVt3DqQpcW6a1bJ
I8+LtP5Je14dE0Ur8LlDSRfOQm0m5cEiWkSFdcu9C3L4vVgtdNIOl3Na1uL9IipVntLBw4afZvWr
9ib7LLVwrqrFgCioKvuMU39n+sO3NVefhej9e7kyZW0Mt0AdWgETKopYX6B/bisN8NJM6aT0Q6Jg
PNqjoduM1qKRPsvpU4mKihLE9GxhoJstlIu2qUiysL0NJ40LVGauOI7z0n1UDgHDesSdKEvHuyFH
hWRc1iYFnnkhxaOvQh+qOZ/hgEl/Bo21uRmrj2UrR0VZw4N8QMehwEH8lW6nRZfgO9jb3XTDneCI
tNgfGe2fsBHcGduE1MPrRwcNhiLB7LYq1hesLGcprNjjZ1ybxbwLU//TuUyMHc5CvrMvR0qSsAgd
zTq/zSx4aXMHodweKVsn0tDRfGvCPed/PSiCYo1O+XN3rL0lCvz1yyl+mCnrXOC+0+nCTZfg2TBT
q23dBNawp/8Za2azs2mzJgVx1ZeEcpz6am7sq3ShTgk/eboNhy2XpxXwXK7a22CwgCqUREHCXZNB
e0q3O2b6u5bYRwjuclrpwDIczDPE6xnX0kNsKnXGnC0Z0zNaJjnzaJcLi4N1rNiIGKYTKuogLa73
o8G9BfflEwscwEjaWNOIXcyJSkoB0J5pMsEzNXnrg91o+4IhtHdWkz9IwH0Yyts7advXeLl+VA3Y
33o40PVOyqYxLa6ttQP0182/wR1s27motHgQA5ttTsEvYnfqPRO2HcJdJapn3/dzjLtcawEqQl7Z
PDpiZxbTPUUqzd4Na2M3MpyJ0R7cnTuGv61WNoe5CUk5tuIa0PpX77GkeJfo25zjjiH6OZ3CRX+m
SznepDkd9Fji7VOFZnjnLV2bSKgnHEq78xKELW3B47TDN441qHTOLIt55GmI9kWvdGJiGUEOOWZ9
eNf5iEvTCC+74tqK0Trrd13qyx3Wer7J4/ydbt2NKJaTH1TT59baydCFd429WceU9Btfpu6Ha6bY
dRpQutL4oFo1i5oBxI5bw9sgZR6zhu6ZvKNrGLeCMm9EWESXstYPM/ti6LY2CS0WE+qbXxGhswSY
3Hla1TlL1QPy77XUFovkTLPnBKArGMzmVTd/lbJnfRwhaHF5X/0P7YTuuWZ4cEhHbkpRGC5gNi/e
I0147j2nvaj3WMQJFmbTjrEIR6EZWybGEOvaa5pm58qiesuJMb1rf7thJ+G2MeG3oGk7dH4V/Eoe
8cHTKKd2xxqo49al0wLK0s90tgIqfCZQTtqsEaD8uj3oPHgXS0Zc109/6DoErVGy+hHJoBJ1nfF0
d2TfIo1seO9ZoFSxD1MowcZU9NtrGjY6xv5+V21b1JNT/TluijUQvA3P/nrW9BLVakAhM95FUewD
U04xuaB9vsiaphz7waUk+LYp7etmwlqN5Erut9xYKSzjt+q1c5Nt+nEzq8fJJUGM+Mf729N27+2N
CfZUHla/SyZvREkNj0JfblcZhWGEfrtjNTPDyjmmEltcPQ513JpGaa7PJBERC2oOYj3Jp2gU9nsA
K9BNS2svmzI4koe98nz65HUjX72ygP46d1h7S1JRU9pQUdJTeZ7MDlaUfZAP/U2fLvV5qxdBMa1+
siyOUF7jfKSBWCI8/dupws2R+LOMjVk85iq4K0tCeRKFZr0mz6jule8Pe0geYKLXkTxBaniHCgLp
d2bhv4uFicdTmGOoY29Isw9XgVCcgxrDZZE1EKZbY73ulmV8IBCJRFg4ILIYHL6A4wyhr2o7KTdr
O63GzJ8nLTfjCIwFOqeROdUxVS6qxdT5/a7gmTJdkPNqnmv8abFsqFWO1lyCSCnbzn7ARlr/dIyM
H2htAV241XADLxKZXi/pbeYt2/1IsN4+NuBgNORfr71RGCV/mouGUMWZ91T55sRutMwnzEe8aBep
h5NBcE3BBFkwi6zBjW9U9qEh07Ln4O2fF798K5txRmgSmzgQtxRXSmTOG0hMDjw13crFyNx0oWRs
F+TF/ZZj88c2+bnoCVxMuSztfTaOZp+4+RDML2KBknxAQfJZtA1Pn7dhUMvBnMvuduDSfjUJYeD9
FctqUo2lutZX6LPdJr4Xd1NHVGHQl2IUmCibLnhMnaLRx5ChFa3t0zI8YxniC+OOrfiYQ5m/1Ha6
zbFRL+51j/avcQDPI04thPHh2zYqz4t0ZfDwV2HllM2vTmkDdW8K76braBC4Yq2mZo5lHInJoIRq
RLbFpR+tgTMCuJxHRIfIXM10PAyeU5p7i5kxgeaCOPRru+DDfazzgUdCznoxHhdVkt9wcKVAdl4w
HE982T2YhjCRDf+8TUVvvVULQ85j7wUFTYtuyhRtAlX0c1n6APxQg/KVVHOZ5Sefbce6n51tZHHd
VtVOXKa4n8E49sppR8g46PnCZpjNUnTsT8dMmydpGQMYN4+V5geQDeyUXDTZpn2iwPq6XUnYRqG/
VpKZlBrmD8baLbiwdHIKYtEhVVl2TgnJCb02GI5zAb8a9bBY6JGq+ulKpxy3bQb+3QCHhXwB8xUs
fyMEr9bgIsM09dfaztnJHkX1WWPtTDDLzQ8pXLkT8VHvPm8CDHUUPex5PgY5URXE6UwyOKL1KEyC
xcjvgbHVT0UWJLWfx7yWp8A1NlpFNi+iD9hMKt94bmvjjrrxvVUJ75Tayj9KfPt2qbo7to2eakZu
s00+vJVw5XbeJOWua3h7qnDa+0owLCyKERmoC28ruiLeui74SBV1no43v7SLLcn0+xRFO524t1KZ
/0hN7wd96Es09GhmU97RgkOPUyrPYZOFcTnpe0Jwie57sbdr40pUA/Vhhv3ESDkuGZpEQtUv2utp
RUJy3zFsE7HZUTnQ2e9DE565JaQx+BqmZn13sKrx19h5u6VbX7QOb/VavlIO5DD9mhgSIK++8Kjf
6eO6zxm0J4YhP+ruvhurk9uOXyXEBoZc19vWuEcmZe8e5pNgCeMGZBh6N6hvLaJLFJ8m+UvMxXix
WvNRKnOfz+JuCgfm4E17poTmlxnCX+izsLu1DPUDuyNWV7O5zxz9SIXVjZDWEgOZHWJyEfTYgJjw
rftxMWh+MsffoYUwIqtzlS7rtW3nnEJnDvPdQiQPB0Em5wf02DfItj+5neujXaUnT9pr7HvckPga
emZ/uGyCbXFs5O+SUR4Qh/s6YCuz7R3hLuAVLAOooD9rulDzqV4i2m9oOlPO3kjLw8Z1I6uDz3Hl
83DXU2DZ7yszknbWxfuaq4Xa5uK0bul7HZRfDhGzK2G2P9E/Trgy6TBqxqRZM0wFXfOyZJa5m5z5
MJn+h5HmdYI3FQABU8P9bOpLEKjDvEwDKWYFvychHANu+IBbkEeUWPF7z0QD2sk5TQtipzS9eIIR
Qu8Uv7LF/xNT3neaprto5eIaBUH9TeHRvhtz6pVY0GML5MBSm8zxDbyLFC8axEzaqBEzFnL7Ufvl
c1u5Dwrjh3TdAQA4Ze7+v7N3Hsuxo2mSfZW22qMMWix6E0AACMWgCMrNb7wU0Frj6fsgu8qmum3G
xnrfi1xUVt5LMgj84nP34zafsm0eLCc5qJxubdTWlX+fbT2Cdp8/0QsR9si5tVUGZBueZI7uoIfu
0mx+IaktnvOh2ANW8Cx1vdOcDHLpiFhgH+NRPlS1FCRrG1qrGbZtk2/W2N1s0bEwdWUgq9Np7EVI
e8bRHnru9tlzrsquaed7egcP9Co9qTZivZjyowLgXBn15Azd6djXSiBj2STv/iywF7pkVX9mvdP3
ZNO0QNb7I61J+0h1HrVFdDTx8oKzzzdE6/V9o2TUuDGhyJf23l4l+zqazZU5yoGRzVvaJd+Cg+HK
Fu3ZKEx3iaYPZ3kamfwW1XsbL9rJqdUyRCf22pgVIx1LBdVimTz8Ms49jvV6B1F9a7HrzD33qJd5
pvwTKyN8DUrbPWggxQNmVJVxQX1KWrbftidOSG7gStDlCQVpb6cSfBh6RxNxM8BkrpPjPA4RymUp
ocstNSgDpWHO4QQFGEOLKc9xrfWjYgEPxzesZ70UMuCRd1WuYnsxnnoC/Yi0Lntb5DVSc1obW/cJ
TRUBY48HoQ1HhlvcwplQhise+1lIeF7H0CiLMmhky1cnXCx9ZfxZ9fgNHMzRyuo98yZelIRQgZ6V
d1qqua3sHCi+IQCENB2Z1tHanNCFw6GmPqQ29ZZ2HsK5kC5SewdA8FxMW8nuwp1uyzvoiu1lDuWo
uvguE+wJuPEIGMKvA7CTCmzfbVTjC4peu0rjie2Cji274s5oGfo96zXKeYugmXpWzzm+sDTpohrZ
oxCOnyM2Lv1jXlsH1O9nWV29cS0eVT5w3WkPg8ptreSMrnAkVTMf2YPKHkQWyhU1UBbCACMwrpPP
FRxzUNZ82vG6j5bo1k5cxRN0Ll+JaPSkLpSmBLkJcfj8lIUUrsr6S1jIJZ6Y7NLWzHmnxfYFtrzp
TLWaNV6QTYl8NJygc/Mxrhe6W1N735UkEQi+NLvEar7HpiTyM32QErxQmOL3Cnpvvr62df6uOGQ8
BCGctjYZzJQV4Zbp3o60fWn0p6VsLhNnDkocd5CXX2ZKfQD2JK9pkV1Hinf1oTuVjX6HaGpdjIK1
A0IWK1hG6Y8lor25GO9Lq18zo70rF3XeKcjErPh577a9cuAg8VJXti9XHMWH6p152mE2i4B233yX
iUg7CDGdZQeQe2My6lUlroTgWJ4jUXl9QQ+AzV+zM7P5kq4DKKMyebLl4t3O9K3QjOI+bFkbU6SA
LWMce2iGvkIPIzHJ4jNX6DczUM2HeRjsgxKnjFYV/V2ft67VOpr8XGfEXSZcBZcRpwZeBT6WuIxd
xnt/Bn4FXuJMVgAbC6Ka/p51EparuN0TshIeR9LaHTvnoUjz51IMzvTmcI3iKIvniTQUiVHSegQv
Cyr2oFR3FsASO7SLSMrlp6KLi5yEBOnTZZBcK2kJDAxbWMYnVqfWnlqTMPFxlInHLgbrQjkf4K6T
nhKmCHLCDM9rgRua3wcaKk18pnIr6jwuEDZzej8SYVi/NPaNbJ2ssODzeTK+K0tMo59lvfFLlav1
WK3j9NjIdoYu5pB73M2cnqxdB7uFWWauD0w4a2nt9mbU1u+TFilwOtpFqrhJ2SU7XTFldwnU7WfL
wWrByXkDWyV2B1hiiZe32apxT6FMSLlvFUPMrT5mneB7tJNndd6SDh1yYb0jC20BJJnLVWAKxd5H
8UWK3ReNzmiboIxXq6PNsTKVHb92bd4PWTcw0C9tKZiXqvhQU71/mIgSXJU5o2+y3MA6/xly/1/R
7W+Kgeb1/1bdLp85DNB/BVn89Qf+U3TTjL/DmUXZ4jnTMYf/H9FNA0JvoXFiScPuBc0W7/M/URYo
dWjaQBlttLANbIpQ9k/RDUGOZcLAzc8fomlC+R/B5jeq3H8T3fBVK4h7lNFh8bf/+j7+1dFdiDTd
7t8glGabhnDhVM16xmMk+yIT1UtcyrTA8zPABrD11p9z2zjEZdHdIwebjO/U4tRRs3Iz+4QRdya1
DFbl1SujWjl3DsN/A7ytG60dcXh9xOkRzTnknLpfPNNJ3XJqTq259Z0W6o/qLO/F2FLdIx57ZCa+
uZrs2Gh75kSblDzXL3ovL3wnc4MjTD/mfPWa1t5+mq5aOxveUpfNQXLw9xF4BJaT1Q7cnPEkE0vZ
mYr0K6nO61BlPnCmfSfFymHhNrGbEY+GWpf2s0TUtJ6mAS2cXs/VaanO7Sh05BJya5rPZdF22ZwY
4aCmMwM8k6/fKE8RY096ne96XdJ9ZIXbbOZBVGMWJkdObXjYp73ntEtYKSzig5w5+3Hqul0Tx9eS
M25LHMKL8eMOXKl1KaPiGDgGqQVsc1clT16ZRbgNQToA6PsKG3Fk1h+C2Sh+UM7DYOp+GPbG73KE
QVnujSVcDEXyaGJeaQnKtQMZXZvziePOjr23JgxU2FeIRJZx9lhCWdar5KuVteJEG660l4BTuGxt
TJYG+UvDgkPtxjc1GPjOpIe6uBlk7o3CH7Ph4vQVscdp+myNaQgMTY8eqc2+a7LuWPevZcbJ0sm8
tEP2kTUD8wLcpKlX3niiSnexx5Pq9I+lWp7h8yw7bVRVgETm/VouP61FpkKjCt4ZZ05V1fwnmpaQ
M0+DBpwdp4E7ULsW30kyfEW6QcKWZ6ml1KBg/OWmiSTcgiwsLv+CiyN2ZUP4zK8X7GCrhpCJKjDn
3Dssgy4ZfAgYjgnB7OgASa+pjLYxRGPOmHA9q6WlByUeOR/W0iOnEb8DYZEDSNqB2shCjK933UQP
ip43X2JQvkqS7sOyHLRsOKYWBwLhMA5tFfxBVAMS+o/S+yHLfrrEYBi+/qqToEQl6mdo78mP3mq+
w4FBXhda0Gtn4ZiTPDNLec5SqmNqkHoS/0Vh40bskbxVXITc+LW9JeJDhQaH/PmnG5J1b62R+Tnq
7R8iw2+jo6GqzqlyZZhODWt7cyrNo6+GrBlWciVW3VT034yiXNWimJeLOsCO8r6JEhIBWglqiyFt
mEbqVxZr6jGWWtpcZxJ1NUKbl0qkQjPjU520fVtggB62mcfBwTE7MvSKTgZ19VbHzJ/84KKEAuRy
6yjfnJOOqoiCejgOo79yGhpnI/IGSbV5+YnOJC0zy+JQtgE4NrdYW6Ymwieo8KFoPDOTrTBk4F2Y
8hFHpnwu81ete6pmrhsAM1MdhFTC977x2DiBTnrQ5TnG59fRNr/jPKdPuhotktSJuVvxJeo4nHbY
Aa36Y8JRRWVEW1YSWU+6MmrOWy2iJP4k0ubMB7V4ebTlRVqOY7viZ9IQDIwv/PK6k8B0zIo0YwKK
ZfTgiFmOP+S0NCeSK4uVlQ+y2enl1VLqonmv0KmVME4wih8xLGOf3KEk19QKL+qy6QyUx5zw7gGi
6+ChqZ4sbyZw0CUx31QfaX+Yp9hX2SEv6SmSND70tHNAHWL+eZiBODjI4wXSZ4+TM9rZfUolTtyQ
+8wzygi4Tsh1G2CwNL8iOYJg0KJSkRhAVGB1Ttem1wj3ReALpRbdbp+XedOBLtdgAnTjIhX7fpDy
1F/ZbwyvUwmD1hwkBYagXiN0qmtMVWBcW3vkBTuIc53Udkeh1JLzwtsGCnocge/GM4EPqjuQx/aM
pc/e8tXIP7tVuSvT/ApKUrpUXandKqFFbg0EVMX+tzxpSg22X7f696q1S4/mxxdAJqmbTMO3g7IX
9vVcXJV+5NVhFg8KkxHRHJZqe5SK2Dk2q7/QN9/P2anHWKYnI6PqyC3ohDIHFtGxY/qTUtM+8sFX
95PWbVH/ABF1bCWFcKUo9qy0SxitBFfLHhHWLy2pgBcICwmH8C1JEq4yo3hHQkFvrK0zQCAkku5n
1fPQsjHNIrmFRWKFU4sTHuYHYUx4GK6V+QMA8UbTK0g4+OPJWomjxMhEtFOgDaPxYXFr2akzGvFs
mByveYsOZjS8mPS4tiPpGz05dmsNxKYhsz3ySqpN/Ggm4mLXkb+OOWM50jOYXbVbtMTFecbf7qqb
kS+aH3IKmQ96np+wZfQ7YP3URxlYDMDIBPw2AyBAKLZL9yPy/NfOyP5qrZKE8bigljlZHmrRAj/F
svakc1BQ6wU6Cu/eSpWqTaD2fioWXxmLX+AxZz3qA2F2XtbKd3b8rulL5+OQPxVdfd9z12T0xYVm
2C1bj3N0LXPzL6bVSyzNZyKuj2aOhM75AgNRW7DpmLhT6oxClTW05PZXXvp7SyvyKz7jwoM+iYDb
2nv6Ac+jMdxZ7caaw02BcdekbcLR508xXUXGvNhIJSeYCsWPk8J11jPRWVTU0Rs5LrGV2uN3ZQC4
StPErS0Wf4KA8V4q1B5VSfOtGK0U299zb83HNR7XOyEVoSm30dnUFt9ImPUZFOqVIN530lzcA5TN
glFPb2v8SeX2vkgGn7v0gXuKgm11oIutPiJqvhekXRaNhC+tuzvRDM5B6dOTXekLQh0viZU8doBc
2iEwLdblWS7Czq7Io9emc5Ky+BcIBXAL6U/eVqFd8SChZk30gdcV+FQH71Pb8AAMy5AFf6nnauMv
YDiwIISRVbxHor3UiKKN4AUBqrtI5Q9lbYhUjLpGzmI6XxW/zatm9KGJHbkX5RWZi9dQjmzfNuby
oBlzoKGgL91MjZjzh6Cfpyf3nTjHCc9W0+ykhZkHFQmtcwN0ciZRwfnmedTFnoly0E+vjdaF8mLm
L0PNKG29OqvMrKevDkhWoUrjBRg2FwqSS5Xyq9x8joX05WQxW/8Zt4/8kxB0UDPVpU0edYYeeeEE
QyLRMFaIfZRaalBSDfZST84rZrT8iXeSkIbFLkdzyKUy5ACu8K+Zanu550jTOBOrL+oxW+UM8a19
TOKuWbzOAIdk1K+YoFrGDwpcnKkMyOAJztBbCzlLIUgQTnxiB/QWCZIf+cOM9mp26pIHAk77lBQX
CHN4oBUgFNxv1athJ3eYbDKPBiC8GlDdopjZYCIGZoZsGXL1Oev1iUnjnZMp0qFJ4HDMaRtm2IAp
WpSJu2EIbfAet51Pz836NiUjgJb2o84diEUNNheHvO5gBREEUELgUOkkLGr0KYdCbcRzOglEprAu
5zeu3w+50s0b7ezdaf6M+CW2WdFYLT3mMevBIo7gyZrMykAToqwDo+yzofNTUyCNTpBAcbvqKc/P
oqLlm3fEfIMI6IWXGDJ5zLponxGeIAXTJ7J+1XaFu5aXbjxrcF88jGmrb/fq5CmqlF26ckK4rPUb
TU7RTqmN+6pY5vdV7dbfJOHvBFpB5jW+pDxD+3a4d/rpGeYDJ2tmdmtzIFO40XtbF9qSuzR4rpfo
rOWWD/DXb8vJMxoCMzqTHamwpId1wVvlFPH4ksfrrVA5YUnLqemnbl8CyHKrGENPopCfNU+tJUL0
l0MLDSK3oTcXlnOmgu+cJtC5HLyCpf1K08ZX3aV3cfngDMYfgWLN5vLWIOuiA+3FMOxTm+1pwu9z
M8CnhKtpYJvX84MUtaHZVyclXS+gpxljjKCe8LC7CUI8AYYnoBxXJorU/JXeqsvcE7i4YjYHI1TD
eyN/yQ8epczvDOu+ZqgQ67rnLP3XWFRmyO0hBlKIW8yMwq7DoKJXRD5qPryOlMIuAihOkGRm0D1w
mStsfSf32c3Z3NvgZltVHLRpeOYgeBwoa/dFh9WgaZZjMuWcCV4bmB+uHBvqtez0LyORjhPrlyjx
VJYWpcW5CFa0tN54YFu5UdHqtvow7TO8yDuid/pOggQ6jWI41vPwmmkS6NbhbmXg7xqt8ju1yU/E
sGyI0pfBGc5DDHujVJI3vZsvOmmcKnLChV+LKUJGzpw4PoTlJy13Ap3jbZWa7K8yPvNNnOJyt6dM
HXrw4Lyky9CfNR0hrLCAb+eDryvydU3YkRlMkvyD34tNdXo1a+2jzHUUeie5y3vps1mTfVsWzzFs
EjfFuq8kyvfQOwDEG+vYjVeM9q6w2rBp0dJlYmNTrd/bVtw+NXrppy0eilXdTNxW/ZA3tj+tOO2w
XPxGK0mXQagVS8SK9VFlXZUdVixnGPfNrH4yYx2AYWvfIjbbXUUTq9vOeL2yufRb469JvG/iH93h
NEawtMbihFmWUyLVchb0rcixueEby5O9an+itrpxvVf0giEe+g3z5H4Y/ILeNq/LLF+vosdpqH1D
qI9TGu1H1cIBsvFvtW8QHaE9zU8kO95qDu65QhwZNcQqc4BwJyfXfSQA1Ixz2RUPABGaR6Z6XjKO
YasTioH5Xsd/6NYKkul1IGR7aRsU5341048sI8WhQyDHYxA3j5E5DtwU7gfLib+iOCHdqyZ5/BNp
w3pJ9VSgBxHlOfBESSQKyPy+gqyEtFVN2oHSBWePiVW9dYpa38vKKp+zjGcPBwXxWjkZXosSNrSh
2/Iht2AwtwuXZ7Gul6bgiKvDZXY7o6p8zvMxN2oe4AQjgmdaU4dFkemkUcv+5Mh/cGcu8U6WN5dC
wcC9MZo5bKwkD9pRfEhqXD4rUitxoYvUP/mcN6+dpVhB3KLuOqDMg1KgDNB50x10uI33XGEVVAxp
CqnmMcjkjDGffdFofhzb2rMWM0inDlRGa8BSoZJoFqnB16+45kgMmm54M+JjXVoOEeASV44Twfwd
ctzJO4T0hU3DzKozW0vWBFa6Usy8jTlohRkuZM6Ua2mK6ViUNsYuecqWb3ooLBclfD6wAlWHqIuX
w1hF0nGjJ5ltT7akayMGBonqL7Iz7OXYml8zB53GyNT5rautOdrRJMwGwLf5aM7z9Cs4TzGqNqyA
pKAIZQSl6yyK5TvDTMaPUyz7he441Af6Ex0svdyCKn6y6pxhHtgrVb0GfRzNULgiGwuQnn6SLzED
x1gyCl/z45jl8R7hVA4BjhJGZ6eaf7Cw1m/9OBqOq2amdpvMfmF4X+oot0RBsRfrIhyZWodyQ58E
KBreoRY+pDFqGU62mvtvU9xs9sMCW2Qq/IEP/1KUXenKkVS7gzLIDJEsaOG7bb4I4ZjU2xNDGEGy
HlKhqfbWn1kt0ptcEO5fTE1NQU7Wkl+jpNxGInWnijT5uUhGwFWKfIJsmREkI+y6p1+Zv2aSq/7B
0msqTI14eI9p5WBN7fv1ATIQFxJ7KvI/UVJy2Ji7in5tTreh1fRMrtNFCxt95hJbGInxXcr5SAQI
4Efs0mSQHRojaU9t1mVHArfpOeV49NZn03JIB804EWKLgNYKB2NDpariiEWq36123+h+XrUGx/Wq
0V65P20gJDYZIVuHJClBAK0Hcg4PYO1SvLDO4zxUn6pog6YVyEBtFMSKigOKopyeA0dnF4eepoFi
M0IzAaisyrYpMTKWE7AulhFgA1yVZgqsVhcPRmAn0+hxkR9vJvZkr7U1xvAW9/rSM3vL4O5RCh+K
DlEFrtOBzgAXe5NpicdqKuNA5lNZjAXBl3cgyOhtzL0hoxABhoYkAomv47d2rXgoIBDRbGv6tPvq
dRwd5V6SZ51zQHnKtelSS1a5U7O834Q/qqHW1bpIOpqFXvgIUQ/L3I1BD090CKumGaMAOLh1ma2+
KTwIFsNTVNYfWalsb+oUUz8MaJ6ME5w/C9NEi72ZGvccpyVLam7jRK1n/Y8hNkK4wvD1QqcmyOEF
HvyZEzJIyEVi2lpoKgE8isCaI6W8UMOqXgRm69BQoNVl/Z2rKzPP1TIjfqMzIKGhbB8mmaO2qnKX
4jAyjO9xXeADx7a7svoJAPkS6D3hJYqsg+Io22epayhktvh7jyJqU9wPVn5eCVyGqRodelqOMBvL
w2VSa3uvKaN60/R1O3qs9niYdCVnpmghoWMMI42dZnWH10Lv/AHa5VndqGAsIYrjaziYufNh6WKo
0vcHhjL7pOAaCFBgT90A5GdrHP4ozZB43bQZ7k1Y/T2IZHz+vhRrwdBMZ1pjpkcVXRU0hSbPX1Ze
0aQB3ULiwpwZK/drO3ZTNvED16vmx0i6GJWLGmq+C9h8OXHHy4xd5rSaHeMSVY3x6tVDFR3Npbon
lVNz+Cmi9oEMifoRcQcjpDU0VLhLM2qSSKOTprBi44Ubr6QfX/Shec5wSbhGHz0oI6wa2oxND8CZ
q1Vc6Bl36Hy86bSrMBEAKHzq1WBtxfTuCKk65xqTttzKjyprLVeb5AM3RRxOeftuFuk9rKfbKJRf
lhEU4ZYsQ8o9XLobAcpysKiY1uiT18jdGyMw/pNFvPVCyZEN7QlsbMqzVIGmqky8zAiqHNmMHJgC
zcrFubHe1Up/YpKkBKJtaDrNtXt6IYigT1VQGBSeZ5UUJpPx0jX5RoXV+wfmTPdJOfsJs9VUvmno
fmdY139m1j8lb5n3SobenAdM/w+Y7bZTq5RsVkesmD2Hk5E3yZYkSG7M6/As+LEq1A+xAHJjMzDd
aR2t56Q190DQXEgNt4X5PFqhfZ07Tg6GU3xBa7iT9ap2OWEP3kB3rm6ki18bcvVl8KzUrMqeNuRX
ORu7fdwIxH/Nm6zpCbBkH6xyWT/CRbRxJcxnshOv5ap9dT3ow/QZIL4rC7Dc66gFOYDJHAVimAUz
p77IXdD31Nobn6tj8iEm1vMkO5dlLiZcYvSLL7jX4OrgnlEYpmBvg4rqVczGjKjCMWfux64OsZLv
+VF9gMhctYkm9LLPvfmFnkD29UIfXdGkR2cqySCkBBFSXX+0KOBhbNrepmG4CgcwJxfo84TZhI4L
NE58K/tkyTfqCKo9ausoN2mYcU4jxVKEFSyWS6ZwyLNtzdekku5sMjM7xWl/NKKz4Yrt8J4B8SN2
P6BjI3dlMRlPpmEcYZUmXpNYzr4nItElU4imo78N1citoH7JzdjnXkSRuF38TBSsB3lc9x47Uypf
k7SUniFolYfJEWjxmim9Mzk4DSWzasWeXmwVv481z6E8dg/NUn3X1AK7q5g4olXFbxeljLfk37lU
Xu0GFHql4VHW6ZzBDGvAhrJjALtO8zwlTM3lqHmI5Do7Mn5eL1IiGoIEUecDNgBjbFqD13TY6pf5
w8zzgxMpfHJMw3b4t29M46VdV8hH4GuYKmcdUvzSIR4hZhyMpXArvWssOBhGdakGU/OczPTWzg5k
TciejAtnZopHIAEwiJIbzHLmNzCgEXYN55wNq3rBIJjiP7Wnh3nYalhkbrGxs/jLWul7bgYLSec+
4ydcbfbc9Vw3+QNtTDYmTfVmqQ35jDRVPwYjnkIZUxlZ9igi+uIs6dVMKVcZ6RTe2Shr7tx/221n
HFYcME/LOmbvbOTzqariP6skknd9jew70YmwHHhcQOhzPWk2eSQlp1PTM2QdycgLhH07cZUhj3Ya
2dw9WvtyplCJPghN9fS8OouhDKAJ7xXb+ZwbBnaMPSRGUghjjrbgFVZ20zz9qKzLTY6bHR2mQh6i
sScLV6Y4rGiUHKqVvI/jwbioJu9pDcyx07NvNY19arRx5Q74P7Ca5Fr23LS9eciV2tWVjeacaftJ
kvglgSCTuMcJ7Rk2KfaPuO+YR/e/ade8UfIUnx0r9QBeK8QB2FQ4Yey0aE3JQmEn1NNj2ciHTjGY
arNEx9xwE5puPsgQtPtRdNNOlPbzOmlfo5WcpDQ9QvwL0zwLHCDcFqZacJNhvPUM4bs8J1LU3E2y
ItzMwZReqyzVjiyw+rTrAowkIuacOCxqKT8ks6uqPjfUf6odxrMuHYxQcQheGEWo1/nmTwRPvXkT
XMzot0UUr5I2/6Ji8eOuV1PFZiPp2wkhfnMYMA3YDD2taDnqT/JTkibPM92z7pYY1Bts4bM4iVK5
GK0ZpIhYO1S/U6JPRzbGjhkwgO9N1/R7g2qkVOcqYqFupHA5d4nsnHIcLzt1NV67jaUCHHXLexrK
ETnkRireHQfwT3i73gXqtjdaQr9k/CR+ZdaSWxegmG2Dc5v2UqXwKX6bDrGDyjRCfyttY5Q6//SR
+dESC2otPaw2yPyqlAx8dc15rgwNPC6GPPSaO21cb1WSfFZy+y7PyAqFqPdDt7hTdAcBll9rYy7A
GWLCR5Ft06TDu6JIxJ4GaSc4nnFsiBTQOOyKnfJAZA04C59Dil9SAG1hROU2snzqI70I657VYbUZ
NWQV2OlY0nd6Ke8NxcfR5MJ1Cp0iS3ddXclujCvb49p/V8yFAmtMQenCpzyDgAviQrefrYz58rQq
0NIzq7vqYNDIGrA1SMEmcY4kdF1TFbHXxErpdfX6AWf/IU3PUzbvi7SWvTXXucDk1a3hUyAXqLCA
K+aNPi03W1K2PKikXqaQR+SD5rkDvEvj8Fc6ttOfHv3QN6yML34vm5sBpxLOHaHlhxaUVWZp1xTP
OpIIIB0VCJDurJy4xyeJs0a4OdEcZ/hseb5SqJTTi8ZANm3oL1p68wGsUrj2sETlimQGDyyICxRy
tvaZdVxWHmUTPLTDy7q26XOzRpCBJw3ugV92/MQ7vYFtU8bRm9qm/oSTFnxNBMoKsREH47GJVrz3
/YMux+jOSCRR8RuZ9M8kdbIz5XXrqufYylZzbVjkIe4Hmm14zUD8lAY+t0zFKZqKk9ZQBIcndPAs
cncQbw7OlhjLaOX4YkOJ3NHRax/feFAlTNe7jbPiqJuhHBkPM3t55dXKPNi/j9yFCL0hyolq1b2+
1f9q7qAqx5puTIAZdw11KGLEYOWbg39YxNKlrLnbk3T9jrrpYubtq+4IXj2NIrP4HkUIvktN+IUF
ueo0L1qac8mhsHjNp+GgwJZmVsRMzRySl4IWLo1+JS/psW6BN/6atPyxm3jLZAJhutkzfExwi2IY
UKI37OmCxqv6Fza3yxUjCnq2EBInySaVLQz9jWjZqWNyKWLlz5CZ1UUdMIsrnX6So2Hwcg0vwxjv
nXJaPky5aF+TtR8DjGMpabZBeJwZw36R3mc9w9zWMKIzJg8fyOS2FEN0VnbUi+88FXd9OboOpI9y
nG8b6NqWp6dKqfat2v8y60TPlGlnAFPyPNlp8jGM5f3CZRW6HXbMkRijxHXIbk5235/Uergv1/dI
Xt3apsCuViCIWw+M7QIt1oNBJPvNGaPyLAqtDWaF4V1lLazOnY0jfiKwy5qkLZ1XjDA/Rpsk1sj/
sPu7rmZrJpmNXeGKPHCoqSmYK+0LmByrX9tfylE+t1vwqCEr3j2Masc5E0tHGQ1XrYQ/pb2AUYHx
sUWWn0qrOvakbeJ4OwroVGGyZ3MDlKHAsyPa0pvUYFPlknXqrAn3zxIoGikepTunlfDZZUkoD92B
3ldMcaFsk+AzePYSO+iX+GvBn9gTX5KrCrGl4ShKvCeybh2zfJBaeTDohk8LmIuGuFlOX+OlcXG8
7uPUpiYtbjw2yPhXi1hlI1gcs5kduOOTJDfpDcHSRJ7i0JrLpVMS3izQ000WvZL/PWYKo5XigePm
5KeoxDO9gbsi/TRaKiR16daT1CFas68F0u7KvUHjbtEqyAbqiWLSQ22uvbdKGlNcmBsd32ahbmGO
To4xEydhCTlKm/Wd3a2BIrpjkeKsInUh8uLTyPXX0VquzNxySuxeB7M8jW0TlkTqVqOJH6QOjA/6
D92Mlrwwp0/r5UcVXJ3Eov+C+XbzlQ/KqB9lJ3tajSMQMG/J1aekHO8mRBMW9pYbVd3tZyfp92mW
YYuoAqRGrPMjMJPV5sle2B/3ZZPdaXmzPnccT1kgYwaujFP0SD8aOMLtIeceqqxfHQcnfNdPTr4+
2d0UJoONTl44WE/t5tzIQ0q8ql6v1TifZnXlqCO+/8VV93/hnCr/tdYGEifFYoq2zUk3wo3t/DfI
au2A3M/wuLN0WcZ1yYTZbHC/7Lu02vy1mTeTZEKU8TyPNRZ+jBm9Cu8LqXf///lOtgKdKl+gNh++
//1vuPk25x0cLcPe4BeQM/j//6WdNSHLaBY96VTse92nkwt+0wozQZo3izJ7bAr4WYzt7VsOU+rJ
xr/pI1x2PQkHM/v565v5X9/l37DY/8vvxfvsP//tp+yTfrkDgvzvfyOnmSXl57/5n131r+7Lv/7Y
P5Anf0etoowZHrJi8NTIGDn/UX1t/N1QNJVqpq0nSbNkBeDqP4HIxgZEhohiQtOl/NoEh/IP96Xz
dyQaHeSJbNsGv3sKs/8H1dfYLP/rk7ShVy2onfwDupfn2vhvBVQ58CxlaEBDgbl1Mac0ZELAQf30
khXvqAUYwSiW5I9LxyS1kKnvZURPHSF3WKmyqxYzsdhmgRUm+j03BuFtcD4wbDjqlZoOj1VwVo3y
jH1q0X1z2eRZWmd2FeyBXS9a2etBiZIceG7b/gjLDhiiGif73LaacOgc8wRF/AmsQzAxUaw9EVGm
Wc0trgDT/w/2ziw5bmNLwytCB5BAIoHXmovFKk6iOLwgJFHCPM/YQS+l19Eb6w++caPFcjUZ8nNH
OBy+tq+zAORw8j//oFf1oho9HzSSLCnHKPobp7PobrozXKKFCQS6qrmvcuUT1+zdEVLz5EGXgC6P
X4japIHXb2zD859c/CeXACzXoxEgWaTeXPWkDT6nQx1sif0olpA9Q66vMCBZ9h14b/2YdpG86QlG
2ScmNa6y019pwq3fK/uaSjGafgHkvAqHuAUxGVgj53G0FyEN3pRBbyK3tQ6Z08d3Not8nwazBtyt
u8dQpdhetR4FHAlJ+rSes7HvibfUlpgY3M2N67GwX11q9jfODYDkGtQD6wWj0AFeEe1xbbe8awcb
FoNRLTo9zWQeXexU8nXvI3nwU8/5RbWMHU1AOi06duUguS5S/yV3KCE5O0R968dCPcGmN50FVL7x
Ni+T9GSyKtAYpKAeuCKY+xoFbXlbT0N2DCv1y22S0CJbK0apLBrw9FG6ChZ4hmn/osbULNzavsIw
cBllDoqpugujpZn19tJsI6NbwQx1n+GLO8P3uva9FWCrfkN2Fuhw09Hj/FLCDZvBvDvinK01PqBh
uQSdgBakRQDxjT9QWHAZv4aZUHFbMbGQqZIhvcLEwr7pXL4GJtnF2m/C6caripMlCOSC25QNpwSf
crxh0vFq8tVXHCREfBUSY7nNEXqic6bjMHnjxs/EK+FhqxzDIghbU/gUevijTtzpYMLOKiK5LSdp
rjyh9o47+yRUdnA1TmLtzyw4/67QcV5N2+zk9da1FevXUazgKALhNuOzKiO03Smim/CQtcJZQZBY
+4G/blPMVXHPXJj01wNol0EEM8VRyymoJJpnWR6Vim/MTm0TLHGcGG/btP5C1sWSxLZkO+jgoXE3
nAboE8ACjXnf5Q+lBF3vRizefnBpXQ9w/exEhx4b1ff0Bm48rBgGq9yyHbWbCn2J7okDuWfIaT2E
e1DdcnR6s/iliMS6yVIk6pOzC+kZ7Wg/YhhIe9jX3IOD4eGeT7XpkuGAJcqSAHSx7WJpLNsBj2PE
8fsIispVZ8nplruABwc6Rk6aku9TqqR4YNlcG9HtOOuw9Ncwdh5pli/NSW5HcJeZd2RC9HGnbD82
0Y0A5yxitRyr6WDBGAjCXxa7ioIUhXlNODz21VxMUj+lESd5rqyl8qq1F6hHlWBwFNcoLjW3fvV0
YVwHEVjlEIe/CBq8TSIu1VOkHKjU5XNR9m+4U3trzIPVXljtYRggZg3JKSvrb9jsbolSIM7LNL6T
uzr4x2TygFfDut2SV+MldzmBHng45KQq66DgvQusqf+VQyeKUzO7rSDH9fd1hph3ExUeesEuDg51
GuC4lCZR5T/6bmculOZu/DJeNgG3VYDSsU4eCEf5GWr692zkVdE7ie9SZM5AXNSW3bTObLzuItVq
9xbCuzf8p+51TYdinHqhWPhCO0VBl5trL3Fxheh0tztKb4xptWnVDt6PsheqTfY+bPuv+HThgom1
8jNEMHrYVuWRMjK591mESA+Yb/oWV7V7tMxwQ+waNjWNmNZVURsEsIN0GNI62kJ/CHB1X5KI8oxX
KvLDJBpAQwmaTea7AwDNHMXkXjm+0y4tERXXngD1ChJ3HRW4xMEON5L+Fpn+KoB3B0G7Sa5LL4tu
PMrUSAseUU3j7ao3TyV0Dyv+FubmUgb+gwpHLE5y/acT2jvf9rA3zFFOx1ujIacsB/c9+F0JFh2X
PwwDJ5W4/YErU72EMjIDHfEd/OofQGCEy/tgcC0UxJRYMgzKxRojoDUEfGKzhhjexmSRR6aiYU2C
cUiTO6OZMOK5m5hwxU16NkvseU3k4sUPz9Bjwr+yqwGmxFvHNR+yVvbmVtjvxpW+UVgKp9ICLSIH
MCNnGGXtaUzDm7IEtYsqHCS7DH8wbDu8sqD11xHGg8b/6zS91LPVAiTQgLcNjQg8y+TWmT+5XX9N
bwIHQSuCVzvspPZCVOfWjBUUWTE94SiyjbQXu6p3dJmOyhq++JimLrLZaZxZQgON6zhN71bP7qqk
g2sx7GcuOGE69tJSHYYDxY3pt4ewgCoB7v0d55WEjKT6KCZ93+KN0WfWasySI36Mjwi3nz1Lu+q6
9grzh7scDpsPyTCzXbp4RAmZvv7qVcHJTos9ySzLVB0nRfTdqF0JtNvk++B1Rh9IudnPqXvAtjGA
8UlKSk9O/aLjYmN7cm1GcuuJb1YbryD6GiDkuBkNkpaPfB7rX6lKduSyHG2srd0qm7PVo1OeGEgs
yC+BZnUbtVgFt8GtKwDEnQB7NznqLHPiuVTd0E0IjoF5gMQfrdPkR6mHe7+Qa1GDHWKY02KmzSvv
EVi9hnSC8SnEkmqQ5noUxtH1UAJT2+8dHXoyMgM00YvIoPtEsy6on/A3I/7yaeyDLUK2zQB5RxPQ
ViK9L650Adsk9Lv7rnR33TTcdUGXkbhIRqHnvrFoV6S0bL2EdgGZM+NelibsvV57s4sCU2F3wwuD
QZsvxwSKf0o02ORss2qEC6itdPuL1KpvVaBvzQijM7YNGNwlC7A6Ee23wMftnvspvlQJzT46jR34
B7wizyqxRTVxjNUNmm/x0anpK09Jipzvp5PYpyGrn4Uxbtpy3FmIamUxrYiqTZZJlq/0ZNs30d5X
6HO4kZJMG1QucbgYMpc4T7hxuwJSYquyrpUlrmFsYKduYEen2keoM8hT+hcSEFcpjN2d2aXqMNQa
qeXKpTmbvvEp97HgneTQdNv0yNKCZkC6bGxd2TW2HG4XnyBAgXb06s7uUojSLewhE2C+UJBWplBh
3CvufTxQ+BI1FzOK6qa71YLZi89AH9vvSd7FJFvHzhO6jYGCyEb7A7v7YTCFXOVNn7Em0mJVZ2W7
spBH7lDDP7sg11+6zIIpIWv34GpMPxvxyCIfNEkCfPhs5F+IvT41hfmQE2WL2fKm1Zo7fLcPthDX
ivTBvhZUnIg1raoGZkHKST/IqsS9E3a7gcZqrzu3TZtuNPda9HjaTTr4v7doefeJVaMCdr5YpoVk
Qke0wYa+Sa2U8yDvtgltx2XVPJaZwN0fBQK16SYuYOronNpu4K3JdQVDS3F+aTZqfLKiYKF0K9lk
IalftXOV4PLrlOGua4NgravQWI9SMtUxtyZOZa254odffcdHNtxSqtNnttCHpqL9mpnpizE6ryIZ
vCuJdh0nBrYAeIS+iJ5MONCha+8NRbFIU20dsS90UwbHTQpOjhCpOd35b43s4NwnJzNPF1QnS5WF
M3V37XGXrmN7MaTH1PROln/ywtcMaMSxbpK43naZtpd1+VJ3gpPZWmKnDjdffzVJQokBsRpa+j0O
BLFOogTK52IiL70k+Bhi4qrxQHrZY76VNipZwo+dkA8itS+qn/ZZWCwLO9xy/9wNZrvyhcvkIQUx
LSAGZ9A3QniP5Outy0TaWMIrb9vM1jOWRzf0NUqdcUmyg9pM1j3xmyZ+SRqpKbGz8ZQJY2FcdqE0
9pHudDgFX3PB23iwfEN81fEKi7+WXbMKR7ULB5fshhK2d/LdNfCqN77VyrodLfXd8H8kuj1s7aA0
FrRkW+PJzMU3iTF7i2IC/AZzt0lxahPLFGnQLPAAKInDKs1XLBG9F8cvOUgzJwId7AUWwQS94toO
oFhW1UM1KO9rgOJi/nu4v8PClpsGt6V1BcF037Q+B2YNA0QQH7AyfTmxTdgH08LEU5rP/UyD9X08
L0k2Y0pC24dHfCtG83s6YGM8hOWDMahNjnMX3eT6aVYo9NKqnqA1v0XzWephpK6h5jH6LQlzd8hD
9DXReCeySN7qUruqwpS8uMymraVQvldvpdUvUcDO2kaadeKUWNa6TmINF8YcZBbYn5MfMod27XOU
3kYu1z2cnmJw0jI6FW4F97OWguo0qdxw3SVR66IoitLqxE1X23SZa+7bPpYPSSPqjetkwXNjq/jV
IyWRrJMJMp8l6mssymHSoxZ+1fymXPZdp60hITnHbtLcnevA/1tCH0SPXXu9vSGKQLumDU0Ko6m1
dLE1BTl9ZaSTBdocFHjER1l/iiOzvfFlhZ2fnByHBZWXtPn9uvVx2zAqzCsNoonydR3C6L/OqXN7
9MIxBlUuaR5DS14AcKr8muqpXS0dCeFkq2E9dfRsP9wy00hbzsgfG8KIumOiBL8tIF1Bl5qDv4kB
CE9uaNJGVFqzbypMzWFLwDyBEWdcOaIiUKFJ/KAkDTkOmwUqegMFijTQN3SKTJcO+AOIg8LiqWUf
DflugqsoIm17N5kOScWj7/UDeGeNjMpzsf5bYKw0jivkQ/aGKM9i3xts3hSpKAuisLBOqiwSQf/G
DvcTrTpnUWM3sBsrVR3cNnG/AOHW9zWN/YySLCf8Ti99ZnScWnTWsiFXJ6+ByRHaLnY+Cf9wRwA6
UpcqyI6tj/EhOH5c3AEhJaODb7jWRzeOgR3TBjobNsvSQuezGgfs/n0HY77F6BrhPi25rq0szRu/
llkemBvbYi1VBKZRdtLEwFqtqA/+pHOAKeUhh8fUT2nGD4djWd83CqreRBdA4n1Bbm6slybUpNIo
jlpHX91YhQ4vau+BjybXUQ+5imqXlvBSjyaj436tBlWdElgttA9gYA0P9G0T4ycXuED9DDOX7QeP
EesqQDM/PMNH7K+bxpp2+JqmLTXY0C+Hygl3YkJnfl9a9FngFrXGwTMI5FyF4VCO24zMBG8rG4wb
MGZLACrwl5v3syJzjpHtOLNSTbRy1RGfA7+Iv0VJ4Pp4EUCl4VvYU1Qf7bqjg0/bfqqWXRzL7/RR
LbphxNPhuDFgqbtBGOntK2kG3tIsh05iButR642NRHuUt7q6wf8CTqRNB/XerhPzZ1a47XdBrO7d
CGH5Z95QoSRujKFpVQRbLPTqq0Lv8pfCMAjSG2KJJVmPYxWu1nhDhhwmo8AWosiabSam8h5OZnFF
PLV/F5HmGqwczKRo6g0+HmzhIPbZSFAUaH74jMlFfcCefbzDlhzesd5DWArYBuAhTh73h9g3fjb0
5PbYkLgPRSOd+xJDg6NoWnmno6bj7kYE81VVFy3+Cql0n5o+kndl1pOdDcsk7peJrCuyBst6BNgY
o/EKwWQxf3141YsilO4t9ydJUmgUwRvAO6IMVI5gjqRRazMo3XkacAv5pVcOc72H5bMM4f/SADLN
myystE1JoOwhtXzuC8Y1HB5QLxVTQ6SIF/f2RKgC80M3I7htvniI2S6fXUdgqGnk/oPXVNQjVl+7
QFmQGfeSYvyUhsIl+WLmhKUhtLXV6A3+N0QdwbZLuRtHdW38iFWCp2XTGenXKB4lMKOvmYuoCPLT
hDHLT8PPbphHWCM3RfRLixyDiQonC+OnpuaI4T3bGzzCTjrJts06Y3+haPeL9h4bDANle+1bLya5
htUCo3mbpOXCsZ+MYc4T8BVtzsIkVaNNDa5v5Dw0UHdbBW5RymEC82uC/hHMtacN2esdRAjaT7j9
UyRbNyQcs10ltNELSDdqYUJ1gJpV1ztgOJPEbF/eVoYDc3Ayc6ynX5EI9TTnlh600muQz1Gp4UF1
Zoik3k6vTOyNNiHhn0jTfOi2qYZU2IgRpeJsA6FRJJV/6/uO9dCbGRcEa6oXAgePL7BHuPgCQSOk
a+VwTFrf4tpa3E94sZ4MWXosLtM5yI77Fe+7uTPZYSg7KmLIhy9mDEIggBh2+EPC34NbsPQD2BdY
IOOBGhX6cIhNrGQRNHWwXiKICChacM3M9GUnPRDV5tT2wVFPOE5ltGVZJSsU+c/lKB8qnUo432qD
exhS/428C+S5qDYobVSdEDE17lp84GAyUXZM+NV6U3vdO2i08jAylqhN8EaMcRDCWJuc17zqjghQ
vCurGiWXn9h8o1ejPUW+GUAzz3v762yD35sGcoNbr2zCZ7uODqNTVt+HKQ2OCIPMXz2FA6Galt4d
ykKgQc3H8WcC8fDFINcASbu2QqJDFAQ5nz2raESM0QVO4e6bREMDkxZxhp7NqNJg39mueE5URq4W
fdubOIa8Z002UeSlgmmoYit5pAlhvNi5W5zMWkfXSoSy9s2vSihgShv2QRC3XyCiErzlaG53MxJr
fNerxgN21xv7e1RZ8ZUIKWP5l7at7PWdPlj2W0FfmWzwguq9F3H3rULJv476pqTXm6Q7p5Q6flOa
4s6lJnyS5pyh7G7A+dNvvcM4WsQiN6jCu2AInkfE1LhypoKIYCyk0vzG5whcQfmyl8RS+wvPD929
TrQVRLSrUicjj4McOqA7L8khhBQzlceuR4AXZbDD/M4/AGtFS8f07TUG78ay88F4p9a1v/bTsB4y
omqEFrzBrCZPKq8PzRDGs9ip2eEaY62guVsr0haulQti70v3IdVqLrNN3e3qkTPIQE6JO/kanyOS
53Lv0RZWtLUtG8WfASN3KBp7befjdKvq/GUIq59RN6yiFDc1UUZcsjJcpoHilwLjYggq/lXXpF/x
F1+bXml+U2MLsBREZJ7gEdSW7dZ3Mm9fOBFATG8/GjYTH22GummzCKRFw6ATTGuNMIiSjoS3JQBv
dWMX8qHrfWTo+oSFXK287zAQDzQjVr1spq2eay9lAYKJiyZSSqaxW2CSodEdalpTraGxRSg1Mi5a
iO9I7x0bjAJ9G3F4xnvpklStW6d7IrKNDBFfngBtoq+Un/E2l123ZnvfeiFqTNwVY/4zCNqxyZ4j
5vwkyDewz3PUMjnmFWYnCVS2jb0L2Lsbs6p7GUWSUlpXgBUkFt8m8lk6+bZuqysfaHfW+pkL0x7v
sPRsNp0fHdrR9HfNNEDQcmZzVhz/1RKDe38VJxg31pbAycMGJobpZsSspRyZZIKNvg1Q5/Q/nKmX
AB5QUKehgFlg4e0Fbtir2MBDsoH0qdK18PH20YxyTTfmdXSQsZZxQcXUNk8W7Fy9dMsN+cX00iB8
3Gqzt3JCHbZsZo8lnUzbZY+Auh6aHVFHLcY8IUT1nhmDVP5ES6Fhr7OjTZK2yTUMmOLB9fSj69bG
vtVSlEDjtfCHt2FQV2UB6WNS11ERfXX/gvr65oEKXl+kuDzfFYYa3nyAO9iD1anuHO01CmN1Y+sx
vplD1e7Yd9u1TBBfO2mGmZngYXqoPHe2iL83LdwQj5UW0F1c4SgDoXJ22mhr/5RWwaMFiK9HeQp+
L6js273SzeVUx3e0CHepo3ZBECXLzhk4nXAlsE1Cq+oKY5T2BgusdTFEiFgmdTfijmtWY3YHP1F+
y4fOuSfAIYFSzE5HtaQnB7fxKSsGYX0ZuAkskwQqcw+TvLLzDP4lOCZWCGrbNWR/9Mq8EoB4S4z+
TpgctV9dCMU3nlZvpGjCewOCM7Zj+KS1xdxb70as0F3nW1nSVlyW+SiOfY9+a1l33h7rRwAxY9Uk
+isxyMYuw1bYCV0BENhve3yZNgjKvrRsJavBH6qrNkub70M0KopRchNkm91jarzUs+naMex7rTa+
C9OHTD1tSblZ8kWvTPIJhPsQZ3RtfCKyml7sR087+DE5yBn1uZu/FiOq1aw79FraUIhXDdquPF7X
uJ+5hB4ArbOxuwliiLrAVAXqY5HwNFFUvhG3el9U8SE3wxt8UFdjFA6IsDHa5bY07uwAAlknkq8j
4GMXCPOxTd2rFiAvQy62aNO/YEEWwhAI7Nph1D0NqYa3H10XJ6iLZdWPYmMEkzyoqnxB1oTfS0Sz
gA73tCybASfPofTXnMvwxfT+WdXqqU7zB66zySOPM+uSelQHzr4nvSG2QIwHLOXayL825VUfFAdk
UcFt3+rhhjSwmyh8E0mPQigiXhJuW7dRGcbaXAhfwk4M36tqkDdd2Ddvod+3NiRSc1gNA6EcyzQs
XW+psQSJT4C71S1wVsJHLPNwkI0x3sRYf8q1Ax1yfEtHJ3vJfSm/oawhe5tfSa65M68np9ArbUnd
VtVrGHzlqkg18uJIoGsoYTI0MHRTjK0UPaizh6YSrybCOYpAPxq2HU+rStGQshJ9+qECSgzwmPQn
xahPHzHCUUAlLRtYYvj+AfdMoGjN+6mPqLKpg/BD7beCwmwZNHb0Yrb92B89yxwBN1F54aySDcYy
yZGE/T8ZpBln0o2COfF/e3D9939WYxNU//1fkGf+xRH59//nX0QQy8Q0y5bKFc6c6wsl5N9EENP+
D8s0sdvCcIuDC0zlf3kgzn/ohms7OoE4Mz+DeJt/80AMgUMXFy+XnHfdQif0JzSQmePxv2wixZCG
Qe6uPbObHP7nWVp1KJmXgcZVqnE0sel9A/Bw0Jrtby/kAn0Kqsv7Ucj+5g/GMRXHgDiLNMYrNIcP
IKGkxUn53LAP7eYcmKsA5zngpKZP/5XC9H+GcM8kqHePBX/G5d0oCwoOqcZn1JYByXGqiP9bDCV5
hC5ud/uGFX/FHhp9MtTf3uA8lJofDz81hMdnQ410m5NMm69FXARea+zwl0gkgy8fv8GZEnT+RJZh
/YuxQzqRmMk8v9G+DHv0A8j9ANSxW9xmyoOhDS5fPQg8g5dBkuc/8SkFbLFaYW6gbbYbPBCyZ8Am
tM7GlLx+/IMuvGHmLiYJJi/YEtbZxKGH3uduy++JLImoEVAXtWTd1OhTCfX7B2NJ2mwYxJEVL8/G
8rM4pfro5aK2XcCVsm+/FAr0JFQJbbqPxzIuzFXCzNlvBfQrLOnmf/7bi+7DahzzvrBpquEzblQu
zhjSd9ZVruVHKtb8lsofkyu9QZFRGUD66JcaDl/8kDpoKMtUR++/yEXUHUg5GuGQes3h4x95Yc7Z
hmCyCVN3hTTP2IgjHxo7ZNotdAQz2hIgroXI29Wfj2LzFmi9oM+1dLag39+EnoWtgjNAU4cMU8IS
JutLjDQv+eSNzz/2bK0yg9jNSE+w8RU62xww1q96KnB6WAJvTntqfWxnDfGD2Otqb6YjjYrAsNy1
K4V4+PgJL60qR4fUKRQbtGMa8yz/7WMLq+ijxg8oyqsALnAEfL5zfT3FW0N5xo3EsgJIuxNy2drO
zGZz6XlntjJw7LP7/Gcn6Z1+/JsufFtmneJ6xrtXbP/vfxKXOBIFYu4JDo5xd6SNDKsCqfCXj0e5
MMsd6WALKSX0HzaW96MgEKXBTsTIojHwAeqhUgliyitLLVJbkm/Lev7x8YiXnssRUCMMHs7gGHg/
olcCZ0NkISCRaCDSMcgmhOsjV38+Co5alMoOhZXlnm2TYJIGrnPIhVCc6etiSnCQzTVn8w9GwRpT
sDLY+Z2zlYGTmTCGFEeHsC66WyPHFxEItrz5eJQLWywYvW1K22KTdmaTzt8npzYTB4uUk4XCwtoa
hEUuwX5yaJaAJh8PdeHjuCwCwUrQoTmfb3qKFq2tNamkAUmnwBngyBDxk3+y0ufXcrbSXd2kdGHC
ubp+vm3pA8Fcjd4wSm237JO0cQiapAK2cfoRD7RzsVw2ndsucD/ZMC+8StfgQsEZokxIfWcfzJFV
Umog0QuQNSK1ZJ1u2qmzl6LKtE8Oq/kwOn9IIXUb51VdV8Zc0/3+1VQaq2bgKMdUPN9gJolk3yTy
GkkIyfHiqgRz/uS1Xvp4nAU6dxGgJKi870eUbo6wg0yrhUkkE2YCab2qTdDJj6fIpVcIpdyRJlcQ
qM1n6xe1YTmJXgHbZ50JBIZfSNvQikRja36yiC/NE6mzKVmSI1g3zxYxGrK+s3tkY4Nu+0hPHbFP
da7TcMyM68iEC4uvUvKFDl+30QtL/2T4S08qOfdM3iUT1T570jxvrIxOEXtISiKSItbqaLtVc+S+
VXzyUi9NFkQnmPQalk0xf1ZsZL0+kQvZ8emqHmOQ7H4MPcRoeHLaXnTt+LTfP/6K829/PzuVTpFk
2Hj/wFD9ixP+24HXzl0bp6P5gqQdOmEMnTMMS7n+81EcjD/m+sThzmO+n5ED2cat50FrI9cNlkfd
iE2eoK7+eJS/fydaQ4iq6Z0jzqHn+X4UWQfZBEAFykPn+YEevfujzbnWk7o7bT8Zav5vnb839i7q
bhdHKqHO5oSIUeNSLRIMkfd4dSAiKtqVGZpkPoRGJ28wJ2uHZeD03Ww60sHzlvxlAsGp15FeWF34
OkHwgE3v5nEG+6bDHVO6Q/MLx59k2gx9qYCmjTYVuHimcKD6AL2ybidNt8ndKjyOSAmgXjZdj3Nu
pJVvbpAl5jIM9K6Af27/FY8t8MUZGxoWMdoUWvKhlSawJEJcu2yj+WVyKN5ImUVPudPb1qIo+NX8
XmHjsmlk1hdcdyjpm8TN6Nbwg19g3xMZQSNHIgrWMKIJ7NIneQDl34ppTQJl79batIh9C0Ek9ikD
wdIJws2rjz/AhXlrGCiTla1TKAo5z4Xf5m0yRCoMfN2kxy/FETnjqzMa3v7jQS5MKMOw2XWADxXb
99kpEdPXw7RI0uHDNuwQYSiyo6sSEPWU1J9NqL/PJ3A1sACdKGyW4tl8ikr6JQS+EL4zpMk2tmMA
c9SKPqq6EWOgj5/rQplLsq0pKeVZ9Nwez06IDFlF3idcoDJVqB99Kw3grKRwb6uhgEBBbQbbQbkE
DRrVzN+MHDG+mUEdbn0iP+9K6TafvOq/KuuzBcWbFAb+48Ix5Tnw0BYmrTxKXEwfRHLVFPiLIDjE
21qLsFaDNJg4R0LfeS34NsO17gldBKK2XZNg0wkYzQ+lwu4Aij8UDRV4d+Xg0Dn++M39fX/me1sz
cgPhQQLVvJ92uSOwex2oWLwyFd/rkvyGuNDkLy794mc/GvaJjI/258eDXpqGFP/cRsy5N+SefS2Y
sLS4c6SrBdyD6xQq4irVQwOxcKydPh7q0vM5YDI6uBQdcXE+4zFJ4H6VyYUMuMjqDipBVw135Gf9
pFd6Qhk0ffJGLz3cLIkyHYsLiH2+kZpeKtPIn+ES0tZ2dSHFVwLA0iWU4SH8ZN5fGgu4Cbt6iglX
/iXq+23TyIjFogirKdMNug9Gr9lL2ZvFtVZO7T8Ziqnsmi7gHGvt/URxOO1o+1OyTI3R71SqMzuw
FigatB4ff7KLD8VctCR/Eq51dur108yw6LhHYfKEQQTnaoNe2ok2eAWS5vrxYJe2XcRoAFwSmRoP
9v6xAmUS8uixIfWqiLFusQi+4JL8/Y9HERyshA44gDvo3t6PAiMEJ6Ca7QnqYHoTV3GOdr4myPgf
DMNzuNLWlYv06P0wLvQmCFNMhwFYg0RoYV7DltF3fz4KVQlFCQo9QzfOHoaNDAQMtd1C0gm+QyM3
Yl/qik8W7rzxnG2fAvjHsmZQGez27FlosuP2m2gSD0FkS52V/vKM9tYIsRfSgFI+fqQLU45diJgF
gGpOD3W2IUVTCznGZDAOGBNysXI2rh5AgwzEnyNbQKlc3nH4miWuc4L87+f8YGm0Nntbwgf2nWuU
ZTj0YtPzyXX3wtszEURyQaOWm1fS+1GwsPDzaOIu4yS6QkletfshHayHElsespd78QlYeiYfBlfn
xQjQ/3nm8XyzFvTdY7m1Gnlb4ExFhrpIZfgoSYPkKw1A+g4/0OktjCfjwRjj3F7g74UxA79v+/F3
vPTY5ry+mJeWw23//a+YELHAFmO3x3932pWRKNYq0sTXpgmi5eg1/SdL4dJ47By6Q5AIHJLzsiNl
jXjJxFP7lZ7tK0fYG5eoy8dm8iasMqR29/HzXZindER007Z1sBnjr7SR3/b7qhsAw//CibW63WDd
aqzIU4NkoeznfzAS6JkAKlESUPr9mwwjYhoViZWLhkDjZS8NuXQJFjskbdf/MXSBPoF2n8Xx/Nc+
/H4o38X937dY06Vu3dZmpr5imDMdbWf4rEszf/6zPYWDy3UNekuU2eebvQyEGxGFYBM02sW3nAoP
pNORdm5VNGkCJK6rTocc0XfUZx+/zgvHDBAXGBciZCboeeGNgw1UdMWeCdcHyxcJQ1xgXvzJ9Lgw
Ha25ycUvp/Dgr96/SSANiAcQESFrDQlcpgm1JdWvbwQ/IT7/+QYNfsFmCYDgUOqfYRilibSjE+yZ
to9QUzZERMvZLWVEkLMuQFM+mSaXXiGdlrmTSMuLdt77hyOkGrMs25KLuCqHe4ws0Me0mF/9+YeC
pcGSRrmOonyeQr+tMIqthDA95n0yBY+YILTrPvr0bnDpUXDzpAVDjchmeVbhpJ6X16XHPTRPgvFo
F608VbphrD9+lEubBag/6CpPo/520pDYC5+jdOQClpCztULbuhpKC9M0gyy/j4e6+EBsgnigKjq6
9tluEViNTW1GQT8ViLZif3Cvo1aTn8DF89F4vnyp4sF26MaBsZ6d0nP2DHUtM2AIcXbFyd3HFVBB
oTIn2MRlLmHzFdcwHpmEuf0pQnJhdKo3ygPOLfaPs2f0QwPZo96xhNNY/5oUtf8tbF18s13T++Mr
hEPZY4JesdWrv11a9Kj1McGQlIsdspZaC7uHIG+ROJt4jX785f6+JTIU7XcDFG7ef+dJ9Nt870sR
YLM1gVhrXRkse1NmRBrBQgq1QTUoBwHLYZHPLcPNH4/MvYWCmA2ESUrS1ruRq3KabM2pzQVmEB5J
HzJ6iHPpPHIHdXD1h6yzptrDlmBEMP/JfP370uBCSAFGm4YuOj2i92PD4o/GlNvFognheM8Xs12D
H/F+zNX0yVB/XxquTn8Ry4vZiYI/vR/K85yK8AEgLaW16hamOeylpvvz84XLBS0nOqVou+T5tgXI
WkSkreLPNRLyK0eJD7trfEY6uPAsgm+GNG/eV2jQvn8WJw9GNmbKcZFoCEJK5Ohmk+rrjyfGhY/D
1GcXoe/Otf28iYKrPT5vhWPCfpv0NdwwFxVHRRB3bU2fgDTzgfh+R3FNHSd52jVqBiTOdpQxED0y
PxAXkdbhF79tnfsxaNpvfl/rd+zRARoaYfzxQcagNCU5zGjUsDm/f4tIot3ErwZATt/zX4dxChdZ
p/nfP36LF74VZQaUFPjPjkFR/n4UY9SskBBcZgTX6E09jdaKptC4+iejsCVzfeLOdz5KkduxFmG/
gRlp5GEHXEBhSJPpk1EuzQhwS65mc2eV3sz7Z6l5PUHcCPRv/SxcMMW0xEBoWhqO2X+y9V6A7dgN
uQgqShoqbPfsftbTNRtHgDLo43mJOjXHr1tTcVvjdIe0YuAEeAl7C1adoRHr2ov0jasq5lLlYFVb
8i+xhqpkfx/VmYBgPFp/jBPPu7Vrc/4B0uOw8/5dwPccrYF6GUZpiyVkrnR+SfjZrvX3SpJRWA8A
PrRLeZnvR/ErctfcmDWIm4n9ZCqVXSG/qghI0sn55IAMP/nEF6arRTNbzA0VbuHnkODoNK5flHzi
wrf1I75S0ybAxfeThsqlUSiGZkCBW5t53lARWtMQ6W4TMqhS85Gf8dx67Wcr7wIYPW/E/8PemSzH
jWRZ+1Xaao80zMOiNwjExJkURUncwKgJo2NwwDG90f8c/4v1Bym7SgyxSFOvqyrNqjIpJiIAhw/3
nnM+B29xgOiCLtHzmzcxZGanX7sYdWNfihygtUvm/Ds8RNg3vSypPogCIK8UVX1Z6En5FbAqnvwR
APql46XijVnuhdeHSsOqFKP2RIn3ZMjM0ncKKJU8TA6Xd7bwsn3ttv07u1/MNxb1Fy7F4kPtbp0O
ArbRz7+6XXqJLk20HcDI02uRd+WFi1ULREYs33gRXroUZSikKKgEOVKdXMqqvepnC66t/faz71Yd
QQQxGXtDmeVvLOIvvA7Ouk+nGMimjDLH86+lRm2OEcJQ3TBiuCDLBCtG8+AAD66GHyN7q0H7wjil
Z0qhlTlvPRaePLHA5gTiG4KooZbYBuJRsoOrz/KNue70DnLPCFqjXWpRvKDOevKtxt5pe09yFYwW
1aHtCYfSSYa+J63vTzWElm6QoLOqcWwelXk6BN2Ztl9XYDya6NptNLzi26nD7fX6amSc3rf1MpSC
SZSit+CiwXn+nKq+I/pl4DI+4G5HOPtCgVbMyghDxEZJD+KoScxNg4+O6MbAjt8vOs7bREYCyvzr
H+b3u8tnYYmnKu/wXp1WUMxyHhbdo3nrVCXZ74ltssz3/r4OrD56/VK/f22KQQxMk2dJUcg/fZBu
1RciQ5FBlAJR4W7aAY2FufHnV6HXQKP1R4fdPtlRWGXZQsey7LDt3OnRcObuAzycj398EYYkHiGf
DZnDyHz+BHFCpA1GTpyPgQfftcAdZDvZn25bKNUZzMvAgwOqpFzs+VXcZuyraeSGFZbfYlFK53OQ
C8Vbj8U+nTfW6yBCIPwStQVHnPXB/XK6MrtBjDS1QTsidv5So2h8JIijfFzc2hNAhLzme98E0/ui
iYMnazTaJwuUJn2xMcftDZ4K10FsCLhzLRGlN0x4Tkvad+mdlcOke/eFmMkAcqvGk/ssFtoxWeom
OXhZ098oYwCMlHX0g47sgauLqspJ6HCnwfoyY9Jftlkya4eK/COD6MTZIl6HV4XQOVM3ybYUEnuc
NMf2InVIrgtbN+0/WTJmnydKzAQHvOoNUXWL6R+AmmlPnQrKIhwGkZPya7qZs4NLAhA7LP0Zj7gf
a7oLUc0zk+spUAV2aW9+GLA+qU3v1M51yovb7cqiyk2sP3JpQkOfF3kkN2OlKtZCfKh7lb7z56yZ
NyTuE0wrW+seLIzx1Iym3YVeSVBl2IFfF/uJrQtR/6DmLtkQFI8jfBOYwulkGzsZTEZw2eYx815K
AkN+zIu0NDeSnV2yj/2cwF8LN4SGG8PERaUZTSWifnIrP2pywrv2JnKr5H3ajuRXSbcRAOGIrDsX
E418fKvkCayoQJKKG02TQC7ddnxq9MZ4sOaxHTZFGgfAYCpysm1ncrtj2tXLl9Rykdx1ARj6DdOb
vHXSsrixB4ktpIsnQWSvyMj0yWUdE/zl2C6UlcYD2JbJEWq6X7aXxAHZD2aNES6EVVk86Px/xnk/
uIdOK4hII6yBJN6lJ/45GoKY6T9H1VxGvSBFYF+THwyDox7HjoTvhqSKrDXdz3FemQ+QhyAYkv3E
nxi8eprZIzvt1yqRaXyJsmrBX2KRRpToBQZ52DjxB0hcUIE80sjvvEH5N01cEIM2k2WWpbY802ec
dhayOfzslvU4Q2x7oITfueRXEMaMX7KHphYvFpS+IWsxycBD1WoyfAwx7TGzBV/1ySsy7CfjxGD3
/UxjEpTaZ9a24iPBY0GzycHuKUI+yDfA9Z+Od9IZYHW2DTtO7IBtK86onq0pAcZaHuP0W+jhnAze
w9DVGN4Xfv/LgMVc7JfYny6qgDT9sO2DnAS4poxDhh657XEuDWisfjt97afS+zz2KHu2+aTHcmc1
efphothQRQRQ1DcuQhtSffRaWqB6Jz+uSLMgGDmc80alW9oV4C8BN03X6Cjcp1RmhNmOQeW0u75w
+35b9y4KB7slZfAiN/18vMahbln3hA6ALXT9OeFlaMseX7+dk6JfugGuHex3XnWLTqL7lK4tqj3W
icxEj+PATc3xxopLYo3HYTNo2IelvSYKJFNL0kjVZvOHsptbgMFVUef+Y7toy84IsglEmCuK8dCg
PISKQi/rk0wXAqxaby6ZH8h2NjaF06S4D6dBflT6NNwlIIRgonMvjpWVk1wyd52fnTWOMpeoNxLP
DUVT2mOo22yf0euUGNV0zB5j5Msk83FeY2zE0TnEw4WT6rB9c4B7F3VLFjkpRDkPj1j0RyFc/R3z
f/fY9IJuiW+1zgF9H+G9ztg0n4gG7GDRaG4bbC2Ijj7HKgkyIQnG/jqfcwdTvw66KkQ6yg9hWk0P
aVYkN8MMGIJEBHNRYUKLmlC03J+JaRyl8x2iI/Bykm6MDDwKDADHDDOh1/M+hojNvx1McUAaWd2U
myZO7Qk8zEoMFQEsni0WOOu6F61pYrpbxppkbLMyyVuagzHqEfsmB4F3e062U98o80hdtMTWTtjV
eD/LeLhNDEUKGrw6335o7YH4uNzpjcfYsI1HqZgKiK5xJuvJdSuOwschtmh1NvguL2fe33EzVtL8
pBkDHjppZqa3QfFZONsOgMUN9TTGZmvJLtsVjuZysw1fxGEblN1t5qU5tjeS4/y92XG6AfOA9XA7
Gvl8JYNl+JE971qb2tDbadtOlX0Fl6O5zxZPL0KEcJ5z5qZq+IaEayGxmvSTd8U8odb4oAAip8e2
l/Z7IaKmke6Z0i3xfU4kYZ1kqi9nRTGMC4DXGLvG2mgyt7wandrgmbPAVxoa51mcpIQpDpZRnFkp
8rQNGU4ANnpNN6JKb/XHcWEWIEhv9j9rKcp9vt9UfmtsAqDwQE/mtOsodmNOEzbK3qwe5ieNSPv3
pVNj5Bstv7S3CS8UtfCyzORmWZqcASzKzN0iPfbuloyuuacMK4mQ5INq0nSw4a3u89ntJJ+DLWHN
zWfIyrXa+2hx8OaShI/wQqjsmPX+SNx9KzqKszYhZyH31SC6C9zCFI5TXOzbschueyMbly1LGKzj
3p+dwxC0wTtfL0TCg3SJEdXpPzmRkTBlbG2mvNsGT3C9wQvf2Bs2BRrvPgbGYWPrhnZeTM0AU2lp
VXkATx/cLvEw2Ru9aNsrEBPySvUePCQ7XTME0MEH+Eg794aBvkBnrVjgv0AAJVDEpoo/XM1gMi0i
jsghv15iY5wIhiMu/LtdOppGikPj69cGstgc82LPezyVbk9geTF4/bWubPybgcEoxRqdEsvZEJHl
3mV2x9yXua6ad2kW2+7HziyImSJJSLV7U5IhhJx9cfJLrTRn4y4IRrKHtCJOzSNHnlod04UcTpyc
II52MCES+HxBOT5JsD3qes4VNtKFOBLQLCKFPEkyKOEVsRczVDkRO9UnlQ3W99c3xL8dIwh48SiJ
INrjf36zRYGU75jOZ3wMM1FDqSmcTWEnxbXnjsnN65daT0e/VkPZra7NlfXQgvCfzsPz3apmGehG
LEzFHipT1iXXjVwJF4VMimDaSRfIZ5Z05rFrZnh6ZJZvX7/+i18V0QIFvlUIeaohGAs9JbG54xiT
LcGu7R3rPfG8U+SXsn2j7fHbiYmvSjeeIz255z4b2udfNS0INZuJU4YUSANYM+x53zb99IclCm6o
T7VJx/xDewWx2/OraLD+iMBn5TJJR96COJaIwuwe0ZTevnH0feHZoedc6wXImOg2nFRDFt0vl57A
hrAscKmbwkIc6xClHvqpa10xkWW7fGnSS5V7zdnoxP6X15/dSzf0RzMHyYNJAejk+i2p0xVbOCTl
ftzu5xlmxejQRn39Ki+NEGwvVC2wDiFBOjnfN0oA3g1G8ktk3WztSeu2tsfGYh6BSb9+qd+/EMV5
mhl0IJBS/XZEJMtDFbLykXbAktoudAVITnL8b/+Xq+BrYGWjuvTDq/fLAdHwCJGKqTiFZoau2iQq
IBqnvH/jtv1eFzFWSwhieP7CArvafX89h2aZj/og4TJaV47XnL+9be4QoowCGjaa7Br/auomxU6D
/GRXGNq2notCCx3EJke/g/oKTDajvRpUbzRD1lfg+ZxDJx/yKH1jVBkUkp9/MjG3pMuygSaJ3dWf
ksHRdtCzYKzFbNF9PGrELoFv+j88XAN50CoVolJrn5z/42BWNUvqOtMZ1QYvPpv4KbXemM9eGkK0
IAxacvT63dNG1lSosWfmtIkHFP6uE+MHXSfo6/UR9HuJAW8qRjA81LiO+DrPbyALWuYnLusD+v0g
THtDfawAZYRGV3i3BDdMP7/Uf4gI/zDWLse/d8FfPP3X3f//f6rK6upXG/yP3/rpg3ecv1hTKFyh
eCcMhO30//rg+QnPhgUTUxjGFMwK//TBa6b+F80mUAjYcbBVoan8pxGe/Nq/LMQutCpQRyGit6w/
scL/WG/+9bIhpjRWD86KQ8Civur1no8V018ITCCLK6q8IiUseCw4Xfik0GpExjER7qwZKRYhOBzd
N/YQDCBazVkbzw1p20k4Ve7SYmYL8mWvDfXUkI1CjM7RQJUGk7zFJ37mGVoz4j9LKeH57cghFU1s
6eHX0l1UQkgEbyrpaYDJUrrwIYxQpm9DePJrYueBtREtuyx68Y2MbNk45aYrg86N2A13BzsZKVIN
VvOxU279JdEy77Ndyfrrj8f6nxH+j1Wz8u8HeJRnn2vVZ7+O7vU3/hnyQI/IYAWxEYs4iEr/d3Db
xl+sKJiD6FXg1WYi/+fgJskBJebaNqHlxl5rVT/8Dfsw9L/AhngGjx8xDaYj+0+G9u9TLXIG9oxU
xWi7sdg9H9lICBOV9x64DmNMDkzGZKETwfzHywZXYW/l2msX2tdPFiugzEswzlzFJ9ntIkm69KE0
CDf65a7f/Hwf/6tS4qbOaEj89z8IUeLT/us9xb9JhxfVDz5SxD/UqE/m9HIgwI4kvTksVE/bgGwO
cAhNE/s3PhIF+lyFZ0dt4aOGn9hZAGmkmhcF9tDfNIFLnFw/qOq+mkfOnIIeb305xIlpnbWFTkHZ
Qnzg7SrYbuM2q+psiPo+DhZa+KTnRZNjqqOdwy4+wHhSe9zGdlpGSW/MINaAunt8FLil5KBTjb7L
UlzP50nQIIKytBwtQ8NUcRvX5EgedMV5LfKyyjW2LgLrL3YAI/NgT72x94BvEXrvE7Idaqogv762
qYbV7jidE2Dk3Dle5mfXej3pDzOQ6iJEN128p7wc6NtkqmrQFmOP9ytpVbXTcmAm+7aPhdiSk0Oo
qj2NdcHhGIBHWMSD40c5HDpvwz/Qm62UOO7bEHG87R6mOI0fEOYM/saB6Onvm8Jne5mVQQy2lezW
chvEa/aQ5mQUJXuTlHXOtDP0K3NcyFtyhG0/2TWp0JHb9XX1UEm7OYdxZrcH+CzzTZxBRwsNOVoD
FKiZrB3PnDHryqRqn0AeBE/d2gaofNl8HwQh+fykLx/x5ZePma6cL9AzrO800Dljaj/Om82Ps6dR
6VTfg1STqPFzTWUHEurGcUuRoMnXdDeZ3wVuD43CMcshD5PW79pzPZ8kVDNSGIvINlxlPvYSHHBU
mxO80t7s7YREsnIy93rQNuN2DgKynZcEtdvG0WH3HTkLDtlubX15dLbynuINMZvjR19RiweYSWDg
oW3c/NrBwfqzh/+f6fkf637h30/P91/SJ1ayfwXwrH/8bxKT9RfikwChHMY+xOiroPQnicmw/mK3
Ya4iDmxxP9ywf3OYTH7i4BJho8JPV0H5P6dm7y+bkwLyK0TmLpkV9BP/gMPErz6fzjgOOrR90dkx
yzN/nrqU6sVVdmtQrwMtQVXJN2JBMjzVtebox6kBysUUhCOWfi+Ke4ti2m0WM5EsfpCmP2g3m3Qq
luA+oFhlH1y3a9wdUdRzcb6oatLP6ypv70xvgfyBFpkw/9xunRgF76L1ZKrTGm12naxM+T41VNCT
XpMZJvi6Ic8AKjaJg7+0L925gA2jsvrcyeXYdUeHgoTY5EBDSDZziR+1EWzZ5qZsYT8zzY106Hw4
yfAm5b7Cv03Hxdb3XWZZKRBEE4R8QpSpsqs5cgt4kYao9eRqklqlX1HtMeKROdfUqZ9rxUfMVQHx
cGVvuB99QlqfIEgskTYREEegXmXeIIrttgjhglpeNZ5DhFYZv1dExDe8y7Ensf1oi2NoHyz+FRFw
x9m6QyK0yKu2ELX2UfLSUnpNguQuF1VH7B8ftCEvreppcFwwNwqHoPlEEEkrUz+FlIIuYI0FN4DL
T5mTf2tbTc+djQ8jYEIqX9nJuyQNeuZqTdrVpyaR9QowTuHLWtP41dDRjS+YvevPKc2A72TFwJwN
S4UrEDAKwCJ7LvVDF9MdCV08chkBXo66JIlvYepw7anjwGqa122XxdqBIp+WRnlSGfN7v9bHb7lp
EBVdxi5Jz+AyRg+EN3bp+zYL4jOpzV6kz757YM3LbqtlLA74GQk86+d5AirVTQCNzdR6N5OZqeMw
9mwBxzzzEhKKsY5yaN0YQgLhC9qUlYDMSRFwsJoqs4tbiCyT6MswSRF/kiwXjGrYuDJLQEj0JtCw
0LeYzYcwWDDYQjullQXU0KvihvubCIdgOQe5zHYiYRXYXzKmRsTGYJqPCULSbtuQpQoZO3Nxz06x
69+Yce+qM6QneXrmxg0t0TbuFcDcVPVyF/uAag6eLNrq2NUg2t2RkOtMW6YIQEJHMCCK2FC0jTds
9cZtLmYh0itNiG7Xs3mrQxVIcaWsZI2tjxcyyhG4SGBG1vxuhu4KbMqZ5WEyavoLaTNf59hGIpPi
vHbFmqJux7oySJrszKqIRFImD4amVQdsuQ73ij5DStlZaHt7oLxMJrks35nEK/EK9Wl7RPll3060
w5+SKnE/xQwtAtM9bcnZ/8PhCWd9WRzy7hNthfjWtLQp6QswJhkHmZANKC0aMjYLDd150X8AdpLe
TyBCr/yCOy0Hs427/jibaSfa9z0ci2z6mppTHhOVHxPb6gk4Bb3G2zRueC/bfvjCrGBbahvPbQvY
YcqtlDBjGo3kugv87XoRlOZ+xaT4xt7S237ytimbz+XRNMxuNM9TmML9u6DLaX/hN08hyjWJlsME
iie51OJYBB3+ze/NuivAQUEhmvZJ1FHlHy/0qWJbsBpk/YGY4CroRxhDq8I3EOexr1qjZz/UEtES
jsbU2ztg8ISp4xYe7V0DLD4gMJpkPboQLM73gNb4mJfWSITf+CCgMc/WxvYlus6QzlxJTi2HQBOr
SGMnEMeGFfULrGRI39dJuUJEKxz06ZMdJF31QFB45X6ivVYX9z5JhNNOGaqWl0HRZ/LSjSlJbAmc
lMBZ6lFV6kamkxrDXOa1pGFNFloljdELY+m4T6p1yCenj+AdRJDZ+95K4POCVX5Mebh03GhVUBKz
otQpmzNrKDUEAHRyyU4UJIKTermjm5FGs+msbAT+RZekV8kzYp38u7RqkwgdjruVmSXLcPJ9pe0D
qD0Hb6ILalmjuRHSDOiNWouKwA+JXUaGth/S9TP2kwjKh3R2vOukJ5Q/1Gugnjim9cjqE5KEUs8+
VrgUrxWSks2I8u0QA0jYz03iH/VmhL0Deth5HGYFlG8UaSTUuER60IkDnqP6AgRCrZHhtsz3hXRS
GtQlwaAiX/FqgyjH0GRPtjerzpNIu81gZ1sy32dmarx3CnEHmoTY+kSos0bBdLY1495r8B/hb7fp
4ksJyzhtqodyzvHjzNzrfWx5n3ujaOVjmjATn6l8GNqvcWl19WUDfNDYFrnHA6cs2j1M5oBxrkCQ
PX/KhOvXWVRV9dr/Z8sbX06ytJOvRdaBdnVdU/voIu9KLmRFLD0NlFyLI14QM7JGhgykANMD80vA
p7+xs44kZG9uwJ7q5RzWYFqvyIWc9MiubKMlEcir5l1mx9mADCTxL8ts6arIKJhLQdj1ewI2iZ2V
bDenJMiBBwZivumdxV62VqX0IJq6Ig+ObluWsKmW2bd2GpmwSDlSh17p0O5Lq/EfHQUNsR0hbUFD
0vJb0bXeRZwX7l0vF9D0Hcx2GVoI8j6XmjVeZFbRPI2TBrNbZX2xi7VxbraLMxfvJpoBMP/itH8a
XJ1nf6hIWOtCDkUFiNfUSdOruEhGbzeLHqZxTHn+3Cpd80I0BMMRm06i/+xp6fd5sZN53y0VXVYm
SMVZ8j8ljp9JlsjgXttE71VWneRY/viNn/tozfuLKu2qccPhg73ZXwXCPzfSmgG3lGwO3O/U0j1S
K38tcrDWUd9gN41j50fSw99FDu8v6hv8U/5DsYOf/FH97kRYvCaxrrYInZIyn83Cwfi8ypH3U6Is
QtQ1OcqnqRyIVEbyMnxDgd+g3cyEfeMYnUmWttRjte2EN9TnGXy6z46vxHws+m6sol/u3wvVirVU
/q9axc/PZJAIgBqdv9xTaSy5hS3wrfJymefmncCw/akhGCCgZx0Xj0GQjO+DsQw+Oo4igfz1Sz8v
ff99aaSe3AtONiitn9+OcjS1ePByCOpkhCeoYy5GuH6hRlT7TQ/r9POfX46jErV86rT4Ujh+/dpE
sQQvuFfmqMnK3AvTVIovqHOqx9ivUR17wuP09s/j3Qt3dv34p3f21+sx4p5dL0ddobieYS7p1i/0
hsms0/d+zt++fqXn9aafN5LvhM+XjhfxVyfVM+K3G1LaC/riVX+Za4U45uk8vOHee2mgmFTA6VBy
IqQs+PzrkNsfKLfLLmtf1XsQacZ32Wbygjjl8sjetv2sWnfkUOOab3y7563Rv7+dv+bqcFWHTIHn
F+7g3VYsWZdUwHxOJrQpd1YxJnf+4vh31aSG8wn8IyIXV7uL87r9M2/W39dHPc4QXePLzHUY/9Lj
Czw5F47O9YuawD4khvtkbN/Scr/wLhAnxhTjI7FGAXzS0Socv8/7Or2kZuZ8Ufqs7Q19yW+nokgv
zUb2PxeQfxs/+8OddzI48Uyht6Z/zkVPDWfmxMbadJJLSkn1OSE72scaK91NDYrj1je16VMwCwqV
LsgSXRV6t/N4bbyNPrKqvz54X3hNeB3X/zKESYk7ebxDNTBrgknuVclGG9FYFKsOPGVQD2/MNy9c
afVVk5pKMYUW9/oa/fIgFSSoipP2xWD2yUcLatMR7Q2cpDbPD69/p5OSyY8xQwtpDa4kTXCN53l+
KYFtO/ZyCxRMZtz33MpH4kn8z01QLOpsxJPz4MXwcTcqFcVTrCmETEgHxzdSHV54cxAv8G1pPtms
fCe3dnIyp2pc48Js1FyGDhEPmyZV9mWzFA2F5WW5nIk2eVjmUhzBwXVv9IZfGNM4O5C0s65Q11qB
5b/eb7GkOXgW66JOCv9gzhAOIF9BHitmzrtGlRz//KavNhhq/Niqfo9bg4OSsvCaF9REAWgAHnDE
RgG/QD7beurjOFjTBZURsJuabxw0CKYfZM7G9vWP8dJN//VTnIwyJvrYU415IVH3XZsop6+CPLY2
nBzdW93Bl1iRjrOfoZlwVgrSN0beC0sBpncd5T2DDq/9ySztVgXqp8W46CeBoK43nQMBE+af5Rb9
GN5r1REFPp0jCiQnSymi3lhvIB1psd5vY2cw930q9E1nVP0bEpwTP9/PS9EZt0ivNml1nPr5vGQZ
NGcwLgJqSi6oFVgySCPTfqdZg88ZNE3k5ax34zEzZzOq7K64oJLe6mElnPaefKj6yrFb62oicT8N
TUf6b+Udre/yyVSKBYE0LMQI6C1P0wD8qks1ROAXRiPni1F29tbg+H5jZiMHSfTqd4snk29xTcT3
6yPth/f4+ZUp8+L7sdBLszaeepODtMf0rbnn2pwV1zG2qSjJbLV1B7fb604Jb9FbhQW5p8GUyWa6
Op44Vq5Z7zwXNk/YIFp8Y5fwwsy3lgV5TmsXjC3lycxnUSmoKXSfD7Iud7CY1WUisuBdBgcSRkma
3EnPU4fAmIeIVofBad0ZHt64L+vwO7kvtPkIGWA/iwuSXfuziSdP2yWoK+9cs7Lusjbgi5hJHF8h
sUYs43jVnWY39p5KnHk2oc7fiMqqbtwaefobH+T3FefHnSBgg5ux6uJOPojC8W8o+zwWXf41dkGu
IUE9GoS8R4oYvWYzC0JSkl62Bwva7ne6cNZHWwYKFra1HFMEY5iObHnlj28aUV8aPQjnfpyUMDIT
q/L8w6EcF9xA69wxswTko0qdSCFUPJpqUpeteIr1BTzpgn4Vrmu8nZlxN4CP6vO4puYXgruZn964
X+uCdPLgaH7ggGfRXINrTu5XYveTVsz6uaUyFYeWJ5ob5LYSwR17j6Rpyrs56ORGqe6J6l9N9EAd
HOOhnm9TmYANfOPjrJf7/eMQVMFUtwbOnPSLm7GD+O5Z58lcJHvpkVAZygnXkZpkv13qvrnHnF3f
TcjtI7uprjSLteb1z/D75IKD18EsuCZW0CI4eZ0UxV1vrUbqQ+9R3C4pGxpKL6K+tYpPanYlhMfu
E/1k+/D6hV8eHlxzzcKjkXTqtc0qW+mlZ5znVdcebK3P9kNSezvPKfVb+HXGI74H+S2ghibDQs/i
4xSUR4/CVWhyeyIhgv6NueX3e7Ga7incI8Vk23o6tQAxmGK55OdZXS9PujQYqrhd6tAl27PbWL07
Q+lli3dwY/lnUfPrMkQzlFBawAZsLlj5nr8sMOzswgryc5+ghrt+TKE5lhCG3rjnv6/eXIUIIGQa
Pvf9dMfkZH1jtkt6vnhzfTW73XCUAnzpIAf4vgi0dyXDYQ9FMoviAmGacBprMyP6nSJqgcsngoFt
Gh0+tJrXP9kLt56lRqdRjAeZisjJjFrGdHtgQZ9zd8zDVBviSthBtosnM9lA7Z1InY2rDS/tG1P5
elufv4HEH7B/JWeBhmZwqsAt4O6lldDOfLfwy2gCdtVvGvKdqm2q6iaLyjHGSm+OCYim17/xj2Pd
6aVR/nHaxUBPaejkK/eoZexlSs+l59QXFp0z0guyfoPx9AE1MIwb7EZbAao8GVr3fMQ3snO0udtp
HCdwjcniRuK3hM0V9+88u71G8L7cLoYjL0U7DJt2SL5IXd3Ty7DOMD7n26ppg43Eibd1+ds39gq/
78WJFbRwPq+7BTZsJ7tST2Ylc6p3Zrbr+1HiOQHCGFt76bTwy0hkSG5fv3+/D+X1glh5mTg5dZ2K
0Rkuwlxs92zygmSbKL/dFfS23lhgX/hWvJVE8Tl4dDnhnLyVegb2VcudM1iP8c1AA5CmWoWXZjYM
itLjkmrvXv9Wvy/o3g/cDcpzf52PT440AKUkuw4Jj7zNogA/1BaWr7vD5GG+8dXYqpyMfWpUbHkp
F/Lc+IJoB5/tYtqqVFNeulsTDmW/axMHi3OX6NUHvXLnagMG3aHMT8jKB/DFZCIsDDpz69GNqo4Q
4N1LE98OlX6ts/CcwluC+mfKFG5am6qtcuf82qArJaIcFxo8r2CKj6Kb66/g08Q3Dd9U+262ATVt
bNXEzaZrS+thlGVxMVh98KWDpppGnpE2T8ZkkzXUm24/bm0fu+l2jP3yi2wULlkMUjSPUDVCjOZx
YedJezxbpjJFsZGTcLaBvWgJbJay/NKDr7oQZFJ3UeVbciGCodNhuk8YqEPoWhiY9MUvQrex1Bde
fvm9LRf4mrU3DPzZsUChX6ryO/qmqY9Sa3a/1V6eoy5w9e8E5Zq3YGHA56aN9MZNAg3ic9UbZRJp
wPboIVO+esprFwPSoOnxoy0Mes11VZb0c0Y9P68Ku7hVZdn5a79ZQ+0QmOk+LssGNgc9uOl8ydFD
bySq6SzszElAXowDhb8nzrl5gBjCvlH1MVdokExI4t8kh5/3fW2ncZhObsAIbmhzb70KKcG+buj8
7ICefTCVqtCIGf3Y7vI0adst6PR0CU0rJw+ZuF/4fyYN7DQU6Lq+W6mOPXMo3Y90c3pA2SyUPjam
il+pu4XeuJ6RkxIafdLQPCOI5Zxw2CWLFNXebtPr5QCffCCPwdPcRnFwqtKRRvAcpCEQcytAEeqP
h64TFoqqNk21iMQnUW8cpBvXQg4WkgDfzdqo0DLzxsbcnO5lPoxnfS6RRBjzTH/bNTPXD4tG8nla
vSuTLWhtZzUxFc20c+Lc96LMgkAaKrLU96lW+F+c3Mzs1ZLE2ALyM9GiL6vhgZcBY+mkO3MeBo7s
+q0l7flodZb4xLbKbELmn/izctL1wdCIVmB15+KoTE8+MDViP01gm96Lykg/pl07yW3RTeBRK1Zb
0odb+06WaPNhgteZisQy459lcC5rvapyCsbo7LwbdVv75NNp7reqSNt807jleF76QO/3Q8apOZT9
0BaHZACYfpalAZCklIZdjlBCYVSOe0/DFukV85fGzbqWXlmJd5A0UGOfjUWJhctb6LfCss2CKKmX
Rt8Y2pqYiW7NVud2TrTaPsk9NuiBSQDOfqwni/67dMZyE0vBdglLey42DUnc5aYUQqmonXscrEVT
B7hDk2L47OaDp+Pd9NJHb3Es8ntnq4QpKYfkwgYJsA8Q1BQhCa/xpzgQBbjSKimvG7aEOLhQrbuY
mVP7wiqDsY3Gyknao0FW9GGSM1qF2NEzn54e8oWQTrk8r5sCD1bNQ4a36evxZ3sNJdxaBV7EKJEd
0XAjJKH+YNZN/yn2/by/9tBc3GHoM8tNS5exDy1uZEJZwEcM2BTZCNSybvFdjXqDV9fOmG7iEQZW
hOmcDVS5+JMfZjjVcIZngyrYa+n1mt/ugshkwQy+NDNenW2Ja9jbBo0n/ItibuArY6MFaZyXBlt+
cHcro73xPyetTXNzpjT+ZfEK80zorX9v5XYRhLiLpB4CzdHE3ogXU25l65JoXhT0VDeGarp3rpt5
MiqRGyJmIi3ZolhWMU+XyCPZ1jbrNjvLTPU+U4VTbAz0GoB0i5x9CR6I+WoR2vLe8tGObJLBFIck
rxefU92offcy24GKabswQ11n0mBy/w9757UcObKt51fZse/RAW8idBQhAFVFsln0bJobRLNJJnwC
SCBh3kjPoRfTVz2jcZLO1lwqYs9dD11VAVi51r9+szBe+SuNdoJgkRxbfBr0cVpPpKe+k/LWdxQB
scESoXmw9Pzi2Yj1+KQ8O/bzsHzkAiACzgLz3i7YqyZQKvSaNKI15U42kjhL2J4o5JF/KcgXkZW3
e1sUwX3ETBvEG9QRPyEDxL4kXWZ7YaMPR4PYtWyKHY3xWVx51kZa59CZIpXF3OM5q8OtSVeXkyWZ
58x5hxlaHJ2yhdG08g67M8/Y8nvbdbonVWz2m4Z7+mMJGhIUYR41j8GUUYjKIfpm+O58JRyCpGPR
tIa/a5XpT3HpCmhrRaPHLKnX3usIJpjNWzP30O9DAeHKRAGi/GToXBgHaOnIXqItN26wYR85AMd6
Pisip3widtX6AJDNbmqWaSjTzcW/kxkFLcE2D+MZel3zsiYgnuF62IrgQHMPDwz9K2cl6vJMpBsy
zM/ZpEdE8AzXAJm6NZW7Lqz9KS1GBZNVc1PKtJvwo77AbnB+jmblezvIpkF9boIHPfdlVOmU52qC
PeNZ/vB1DXPjYTVgcBn9BNGtnhsxwrWLyghRdls/VhaJthhdZ/61abB9JyWyE+QUL+ZoJX4ThATj
hE3JTT+t1iWtC7B9aSxYScyrQe32vBw262hkkLpOJN6PhcVNm3j4++PruLmknwaDF+lzuGvtxVbS
TkBDra6LmdXKh+fr6czixJni1jTb6WIZHbtKIFTLPsFrIrweXFnUMTHQlHSW+c6razRVn9ISbRI1
MLTCtCp9/VINfnE+25iPxT0RlARsatLuCXaGZgMhuXoP2ZatyZJjZrFH9RuE8eBaA2HfTjPdMXNv
Zcofr42km7zmh/L1Mu/dYNDqOK/e6pyLOvLP2r6Gr/3TcZ2CVns/ENCKq3Hzux8EtVUkrpFzcYtn
k/EGyUxoAJXWbVJldANcmikCA7JcMsWTNe97Ck5U3jv+uFw1VHl2WnTtHAoQxPJ4yIQy4o2UqguT
mWS7yNAmGk/ELy3VwczyaDrP5q7t47YdMhWjETTco0X9oTNcGStu4HdqE5J3LTHXMaMsn9OFO0on
qiSnY1eharRjW3JrQlQqJTzgCfR8l0fb9M2XGZ2Fxpb5FN1bVbva94Zn1VtlloogEOV+CPz8qcB+
993P5gJ+NUmmBN4uhf3uTsF867EsJCfNJqMmdr3BvyX4mRBz9MyEzA5rgzrfafkEiXenm469beY4
D7e1M2MdCIu2KHS859wo8stV+OH9tgmYbQCvD46Vu9650XYRpyg3PLwek9jtXTgu2iOKXXdfR7Mc
kL85IP4uNNEPb5jHLh214z0sKl8eolA4pBXibtbi6pIFqO/NLrvO2d4QT9tMY3bXe4OAie5546nP
8rI+mZ0NeodQYaeTNiDHe39qr48GvQKR84R4c/aQt34bzGv+2hj9mI7R5h5D24MdaJEcfqCjp6Zg
1RES4I3t0pVBSsu2z/qoMlEJO+arLeWwpPlihsuupPwevUnrh80zm/68NF0FTXtem1vE68GBIlO0
h3LtoNAIAsBLxD+52xIN7mYfWW42dx0xFLvObXs05SKs5tScN85Jh/I5J4oAbj9xyxWKJ2rQLtpv
JMPne7eesbaFmFVtNLpT9GmpvgsTXD7g7zVSc/nWqBkt6GOuLSCvYQVNTPbowmiYNjhd65Z5922t
68cu56f2mIu0KNQNNb7ATjIgRmHi0XwNM7FuyTAWq5UAjnrv5SrL72OxNAXAMdckJdFKvdHu4lQc
qVm0+5EkGZXozuGa1ORYT2k0usGzNApAAcPfmgezbzzaNE3HvsMkY612pp+Jp66YLWhm4fa6hEv1
zR1b5yKsp3xIOnte77ANCHUitZoO/lIFc2whnKf9WfV68IFNszNHqwcty+jgGOS+J0VFs3VwBtvY
tbReznHhw7mdgrKAxV944SXnLWJ/HFkCWuxcjRO9UKmbJY9Zbkhk6YN+gI4LxZNxelNpOFfjW+NK
EsTrdr1ruKnqFBbhyaFjmWSbRn07onyYOVRitVpmlWxl3X9lDZMZxEIpMIhs7QaLuu0u72jnuR1y
Vy3HTfBmdp1S+sUhY96IS0vY78sqKu7oxen2Xb9mfMDOmN0bqyfrRKi1umIjXX8GG97QKaYC7rO0
PZ3vIGKXdiIs1CIXRbksc2p06zKfDUEVWoxXvcpjLD0iyKBdj6eFUS89YCKpQn4Kd3lwE2PyUEvk
ubleoirHRK/RmQcti3A3jL3qrEm9vhQfQFpwzzh7EQbVo7E8+wOpI4dgNrPP2tI2dNL1RPGlHr2c
lhJXOSzh4pyrMO+o761AeW8v36KBR1vVqrkOIc+JZEAbM186oVHfZ4IJ+CzowyVPnUj7x60ityOh
91MnbdzqnpwVxFs+KFMkRFfbfgontD9FsgtPJZF18qiZCbKPfdjwN5PtbmPcC6aalCFn/tyqwZj2
CIGMOoEQMkODa6PgBfmMdcRSSN0pXVs3dcZHA1mzwtan97MIpRxFYt+pMbBijYdSHXd+Tr4Yag7j
Gb7SCju3Z+G9nx2z+cQexnjoy7Dks5sCfNNWPA75TV5dnJpQK6zQz4hySRyn3uokKOnVds0M9xly
nddeeAMb2v3gTXTMjcTDmBkpQCDl5y5ttmpzTx9R9ZUznlvLFiXYOUWvrj206LibjKxzMzLktRjw
hE+GPiQKvDSH7mqjxsOSxF1hS+RirC/j4PROUo9LKPczbjQPAxqpAecGWzz+BGz+rTb5Jz69f8Cu
0u/j91+1JVffm4//+Of9d/mPB9n8j/9ufIzGzVC0P4ru44/yk58//wtvDsHIyVETsQhtNnvEUyjl
L7Q5n6/ADkNlggAFnfIfaXNfTrJvFn0IYuGt/GTU/UqbM0yyoUlp5Mfg4LHNwZHC+zsalJ+pGr+D
sfBUTjbPOOOdmCosq/5qL1q79rKeji3J6I+1D45o7aaIt3WBtnBpORITR1j8POKRgInYlJ0zrGGm
gMe9c6FzQ9cpHjjNo7mI/sYjPR2mCafN69prIxVRKB8YOMd/JQT8uQb/06tGZwgTgbUNgD6+HCeE
7w+Ek8qVOCgFL0ATlR1n2rLQmoi1TMZKlbfCqSjJoW5vXSezcmjMmbiuIYV/hvh8H53acS8cEKRv
hjmU1/XiByhf+tD6ulSc2nFgMJbppmsfuNCme6JzrLvRLPxLTFotXLSYy34MmTd/mIXu7uZ2AVCZ
HP2GJ11xNJjd8EbWLlkKWP9ermS418zABLpt6FsSoqkVHjliU59elYUJzGKPad4gZrZTxr+yWvwz
yo8Ok0LFfQcTid0OrIW/oKojK5c6OH1OqA2h7lzlU18kyE7cnR2gALJ+02j+uyz8EyTzPy0Lcnr/
3v7jffrH/fT+p3Jw+rlfyoHjfYkwm8XuE5Ml8jRPSbi/lIOT6AzXMJ5p0KGTgQcl6Fc9GlJhSBpO
dHrw4XNyEv+mR+OHMDeA5glWH7Ky5jn5G3q0P98sGOBG+L78NH0kehg7jL9g/gJp0wJO+8Iixnzw
KuHsWky5LmS7jqntgh/Ghe7df4XG/2Rx/PFZpgDx3FHPSBZlQf3X6Ba0oa6z1vqbHABeAPdCsRyI
QMue3a7oorQ09YznDubZt5EO5jFp8il4sLtyfHP8bT0wojveOdu/oj4z/KK0Dh27Xfvb4peBiG1f
Le+6WIuLAPmFuWdq41eUVl9i2zVBG94zENvdQcEqPgo56edsJOoiMVaAvWPlEJyzU2G1XgvBxwCu
7HvqYATTSaRRg5m2XO3q6NgmOXUFHa+k2vBapkQaXecZsa892ruxMBXt05Q5zK1lYZshmXt82qTw
9NUGUXDXtjj6n29cYkifIUo4/zmPKlRAlsCYq2c7zuxfpl1oT9EPlBHZnMrN7tpbGx/ut5l9xItE
btceFgB47y4spHN053AW3/jS4qOQCaPN2EMsdSjuk4WxoGuV3r20JupgSEogIIPaaDRybAT2ER6E
PlZ+yJRNAyhHTOLQ5MPCoDNk4V6aKtzhSU4LlueTedZzxKg0iJjQYzHDjjtMi9EBrMrGONK+npYH
Ni0wXn6esFNTSf9azmR/761t6KyzRaB5TEJpTE4MSBJFuwY9GDZ2nl1NsJ/U5M63XRGO+QOCpDd7
mLFSwKQK07sCZCYmxNp/7SoJMFKWwtD4kU0SbM9jI5IwvzdTam1jqOLKWGrASjBmicOp1eNv3zXV
c+4Ca4wBRo8x0MsaokPJqha3SsvtdqYxARKstoOX+LiU7COaYmvNr+YIcIt7ZfdYDBppFtIhI9Y+
n9tBtnJ0EG+PPUKfrM45CxC29GcLv4NQW1d83dyVv50H5cc0z81HM1VbANyeZyLJlUcqDQaQbipO
EUPI7tq0z3kWEzxM7bNOEvqekA5dE99ou2JKPNDnIbERj8KNq6jrq0vgDLJRfwFBKbLi3WyWxU5A
Z3EZ3HLPiR01d+9CiWFIfbPoLlr8Zh5dduT9Xm8BrjOgh94Um7Swwfnczu2hgUAwJsvqZCjUCcdI
thBT6RiVpSl2dYVdZupOwruLyk69N1FU3M0iszG9wy/1qgg9+c01td/vNkPNl8iveZrCqhrupGfN
KqmrebwIil40CPK6ikUMzLNEdktwsIZR8IebZbsEEN+y1N6YeePakfOCFI6ckyTa+Hs42Dkz2Qhs
jtDzYRuE9HodkLozqqgRcF5DfmWhX+HxaSK/RkI2DQ/hUHS3ZSUkM6QxbEeUY/pl8ZT3Sqje9uRE
ANDxYpcTAoKwuC+rqf2JCKOeGuboUwO4AvwvS+BcWAJz9jic+/7ZRSxvxnPtB1fIxdcHhJU8xL4e
ozsXPe23atrq7/iI5NUuy0YLVPQ0WsehrgH/V3Q/N9Jt7DUJI4b5XWcsWA7Vm4VfXrgot0oQEwor
Nc18bRiQiGLYZSVOdfuKdTBSJL/2qjCpMw8kY9ebdtF9Qo3GMdATwfBROOvW41+/jcfIX60xcUJp
0x94+BImXdmizZyBz+14YE3aMVOFQOwhtoWnyDm3LfYoGohVxMuEeWZftbzVI16DnvfewDzyLhQ7
NFWkXjc74O7blmE1ZwpynlChDRFa2IRuEcnwPmQzOCeh1+PHu9eTMr5xkQvcXwcduknlO7nPPF2D
H/I82TqdS8+qgrNArq2CptgFfC57Yv1C/82fgKgPvs9UxYzbFdWMxUFHvGVxsIVneOzkN0hHRwkm
3KYKlGpLbKktdZa3YDlgsZgu5MCq/dra/GrHGe2ryg2rglteA+gfuqYJaSbtDa/QDi/UPNvD9zPN
ZI5YKp1lxrjIIYlySZrQ6YiyUEjR/weErU3S321hE1Hj2FwxuF0GY7HNRxw28Y6OzVIp/4EkRNzL
EqcYLPNUVdvg0PknW9Jkre1GP2S6yu2XweyaBZOGkkBga+yH7Ak7Q/W5en32bQY9s+LJ0OYHhgWd
fd6a8Onp2uGZQ4KeWZRhqclZhwfNM9Uu+9zUnF+OwF+fxEGH5+U4gqUJA8sD3AVDQh5KifdevHQZ
2uO1wgMWL6XF3om5lXesIPOnTgiS7EyUXVMz+rh8BlX/5q5jhD4cECZiwBf4ceJZxXJQlHPZpb7k
HI8N7Zlz3LOGeKR4sDxfbS2vqFgG0sYqNKm4OKaeI8RkJuYQsgF8dZ+hHoYq+pVVItaONboTnAuD
NvjeLxmGtB6u4jz7i2Nte48A0x8KN4YVIGGaeLyrxnyH9TI8TK3pl4nDQVeBhFTBnVhkDbtztUcg
BKfjxW9Rbf4YHFducdTV4p4YZvtt2bin49WfeaPT2oHbJ72BCvWw+GGb77s6R0EHURi30yYvl1tv
DsNvW9VjS2v2deOlHV4ZAYhfsA6HRTr4jA2qR/tYl2JWu7oFOpqdgJIlyzUP41oBLMc1PrxZMlp5
8AiUUGlgU+V3u8iorDGNitGZYy2Dut6LUJYvuCizewIQB3risfYQ2U1I5n2en7hx25PLO5gBsut6
mso0ikppx12BI+felWVw5bI6qFLT3jBdtcMTE2oxHPAlSjCurr0jza+ItqMsmYaCHoSCrCfgs6Lz
j40ecHClMWMDZhuUL1qczadfM05/e/ARV5+XZF8/VbPTBolHfBEZRgNsEKy3UTbiWtfI/iwUuWRh
ElVUdH9Y6zHZKjtnI1H7ywp8t/brYSsoTPtV0v+QEsN2z1V46J+rWWp3B2M/mA7rhoAxQTNb7IOm
DfwLBAP9GYOSoVNEvJEZFxn7KwSUVNxh9uGB5WWWXbZ8c4QrtGFZ4HyZdhLfyLlTGaEy70wwmauE
bMryaZ67guJrs9WKl8ZS79NoBNZ+wbcOoTg8NrZ2MA0ki+bFvSktHd5qvRj4kJgWkSmLR/0Q/Wom
pm94V8rJ21cof/PRHWFkJWVdbVfcmssrAYO5vYcoCrDloqi9CLUOrll7mWPsraL46MZtuZk3zxj3
+JYYT7xzFoEgVfrBwEEVeekaeGNiqZx1lL+G7ncZyJYjKnI+sILveDrdzCqTchlhVS15gwt5Wxqv
YRkOP9ahhPVDxhZrub4dxPNCt3CTZXN+nEEvn7ha03mnPcSoQdhb0BlMq/tsi40dD8CB/UCalYWi
ul6CPsUCfJgPBG2Dd/fgb+nkGegztAzLl3mq8Y6oJ8xXDnoORcbzb4BqiQzJc1ybumoStu5ek5rG
GNyzRhnFQeY+5DhafMEdWi31EzjhTEJdRYmJc1H69IO0+lSwAtdeQGIH2g61ERMvserJZvvrCA+X
5x6aARJf/3KexHbn1XmJ4YPl6gagI7LVHjZBdVOEyvj0bGFcbIz3HJLKCp5bbvgbVZfubTSO4bnG
K0Lx4RMrkuS58FFWzwaWGX0UzF4CEOGEUAZw9EvAJvIrrxqjj7YRzmtDrWFhlBvkZiDypyh4tOCE
ohir2+6jqumtc2a26hIw+HT0hGPf7hs5lVUcFRugultRHOJRt2axKw2rOfFLVrrQfpRZvwsx67mz
ihotQZGJNtrNo3f69n7qiiSioRsPSNWnm7Y3GuLFBLNNUmCoca38qlSQLQoHm8yW0hTgX3QdzFb0
3HSjdpOt2By2vYBI53KcS3dfCuXLfY9X4kcb4JoBn0pMzWWZVSpPFX+PpXhYlzPsDsxpcd7NnHYX
0iYuEOqb7Rq+Im78aIBp8rahFyaWFFp5l4U/5G2SlX14Pg9lf1Nj0j8ktSPGLFanGPWksqu55Yp5
0bsFaf+54SF4XJw+YhW0qiWC4sGSNumMrHkTJEG+FFASjH1oSect3Ox1i7Vrjyrl+TZf2zyib+1s
AimpAO7jYFtZlmRGJm801AQWbFLyeio2EW84i/IibJ1Fd5as2BOosgsf6t4KghReV3BwFVAVvdBs
cFt0Jv7Rypr6PlX2Rqxm4LWDj4F71EZJ3ZnMPWNvbJdYHo/NLnKmudkZlNU2bg0V+QlcBecMN/sR
aMvodRHPTj517OOm4BGqva+SfjmVKSysOA1z1zDFBcWezzfCMLtJOYyjZmc2wniemnCFtEAXsuOJ
qvRuDNAPweboAlhGk+ExZkFnW/dlreoiaRunE3E555hPBsDnB8fSnIhLYC2wyGldwngz9YbDupEv
z4pRpP2FPPpveOmfp+XJyYuIdF5U1jY0SGQDv6li/zcU+r+9rR/FH2Gm/+PP/wI7ndxgf4WZgi/I
N6AZo09gPMeZ/XeYyfyC2dFJhgroDKDkgRX+ijpHX5CchIFJvCSYNEI/++/ATD+tW/8E+LAPP1FL
wcAIknL/qkVYhJfNRje+YlbR+TsXKh2iTzUIk+mJpSCdsyv9tiP5IcviwVmHC6dnlQ9w2XRDeKeY
YsgWcAZdd8OrVOBGmJQW1RCgkQ3MVaS9mbvBj7+/7rjuPtr7cfj4GI/fu/9yumd/QBMcCpGP//XP
/1S//Ft8yNOF+9M/dmRcjOvt9DGsdx+KU+1/IXan7/x//eKvC4mHtWMh8UNO7Xj6beIvDpxQ6v+z
W+hBCvnHO+jnt/9yx1hfTjsLJmWi2bkXTO+3O4gNhOUCN542EBEk5NNM8fs9ZH1BdA6+BeIMSMBd
/Ns95H+xLGBMk/98jA9hxPyde8j2wUP/wF8nSRs7bH4/2V2Q5/l9vMA/bgA6QHkvKGFgVa5/aOfa
uAzK1l2PE8OWSoYgGrbvcHjWK6cl3uAyVzB+k7mIsPaxreYzQOVSnXrK7EY0S/athCv/ms9V94g3
YW7ubGosXA6vxx8/F6bd7nxMP79L5hCAndnAgtC0IYvits7dBntBT9cd1JwtUYjHgiTHpWOIM9eV
N04NM+fM7hnddqvROy/gHe76o83WwXqCJpJB31RAAZALi3wh3bkqzqOtb0zmXcvvH1sL+qBIDGH5
j45hQxE5GfbvoVvAANRwTpadDkYfSmQrO8uBpwzZJQ5kbkznjPe6O5Qw0elMfZa4d8rtWA6PggV5
Nhmuf2kK0RxFV1bDHnuT0U0rchH8eMnV8GaUy9bv8Yxk+YpIu7qWnuscZhUUxY22XNiyZIdbJxfA
cXGabQ8xR6/XwwR/OfYcpHDJ2G86ShlBSKZY+8rLLsmoafFQ7YPpobY85uvIBkTdb7TC4DO2bLR6
l5BaBfRLv3v01OJdFe2Cmm2v8sIHHXBsMd0CZ1vvWKZkOjHduf2EaSC+EiGEM1Y5uPOuH+FzJb2L
keu+05bXkEsg3t0Mh2McXDxV7SLtmmxlmtoKGSXw/4xZMg/3eK5F3sEjtGaFzyix+9FFlVWJYUdb
fh5l3mYSp1b2l+PWQDwQuqsYjMyK7bO3ZuJzyhTpKXgtcRcwvmRD4jNzLDGsPSxPZL/170qHCiO0
yMNbRY1lgduymQcTZyeEoRj6d/RY1gMsNLmeUlvKhs5kY0T08WTrs2dVd0wrNj3ndyrs1yJa2u7A
E4mDZZtN1X2vJW9MQag+UWnqDajTC+orQtfNJzukYH6taq3yRHuqXqA5z8GjT5NRgQAHAHbgrvma
OINo3n2aCQ3eRmuUqihbAIPCQdS70e/8K5Ca4gOP5TJgf11IkOimcHZQoOVbHYr5q8hBsHdZZORN
6jTeqHZrX7fPi2ePb6WoXDbWeRN82Loo1PkKTe4Nu5r8ZkVnVCRFMJ+saypnqoFJDcOOdeevCFT1
tNCBdG5BVGHui3NdicIGQ8HL4+tcFDn+zt6wGXAKWuPabj0X6spSzmtakphzXm623pMxSghLY6J1
BS2BW8EAjOsTZBew7vFElaVp9utXhxH7hWBECfpYVKRcEFU2vNWrA4XAbUKMVLGGszGmaYLsjFlb
06zhv+nT8NqRgQiz5KWOhu3fs3WA+eFv3fg2YN7X7wIXm4f9FmUDhF8NasB7CLxDOJuDnaysglQC
LphjWzWOxuPYZ72RzLrIPmr2zP1+dUoxXG6b6UIrthzi4qJ2aW63yciPbt1hIlxudfmx5G71mOOw
BbmZ+x5aHCDWnQB2YijsVv+wlbauEUGZ9fdpyvtX7pjF3EFICuVZS0WJeMtZdxGoxiULZxH+Iznx
/QzLNFxgNHkoXuPGao2vLtySj7mYHSyLhfYvWSuA47mw90/JEjkska7Gs+cs2AImYommALglGtxD
G+W1Th29wJf08CM696XD/P33z+5j8WPg1v4c/3xQ/zx8fz/F/3874V2Oxf97j4grdze91UU/fZz2
kgn+U3868E8//et5H345yZ056X89nmkcfukYLY50hDc4Y9M4sks+Jbn9uph0vgRodeDq4CyMK69z
kj792jEaeAK5SGAjhNvBKZcg+junffCzJfy9ZQxNGo2AZTZ7QuSiNCZ/2WPbBul+5dDtfX9dUkfI
VRwje8UBAYOwvr3UA0AHnEZAoN1MmV4uFnsZWOtMhUqQHsJwjSYDTHlb57VM5+yEfYkNwSUiYOnL
dCrXNUqqSDb3a4OVaLysZS/RKazFN7ueZuYy2oR1J+35VM0IKftEmWAO+xUR8oMKKATxRAk/jo7M
ZLLRyjpnE/7FziGAq6DBtk4ezGWwCbihVIlvfRFEzfmklbU+hcHQrxfWOqJ2JcRL+GlPZuGZbUmI
vZoUtAJY3rCAz7cB6QzYcZfO+YTapuyaoYs38mcpgYUEBlm8Jof2BfB9jGCZtZCmJnQom7VubKcw
Gn1rIA28mjjZmcnieCvymiGMvm1FWTz3w4QLCSH141UVtl0Wh1FtfUpckC3K3AADPqI1P5+XeRQw
RmR9k0srROXW2TJMmA3tYre5hlxBiK0RiE0WGQ67W0iQEX4oA2+pIG7ZR/QXAmZV2z0lGyykbUHD
ttmTcjcPvJkUlRnkcZxEpvBgQsPGhc8ZX1Wh2XlFfhvc4Ng5XLUTMpe0V5sBH3ZitQBiOldT4pod
iWGFX5ffYcixYvJJjY9VMfqQp+qZg5065Fy2jt6mg7lp4SaTVWDHZuFhAYWrjQaS8Ey4kwe7R4wI
Q9ZH6rQMevTvNixIirNCm5pTa4LOea4m3I4SSmSV70RkTVu6trVl7poIvIcFo27ZBXSK8Cx/MLwh
0RB4u4PnF+6688S4GQfsk83xsqqjaQTmKI1mn/t+t6TQys0wDWF59xeqwkaurwOjfAtXPN52Oa+j
TycjIrSTJIne2vVWpXP0CU5fpoCOIiSdzNnkrh5xRSSBzjEnXIVyMGCsWPtTMHONRVvfDctwZjQz
FqWBLivocPQXFqP82AvjQcrZ9/bC6iqSvFbMii6GCnZ00WDsSJoQpjtguzi0XRYd+vO7YgLZe/Rq
u8zTpSOa56UpyqZLKPNj8UAK9FweqzZTF8sc6OZrUQAOXwl8hubrYYw4ogkOVOG+21rWMfBmnOwZ
FkvlfvK6DXmI1iK0UEj1Bu3gulpwjyXSlVvvJF0lPgxMeZ/jLFjsFoDwKe0APYtzqww7nKNlzrVp
fNqQK1amQXjNmYQ0iNWq4Vw4m5BRaqCgsQ55tHqfoDLIu9yqaOG2eo1Zk+lUKgfDxKYG39J+jiOg
h3Uha11o0Ad2OTmhAVuzDEeRYQLLAm7qmit7YTm2z4Q12u+yZOY9sain8SayCg+vvGVhdeD1Zil2
Y7YS79abtWzZAtfmeC6N0YdY3J6+ajuyKs7IQ+ibI96SqjyjW1DyCvFCHpz8R+v8XKm57s7qsS08
uApGg9trjrzj0LJoQ0ygPPgbwQQXP60KqzFSj+QpK5XKhQ9QI6Fz711sQokEK9zFS9Wyht/cqOLl
cPX5oTZQ4UW2tLpP89OyoULi9Qmr1ftcq8Xq0haR4xNORvz1Rjn8DyPXuJgvZmaSMotnrJuEKHoy
6hswcap9m3KT4xbIlXAJmuuRoLCIwNv32iaY7adHbHCVExf73rkey4FmRdJG/S7zIZZzUHxYdh9c
VfCZyQm0J/mU+3L4HM3NzM6U6w6fuLB6n6WNbwhWNZIA0dZSLg9rXsun0FIhvt10De+ZRKGBorjj
IW1bkyFiyrqBhNwNpx/CvdaXaDbRO7DdM9eE55fFCN1dWaeFt5GyZjpTGOLvYM7kDBXeUJwPSKlY
NLfZ8g3pWt5fWgRUPnQ4UVWHGZa8ca4HIgLZUMAUSZ3MdZ6R4laOcSZs9FxBPBSWgQ4JI9TLaa0Q
EBDMykbDpY81Ezjn+rGxQuejQD5vonqZ1jsdqJ6Zc2HrB2w+mQ+so7xzP7MJRxRQRqIz11LZUduu
845/2lzHJFkh6huskclrzEr2K5k7SRo0px4vESx4bWJhV9XucxXKq2me0Ip6KDRAFurhFBZnjwQ7
2i7ez27bDNg1ZoVkldqst4PNHuYwFtHELNpnwMktIsAgtRYkI1/7jNU3+zvTfuj588hOm9bL99u0
2l8zwa6DmMtIFckkKnSdptFsDywQ1W0IW++pZK+Qxw6U4wuRFQ1RHI7OnysaYYrZsIhXm1rO9caE
E704gOia0DRvDZyGsX7YzKG69FGQlXtYCMMLQnhxnKPZavdOnVVX/dq3T91IJk1bG/azYS5RyyBv
NzcTpGSUlfKkolp6Qtl2hAfofmcXQ/PIMraEVmFVDmdMSAxhCg6cnw8lvmmY+66GabgJXb/JPBOQ
GEuRtVmMdlvjWWnll7af9BiuvNtZK839wkLqVgeteiBUte3Yp2HFAFm4K9ELhXN4TRMwDmcmswos
8VMGZdyFZKWzKLGYNCx7Cq6mBekry9BiuBvtTL7BDXAIDvYXmAkYXPcwlvVPRT0hPyX3VbAs6OMK
64lxevhRt/+TvfPYjhtZ8/yrzJk9dICACywnHY3EpBcpbXBEGXgb8G/UzzEvNr9IVXWRKRV5NLvp
6bu491ZJZAAI95m/0VPptE5y5TnIcKOlUqmCXk0y3fi2Yz6JaE7uQT8nKJ/KBNBxPSU1LJxgEfYJ
hk7VvqI2T5eoidWmBndNZgnV47NMzOBp6d38TkSV+96KJ/sj9EgA6s6UV98wfigQBMhhcALQoHjP
BTolzc4LgEjAznSdB5LttNnIMtKT7FnWadWarbHuNURBg0P6GIDXoL4mCLXSsJ+qIFmbkFimVZ5K
zzlF06sB0ek5eUXi3U23RkKesrZzuFcbw0mHq0YMDmJDBDTfQcFE8zmW1fGnMhp7ZFJ9UwwwlxAD
hPs7S4AOHep9q96U8VdsjTXvFNOAq26cTJZ+VKGOGxhNlu0We4KOYg1O2q3xtlc4fcONrlYLl9F5
VaMKTbOoXuTGMjFFs5o6dE7DPEivoGaKcZc3bNm1qa9T0l0X64LFK8dPGKB673vqV2imB0YyAb2f
U3nSjo1Trw2/SqddVgwTBdMwavyd26KuAdajzoGq0s/ZWbCqb5yg9PMtzlbhVUG+qLaIQsH0kNTS
GqKQBI4Dd230aBiR/aM144k2HGYJBQsz5XHAbxX3BH7jZUlYABGAyv9FQOkUos4MeXmFajLa4TCx
7GLdDOB3dqpOIFjExQxRom7H8guErKY4c3r7UNVSEnAADvCf63ByPqZV2hsbM4ZOhRhsVfabSdog
0OKyAn9MswqSTafQJm6taUb0sx/3Rdr3wGq8ZAZhlKuvEGZLbEmraXj0K8X1AbKSFvUcABjRQTNx
auKJqQHs0KfVxldecYViRPJVOoX7CdooZQJkQyX1MQ5Y4mysSuvthJw27b6kccT7iljzOiqAKIFH
a+BM9Ig4ODSoGu8aQxT/k5iHgaDL9OJvukAdbJp0WO4tM67uFywVoTsD8YtXZqxMd4U5bo2AMNrl
W4IoLqFgqDK6iXkEtzKde/wy8C6bP6e4ZlOilKVTcbclXrjFIZQkv+daW0WmiZMf6Um2nwLbSxk8
biC8eXEOUGkuCOjDKHK+1pNbUeFzq+Gxa5RN7zW1oNl1bYj/cJOB/Gw7US3blgsO21+jHzvKVJJe
2jzVBf0iyMfxChs+46FyutC7Ua6Kn9qgGD7PC26Mspuz5dr1FL1y9OZHulJhxYyiRtwTrrtdeY2I
XVht8qSs6ZCZLUwkJGvCDy0lb4ByvWee4zE3ZCdhObUGn3ZBiEbSjL2m5uy6qxGr2RTu7piC1p/M
77GYMewOYFNHtN2i6UNn9JwrKhshl4ezPV50AA/ynWdn6jb15uRrUlJVXc1hPn706rZ/mKy0eRJ0
7CHycDt/BCwmMF7tu+xWYWu7rIOSq2JlN0P2QGeUhMhIWTrrXnuAaqDFfvZt+QnxzAkJHVQW3BPR
yeGTD4+SllnVoI2AOgNlkqEhcGmaBccB+tHxU1CRM6wMKp6YEkAlTgEfON2XQiUJzqt2+qRU0D1G
GVCmVW5o6knvu+kHi8oc8Eu8+W4KmdWfSW9y+HMSh063ddRjkKa5MAFrsDUe+yEBDQD3kzg/dAso
kyA2svtsCrx7s6yMJzMAHrOWKnEfFyGRscojwbKfJ7mku8iJ+xugdRg9lIQ70GyK4seC0fTDNETL
E0XYPNyS0avvaF81446FhZV0iXIEvrdDitRSCuQHhp/jp+tRmcNjTon6M0wI118DVrDSVWLFvaQ1
WwxgR1wKSdxkXLfbBYmv+07Y7Yj6n+9hYl3ngTwHfZSoDW6H7o/RmOJoa9Lx/5ZYM0bCC3W79Dpe
EsPXmC9XH2DFsIvRvXPBcnr8ixLEAaknHMr9hBRDQcDQVQ+Oi9/qqrZChFYUvNivKhuslmZunF0S
FAuBt2vINw77xLS3YdZVy60zkk2tggjoJ6dP17JCxKwEVCW8JdYtzXKiSK+GR1pjGNS/51L1tiEu
x/Eq6SEtbiTaNtkWiZcqvAiWUtHBzzpH3sCHUPovTbH5aRJdSiyFsgGwhjWGOPmCxrqswq0Ne1M8
JO6UXEW1RPqdj4cpx387zdCTO/uG5ZTzasvsQ/L0vU2+PO+aHX7iZxXN8N/Znja5803glDRStbHh
zzIacCGw+ujomvx9xE+0q9ffdTT5zoUspv1JtUIbkDV+6q86mvMOmK3pmboF57oOXbc/qaPhp/ei
a+aixYJlJ3pPNAMsHvXw5894M3LOnd4C+tgqYGY7BEiACWTghI112CTszk5osxYxAlMj0AkFKv2p
yK6o79Xuiiym83YImrS7wgvDYhciEQ/wpoRwgyQQ8PpNhpPqRHUlw7sFAxDi+srvb/DmBckCaDOO
dgEAG2ONfmALGrFKYh0IeFjSGGB2NgOeDt4qjKTxfYKEHRBmRcX7Km6xR+hBT5ybYz+ZnLk+KQOq
tnjm+GqAIF8II3g/wqp4yO0O6ja6KdapU0fpnQzz4rtXVv6ZNEp6LPjpwMvDA2qyAeYS5zhy7XUd
5NG5DtNbmnTl3ZhAxVlBmBo/dVkuzmHiJqBA0h61ggq+7GctBglXcUKEEbF6zzExwyhb0mZVBT9C
ZQ/3k2+47vsK/fxdP7b0b/D6SYBuVEK1bElwW6sOEP2trypwv1QgQrExCru9IdWzv5QKByCgHql5
7s5z9SWbhLGsC1RKPpSo6vecIIF4mBCeKk8SlUusVSjYoMaPlSmFyNQe3kdNK5tN14v+UyroxuBr
QGcCjX+JjfzgI/+H6E+5qopl7NeL36cnae3jP1Ar3FZSd7wJl06+j6jXf2oIhJt1OkhsK/CiT2Bc
yU5SFUsIQFd27YoL2CLWviGWstfuHFBTxL+mvfRgiaEvQsb63s6s7NEXZZtv3Lzzq/OBl7vtMJaZ
abYg3a4BlYghWDHtuJVwaoWPzqimy5xfAerZVc53bwq+lLQ+LC65tINK5bkjJdASu5wRRAvKbVar
7jTR4dtgztN12EunP4HGjzNIEtVdfSKQZNh6Evi8jdy0RRcnye2b0E3K77p08S02ujE8w6PAO6nD
gUpvp7WcDK+K+m17kHhSqTOJ0zzL7dOwzInWfK0HZS91X56hYIJMFGVZJKMoPs0PwUFIStJdKtem
VZQPsyS5X4vGEN1OaEqmOrAzI3R+74pOczZrd2p1KgWV01oq8n3zwPCk1FzvqWPD+4RYynybpVVd
ErWCYCX9K+Bgx4v8TAvVDNasc8i5EOq9ARniwc7XkEvgmvaZBe+UaKORG+/AR/WXsTwvR81SlQfG
qt8EsFdjDMqmtQh0aJFgdBEQDy6hszIPzNcmU1rmgKbX3aSpsZZJ8rFDK5RoyNTk2Q70L+2qA6e2
OfBrYWXDtcUvM3isDgzceKZ2uzKt0WIdQtGtWsi6rabt4iZPs7QMglDX2zSzNwzr6UcbNZBNigUv
Z0gh0IBVYyb9KtTkYFzZ4AnXZQlnuDIqPJ66xVroH3eG8SWNbTSNGtGN/LoD75h86UIe2MhhCK7g
tEY8BpB1TANu1Tj9KRRi5FBarH9qwOVLdRcg1u1uZ4ca7rndWukPT7XhZSrJJdcE+uG8Js7MzZtA
RPEXGQpOH1QWXOLvWJqLD7ve8mEXD9iB3AwdpJ5dV8m6v+pi4VBu4Jy+RoUvATzezpJaBeeK3A6O
CnfdAih3ldEeIHSN87RcN1K1jwV0j3NPjTN7h/Tycu4bc5+0uJpspRFT818CmTxRfEQHYAoU+5XY
ldg3qkZKDZPLZvNG86scUCvZEhAHzU2Cbke7gXWxfMzzwXws8H2vV0OIWPgtZeUG8G9aZnV6OY6d
PV+C6c3nXT42ebKJBEowG2SyAF2rfClQMEDS5bINDR8BGbuKarUtI1km1za9jWoVzCqJN4vyAWTk
akjnD4uLfsBqUm19UavSQwyVTfZZVXyrjdGlbnXuG2b9sZ5xrYGp6dbDzjZstKuQIZJk+/bQoX0x
L61VrIVrUNcslI8ZvaUm3zzzSdudXdXmAPv8ucvO0AqvPrXo5VyH+ZyY78tkKi20AxD7X8lQirs5
HbziNOXcuphnFS1X5SJHOrUV+Uc0RaWk71Jy55lF1kY74uDpxpsmioalSWlQH+eotL23gFNNiCl1
oXlm+lOCkj7y6zXOf0s77mIqnuaml5m6MpjIfA05hFVYp+h+xInq+xMDR6nTP2+E/r/W4sRj75UW
58mX4il5wb7Wf/+vcAyPP2z8HAiGUKxtT2ok2t/hmPdOMgF/Ua81vO0/wzF+SqJb5pomjRXd8PwH
xMQfaasTwEdEeQI67Z9xrwUx3zMQk+vbBIp4D8IGhdrpescK/VxyqODl+bWYkhGfK+o2nymjutc2
SX2CuEAasl4cK+mCO38IVLieVBPcmUiOfVvqnMM8MmV6vtQSMTzCgPzBntEz2QAWDc5yVdkPQwjZ
8MRuTAdNhWShE7aAo6Y9NsbnTWv4xofGL0w6CXOf3Ped2XxurVEOJ4ugxUetKFTNRQL+3YQDmHNt
trhIdHqZX3tZ2IsNohPyc5Bg9gdKBrIJuA1gFCvZQ61ZUd3wirWT4CKHvBHEBBCyo4rAbYQO3X88
YNeyNbjuZrJRCkw0G0MKomXb7fiVmqDV2Ga5Qu5AV6LM8KtacgRRR5GBEEANkCwPy7sqBNpBkTmY
JYcApuJgTmnxkOApj+yMAscIjdLN1NCA4Rn9et0NQ1pujWwa7gDbOvuuR3djRQKO1RAMUCdYLw4g
LsK0lk2OZiJ1ccq7RnpmO/G8NUwJwQOhxuKBMMTHl75wmoeRDolNtbwxki2HQUmJsE0Ta7vUIi83
tg0PBoR86+9xnrOpAUMrq1fmGJrT6eynGZWoMXbTdYR17XSKkhAQnHCgUzc4i/jmIsRD6OzUE36z
SYtyIkwMqr0D5T2TQwOI+dbNMzECcjL9CNxMj0SFxIzprgO9a1oflUDoadXXNAhXw0JKeIpztcDa
1gOIshopM31Axn3qdn5YZNEa1bC62KLoNN0MCfDhgq5YvslhccEiiYNFbjmd4QBmKWn6qq9GMoU/
P6r+a2I2PKCK/47Z+MuH6X/87/9o+i+oGCVf8hfHm/7pvzAbZJRQwsk2QdFKH2b436eb+w7BHoG2
hDBtJwAl+Q9CkxNR/23+CAilpTG9/5lrGvw+DxY5oE/STaysyUP/xqZe/QRjAGv9VyOUAybjH8wG
z2OTaQrk+zmDGfMYoZlMrFdVzmujLjO5dSiUeCeSSJniX5GUj0ZvpJ/ToAKbgRpg4dPBb8rpBJXI
rr3I68gfadXaxGTCHRcYHL4b+9tw8LJHPN9oDbmjOWEVGRj9VyjQxhc4HGb+3qF6CiDCNiu1WYgF
iNsNR96Z5Rx664D2XLcDZdlehogH4vAnZL/yw3Lpt0Zu1fEOLaHpzKltUX7ofYPmg1ED3jx7NqF/
fannNtZcLc9OfT6MVv6AtW+DnrGpBvyixb5Mbu2icxqEZLRJ1T9aVl+cTaQ6KNcZ1kkapMRoYVFF
D6+P/PK++TkyYFkEBihTMMPch89BszFgFZv3Ws0RSlI483X7mbbtxeuDHEQlnk+8ZepF57IywQ7j
mHH0fmjuzG3vQVLtUUBa234Dfz9ZMvfaNKw5s8/cVGEZ7Xduk11DVhyuU+wlycYArPbZVo2Lh6TY
xFmFKd3c1mO1UgtwN8dQaO1k6Uwnycgj1FH7XAz1rpgdGBMWyT2ODKNC8c1xG//eomCOGlerOdgL
KD+6b5OLXEnfQX3BHNvuN/4wO7eIczrfKBM2FQ0GN7DHG6jY+U0/WtOntvHjfRbH4kcLOSjZ1AAM
lnPqPOYXhK0r1POo6begL2Za2pUsS0Qqm/oJL+/8e10ONekbUs7NeaErkBuDZnS6bfPFTC8mwNfL
xqlAXaxVi18ZorNm8ylLRweKtEL/XXoDFGk6RFJsYT1TJ65SRR7hA37v1tVMSfzUQSMP8wlW+1UQ
5VwZOfXNdAuP23oUajjwVXqIkkk0VHDMxTKdDmMz3VKuNp2Tog6oaKskRWIWzQcte4o2W/Y+Cz3a
SOOSD/RBZGvRW3QqvCcXEzxi6MLvBIA/kx/GSm1fXzvWS1i3FiyhbKYj40MVzTw2TTMWiFY5AGAZ
V+eYVRrXw9S5NYmUxT2rCUFN3VD9N6tPY5zR0JP2HpYdUOkGtbTciqP/i4j5v+Y1BJDu2dxo8sEL
laO/7iFgUkp96V8UPPUP/hNha91zaMymFipCbfXvO8iwvHc42Ag0yik6WgTMTPU/iibEzppXILlr
LPtZwdMy3wUwU0TAJuJ6+qP4+rjYyTmHybt2KxEceMT0L0+7qQnnwQrTy8gErr/2VGcbq1aU5gny
pGJLjaW9N/MWRZ9n3+k3x7t1bG6hx+VkhxqBkIvmQrwcF8HWqhnq5JL4FF3NC2DW3Hgdgez4wUuK
704utipEaTOws8c/H5oaM5cuZz1mjcdaKnPo0yRu2sshsdv3RVo3wxZW2bILCEU5FznOogu5JNUO
lTPAzuy/ccTtukVe8I0nebmRSW1wZoE2wsO4to16s/7zZ5Xm0VKR58zxZUIdWGh8msg3Kud6plIc
wROVarFQB4CT8DRWrfJXKaWUhgA6z6CyQdN+D34J6VfPU+z41x/uNwvDEZbDeqW6jvfBEXekDDLD
Q2RtHyMTi4B6LksYxAMgjnnqqAlbNg3494Poynrz+sD6F/9zM/78KI4FfwojCuKiY284F/JtEVfR
Jbht8VShUfIEOMHbhOR/57lVWA9D4fpXRtBUH2GoR+vXR9fr7pfRfYsAj9iDBPboXi5QtUS9JtiD
HY8/Jt7UPcEIinfIc0Unr4/0Ms746z21mBF7AN+KY/cAQGXgco1wH8a2eU/fqjm1it56Y5DfvY4L
QcmVji8JNo+291C5URWF9h7reaiVTjTd05M3t0gYdPd//jo0btBiw0TP9HWL6PlazgeBNqmdXfaW
1981ymsufWDwb0SFv3sdSaUC2pSPxpOvF+2zDaO1pwUcy8sSxBW1dTcuzkyncW4gOs9v2Mf9bnog
l/g2M8URfLw3K0SerRBjKwSS++0AzYAGStSDfP3zzxag+MExDoLc1ZnL8zfqgnGmT5PwsbLlDgxo
9EElhEivD/KL3yIHjcvpAXgVR0DOm6OYFg/0qIbVe1klpjA2jd8M5Q58abAG1t4+Ijnc3aI47NL4
njrByZtKKpQtERK6riFotDee5zffFg4U20uYXAPO8UsvuVe5RS73qivbsyxazNOBSsP29ZfW73S0
kzlaMeOTAr0u/yCP92yt1EVut2Fj7QXx7wq9BZ2Clw9xnj1NQfuGT9xvXsgDeK9do0zXR6Pr5SwS
piPm4077EYfmMySs5g2dcPet6+JlTnQ4MTzNBeV1PPT8rKPVn8K5C8xc7FGCRd9d0VcC2B4jT0uv
g8gYSjNSR1tRzTFgZ7RuHl1vMbYtaMgPsF7CM8TSw7um6dJbgfABEBezBcgNOOnGxQ/ijZNHP8zR
5+cMZ0FTICRf1izH5wvbQTCsEXT/PdEal0s11E94K2itZSdYAWgyT83RdG9en/LfXB0vxjw6g7rY
nPqUYlUKEQMOP7WadTxNxfta4vkQ2zU9VNQmkHK13Hz+4MFrv379AX63DnwbAAZGv4ihiaN91tcq
SDhU9n7YQTg0WnUxxXHyxmI7iv9/rgOiJws+h4ngnqef4tnKVpXVYHVo7okrbHsLhFH0GzzdATcJ
rMkf3ULFnww0dm/7YCaiWexSam0RWW6d1DSiTQGlE3gQPYDsjY2tG/S/zDqbjjotap4ErkcbYbFE
WgeNs2cdS6BaVXxjdUn+VMWpAJXSJh8bGw9pSylcIbjHp8epdK1tnAwJ/y8IrqBCWD/ygkbU6xNz
iCePl2NAIGNyEbKBjqvIlPPQQAvMfY/43bkfVyJFTmsYztWgnFNEzJPbHpz4J6+cMKRtx+TBpimH
mF+DvDE5ky+2XtSKs4k6DTpgRn33+vP99rtJ29Y2a2B+NSf5+ZR6da9M0oS90brliYJbsUoz2b9R
dPjNiehTSSEScDzm6Pj2jLBbTbJo2Be1NWSbpnPie+raHnWHsHN2JVDFN67r39079AA0ipmlCmZD
3+fPVmq9DKPlWGo/AQl7D4QZUkWWOp9bbxRXY1uiNjFZceah5oUitpNY06njmsNtuGB3+cbS/M0X
ZkuiGki1hdLSMaE+q9LKjmW7zyNIM0vS/zDFlL8RM/z2fTFMIprDcJHk8eh9u1LYYRarfdEKdz1K
mncoNrcn6OzZNwlaaFy9sWoIJEB10MwPOqSU5y7e0pU03/j2v7ksfB22eFgNU846vv7arsVExGj3
lABqoB/Wp3rpv4/SfAqrAJblcqL8Nx0Lf/eNOd5ANuNyTPZwdOZntfSUW9GEH8HC4jGAA0fquGsg
O92qctBmKRHCAL7+gTLeg6HPSbu/dudu21nV50jHHH+8qw6ywjr4dYk2jk8jWzZD0JX7gNLYGcsb
4XII8W9cy7++NDglh3vnEAE4pOMv1rhRRu3YVs2+mER8j4CSurNgQPzxm0CDo0itvTwl4hP2y0Eq
C5PkxgWx2zvtV3v0snP6E/Ubb6Kf9OUZySAAstixdAQ5IF4OUhpoZrreuO/MUdyimNSdhctSRqBa
3KJ4YzseCVzoS4ykhLI39Q1wYJAnXw42eyZlvLjd08Qr5xVw8+g6RhTzo62maaHhLgFX1Kl9b4ZF
fwZPa/oyWyI+x2b6IlKQUDYG3T7Ayx3tvtUIdpaqqK3qcfP6EvqlUMHnRgoKaiX1EWwofzk3XPru
dij2YMShuXdjby0oXw7Je6AjGE1I5aJwhUhEYa+8UWHP46H9fhphGpT/4RrQT0KeADgNTQlEqI8W
WmZPuYS2tUfvjpqp62eYtCTmG/NyvAYYhJ6v6YLA4xzjvY+mRQJj7aJ+D70Bf7QxHS88E02tuUz3
b3xYfaU9X22HkXTeSwQDWEgruTy/G/q2sEeQPeybrr1GMBAcBNUS/zwZA3uXUHFdmbPng9GPr9ty
iK9Kd0RsPGiC89pvlrs3nkZvoFeeJjjK+xOfar+oun3iKHXBJVLCbxj7K9McLxoUILYo9MX3IOXX
eU91u0YKczfLyTr1vQht+kpgHPvGdOv3f+2JjjYImm1JCrZ8v4wGspgctt9C9IWuAYZDEsnw7EJ4
1d1mWawNIiAtvP5Bjk81PTvCpeNOpRFkVaBn79nN3ZeJ7BNX7f3CQn2y6cQ6UW7xxiDHOcJhEI4a
eiAa3Wl6LwcJB6PB0I8lAHfjpuq8cEdb5EK00wnLuwWpXE4/Qbn/2nD75YbWQ9po+MDf1UUEeTTP
uVGmS9A1e6Uk2nDTKMQHXAeXW0mTDR6q1fUY45lVRHggkxv4uIm1IWl2EECzKusv0v2/P87vNgHi
dGxpUmEADkdHLv5RnWvliowlCt4vQ0ExL0E3rUbCy3jkfMMyi1TjDAQmROTAKzZ9IhHUtbzyqirq
5svrk/7Loay/DnGLlqehJ8V/Xk5INxSwWexu34F6MjaiitUnGGU+RhRElcD2y2C8qJpZNduJUlCy
Cv3a+15Hc9ecGzVSaIAC5IACKtzxkxS9iIkmFA5e507RZN/feFa9/o/3BwczRyKHIWHO0fnBrYHD
VlXsYYBFC2ZtjhevgZLBfE1GfAYQuOsMihiwSiC2K7O76hF2/W4vI5kvM1l4b9wUv9sxuqiNYjmS
URzUL79di19m5A313jKaBS46LJATD+Td8MYBbf1uySBOhScz2GRMOo82Dd2cMkVGhPe2SzI+TvMU
Ur6dE1RlpVyHWVGdlU2FTtTg9fjaLXFmFRtgIvkeVbumWIclAn5vHFa/uTZQ/CbzE/ik6Jz05cvL
ro2QwA0ulJyDD1Hp5NeDFcefIeGPt6/P+28+c+CQvrsUTcmWjg9qH1xMFubGRTX7dKELiAFT1hhv
HBP6cY/WFlVG2/boPNN70RoQz08/n6Ac5I68gOMCvQy/uk1JufgaX0gYGcFQ5qevv9RvogyNN6DR
QwAmCFaPBiyXcCjacbhQiVCP4Fg7ZBgQlEaTT/aYKKkYtb2dWgJIH0GKnxCn0Th/K4cQ76HXH4Vz
5/jlicnoN4FHIE+mAX90RJI9xVPf1xd27CygV0ZQOVubPsPj1C7Bo4tEzD2xHd2IOCP6+oqkzogW
PHUldTVRukLnEOqLe5EWIQSOIvAxBVsOBmFFEC3ZCYoNi/FgGihcnsMyN8+N3gZJDq2fb9ujlryg
4qztx4R2IrOQW79tUrf5Sj+AtjUYG4jyapGwcfyDmZkzQaDeutrjrNduZxhdZkhucyd+7XDL2aOA
PX+FVhU5W/hECiBPkkMF/2miVmSTuui8AXO1psdnDTFILNc6iqEpjqLaic3RpmzBwaDN6kXY78AO
9fN60R5ufilALI3a2Q0JJxjgw8HwzSR4OcvSavwEAhJDuARgerXGfzFHb3Kw7c/WwT5uQNEgX0XL
Ii+Tg8Ecg2M2h1yyNp5LYX2B1LL7066kW0XnP42BdM2NhzETaTNH2klQB1a9HSXKTMmmaxOZfO0y
s5ww6uUWQYfY4T4RICeh7WbSmNdVAO32pIAlF4A8G+IM6ksifShRJVmzsQbO0ctTYL3CvQilh1vr
HEzJBIkBDdKroIQlb4cYpa4Cp+36U1hw1o8yTbBlQmEXUOcA8wgBeOBkzcrUx/NK1sDJwcK3y76A
Tsvl2nkNmpoVyJpN6+WQJJ0sr1xQyuzQ+y4d836TOk52JwYX+lowqMSDUIALLh64JJ6rZvHcZmvj
oALnS2ma/hJE7TXEAK5N4eXi2htzYe2xm/I5A0HDFGv0Rq0cyEDft6cWkwuGQKH8ADoLgCzaS4ht
paKj/Whgw4UyY5BY35VBLTcEFfG56kW+nGMuORsnkRO2XysPf5I9hOKyWFug//N1BvP3tssjEDWz
I1MonUDwMSxMLPdq7kR2Ey0NEt3mnIO/7htEt1dhMEHegBBZIcY31KxqZNQVFnnQOrFbdG1IqYh4
g9crWnsQmAZTSl0P0wzqEeDFHKCjERbtNi4Mx/6AAEuKkkOVRl+cLu7MXWSX/m2FFMydPQuv2DlA
GIYdDa8pXk24DdxB4Jfcj2aWxLjxquFqCMfh2kKtCQwcV3+xBZ0kvnnZVCP0AcwOu/EESIpr1yd2
juYzIiHqtIrs2D5DEAKRsiYIvdUIb+Te82f43yCq47ukKa0PkKGN940XxSVcAGuBcQ2220O5oezu
sCFMLqcuhF6fxEkDpZVi0cfOlKUNLzkO8m2/APhYLRHM8k3tDFP/80r9b73M/0nV7dnp/wt+4eJL
3yZfCby+H/QWD9wu/RM/gQue/U7jewEl0Dn0LVQ3/8YtuN47jFkoJXJDUvwwtfDgX7AFA3CC7uyA
ZwNvR96g+5p/EbUMYb5zBR1CrhZykwMS4ggs9xp47iiW134oqD34dImJODQ39CgCXFKk0rLMn9Zl
5lvnRuNP9+hxtfGm7CfUycnVd0o13ial24lNdLWkX0Zz9H80TTyfPftuVz9Dg3+Hqx0ehYaMfiso
Y0g5HAXOJXh9Q/oJgJ8qUqfAoheUhZP+1Mf0MEL2Ju6u8WwJvzaTs7wREL68rmk6gS0h2gSpSHZs
oVD1Mlbx0J8ZFQo2G0TkPsoOU1jov9/TSe7gg/xZFfUwGOEt/WRyNke3El8OBlsdob5M0ks2nHkz
x/0Xu0b34PWP+TLE+3sQ8k+P1zLR1Ho5SDygoZ27KH6IIrHOjArFAaSI7NvXR3mZXzMKFTvJTOn0
06FLeLR6ajV0VWn1HVqO1TXmvdi/RM0d9oLfI4sLYqnP5FBc5W2wfX3cQyf8n+DyMLAkVBY0slGL
Jb9++XpYnLZG1GGji2+mEaxxm0LgJRtl8xDKDOxlCASN7lUFfo7628VkVMFd7IQZJNcB0Ud0uIp0
A8SM4MFuRnmP4FAAHaoIpofEBk+3cgRmAyujsIxlVWiZhk3gLeDI1WTfdUry29oYQeQeX451iyh0
eNaU8wLMEV0J9FmWXKyEUAKJk9YQPgJDkQzOAtVyneJq3rtreGTGxzK1P7Z8sujU1kjGFamzb23d
VLuG2IBaiVU8t5veWO2/rA0m2tKwXQsYnAsw6ujjuXVlZEOEBXqpsgsDkSC0hsj2Xp+jX/YUbX/K
k7TP2M+aHfFyFGw/VWF1WAeMZtdsgg5mEGo50xqFeRPvF1GuXx9P54Yvl4Ttsalsi84hSIDjzoxn
FDU2PG23oWLBzPXQ+UevwdumTk2ozRiQW3Mj//wlgdbSnBUUYgNxDHUJghjuqxd2Gz/rr+AVZadd
jAfMaAdX5Zz8WfVSr3quERdgiAWojatDf/JnBaWFxTG0lgRQCqIIA6jR2vQBLPDXP+RRb5RhAsT2
mDvOYIdL6yCJ+2yYzqoFCotOsBndrPwM/Uy4SK/UxLt4vsg7OdQfsCpC8AAKOCyPGWrHrkzAL6M4
I/w7bx7cy0TZREaHB/v/KcYgRoDi2T2PFg4wn3/H6f+vH63WVfzlJ37GF67zDro2lxdNWRzawL/8
HV8Ywn3H2QiTW7eSuAL0NP8tqOjzRxTc0AC38Emg8/pPfGE77whLTN3fhbptUon5E3C+vrP/2ZTs
RNoSpMH619HfoU3xcsWGPhV3P2khzU0zUsnrJEUk6ilpQxsDGGrCLv/u9dX78tjRex+oFh0YfvRA
jD/qV0FMzuoBOetxbvWA/lSI5gn0N/8djCOE22jMlXH7h4OCQ6dRSPUVMUo69keDEt4PTpWPT21r
281T1wydcevlqPbdBn27YPlaIN3z54OCHaK9ANGCUZmql9/Wa9HXaEefQSuGi00yqoswhiN/gU+K
k12Y+WQx9Otv+suEHi5dMF0sjoOI/MtBM+lkTowgcO8mVLQ3Iedq81SpkdemyRRx/L4+nn6JfxYQ
sDHIHfRBeUmf050m+Mvxom7IaI3Tq0HqqnlKYRExxM/pjDtXf9q8x/UOSyv+KYNp4edvr6mXL60X
MAcvtXU+t27DH1dzMMnDxCEJgP13CYLb659Tm7elyfiDDwzLf2MVH722vlF+wpP0kqKidXTS506a
tr6E3BXlFUWPUy8PBqPYouc2zNWZn1oLuaIEq8P/xNruLN2ZKTJeyRth5MvdpGHyPne35dEvFVTW
j2EysS7ZeeVnDMEGHEV99AF3rDok0VAYiRHUhy6DbsrrU340JkcWBVDIRrr7ralDR+8eGebsYJ2S
r5K0HIxbu/AcjgxZoiCArhL9/tt5QCvS3L4+7FEsy31K6MBhSVDE5fdLyS5N4x675rlYwawbjVsY
xxkDYo83M8lh6bCZKyZtoA1/WO6JqvVayPkm/L3Xn+X4E5COcPCSAgK2MDnHjrZ2gFlOlkoaoTbV
KT72z28wcYAZt8ZgF1QT09Dw2ICvj6t30z+7DVsIj4CNIV0XGKU0zaPdJhC5h/jpUSwSAyH22kQ0
nJcLYJnzT6+PRXZ1NBrdIyIZGEqgF/VrHk10Mftm4ndIO0MHF3zkyR+xYdnmqg+8Zhc7eHTdlsuA
OugWRc2ptfZWJVrWeIqruXkNZxPbFyQCJaskOqwVPFKGzq9XmYr01vTmTI3Dhw6JIf4Jw+GGVVOo
peQ3lnQE+R8TIrRrnQ8Dsm0CF8x0rMf8rDAFkM0LL6xrft4FS8Sofw+OdAK/xkXPJ+0fEKftkuo0
QwyiGk8FVk3yAiZkOgUbPxlSFkg/eqVeJwk9M/8EeqlJdo0tRWDjPE41lEmMBYXOYBUqS/KZg7xV
DFdjfpKpM8QZTWVguhLoX5ajeM4BGP8f7s5luXFrS9OvwqhJVUU0sgiQBMGIropIURKVmVI6M6VM
lz1hQBINgAQBEBeSYEVH9KQfosc9OoOe9bBnfpN+kv4WLmluilZegLJ5DJ84tkRqYV/WXntd/5WY
u+HtJvfnVLltl2j7j5tcA+P/2g1cfejd5dQFWNalQ2NNL3lr+d0oNsBiGIXQMPx0wdtS6nwplV1o
q01u/lD90tgawu5x5kT6v1vgtkY/Gtkw4us0gufkTSHIqs3djc/votyh293ZYD6cMu5wlcmib7vr
IdtXnqJqZiX/AnsvFxLgiNpmNdltEAOA6JcivVpcut3B5ecptXR+NPFda7lMJ8u5NgePd2f2hD2M
ZLgYri4XSUZ9/2Rh7Fa99eu57zpJ/Kl8T5wse+GNsaTKSgNosh/R9kMb+ED0vwHpn+YL1wbeMHc7
BntYhArIgYY5GaFUs7QV61TrYdIBnSGD7h4wX1osygRQqFba7Q4009V9sBs4QmLgB9lwMt+QH8Uu
bZM1AJ9GpOcZOLmrSM/Cse5lG3qCrgYmsG54qPFOR2deBNLtpxE4CvlPFSmfaD00cjOVa2UdUbjo
XGTTbsg06fVgsNLVljgLy2IHK0mVbgebeHCW5M4ymI0A+GN1BpjH3XvKnp0+2IhTvPF+/fVRD+9h
94J2CiFf9EgR4W0hUQPWFogLcksutDUl0db5aplq2815hiG0uLFAPkOxX6285aJ/2Qf/wtfPqu/3
Fktk0mW5CT5NB1jONTEs1mcY7Prz/BXOS9QTnR9ES0IJvAc0W2MOaUpULU7HQJu5AMKfGaCdrbcf
QYRb9oY/jnbextIeVgTGtrvL0MGhRbv61RbL7D6nuDEcvF53pwBLfAp5y9R6zON8qTu3m42RLPOP
yLqeA6RGMIhzohHpSM5cL0zWumEDW5uvvVel9uQDHskuVoxMyZx8cZpmciqTcGtF1GwAar96GCw1
Y40H353rYIHmcazxxeqgl4xvLQZcGNUnNJUZLG4A4uQErcolzk3q1dfX64Xvs/zO0tTi+JPrTd00
PtuCX9fP369cTE44FxhQ2SEnE81uIzv7YTrcUUr9plJHKIxKZSvpvASrlBqvlYzw9V5uUYoi4zXt
twPHmVjTzYC60wyIsmx3uTBoaIN/OIgsBBNlnMLiG4NGZveUcofsWjry5MQN1kOD+eGG8XbpT6Bn
mv7bIA77tEoc9ThYb5f+Wu4Hb0Unp9t5Cm6ZfznoUXgf3QCulMXBeTpIu3QpzgEdSBfXpC2NzJ+p
KqJbxGDQy9FsfBIEoLddUMAoSSxT0/zZhxv425gCJKg71DZxBVM64b9dB9GOP+qurFU8vZynXWdK
qTqJm0P4IiaTY3mVCVySce4PF0nSv5h3o+0on6yMwZJjtPZRQuIxPUc2/DlYvDkwpqjawACc0bak
x0Cifn/aozVV6GyhMuoPZLYayZFQmc4N+aYVSU86awTgdnBuzjdUCxKBWQzMnwe5Jl/vkWPFv7xu
TtzgctmPw7V77mzpYQCEX0EiToGoBr86ASrnhujNEOAoh/5qy9HVGoCiyBy71pz27udLq59CfkWD
MJZxO7eCDWWkI3xg+nkQU68fXnXBdmemawpYltqVq21g0qspPg9GXK7nchDIX2/IiVm556NBlK3f
eQT69S7RmnLyQEtqtyQQ7wCnOeNsyCoHO499WjuJCHkgMOcQdMgSBuI5tuJpcNUDhyC+72OGru82
oLVav8y7Uxf4wMwygVFf6bv4zXzl7oZX3paqMVDRh/4wA3JwBbtflmyw3aQ9ZMd80YWfcivu82IN
vEbZu9zM2INdF+6hVzIxRv9tsrQQvOfpKF4TstmG2x2T7SWroflzuQVw9lrmsFhuhuzjRo8QaT94
2Bnb6E2+891CmurCFP1l4CL0XPA+eRtZUxsWaddP6GZ6vaLijC1ckZfrvy1XcQEkMss9ILTs/oA7
Bojiq6lE0gZjErB2skY7HdvgfLukOiSfjHbzbqZdWSM3WvYvRqYbsZFyEIRuucKLHIQgYAqnaURg
KlilFrHr9XDFDQO8+DzYEIMjno4TMic7AprLDaG69WtQweNF/1WPxq6I+S4NGqbD9zpd0yC2xPhP
4dVu1Ive0kEnZEQ6oGvW9sckm8qE8ymOBYClnLn8stoAkwbNzCSkqGYA0IxBiYScvWjhgvE70GIM
6fO5mVo9in83sHo183LfNNQOXlN+kuBhgDzSxUmdG9oNAEx2RbPU2NLRoEGsn5+B1CynvVxdycig
AWjsOwNreumsNTc+X+l0RB6MtwG6Vv29aTgAL/Sy4thNSJIHffAif8kvPYs5/Ux4TIbBfYIQCegm
zhfmfiZHUgLkLBwhMsLc1/QkpcnhXTkfbRpMR8Yrq5Bo8+16zTpPkxjgb9op0GucYweYt5wwbyBb
mAFQxi/xUvdZIS0h5+/VPO4HrKxObFOPbbAZE7640KhfjMd9h3TBeGwBkdv/aC53wJw9JEYe9Mx3
jk7wev3a1Q15jdnXzAA3ppOhoZ2taM3Tje1kN3SZU7rRu555ybGkyI7y+uUCyWXOU41SrqU/xQUq
iGOFACPiytCJdRY7H+GS8F5vSAx0f+quNEdb0SllKh9RvQk+5Xi31I0ACb0xKYRHM0r0BFrrbrr2
Xi+XJCCZ47WerRxAycxkxdXljHKfW4fYrc8dsXHdLhpzEGwWXFZcYAHqunSAXI8u6TkVxhEl+IXh
AggDCFqAwIIj7Y9Bvp2GW7pnhk4eXYaZ10NNwL4PIb0CeYUrCYBzHdKhh5s5ljaQcmN6c7BJh5NB
fy3qQ7dnGEEfV76rW7TqWSeDwH0/ItvR2N6wuDmjtkINaC/pUORusotEk7bvE84GNZkT3afd9vxN
MoqXvM/d0YuTSjUv3fTokj4HP60/7m0wDQVcay06QeobK6N3Pd1ZU7M3Xi2Xfdp00heddjPnpABr
/Hl1e6/RSKCJuJa/64LlaU6qJfNdHcNlqmFNdMdL8l6DdKKbrswnMfOsi2Zv9ZMw/9BL4Ve0z+ma
8MAEB4wooYNt7vJLujmLQVCqVNTkope87lJa4wOFA36FDsx8+epFPpr3Nq81jVbntDCR3lurywyP
AWpfn4IbRleN1dXpDzm9mA/6u7B3HuY9WT5nbVhz+vhqTp75l9MFZyYax0MiT9p5vFrJHIF8nA6H
NJbG6786l/6ZwfyCBnvx1KbN/WYBJmJ/mnYfl6XKrOexTMDoJehGNB0RNRpxNmT6hHTEvHDDRQCj
oWumjGAug7xfDfri5ViXA0coiXhKIzovjcj6Q1bfI/+FVOQPdNn20v82LNSxKSVbOBTKrUSeyo5u
eprlDF6NaNceh+N5T0JL49LCDwFVh2yUbCK4EdEsDoEczKz5jmB+nIHCnI9CURgLh0DizEUSAPrF
OBfdLFgY10aQ+v3odRJFMgU6bsjWhbEpFuimNJQqCxeVr8eR6cajBM2OhhEy+uVg53rG/c7Ukr77
0xYkZcazoC8ruxVRgw2VVbx249Fdul1ss8313NtMUw3L152nUyM+w/wNKAO3SmW/Yk0vN0cQ6Jfr
UJmp65L4dA4yJqp/P1wZy2twjFaZ+caKQwoLUAcLO3rtDIdkwwDANiJcfLYa+BZ5VAZQ4Zyo2isy
2oE2eqFnvsf6pKWzMMQvy08RLk3hNppScdbDYDSXr7i77sijTXa0FlubrBxMgOt0PepPl+PA0sAi
POsnhCER3l7GLnrrBI9qVHg6d/Qbh0ZfGziIUeKFiUFXWXe5WLqTcGBqoGHPkVLwUoCqy7sr12i5
b/3SZRhTKivLmhvicAiG4G7nryw3Xw+n9MTr7oBk3+62Ghw+BQuO96y2I32hvzJIg6EDwZD4NH+w
wgq3vAs3hBvyi40BmL03qZh2ADY5t8MmiQapBACR9+YZxUzA7Z7jzVlDc5OuZfuJXiGpz0BMLQ73
VNIExpVscFFbaQBDt52u1b1Cu44Qjj0/N/lXxVKVxrwoLUnC5cA3veqbDn7Ci3LOFfOvC22/OvdL
Kh1ZKX+ECUh39lG63oEemWrrOdU2XVB1uhd5QIsj54JbWY5Onu2ihE7yjhmvHZp7iBPYBGSKeWQY
3xBJCn/4UKMJ+HCSEREK3ffl9zaFMWQMpmJgVGKou1jLH/Vyer4An9kj8cABXnIqFnjldaQBtLid
18CoMBxDoglYaMZOvklmoCzvehcn22wS7ozY3I3XyB0+q3jO7MfGlCGYC1ozXdPfecFi9zWkP7VE
lD6Go+C1N9xi3N640cakSWEaL/1t9NNuvUUxnAzQ7lnmarx54vZooDYc+LvEuJnSyti9HkX0io4p
kdRSa/QqIh8ucy/9XhjGzi146Za2eAjyTZhMXzmJMVzH76xtusx77/sEEjn+hteVf5lRnDKyapoV
C0elfwVQcJHZ3cQgt/+HLEL9fwwD0L7S82A5FF9k5cKozjcNF0RxH3HPsFbVDlLUmJPf4WALD97T
Qwa5+bx3T3WZE/XFDsNtTCUTtbxUphz69sxRaBpL6lSt0nymnaEoQZUEzNEL2NTnXwlwlOpQNDgF
eMtxoBhUnHdJ6uDzvcClT2H2GkREvCal1wG4pgHLCACtcIuoquyhV4YNgA43ot1tVnoDqBbaOe6V
lazAz35PbmHU+wV72jTBjo8AcIt7Z1FvseCmNdM8gcGTKSAH3QtKV+QnDWRIYaHdCumNbyqej5is
Fg3AKp5Ijy7rMZ6udTMDG5RE7+yMxudyE4wiTfyr+Lt1iPXKq7CMioVYTLxOo8/3kG1bm5EJLmkZ
chjsAA72JiDAi7bp6JbwfeUb6i26st1pySWVh6BLerlDbyCNSiFajW8XcvlPweRgDKI98lPpNtj1
yKFIzz0wj80JzXPlQtvtKy10pZKBl79bDHFcsAjZOqYx5oI+2cTcHRT39LzS3dD5CLlh0GZg+i5A
Bdwm55VTOe9H8ionjxfwcbhLRMBUYwrSCFkC9pKoAUFPF72iUi23ACSwZF5586/pfc2tU4WCQgqf
GNwAlts6k6CPE3gxyUl5ZBauN5KLrRLhlcawpF88f7Duu94mF/CUMOm9HiXbaJVcbMvxsfciQCqR
imbeZdDWqi/7Ni9v4ormhhRMPqOPigy3H2/lK4tVtgRwOqHTud+/cLNM5HrW7YLBcK75wdzlAt0G
4iKTRuQyWycWxqpugGq2+Y588dWlUap+oQEG3wifIw7F+b8HAYIA5wvap/ZzdcqLg/WfEHefzMK3
9nKWHPY+VFoYf1vP4mqUknd3cdjR+HOmm3z6joa56V34fV+qU+iOE/q6Lsh94htKHL8Y0XtpwPwc
Ad+mhU72SH/lPnB6ktonyCnFQ9iHFlxO9TGgoBItIYmYID8v2luZ35v789N62hb6KZ3nRk4iQ41m
LxWbjeY+eoGVQ7CXapTygeDe3IcvZEEAsqk/JjJ1Yksg9QaNlkDTDQBhQe0rwqx7k+8P2HhSMihu
Kvni5PYf6dNw8vSLh+v79Pas9p+7fW8JDPiDgjOpqji5jZdOpc02XmbXJX2MFAd11hZ5wIMuAdla
Ipza5KVCq9ncuy+kaIdil4q3OeXKGtDPAjWSNBdZBnlOjgHAQ2i6CEh+1GRyHoi5F4/K/QNSuQZ9
CooEcuO0xN6wqdQj153yMLBMpDx278T36BTMVahbkocgz+nte/+wMOBbL3z9xYACOSJccvfJox7/
nsHSEP4Ac6X8uFzrE7r3AUJpyvr6i5EJFBO5N+r2d1+Q+QSOArmoxXNy22+WZ7GsU/6sN36Duodk
syh2GIGh/HmKewegjzaA2UlhSHnpj0opc1K731Tj1QwLxY4YP4lmyvaTvEoStwAonJ6i128q7g16
AgDwQgVgpc2qc9etF4A2mmRHoe7Ic3Ksb0jtbaNrX++/AOUFF7AoT3tMr8kHFDeRgH6qKk9lfX3/
uWf70ekMvFTkvBWPsgQogxbZtV3UwXL7SzlzQudel0y+Ztv/gsw/cHgEo2tv97nzsQAA8KIpZfGc
nKEj+ceNZq4ZL4AdoOyLqHD5qEa+IU1BYA7qLqrPixee0O7Tq6TpGnAAqGWh9KAScKJF7LPBgOYB
AKzhyP28RKel9RoCAtuQD3ovDHQ/EOx/2+i9NdCHL3okJIMiVCkHpycF9KZ8gFNH0NXoY1yxumr5
aYMXuINIrapVwO7J6b9NuQD1R2S8IeZP+SgHAVnBY3FVVM/paQJPiqO/1QbS5Do06YNEoowy+Z7+
QkoP6FR5crcAemnD44+EQ/6r/sy906+NaPAp5eHYP9VzctdA4+OPqgekNo+gsO1NHgUIqTgE6188
Q/Kc2twF06mR9B++ICPpN9u2KLTYWwF9xMGnNA/eP7WpP+mS9q3nnShGH8XWFAW4eFSfh6bj60It
IMh5alMvwBEabTsijVpLC/OptukVxpe2vgAekxZZsn3hCj0xxafX9MrroeBKp7yueA73eJ5Dj6Vb
gFmWfHFyrC8Q6422H0+2XGfGgbzDAwoOObEv7sD6RJzWrguuQ6OZo+ZQUEePlJqzVYWfjmDkKoHD
XRvEpyfyyWVpuAYaUp02kGTGAG5f7/PeAaDwWkBwpdT01CSfgP422v8RBh950JS6lzMX5IK9qePn
Fk0AJ2Al+E5uBfTGwX0Nt56ApJh4dpTJ901xhoCSR9+Dmi1O6/gLqkWj7ZfINqECpFwd6VAv/X7/
hfRPGgHFWDLAycn+pgJQE2c/vUmG+Lw+7/LeCcDcp82DoDD95g04LSZg7xpyAXMEEsY8vP6QirQp
ouK9fk7OyMVT2XTqEuohmgnYjnL2RdvFDqCRoVT4n9aGU+/fcNZEcLnpqO6uTrXEcvZ4vjgTfAEI
qZObPI1+Gk7eIK5NzB5YMfWuw7THg0q/KmBZyufkPHuVAvL9EQ4NG88gegu+em3JKDuPhQ+MCPeB
YLydGNcL2lHDyw6/BoX6mO/s7B6/G8j4gQWYw+Dkrjf2ouGsueG7wFZSPwmlvUmj2gMeAvpQFTk5
oUBGtQ3fz+YIb+qb6FkhkOP7cyaII05rzkCt0J4amwOS1nTDzRd47rFaMV2L5+BmQ+PDjcPNXkm5
7smJOQoFGq6BhjOrBFg0j2p1+DoAktGptK2DfafGB0jpxmtA0BbgMelEopwChDzY6oCICfLfaQl5
gKSaztrAlQf+FTCtv1lteyKAjD0ASgEhrLn/5NZAmhk1uueQfrizgAGT/rryqAIAb0eXE4bZ8Jt8
OC0uqPjy++W/1n0B/imNxuoURYCTlCMgS0SeA1n7p5q7WmCZNWMDWQQuOoqvlLkLiDFgfNQrDGsl
8NTEAMmVDc8A+dl0j+Cf+p5X97/PGbA4IjQbqvTgk1sC0VEb7b9FrobYcLjvyke9BfDs4tEYmlUG
6wkms0nXrEYrwCkHRFsgBtSp98qiFfNzTcvpaUCN3VpounjGQdQlV6d41EvAwBSiMdGQPNZT43wK
Khvuu0CxGwg3fDdHJz/A3pOwDtgwn9fmtG5AEpAargErALa4CaJE/agMQG7HCC2J/327Z/8rTMXP
BYCUb/qPRemfN0uKHOyyuO2LX6gr5J4SqCrfBNAfF52lf4bBLb56B4RsSbysgpOf/+0hzII0zj/M
HC8Mivq8vQ//K4rG3o/Kd8uCyb1P6+K+/XdV6/F0pEfnUP/yypvFdvzg5hdFtV41K6nS/Nd/GNuB
/WjvQwtLbt9vw/jXf1BGuccrz1GdxLNZ4NvBY01KllCSe5oSvpltvYewplN2WuAGb0r21qZwtPOO
dYpnHYbduRHAZZT5mnTBAhKyavqmj4GXzh47t6mdzpKaXEFdvCNNqY8hENt+5+VyRkcKZVuJrErp
0O++gcF8vgKf29qxHXv39zNbWRp0yB5eLcTpF+gfY+DPZaxP2VotT/32z6vhFOsrKcv1idg/U8+c
yb+D8/vyF8e1Ay9J1Q1p4ai93M3ie9ubq4TRbn93i7+Sg17Gy1ngKcyJ3dCU6pkdOL79OEvcmlax
6y0sxE1uB0s7Vsi2MWA3O9y0FiQAuKzBzNsfq3gmmy7u2F7eh4/qnknpW1O6t7HXubaDhcIMklnZ
lDAHPFCJtsC4VxTid97I/92+/FCPUbiM4F39oygB33dnvgrAaJkl6iIXnTmaLgaUD6m2cCxe25Eq
GoDPbr4Kb/LYyXeH4gw/W3PSb8M4ddm/eKZwBvlYzWnfhtlx2i0wxht7Z9Pt/EBYkCfXfNjXdsi9
X/JXwcgS92vKbjf2gx0+OSKDFlb5hrMHaI26fVKH0XzI/qO3VhUyXdJPWyBsgyikjljKx5oSfjuL
bL8mU2zdsIWte2fH9sPM77xKRHlXWUMQ6JuO+p29eKKq6NJ7tDFhjD8viuisogzaEI90U9q3XuDY
EWKjJlUoFlKs3JTynWt7h1YSAMUtELbn3tOVxkHbBmlvo8r9IvbZeCmyeCFq4aGYw7fQfMwfd/ez
I8shnXKajvuTN0sDe1kTKlijDVH3Q5KCBd15lWZxFnX+pXORhvRwyaqTuf+6Ahem/sX3qx/VC99k
gZ24Xswr6//0jr2UuF4LOsRtFNupnx+TNz3aALZweG+8x0d/1rmwk7ReI9kjAHaepY4U+SpruFq1
W9dbhFzQrNrn/yxl6P5LqfCinUcL7pUb27dzmw2KPf///ff/mSzkp0mc48lhBFf2fbi0611T5CE+
AJKOWnBj3HlLutZdz5JUkYoSBKFfTz3p7+fG2xlGwaJm9+Rfzj07zLGXvM77LHi0FQ/QiJxKetQ0
f+l5uHgMWcA7e4EZ6S2VW5sABjHuFjbvjZ15sbeoh1vc3V0dRC/JjWsqjt7Zmu9pD65na0mS1fT2
3tHC3t9iaR+h3IIwvbaj1D1Qa8ql+eIl8Oc5luifWDQ5JPxBnSLZrS34ifdnI4cIN/P+ry7Ej1t7
uZ/5qEX3GXn7f0Xvme/gKFXOeQuH8KVYKQrRFsTGWZgmKF4KWam/bCoxzlC6FF9uG0riGVoLTod6
dCJ/2tDjxq79uE9TEliazv/DLMrufe+hE/7SSd1ZZyw2Zk22UBXauFlmy/ABVYfXfPl9LXAg/rpZ
HKrhCylfabpY45BrX3UZSGVIY7IQKMIWNLp8QIuq16imLNsgBbeN32NHs86nWfyoKC2SB9mU8vnc
u8cFpHC85I83pXtBy4O0JiPL0Ibv4GKV2ZgTHoGiSYbJrMgUKXFsPOrYSw+8bJJi0Zhs6nphpIrr
NvS+O479BA+3SlmS9puOeIIqrghXyZBqTJSAj7JlUpvZmOgTRijywpqSHf/6f9JZ5/EfX61DT3Wg
gHnSfNRvZkGuLEWBS9R00Nfe/aFWUMA9NKY7S8LUVS4XvQ1jjPEerILgkzUd7Q3WpGMnD2rkq6iC
bE46D1PVciRBso0h+/ZGkcFFgnfz4foHRFs4xTdcpA8HqQxtmJc3Nl6B1MuSejnl1igynZovg1Am
2KyeuDauuZtwJ/KXnAt11C2w8VsPFV+h2saVUVA9WAgBwG66xuV9rJ15SWJnNbliB6UAsSn1D7/+
LQvIS6oplYRbWOQPWCZqFlEBC9p0vLez/MGd+f5MYeYCbLcx6SJgJ53VD9JkpDS7MfFZMHNUP0aB
l9iYriQo2Z3rGYHiepSyh0WdZmPiOA0PYmtFdnRjutnjQbygjZufnr7KRVpU2jUe6q//K+zchctf
/1Ykgb2Lf/3fwYMXqWstCZNNX3THMTyICoIG2gJdO9gdCugCrK/pgD86Tw54G/kf+AkWJGp0Lu1E
3U0pRmw6ZhIcvQOdvgDta0r3Aj9M6gWKSgCSUfMB//zEBqFEuAWy3vLevt+oXCxFX00Xokx6uH1y
vqUTQFPaZ4Sg7lDmlBg3KNnNKb+8z9UEKWpXaHvepURvCDQHgvrL9tQxZ+wf44cFDRKv118wj9G/
PxRcbew1OVXcmDXTyF3ZgrbzMiM4e6D8tXCczma+42VqKFmvh/79oTQ6qaKyFxfa1SzezZxwfZAb
JyX4jc/rzLdj1egQiODGZDPfIeFY2cFeC8M9n0lKpxKEk8YbTYf7KmYZ1Kx3AY1qSvYiSWnfpizC
sIX7ZrybSaSwHp+cjjZsmEvvSeq/4Hc2XYRLOw5nxzIFiLc1Jx7bwYNyQ1otnOiJd49bO1U9KG2k
O03oKBUks7yeuGydNM9ousaTWby0A5VsG+tAOYi6ulJ93XSw4zhED1PYl7u7Od2rjHyvWFmEArCr
6XhfkVl3IBwAd24+3lep7auj1VtYhdez+IDBQDNpPtjXhHdu7Hym+iDauIGubfpQq9zQholy7aVu
dqia6G1EHm/9cE0+5MGQW1jjaw+5ns4CknPU0C6tRprv4HW2nVENkMVOTUukj95GMt1N6D+yJgrd
QQtijbxh+9DV2sIRIQ0rVQfbhrn2dkYYOn6af9uGVUUK/MZWZUUbV/M70h1UrQfEg3oXv19zfUfC
fnbgR9PbqCL8gKvrQJ8CnaH5gOVEk06h8IQhLWqbXh2kXCE1Yy9QvSR6C3fzbUTtYz1COcmGIE43
HvDaxqCLH2tKBWGjjSXezB7Vy8MwWmC1242XUu92yMZFPX/Ttfi4iFliRbk02rg/PpalpG9IT38M
VbOxjRKqT5KuAt+NafCpbGMrkbow4IKaObHK0G1YNbeULR4cwTaSD0jnnUmO0I3qzAbP0WjBUVHW
JlE5M5NG3YoAAXqyDX3uTZiEa2W16awAONOo3tvvl9O//g85N8dMsyG9fATKHP+aRcOjXv/Lr/vz
XGtlTnhT19r++L+culkiD433oQvqATxXhH1muyJT6q0rFLAWpPY4jw58OG1EpCfUr1HwHnuRMl5B
g2sqWl9httdUikUQOJ/GRJPYnil+Z72NK5GxrurBFWNt4956HcYH0bVWxNGbbGN7qTLaNlzv1zOc
vAfh5zbqIX5AnVMG20Z04z0NxWOFqrSlbcpct3b26HVexvbhHSW4YY2J5weuUtqINada6Rky5s7F
0iON9SAeb7Sghv5IKUnnjFLweryFxthG0udPM+rKFKpteHrfhh2Y7h+TzqHKyDVXv+z7b9SJGFSd
2+z+kYI4UhSUowiCfhtimRj0/bE7m1IU5F0b9tvL+6xzkyWqNlNSb2GN/uPDxe3Fh08X5/+tI8yD
Q7Rze8j/1GaAq90jqgdG60g6DX1R3dm/vy+qOos/JrTXG4Gh9FWhPYYVICu+AE8SPoDS8oXvKOA+
fxIE0dMkHCk2ORCG1ZS/sizvZYDsfhD7paZT3LgU4NU/12fzG+keJm0cyTf9NooXWRyqCSZlhLfR
9Etr4hgIUIFi1Yh2Efx8kihEYWHDpS2TCY6MuegG2mzbfpCToFpVZs+y+sCy0VQdfHZExNPL/ds2
8h3qgnNou5lSM9gHOwwcaHoZD7vP1hokX8nd8Ix9wIj0lLD6hkV3ERIYaJjee1ad+NoXneHgpGTl
9glYFZh2OvKU1nzMj44mtCc/3KHsNxi0r33dDfnREWW0S3WrjhXYHbDw97zMdtx4dl8PW+TDEChf
+ceSxnN05nsePeBrZ/UZMKvzO55d6YVF65M+ePhwCN0/nnWwlK/9826pEkesNlILy7Uyc78FSGt/
/P95VvLM93YHfrd6v2v5v8c5X3n6xiEYBZ0PB3dLGygkF37n1vbXNjkr9TALtnxyGX77oCdU/MzI
71Tuw6e34bcTBhPpUcTR/oDRIOsfv3+Z37LAse1kyoj1ZyHsvnID31E+o9Z261+One8z7AU3g5Tf
/jFqIYL2Lwlcd1RFox/8l1jnz9uJY5fs34UgnMzC2FEv1TbQfD5kyYEaYrSB/XD36/8lKzhXBfeX
k77+PL74jH75d8EML+PsXhWqXzpxpZP6OX809paHqC6SDM/s+J6U4Jpo4cepf/j+64Ca+szz1fur
DQgmGS0Xrnp/tZAbIDWleOm5aBTSbfjjxnaO6+mY66aNHIzxAXdIh5SZXHj592/eebgkX141xttI
lajpHq8YbwO/DSDjQ3zkNjxjqGOPwAtnquXfRonXFX57r96xwunRhkh+DR8f7B+NCuvXfD9jkNMg
lRSHdX9tYAqQ85MmUi6l+E71Zw3Vr1Ugyb5MQzEBlHiq0Ybnt0SifuOlaVJI07eztadKkG4rUQjB
u77OHlSlwGgj0HxHmor3aD8Ww78L7/GK1IxS3AVt5PrdUTdUrs8YvgyTY8LQaCP/vNyOTx7JwSyY
RLkFI6SUCk/ABtuouj6T4t3E7Xzy0NiOCnlc2vV6fv/B+3j77BtasDjPyLk7KPk3hi3QHWNtgi9a
L0HBUm1U9N7aqlZEi+b6Hd+/zEBHpp0LykXIpTkojmgj077kTlSY1P31b/5smdcjllWhpWj9Y8MJ
3Ni8QY2hUS7VBhJJOYHyFuj802WRhP/P9ahlEvRKP2WLUJxhf0njHJalckG9HdpIZCQy8UvoLyp5
vb/TJolUtBAYmfRA7ltF06j6499j3z/P4jvmKf5jjb9jc99reqIMpvZXfdXnlbJfHr4eKqlCSrbi
777nycvYEYtGBdF5Fg70KxXDM8CpD2oQ2kgOPIvtnVoI22vjIiXpTPGxtAFFMw798BBIqQ043IsH
LCbVLW62YJheYt49uIKCdQCp1Eay/aXtL343MfJJtDT7LV72ldw2yWhMofhZ9FbgrkF5wUGusIbe
Ro2dgIvjJFKUFF16BcthbOJeeDeLs5qKyC29DZStj3F2OFijjRPyibTnHb2FlI0j+FdP4PQuu2Oh
8r/gpVC2TCKJyF6Gyua0oUefUVh56BRtQz0XcRseNRPb6JgxDsW2/qc3MwKpgfPPx6zsNmzeIl1F
8rekxAWRduw9bZSBjcOw1jwVl8qgBX/vpTf36iMsMqiNbgyXlLpItmXdLqwoP/Ae4qdtYp7tvPWV
10l1F1LLlT9pQ9NG2LWiX+T5yGaLM+VznpZ0AXpUNqWNiwE3q1IX8zTH59tv3asZZU0VhxZzuHk4
x9Xh179TJkEuV80UvyfXvxxceQNc+D0OhJpSccW1gUI0dmPSS4lQHDHH9C8H3L488rezTWds+0dq
Wtoo9HnrHcDFtVHm88kOSJVQ1Yk2PEFvgeVTqbZxZmWBf56R1nFQfSl92BtrVV76gAfv6OVChlkL
L7AjQoYyhacotHo7YPj+IYheC8eRSyoBpP54k5w2UmpKp9jVzCf09F86LxNczwmgfaU/XU4swT8a
PYyzwFX0FBL/mm/KXbhAN1U41WhDlbgDVlsdbRttt+4y6kwPBtsCZ/7I9nplfOEyS+mIUq+riF6j
jYjoEyXTaCOlfyw9kCQ2VR/a/XEPcKUOh2Qa0oudDK3+oI3K76o2pMwQpWtqEMadHzJauqAvHlXj
htJGo0tSvoWvj9zbL8NNH/N0/TGZV8eyd5saPvuzqZxp+7+6EFP4D+7scCSX9683y2NJtic2y9/l
g899rOUbDz4K6L/9fwAAAP//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7H3bUuNM8uerEH21G7Hiq5NOE/P9I76SbAMNNA308UZhwK2zSiqVjld7O4+wj/Dd7xv0m+yTbBps
sIWbQ49nITZgJmKmVS479cuqPFVm1j8v239cJrOp3GnTJCv/cdn++S5QKv/HH3+Ul8EsnZa7aXgp
RSl+qN1Lkf4hfvwIL2d/XMlpE2b+HwRh9sdlMJVq1r77r3/Ct/kzcSgupyoU2cdqJrvTWVklqnxg
bOPQzqWoMjWf7sM3/fnOufnnu51ZpkLVnXf57M93a595t/PHf/3zj19SsPFXbojbODQkgFeyyq7C
xwhY//17r72TADKqugLiNbrLiMGYjXR78fduJxGZvxgn9q5NCdMx0Zc/ejxNYeITKLl+o+nVlZyV
5c7if1cmruG28jwsxQJnR8xJ5PubQL2HMrzlfw53R6QCXmMJwa8Y/wzcMdklCHA1qYGu//Aa7ozt
EosSmxnmDVvM5W/fwP8EgjbDfztxAP/t8yH8749eHv6/Ml8k0yUC20Af71qmqZuGRTehj81d3bAx
YQTfboqbLX+D/uP0bAZ/OW+A/fLxEPq/Prw89PDC4UU42yL2hO4SSnVm4ztwVyQOYE8JxRjp1g1r
yPK3b7B/AkGbwb+dOED/9vkQ/uO/Xh7+vxJ/JsMtLn1i7c5hJYaxWd7vzh9bZCGUEAKxtLbyE//n
3/Lh9bAZfniTxcwB/ncDQwa431+eAaezKgPdv/PfxnKaXc7++xKOLQghgncxRTal5kYVoOu7OjF0
07zZBgjR5W/fbITD6c7pz7+vqVsObCJqMzfWJg8YsjY25Mnp6OV54kzz2c7nmbzaoljC+i6isO4J
BU27Io40EFe6bSCwkshGXQDEaECLej4P7mYOGHA3METf+fzy6J8LXzz0snML+OmGkLVrgpyfm6CL
ZQ6rfAV+vItAS5iGvtwEA3n0GDGbV//NrAHqNw+HiJ9PXh5xPsvCbHuQ2yBXbMpMRhagGmuQg2Gq
W8AOc7nereVP38gd/vPvR8jZDPpy3gD25eMh8Pzg5YF/P8u6LepevMsYtsHmBJNmZY1Ta5dRTG2D
bbb1H6ViM96LaQO4F0+HaL9/BWL9579kpwL58+/tinUbZAclZF2uUPPa0DF0Y6FeB1bm02jZDPzq
3AH6q0NDFoxOX37BO+DbSyG2KGzYrgGxA53gpb0J0mRl7WO6i3UKpr4xdHCvKakepGQz/DfvMJ85
AP9uYAi98wp8XC5U2UyzLYqbuemCDQublr7RwCQMLBtimUwfWJZPIWUz9nczB9jfDQyx519eftl/
mZVqJrOdsykEER/lwH8uzARBtTjMpjvjablFEwtCTcjUKYJ1sLb3NLxrWBaimLGBhn8iGb9YA2uz
h+tgbfDeWhi//FpwwN2V02Tnrx8yvJxmO6ezvLpIwsslRJt8rOeZvCZ4GoTOnYrFH8C/KhIh5Gpb
GGIgA5F4+vPva1KKarZzeU3lNYlh9qC+3Mykh75rwLKHPjpkoPMaGBhMr7bHLPALDUwZpha+4RY4
IOvMQlg3IIy7sCNgeDVecg7HEg9Ss5k9i2kDTiyeDkE/d1/BrpkHyEW5fPl/f5NobwHyZ5wL3cQw
H9VcT3fL57bDW5QWzgyv9+fwOHFoWR5NEziJ3ObiB/QNyyTI2Hg+QSmcykFghFlsY0zqcXo2i53l
vIHcWT4eCp6jV2C6TSrQf1ONh2U5rbbHAQwHRBi8Fh2vy3sN9AHobgxHdxA1WZX0c0LAdX0CJZux
H84f8GA4POTF5JXwYrveO9o1CQRewUlZ07oahgFkgd9oLo+tNzJj+XCTOnqQC/d8xwX873bu4X78
8srXnaXiUsKZ/uWttbojfuyoYLbjwFH+Fl0JjeyCacoo/GcheNbdedAaFgGOUfPubG91k6zaklc/
/16QPTdor6rHad3Msqd852AzPWXKkNHOK7CyjqadUGr2nziMAnPLIhQx02BrW43pEKAhyDSWHB04
JQuSnr/TbicOeHP7fMiAb+cvv9OOplJs0ROkcAJoEotgRG/1+IpzocFRODUIs5aj9j3wHyFn845Z
vMU94K+/bAj70V8vD7sbhReiUlu0sK71OwMfHC+yDNbVPIPdAGExML/uxNyqHHsKQZuxv5s5gP9u
YMgB9xWchIz8LlcPbfLnhUCIsasj0BOIoE0LH7LOICyJkU1+FZ2fk/MbYY+f/1pMHIB/+3yI/Wjy
8qt/VFRTJSALJNmZmyGzLbp5EAHEEGciaD0yCOYVZKYhSNK52x2ry39hDe38/PuWtN9gxuZvGXBm
84eGbJp8fHk2nU+zfpptM1dHg11CmIlhk2yMFFIdDs9NEFTGYhcNTmoXFP0Ga+5mDthxNzBkwfkr
SNaZTC+2eXaloV0LxJNh60trdq6AVxQ0aBEDPgFCanGUDlpkbZ88Rs9mHbF4jQH0i6dD3Cd/vfzS
H8lQya3KJX337dj2Omf9eoU8Fn8aqSAU+TZFD2gAgvE8SfBeroIBYRFsGZs1w89/3ZDyGzJnZepg
5a+MDFf/6BU4BZNperFV7CEnH0QKhD02HtvOQ1CQr4+YAUp7XdoAHb8B/DX9MG+A+vLxEPLJKzgs
nwRbPSmHnFiIs0LC/dLcX/eB4aAUzZPUzKWxatsD5B8j5xdy/mbaEPebp/dg33t5OX82y2b+NFm+
/Kaw2vP8AMxgqesI0ivXc9C0+QBkqYFhs8wbWf7oTRLaGSSh/fz7EVo2o74ydYD8ysgQ/bNXEObb
uvH/Fl0dJKpe14oN5eB+LWQHwclpuUUHGNLPLHt+aLxMslw3LDXI/YbKn3mAYmH5D1J0nJ//G+KA
V//nf/4vIC+UvyH173/DYDfc/8BwUzj7Ly+SDmelUMFWQ9z2rgHxOGIaYM2vGPtQOQFlK3NLf7NI
egIlmwXS7cQBA26fD3E/PHt53M/CmZTTncOZeDj95Hn6wNo1IA+c3la92UNFDMdy8AE4Gx2cvj2V
nM0cWJ89YMP64JAXZ4cvz4vD8GK7RUIQV4DzHRNbi/AbGrDB3qWGbunzJKbb8N2qJfoEgjYz4nbi
gAe3z4fwH76CpFkgbptZ4hAbhZMYxoyV4OeKGMLWLuSGGSaZ+wDzv0HMYU7Nb6iDxbT7uM+/7B7q
315+0R9Nr6b+tLycyqVl+O+boxqAawOwBoSe12Q/M+ap+wYDpbAR9KcRs3nNr84dwL86NOTB0SuI
TENiSLg99LGxO8+ig+yKhdhZ179w9kxgyRO6iDzA/13+9o1P8Bg1v4J//g73gJ8/vAf5K5D1R9MK
gm3bjTMTCPboDFFzrlVXRI1mQ64LRIAMuizOuof4gpjfEDi3LwJz76F/97X3ePAKBP6R6OchH0hb
WC7AbYgeUKpwJEaJuQB7ffVTtmtDojb4DIMg/9OI+cXaX3mRIQ9Whu7x4BWE+m+WT1htM+V0vg8g
oQjOU+6k/Mp20KErwPxQzCKbY5/XJF0+uCZ+wYb5np5PHPJg+fweAz69vP49gwP5YOesupo+WKPz
PPvf3LXAuYJquBWBs8IBOBc2DPCL7xk9QAzQMU8iAoIe2pSbGTCYPmDDYHTIjLNX4I0dQfL15eUW
veC3zJSnZf4eh9CfYeehFfe8DQDdL0yqG8MDedANYPewRTLwfaP/moyHqNi87hfTBut98XS4zo9H
Ly90rknb5lnLPNYzNzmXZaCDRIibKtF1R3jV0QV65k0tpr8F/WLmffQXA/cY8Aos/mU11H8qv3Qe
kjYYhQDPjZ+FBgyZl+NADTXUjG4+cV/L7NxOSunttwwYtfmnhkxzXgHTzqZi51yks51pdrVzIsPs
MswfNFOeJ7PAaqIWtLFaBouutfOK1oYsFhvanMB/F8GigQW7IO/n39pMaU8hb7Mw+8XXDLj2i08N
2XZ2/vLC7hTKga8eFC3P4xMcY0KPAcOgWF9z8yjaRdB/464iETyPVSH3OB2bGbKcN+DA8vEQ8tMv
Lw/52ayDhoNJstVWb1ACr0M81YRa25s/8KJXtgf0+WHgfUOF4cC7fhoxm7FfnTvAf3VoyIMz5+V5
8D1ML6YXzRYF1Dysx3ToOKZbdA168CdMZlgMKhrWl/xTaNgM/N3MAex3A0PQv7+GhS9SiOVtUdjA
YZkBRQMQp14I/XWZw2xIqYCyWh2OQW/+1hlwdk3Pg2tgM/63Ewfw3z4fon/24eWX/Nm1L31Tcb7E
YQshJTixhOxFsJTMdYlDoNeVZWIG7SWXv3YTQZ1TsCjG+S0/ejh/wIPh8JAV3/96BazYbkAD8ljm
zZSgndL6+gfJAw0QTQO0wi/W/2N0/Gr538wbIA8L7DpOM0T8zH15xO+6nd0YHf/+wgcn4a2X2/X6
eCxx9Cn+6/OMzDeH+rbd9JM4cNZM+zABQ38pif/95a/Nq2vmZWPgca2ZOxDUAxdsXvBhLn/tRu6P
oPOQCrMHz/I2y5u7mQOJczdwT+a8gtODc2ibWW7T3IGKfAjP2dA1bx1yEPPgDtN5yPrmb4D8DSG/
YefcThzgfvt8CPv5K8hg/ORv16PFuzqFnCx92UN7ngux4llRODGGHHbd1hftIwdW/ofqUXo2r/rb
iQPwb58Pwf80eXk9+33LaerzHF0dW9Ame9DPkMA5mW7ZlqUPFvs1Bb+x1pfzBmgvHw/B/v4KEtTv
J09uy7h5yxxd3OawUb0+o2fOXd/pbbHmrbf282yf1Qj60xuaPc8efWu29h+9GINDHcZbb+Kbm2bu
XUDyH0X+rpvptsTXW6vWJ7b7erSp3/NE1PxM863F4L07m4bZUKva4vm9g57Hkrc+R4Mmt/9vZdtt
O45tiba3fiPPMIw3t9zYFiveWo7cXUj377owKwWrW2PPW0Xu0/surDQm2Br+b40X5lc1btwZQ4vg
/KbjzoMRpWfq/beOO89z4VerOLa1Bd7KUZ7Hg2Wjjm3hD3dyvPUfWb8/9p7kuT4/2qLgeTs/ekor
hoVl+oQey88T+2/dntcvSn6S9h1m82xL/GhvaUtrt1Y/iRmPVn0/b0O81aA/CfUnVPw9D3ftrQTx
GYGK21bRWxM9b12wn6KGFwVi20L9rebtUNycIG3sP7UW974tRtoW+NDj9K3iagX9B8TPA0ND/2Dt
CuWtsertwujVffIMdvyi6GtbjHkrgBvmGT/AmweGhrvoNp1uW4x6yxd8Bvq3FTPbQv+tJOhZ6M8r
Np7Q0eJ5DsZbg42n6fqhKLpLZ9/WbnjL0n804+NsUbW0LcjfirEehXyZU70tyP8/TxIfZMlc+283
Qh5y/25u23SnajrKVKi6J4/+YuqiKH9jgdANv/av/nwHV9Fe1xrc/fpaMf+a7377+Rk0N4apcOuC
DQ2WbKhLhCv3rpsgNnA19p/v0Pwi8XkrbsuC+91saNMHlRaZkCr48x3c+QYd+zB0K4ZaAAqV7lBs
Ws4LWuELIdnDhuIMm1CoBEZQE/Bu+W4nIul8kd3CtPj3TlalJyLMVPnnO1PX3+3kN5+bU2pSbFsG
sgwd7kOB25n0eU1lfjk9DTMfPo7/RyiLLvQLMfL8hNTv06gX1JGojxOnKaR+BW0qosgpKw+Ze1re
1YUjykKhA5oKT5tQKIzqnSCuu/jE0+w6OfAMuAHnKrC6sDhpLKodoyjo44kX5VnvsqbwviS5ZTW8
NdrsUm9VcFG2kXVkqwxbvNKTPHCMsqAHFZLCv2gIzv1DjeD+wCJKTOByT2+cZF5tvu9QhpKxh1PU
Nq6dSrPXRzaKI3u/kyyXR52Sdbmnh6X6JDNp1DyRnkw5ibKiH/VlEKeO7mdB/6Pr8848NOoOcxLH
Ub5nRYYZjXLoNe2PWiPSmt6NkoChSQfN/iQvdL1Gs6xI7CIbV3ZSM4tnlbBMwfsms9le2pmKjlTk
td53S5FO8ETvKD02REWx49VVZIQ8NYLY4H0tKeWmpntXVSWqL0XcNR0vOi8reGdlaFzVdV06jWHV
p53pN7GDio75Lqqa4CSuSj1zaaXlh0KwULotKQrJ8yr0PFchVOWOJ0rsyignp7ns0rHyffbeM5AX
OqpLvnZYoyYXmh0dq06zkEM7I70UNYsbR7VZcGaXOeVpG9uIN5LUbsr06HtK/TziTWJXoYtFmHoc
5VLue4VWpE5sk6B1gg4ZGcfCY8dxEpS5G9qUYpdF1TfcNKp0aqv/UJKgGcWdaiehIHQsA2KchjnL
L6HGuoy5LJoQ8xhnXzuFg70e9lfmpq3Zf+6TVL/K9NjGThY0hhiFFtKSMWU+rhwcefHIwgE5S2lV
o4ZrQvTeXkN8wMpoPBW7UP3ki/OkVjR3dZOY1Xe/kG18mPqisQ4zpqw2h6VodNSb9L5R0mkTZamN
OdweW/bHeR/E3VgqlfuODA1grEZ6nMz3RSzGqGTivO/06D0rpO3qsXFYi/aot9WPSuQZt/NK8M4r
Eh4k4b5fJ52TaV7IZahXLipsNWqt6jApG8RlkGQXkS7POynlyPJ95FY5sn3emtZlI/PCpS3xuV1E
guO61vfiprfGUm8nPsklD4Kk3ov8tnfyQPusEvQ5Zh6dCKbKcd/EMU+6PJmgojpsc9vFTRiPFbzz
XpfkE1Kanz1ERyIL90rL1Dghus3jDkdcQ7IdxT26Ktvsa98ZF4WRvA+FMepbwx+zhlmzPmFXWtLz
yPJOtK4nZ5lEpsOavuShiGHve+nIywlxaWdHThcFiZs05pWPwpIbnYd5QBrfNVrkxnpeTKwKf+iL
NnICTysd0ZY+71UTXtTA7/etZ0+M1D+0ywIWTaOTL5nwvyjhH9i2/50V5lkTscBpwuS7rSvPLVhq
ubVWHedm5H/Lg/Qj3JS630c13YtwJJ2kkge9meSOyrUPfuDtRV7yJfC1iKd+n7nYRo1TEuR9inFq
nJZ5/knPm29aqj40fezEpXqPIj/Z00V11Hoi/QRSvXCsSokfRoS1sWiE75BQB2HRmm130OTGadT0
FU/qWowCvzW49IuGJ0lVOzJhZET6tI14mOklr1Ef8tyoe8dra+LIPAnHliEQz0iV70WJ+k5DWY8j
3biyIhkfFT1KjjNbnvhZ3bi4phrHnmEflrIGREyS8E4vrWOUGdLJK/1UlvhL0qBxJCjidsDij8pW
e1FEFKdC3y+RPYpa71tgsIvMLhInj2zkJqz9olpPgZyQ3tjvkT4yaBkcZWHsFLHyRnDTVrTn13XO
NZ26lSzkgZ6XDFCgRzS05Xu/INFBZWoxNwOSj4y4fm/F5ZlZlSe5FoEIycPArcz+UqfWaYr14sCo
EzlpzOZrkvjpmRS0dZKmLdwGJYUbKkL2sKf2CK7bY0sm1PXN0Oc5Qm5Ii0PVspEiqRiVsRZ9Cxs6
kcy/SJuKndcN+5CkpStUJQQnsEyjAtt7aRBabqDqfE9v5Keyra5SQxzFcfg+y7sIxHX1ORX0W2lp
lgPCRjtuVWdyWHKJo7T8YxLqLQ9J+0mhth0jhg9Q0x+JuaBvkolZecTBZef0sWHyAHYUT0xvEjI2
iSss9oygHCtR1w6jYiJ02006DVZnoZ3UVX0lUHrQ+cUxxcV+2SNtv87YR5Bv6bHZwzsrS4U8ConB
dT2/6rL2k46yH6TsDgwWjLoi991WiMM67OyJxF0y7jPtY4Jqn5u2hL3eavtpwQ7yulQXQd2Mci9t
nVQ0voOJHjksSUwn6ItLIbqTNLGE4+fq0vRZ51pBmL1nMtS41RSCq5KMY+Sf9pVNXbM03LS2r7S2
/6BUwj6KSD8wGvOox1bUS255VprtgWqPw4J7JAFxlyFdFT+QQvG5ErAYeeEnAjEe1Qg4YDeUjano
o4QLE2nissWtYqBSTFo6dqB6/JkFaTf2fFNhxQNMYE2N4RKEor00qezLkCeKYJmNepzmPae+Savc
tXsrnOuxxkos89yq4rg5VGkR7RMbp5ruZKrSQ+MjsVJhF2OkgcYRPwiuTJHuFyAySD+qEjswkOOV
UY2dMPCbyI2A2BIsJ1I25H2IG7//zlChWnPkyay18KRFsZ2QCc20Ro8mHhWkzSalUq02Cfwy27Ml
q8knYB4R9XHna+gAdYF90nZF+7EsQ3RRINhHbg66gjhgP+hBeyZNPRb6nqkFBuFpWtNxIYve17/E
TZYYDvXjFgc8Y7CGPiYE9qE2EhptkNpnkfDLAna3qWsjo4/SKHc1xHI//ep1cPutawnxCeG0SbQP
IZJhifcrK0bf2ixpauUGkbKcHhSfTrJeCberGCvawyhqrNShXlgE7BQKjj03DPW05XGs+UU0yZNY
9wPgQ1NOiB31ceBQGyeVm3hUdkcpQVVBSo4TPS3cJM1NC+ClfaZT7gW5iUeWoFnK9TilulNaiQly
Ie5B0RwHnpTlSekhCUJWgnX9sUu7znRoWaSTVvlR4vi2VYbfMiy/K1AE4Sfsl8I8a3Gk/H2LsFxc
hAwW6ghMqBOpVRHok554phx7UvlHQalR4aa2rBsT1E7fBGnMoyAPsnpS1qroQRQkvjJ4JnWvmtUN
6sKTJrZa9VWJtE33vRq1nhsUYJY5bQugMxaGsauJpO3PLV9nxrgutSb60Fs06axRKKVljlVj1zwL
ay+YxE0aZTwy66j9kqWkPPVS3Te5XxpYjowiTwgPa7tgx0HdBoKHSRc2k6xNUM6VHanygCaasefZ
SWFOAg9FCLY3w24AJnM60lIbFGiP7TTjtWfHThOARePCTk9TN6e2pmKuGcT2S15kpSrSiOsCB90H
2fmZOfZQGif7OM8I+xw0qvJ41kgRu3nal/aoNQMhALTairlP+4I3IkxAvvZKOVIz5Fds0ZCTNoh4
acXJQapIOa70Tk1km/dfiEfzb1USVWCrUZFIOxy1pU4mTRx5Gfc0v3TzNq1cGrRq345K3QHvQDts
bVPsG0bMDuO6avZ61jb7WmkWpyIBaad3WqXzsmxcBXAfGH1vHvatRfbMRA8OkAViC95SG9lBabmm
NMKAC6+M94zCAz3W+/F7K6lSx/SSckxDQ5yXiaacElmJY4mcHWl1nkxVZFYHUaBFn6PWRIda5csf
WVeAlWiCjT9LPGT8kHnfxhz6EmkXVlWlCSewy49bI4lGOCU6z8O4d4s4A68BC6sCuyck48BMo3FM
S3TR6WGi8RTEyF7UIXBACnVse4Gc65WLHO6m45BD7DmaKKyTAhvxBfiswSiXmuKFiKO9thUBc0rQ
lfsyRO1YD7oLTejNvozTbk+XdhQ6odb7jla10Sj0QTBqfmzs+3D5yLgrasupSPYV1E7isK7Nv7Ku
9kd2rDVOmnvB5xylrWsl6r1dlcqlCYq4inNwT8zKwGO7AnnDs5rWX+zSk67sQtMNwIVyrM5ge22h
ZqVV+ONSD8THpilO0qxOD/0Qln3fUNOJLdDlcZ9EDk7NGByy1CYuaQr2qQ2rT17Dgv0IMW1kpcaY
+WbmCr82Rn6O8AH27Y5HRRhepnLuyJqpOEozHHNc4ciNozI5K3wJvmPDWt6wOv8CbwImamdX9USk
dQeeZGTsmx7uj5u0zPcrT5rw4nU7oaRrXXgTFY9XWx2sufmXIu9k6Afqxuu//ed/HYWXUpTih/rn
PKBy93weQrn714d8lp3BPZMzdTTNh59cm3hXeDmPvtzWLm0MxSwDEs8ZfFokBnrqPxiJmabhyn19
8wjH9YybWAz06CIGxHLAT2MIOkXNbx69icVAUMWc3/+BkKVDR3g07123CMVocIUCtHhEeH5LgsGg
tx2EaRaxmOu0OgN6a1u6TiwdGj7qzwnGrIdiLGjAOv8PBIWgA4SNLNNeD8XkcGct7ojyuVFL/LFs
1fcS6wIMYovcLJCb+NSGsA80P14L+8BvGaYJd7ASuAydgdKa31C/GvYpCzD3pA/2FQItyLWqKcag
7X0egczTHJV5rc71pCmdglXGMaoTkAVG25yZqZdNc0WzY4EanxdVkO5bqR7v1cwEPUfSjicBmdka
bMs8b7+EwqYHZVVqJ2FFlMsgSnYSJx77RjvfOhOWOA6wZnO91e1RqdezTtaCN5lPL0MNY8fy/K+e
DRuXGzkFYFgag1Ubel3BmQbWGYRTjPpDmaqTmoAQ8KgXS45188LSg3IS2gxczlIrOWujg6TuKERE
ilo4vZnajqwkG3lZlV11sO+5QRF10lrm1O0genUmC7OL3BzuDwhGVeeZ4Jumyp+BRO9b8Lz9cByQ
Urgx1RUCjQphEU2qs1SztRiPzNTXEnQGxh8NsLUn0lB4BsRqdJYUB8iGiIEa163ozObAbC2t+dqR
BAzuoIn8GsxZk+ofJPR+PaljXF0mrW9WwKOUhU6CMjot2wK3Ix9VbB9ZLAocJhT4DQK02Tfb64yP
feqJq8oQ4SmuOttyci+smVtjMECcqOn076ovDHs/yVNw6+2AAOa4EbZ/oAfU/NqJzNZ4q6IeTIoG
tQeVJsG3x9Lw9nqvLsGpbUAANqDsjAPWQ9zDxQWKOs4C2ecg+ZQFriVG4RciykgdaGXcIe4nNSw3
v0hN+0DkcHshhz5uEIaQSVXpIz+NWcht+GHhgmVUFFyB7SbGeeEHB2aVa72jdZHX8LiX2WfdEJ0a
wzuo8wjpjc2Z3ZWIh6gyflitJTq3T+oEfk01cetgK6Cg/1nagMkIgSSPM1QSxmmHAt8RsUm/gH0e
CMfGoRnxKs20We2VEC2UYUKurDzW+oltlvYXRU3N5zFoxozTKLA1p7YtreYikPZB34RewFOTeRWn
daiXTqLNV66gRFxGKU4+MOQV0o1Kqy3GZmOmBZeNwPNPq+IK/D8wwWvTi8VIy8zCcJsYohEukayo
x7W0O+V/LFXTgVyAsHKXl7NYWixwkQqabyzRSMazVGsPcpLE/YgagV1wqzRI5gRagotRplVZcFDo
nRR7plLp1Iho/LWTgYT4CwWPadzhGsBJoe9wMQIX3LfBFYvnMTQjBJNUeqYPvmUEwSfUhmw/Bysa
wE3qGKSIGVk+CIy2u5CBFsw97Jgk44hlMhzFlQXSBJZP+g0CR9oZiczYciFSxD70mHUhbFGaWA6L
2p5MbAFrhjed33xM6xBc4jA00pCrRIJJ0DGqPkeiqj6VWUbMfSVipc/teIiOlKbW1bxt9HAvMxoB
ZliLyllm4DzkXRhWoyyzq25PpbVRQFSQ6cWIoppEJ6humyvwFCUELkUdg38oMi/mgaZpJz4uwq9g
j1f+VxrZ9KrFenWJE5WcSi9IqSsa1keOqdVhDwEGUPI8rlOfjQudBlpbQkQj6UkajYrOKE+8vOkN
XuZVUIywnob9ngBD7xTDwUHEcwgtER7buf8jpqkfjqJUY/lBL4u8dSsvquORVAkNRmBeiOoDYh0E
g+y0VSavM8+IOZjGVQA+byjFCEybAEG8rDbJgS16Pd8vKIZFUQchxXu20kXhYgjsfK0SuDfLaYhd
T/yWdcjRwGqHjUQY8g87OBrAEAloOojuZUi1vCeo0M4Jlf6lir2GcMOyAosbrV2/j8MUoj3Cp81X
KyxIsodjWVu8tXovdkKi+T5v0rS0vpSx3qUOgvvoDvVKgBwIgFgJmzepP2cSjiEcH+FOHSW2nvrf
RevramZJnKU/ijrr2wvhkSh1Ywh264QnGDfy1I5aZn0sha71ukP0LOk6HtQW1UcQzUTNma01fnjc
ZSGuYW2ZXu/DVilJpLjugWOWO5ZBTYjHFyV4vZNKdlHzAXDGEP6wNAEmPTLq3OQUvt/bC0Itrt77
AQTiIRYLMZDahCiF79EfkRbn6Z6i4ExUvFS1ZgkISOidORYF1RpwyrosC51Uq3BfuL7SPJBIyCzK
T42NujKEGBBKrc9m10UlCGc/Kk7zgjXUtTpC+r2s0wWbeCU1k1FDixpEifIICL8iTsMDP8S5sacn
hJknmoqSQucNEaBDQdFWX1McxGKCwO+iE6+KYuz4XshgRxUmsh1DRFCdw9MMTOLTuITdsZfFsjL3
NbCUseBpF+Poija4sL90paHQKJO27iVuLmQRXfa1Iuo8r4yaHHWp2aZHEG7ChdumDGLXsCeFGRzm
JTB04tV56n1CMelrF06k6mBCIl2kQH0p+1Gspc2HpumoMfq/7J1Jd9w6m6R/EatBECDILcnMVGqe
LFve8FiyRXACMXL69R15v6HqntO1qHXX7g5WOpVJAm9EPEHIbGjlHdbfZfnjdzJ21dw3I39aepLc
rhLr682ym2WuXC8Tik8IgdJzn0OAXktZp586Zs0G1Zx34dC6QYnKI/UJj2FL6AeH7RK+7GZq+QuH
lI3hjoXBNLdT2gl67okaO1JMJPfwSbGMElFskGPpCZfK2s1QRcxuvJSs2dk12bffKx9Zsa66LyCD
xvs0ijAuYEoZKaSKzmEe5zu/Cki3QtmNbmDVtLVdSRM3FPXaYeKoeXPF2fra0VS9L70xTQHZrg/t
PrSHpoZzgZlh/eITGQ6bx7JV4Op0R6bIjjs524rRruoBWkweKbwRXeqZY82NNDvM82LOeIb5AGcp
2QpVG14Jv+kzLOf9TfWdjIsAP6/KvJEldVDwG8ejDYuG8ehOxWt2srCgirTNkbRl/B4P5S6UFuIq
0clyG8dugSMhfuutn6+k92kpCFaSvqn10QSoss6vv/cQ+VNK4T2EupcDlD3Srm5Vj/mKtKkTMr6y
Ket+qEXW72s/2h6+AZFpNWcqx5c80NwW9U6xyVE4NkU08KVohDDHtONXbGjogYnUb5UbA8UFrXE6
dWFDk1Y1y4cjEXv0mdfpBy4T97iyOCoTL0zRWRbubBKWcqURHKU1G+xBJmF/3Kahr7Dy6WuTGn6K
uY8+G8ZuM5gHlYn6sRr3JHqoUypLbUx/3YnNvsxpgMHfihARrGK2O2VOfgXFQoVpbsI+qVhXNXnL
7/1qo5Ky4a23Q10sa5QVi1vIs66juRKMibOxzQTnSI0vul63uzrOzJ33nT2rgWP4GUladVtDjpLk
C5ZTjE9+qvX15nDFJITZpEgH0t7Gnr6sPm8O8SR1lTSSl3Wk1cE4a4p+Vc0P3Ly2Ek3w74QqAhW/
0rvVcv2lpq1+qjcnCp0wWvA4eZS5+ka1IoXsouhq8PUX2/h4teTtXGAyrvDKLRxcO4WTaMn2NtTr
bo4yZz85RtxiDul6VippML+TwS8VHJKRVz7K0l8hr8UjIi1xFrnjdyk2zpOOlzex2vF9mzn2jz4k
18Mq+ot9Mf02OZ1h3Pnpmu7DcFZyeMlNvJVywRuvPMyNYh8XdeiSMRelaxnMBhwQ/y1vDWxxpuX0
J55U2h2SLrVwxWl7nhitKxr4lFdZsxBVuP4SuLGkrXId+VBllPQ9brvO/9nHLFRKuehgZoynWRr/
6HouoHEGXkV9z8/c58huPHzUA/Vb+OqMnJvyf7W+3/6iKGII4P/zX72Ef3oE/3jA6n/3OMB//+g/
RD8eO8NyBjF9OYHy8tTQBK/6D9Uf4WhcEkNy5jkOaogTcjmr75+yPwbDzy4HExMcUAl9fDm88p+q
n+Ex7IAv8AxSnJpC0svpcf96k3+zZgDw/j+kOJ7ODqn9nwQGFym9uAeMkySHKqcc3sN/leLdkKz1
YLYyjHXjX9e6yX1bhn1Kw6vzgmD43XQa2XfkaKr9Gdqxp8+uCXSzZ9KYePTVkje+y36vWJbq+ii1
5tPvZUzycAkhM8S0te0aBCFGR7etWu2L8VboK1XnCrp5zj4aNw8fRNXyeybhVJYzA5hyDu2yDQVH
PinLerDNhiEVexDkXZ0XeMsQQY7FQlcM9nV720NgrUWm4vA6h71DZmDiwKt9GVcGTTv1TySR9qyb
LIGKJnDGpMUpAhU+lLh/2IjuktcpjuL+B6KYNtw3Ux5fCc7Gn1yOBsLEe3AepYQE+pIqpk/JsCNM
37MgEfRGimFJaeZbqOlaF2nu8X7rvkeUXPQy5fPtsnccY2+KdKJaXct3WP9Ty5FNNT0thUfO/EZD
2+rbVifdFBeDppi340mM2TGlaxIQeDXL99B2rL/Zesn0gfiEvcEoT4dqipse6Iye4IEuDVLh8z72
izyD7on8XZJFxn+MsevEjyRpY1doIxHkwd3DJoe4WMJnBYSSFykkUTgkieL7MW1s78pYJz08yBix
XrmNJFPVjLzvN+RYaI8hGfTtyOsF06OLm/s8dT2k7ZAMeRnFiX+NFjoiatlT05fak2m/j1i3vQqG
GL6q15WwT0HXhpWJnKesyIe4aW5kLm1a8pHuPSLbDsJdUANHpQtO9cWO9W8rhA8dPnMe44WhQcMD
vvRlPEyYYeuyX/cFrAwJfkCspOL00MVBvdtsgB4VOwxnWNtUw3VG2vWmVI0VOY7r+rw0+R4VTYQU
sQhLyOrSIB/KYBN41p9ojIuihLcDGZ6KKPsNDgUX3ZAPVpStkmGrsKML5HnS1+KGsV4BShB7/lg3
y/5Lr4tz5UZqJASQiM4XE+QlTGLN1p9ZRNfn2BLxy+kVtneWNm1bzD2tm+MSCFcFKJ6el3Mz17+6
OEdSmQaZv2E3SZDxY0TiJWvwGkbP7kcXjeppFgM0Qj65/k8HSWSqaQS40EA9v2xLtizFMtv1akCe
wwrroGKKjGNAd61o9it8Ovpr6azCb8aT/Fsku/ENf1I8atJaeRBz8C89FN3tmHdqwQWSSFoCcEJe
78wwqnJlrAkVYvr5vYMfsBV7bPWKj3UIukBwQ79iQ6dnleDmLq1jdClID1el2PrFf2+2tNtL7jzv
jkPcD/g+NoM5dLUIxwOCos9+F+RhcE0qqs0w2pfzsKf3y9o1y9GanpCzG51iJfwjX8L2rn+N+9pF
B9tBYhWG+e6GxiNgC0jlGpaRbRd8F4TkdUmbDmGLUNs7WRA+J6tASJvEgd3vzM+2UNlubEl6iTFw
VmT8tsedZgXSkiE7N431t30UkY8hR2hQrAGDYkXIND7hL2VdOVgVTZdgSjxQeBlIjjKOiy725sZp
kX5Mm0GEFgx+DjGE3N5cyOW9M7V+MXkvTQHnTn1rZuKfRc2Sm3UymGwj2sfHSbQ+FGKU4Uc7Ltle
qGZT5hpjkXHH0Tn+PnRedBdeql7LJqrHp9DDtsFvPAIVS0xmaqwNxNyJPNUww8gQ3Ruo0wlz4xiA
NbUA3ujU2pegNLxbyf14g997slUbyR1mn2rzobB5HHVl1hkLNSbG/j3YTL2ZaLRxOTrEjlW+pGQ5
zM1glgOPu/ZWe6xYJbSr9GWTTsmAFI2MUKgJbT6iZFCyYE4KUYk6sp+9HbvtVgDcWArAAsOfdZQA
HdK9ru9HYrCW7u02l20IyyOQMTBvgCowG1KIzb1YpZSfVEBNYaqbPXAlvalQpsHEutibkCKfyaEx
DomqM/BIyFaLbemAEoyW9l9Up+E96aIG+ok7kDego3KwiSlPXlkCJVB42QRRRHqmd26EWC6BJ2y0
gInDv8G7SJ5xpYC7IrVMfuf1tNgDJUr+aJoheR1XsqxlzSb3NrRbf+6Fg6dH+xW5WdebGrQIJFZB
XTK+L4D7xClmEziEwDUuq7VNw5vF1zQXHdzGsQANguisifrs0zupTjJJYXGxustE1fS9Xo+wevhU
YlcYm0Onbc4u/8yzgmcClJnr7IzryI3L9bRFuTx1UUsfeZa2BuomSvC1GF4/qKQdp9IZKaPK4nce
iz4iy5VXfZJDfmBJh7VJGth5idKh4Bq74cpt2EuPVRSUYQZqs6qzZLnRqZ8wxe8X3065He/HjWAl
C4+UWBSYuNOl2uch/SGctddDqPlXnFr4JCoe6u5Ksxp/OGEw28HieWQLI1nGuepTv6+nTA0+PvlM
MHcH/0ciA8518i3uTPTHqb17XdIEE/6ew+0qPF3HBWMGjXH7s1otZYzwIbmJB8R0sH3BG54uM/gr
oAbcDOs2cnxUagD1s2i5YbGLSP0zoiOFl51Q/qvud3jUo8cLQIT39KPRVkAXtMvQYPnI6FPNTPyl
RNc9x74Vf6xWUHyjq/svOS2IF7pJzHOhh3290XGwX0In4TMjO0Jr4Fzd47zmNMbuFO91se+d3fGx
+9lV0rn9tnG0/8zYHjXlnDh+iAPFPVd3o82PebNsoUzSGDwmYOAFn2aGy2eus+GTCeAYh0BTvxzo
ygS2p1jqX8ilV1ktic8/Fx76W2+G5A17n+hucP3DLm/G3d9JYDn6NIAeGpGvZiycbK/WpyXL9995
bN3rrPOxrVqgIA8J1ZiYJmWdKhvrDNxN7tgfDeoEbBqi84eYabdWHKtfhkv7Esym4CMlsJoLvBrS
jrz4kPHpOshY56cp8v6mJaThFd8G+zBYWCJFi2sowVrTxPedwj2q2x2oTRjFhTVJ4/3CKGQx9gS5
GAPGSPh3WtPsxk7d/K3VYsnKSKjupMZ9CaXCFYNhdBb60fYYICoseyot8e/LjQs0vEdYKQ1WzWa5
oZgsBGYtgHFFuuSAluIWm+apQTT1fVw23BohD9FtB0dgR1a9Tb9sjl/q2qpYn1fYT7+Et/a5UWtN
q9kzcFaOuOwFznrTwjymzhYTA2mD+8pue9Gsmh0XQL78Bt/18i22LP/KN2VBg7ZIHg/JuvXhxFiA
OFS1mH/yLuih2H3UYiuoPb3GaZrLe7NtNsJIpdWrwWrzwr3f2ypTLCuXBM77YVh0dzVE5CCQH4Ri
S6P0TDwd/iSwEl9DX0fkqk989H3lNPleG5rfpG7WtvQDjKICO3oAYNCkYE/9sC/XTYB9X8CjHm/i
tROYJ5ss+tPpFBOCNoPKqz4DxHIxuaU8NkCQTzLtt6hclZPNMV9ifnFxRHgeG4l0UEXpfpsttllB
zNSOAA6aKSyzsBPg2Wldj0c3GntMpPHpkbtJg2roaP9oaQDoGi8KTiunLYb+3LSrh9fepFE5mgw7
x/+q6n+oagr5+d+L6r8/e/qv/PxysuSvS2HhchwH0vGLWkZvAekMMuN/VRmEuHQccpzJkXN2Oajg
P4U0xQEpKX4C+psyiuPL/i2kUxxyCc8oz3BeHIkFF/8jIZ3EfxfSguYXW4xATecZgnycHPJ3IU23
vp4zkLpY+PnanmaOeAz4XmJiddw3mh6Bbi6mnEEsIi+JEUBlh7lepj8LcjokN4tbP9kYYxGTi9tE
lWjYWCVf6x7pEuzoGoFep4ZqUSaXpdkN5QebZX2MMCFeo4qqLH71K0/vZWIjeejB9oGSHTJDb+xq
U1ksIfTqrkdoxAr8xVqUZMFLXu2y3qaSL4PpCoHYfbqZ+NSuBQu2CWeMvlQ+YnvErqh9h+bCnDY9
QewkM106QeR3Kps+lC4f0+zaLcuaF9o63CeLt/DNMAUd11gj51txE4GpRNRzs0L0j8VE064HNd+2
X0a03XPoONIevARzJXzkwMsG9748moSZV+i4XGNut/W3WrpWF4DNoaTMwBnmOmfdC45H0xESB7Bx
MNhcVGPMmJZfrbGWFqaObXJYCVGqMPuOLbplLv5KKLPhMGehgRcAhtOcZDSy6QClAAaQhbBmD+B5
OlbGvM4gXGqsj0fM6eYj7zFCFqp3dCtsvwHei3TQb96gnnJaQ0x0ObC5YQe+z9O9YrTLgPdxCX+O
XTy7ZskUpP+w1duBWufoiWZb3x6TCL7GMV9r8bMzYblrOwpUD+nJcMNtZ/xDa6bOwTNGeI2vgQ/b
OTez8FdhHoM/JtC+baVqgsgSR5ldxs4gxVbFAWe+nlQW6q+thst6WvGJIvqvPX9qZzn+nDhfoLXz
uVMZ8kQj1m/L6vqhgG2QtCcYtfBx9r+Iob51dQdeobWu8GweH/kqanWQCDzecbG7uRA9iJUiyHnh
0No++TltWvzqKI/5ad0T88jieCYF9SmXmIuzfSnqvzgrk/UT7O12Tm+zmeuhIm5ufDHQfoAHj+HF
Yv3tJ1iqmL+bIgkiqR944P7TuWZ4IU1NXhQ+IIHXnuU3GEjhJczJlB+3rG/QOBn7MBbDuma/u9mx
790yLXtJoQ/botab/CBxgOaBzCZlHhpQb8k8r7TMZ7RBwFomP3rTSVkMBqWVu0ivyZWP2/praQZ5
w+ah+a3MRp89hrlffgYSAqBE1R8+UslXO2j7TsNsrl1r2be6RtyCVMSZq6RDoQC3jWy248TBpB9s
rtZrkrpoa0qeAjW9GExbVnnIelyYuCERGzRT+y6mdIuOtF4RlbWWwmbPGjIi+5vnsBbRMuZg20mX
opDjUCUqAIrvW9GkBpB/HLcaWjjv9ElAipUXREhUHY+Hx9aqZMZwl4yy0nEqPyaZzT+SrPXfFqwt
LzLk7VgZaSlu6WwLf9K/vmsfG3ffjAt9xNercO3E/jxKbT9sB6lYYXq0H1Fn8EvZtlsQ8LpkzkEi
RFFeZk7wP82WeFVJO+EOl3rNHTbaNv7pk8nfgLgE7iF75pAvZ00t8IYbkR977PUtSgUhvLbEwwBK
I5fUtzAbkQ87s8+omHSw2UusWSs+PAyF20Pm12TcjyvWheEQYpAsmIqdaNtHdbFBom7qHxxJW+jp
wW0glKSzHwRmb4ougXYM8V7X2+PeNOMdRjaW3roGL27R/2Llkqq4e25NPsVHDrJBn9JJRuGcmB3L
4zjpODl0m6GYcMMw9euBOTWbynOGEg0Cth6VuDj9NsYaYEw5d3FqvsF0GEmVikyeo7aV651xM/SY
bhGDn8Z6s/F3jbba9gnohr4nxhJ9oAOWt6ucsekxRwPIFn02OlFOSH/3ElFYeJA63WXRuxlDWL1E
KTK6iJqk4Pnsf0HYUnDp3FwQlgU5MyhfJckBZTD9rQWA/bOpu/qNYn56xKWOm6WGp/K1iE3eY89t
h3JfZxHfUjnzvx1n9Tcv+9/E4P8nmGEKE/6/n5L+3uj9a0q6/MA/x6TkPwTBQU0ZLHJgfDT595hE
6X8gT0DMgP/MBEjD/4wbEEVQnGec4P/jD6D7yTHc/IsyxFG7BClBTAiNczxZiKf/k8AB58H+Hf7j
KcAHTGkX4JHFBEfXXf7/f+l8eg2mOWIY9m1f+7yS46ja65xigRuogwosYplxMBJAdpovZ+P1u/H1
mDN0WuJmiSrYdMvvNekAXneZasx1PhKyxqWf2+wPV4G1kIpjM8r7AfQ7oJJUTNNbm9eZGyrosxWF
qy6Nf1KEv8PjyCNvjzHqUaTM2o08ARhJmnMeqX4u6nqX6q5po8RW4Bz2cBjD8oNppbbjHoUtO2bN
MIKq30ZwyKWlXWyh9LGwpFWjc2Jv6DCmDOsnprsRJa4tMk81XElwhC0In/FATNpkB3hTIb0SUqj+
lKLEdBkbAZ/stL2MSPldi53sdY/i+UZy4l5Wm/mS6Xb9YdyAzDVXGd6YCy/W7frY1tM70yM6UYAL
UT7oK7rFy82CDxeKmfkqRML8EgQfseBkP9f5OFy1ZrEnvk7dHaqbD1GL0XWgATb7OOoyBl5+6OUK
LmNewo1zvapakrxvvp3LWpPsBjyLeKQjqQ8dIx8qRVmiJiZcKRQ3DptMvudin28Sns7X6LKqL7ly
f10bnZyA6ZBSo0NTGaexabGcAskR/gcfM+hPv3FYHvVFhg/M62Qu+DIx/+CHtIeX33lt/FhEGWCy
b2uq5+0IuwxfVGE1mexT5PY9f18keLKbvHf4EdgzGEIapPMix0qMX94yUVLYOh3cD9vMD92MnSfq
mhtGUrpcgWqA78y36VEZUjeHLA26Pqi0t+U8BaQdOK2upwWoX3g/VBlEvBRMeQGC9rVPU11kHQQm
yRC4rxHbZCGAmnRjL4vaAovLZ+OLroFnVTCFsfCQ2TnLn9sWa+oxjfJw5zpk8lD7yxOSD9jx25yZ
5EVi4710lsP8PluMRcAhQKZeo2aSdHeuMVN7jS+8F7fxID4kkYSdo6QOPepvRGKMTexPN+CSmVLF
xbHZ1qU5DU1G9VU97vpqyNQTBf6FHqhG2Mw9P18GureeoUfZ6S3GJpnU8OTRCEpSrctcxeMNeKWs
pMQKh1ApUWjHLO12DMhTENskEOafLktgYya9dPDB1/oULwI2fzSLS99i2GxfbWsPODSrN00fU6kz
X7Qx7DPcB/stpulnWET3JuzDiSEFT5xGywhyrKCAnL5HeLnph8NGOd1o13eiimLSX0cbOs0fDcY2
W4SB6aUSGxvSau0VNzeDSB3cazFEa4FZeOk+56Hv85IEcY/+btSXdpk5ReoQFlUyNUtTppz93Dou
W7h44hMV4nM/O0R3cROLAm0SfKcyM2le6sa07hyj+f6dreM1wiD0tkESkI95U0kaLhkMamp+S9bf
WAuAeVkUQDPQMKisgIdmWXpsxrUdi2amyLeiPZnddQuIoMM14fYKuIG0H/MwX8ZXtLYMiJu6o1Ue
7T0Hskz4VGHHqPOryMwSY6WNTDHrwIomT/mtV3H8hJt3PQCLm+5Q+g8n3bSwtpphf99AGmHwT5eo
FDMsE5I0v1mHbC8kAYLPMHLGUDM2xbzs3zYyPEQTBEGbaBSn+ng/bmH4A1Znu0GP4DKiRuIm63xy
40fJrplpo88stBwLJ+ZY2J+pIeeYIec52nhnyRFsGj+KPPzpmx4TXN9uP41X310082M7iu16MNN0
NC4XNzFGm22f8Hv33Jcq4b8BtbR3sx8ylDCUOeDSYN8XAiNfbe1+jaaMPcAVXm2BhnQDoJbN/W2a
ir1CMcpdDYr8ydtJPmO9rW8hT3Rp/pqwkUuNpc0IP8FcT898nHzhMUL9REFrOkZAfX6yVLRD1dV1
d9sNajgznvZPmWXqulvHh5jTr9WMID0FqobXaVZPtyOaWdfLCvE21Zw+90iVf5h0Wk5YabNzC6fp
Opt1/S1Zh+bAsQyaAtW15RxvbnloscXYg15iAOYKHnM/8xyAu8oPOXzlx9l03dPGzImhhnIUsUmu
1qFVVz1gylsNUqRAOywvkiXFhziXxOGdiPR2neGbtoO4F4t7VTUah1VicscObOdfwJCeOVfs3Gky
n2xX38ptBic647OYpqtJ018wp8sY2Gk0BvQ/sV+ORpEXipZjrbqncTU3SOJLIdx63PMNxmib7MdO
66mUCWq/NhjMzagEqGH1JWn50cM/LQK+tqNl2zPdsMZvfYrA1YRSEnFm8e4O+PzZW46y97FbvC63
heUniTzzQiKgWgyTCAbMUF+n64iUiUXNB4tDuN53sL9866EtZjHdxQOi/2nk5ZgvCHP59tnMIIKz
ZT8jZni1bmOXIfmB6+Zqg8PwGtoZeFEbpctWNnJHbTJ8TfP01GvM1I4EUDg/kVVUTSevYSwCCYAy
69asWnf5HY3rag7kobXxtaAdNuk0Q1mrbe4AZ8DfsN2zFOY275Zrme3dgVgoRZQ93+jCr2QK5wax
7F5w0yGy7G86k28witFwB9msthOd9m9dq+MCCdR45II8pkuG32U95mhawxVPsfNaAB6JG/GeZvAA
/mKl4zEC8tCi5YR1iZFn2df5a58bXu4o7P4YItO8ZUa1QNmY2/YjHpUBGPRilFx6bsImx1y3Xp73
do7QJBtkMpTWpcMvmuwPWgEuTCVKV0lqAZjODjZw2HEbqs4imYOWPhsfT8TfxX0SChOCpsWcoNOM
Jm1/bPM4xmLdkxu51+P3bMk28JxIPDa7j6HYjRjb9IQ7SB/jbUzO2eYZtvQwPrg9SIcpQ4drCjb5
3SpKjtxu+VChPSqObMqjp0hhdYFyXfa4QEw8pqeMZOuveUNVIwLXGmGQ3LuYmhJILVjJvUebvEno
LL7DEzb5IfbwUA7t7JpHQr1/2B1Nr3zTJg/B8k6iP7zFAMo2A+pX6rk7LznkZ8EGdAEdHmrymHcb
u9fSwKvukx5PN+jhHMJkQ5iML52OcV40KgVvWA+g3ZeWPOjGkzsqWVIMY2fBt8/hDY9lGZ6WrX+y
mkYPfUP2cktw7e6Y9k8z1dsNh015t/HwDOzu3fAMFwZGcDQ6+geMgOstCwZVQRR0ebUOXh3R2Xhp
XIcL2sfgljv7RtLVVjik+paSXcJSkuPBTYxUahHNA6YWUiRC3S+OLA8NbuhymsgVaRN8+vX+Bwb6
r0HE8loK9PGkaK8QMpxd2i2/OMLjigOAOyxk92dk3FtVU2ycoBUX9YqvdX5HzO1uoyb/XBkwv9no
/mpyHCLY2XtIoOS8gKVDf0C9oA6CLWyDLD302tkDm7C6wq7zA6I+1o4H3LXyNuPYT0qYTggy1jl5
tGbYXxa+99eJTIDJ0uxuiDd+4unanOcEewlvtw2BrVTf41rXpyUVI5oEsa5m3ebHtdvwWJg5wuaa
+99LSJ7aCeXDkeD5NmIkPxMfZyUCj/GpBhSJIuXafOYdzW+nbCc/uPSoXE+Y/VIz/Wj3HVCnarLn
fVUvpFXjD98GtNjJechQwkEIDlrB4QEM89Je4ckE7GPq3XTN4Uk++4DyrbJ186G9EB9TwsODlYx9
y3vrMjyXQXSYVGr+ohbcYkjf/Usg+3ATrWuLrHjOwxeaqNuRR+N86mPiTpEX2NOoi4DVGvFzQy7y
gCgf2C5ifYzxrYkOCRteN463nQ3T+kLm5TyghnUimsWfA8nmkmY0QndkVT9db+Rh2rL40K+he5jR
HseDLtj4MGQbeUe7lx5JOqCOkqnvc7Kipg5TDmM/HkqwSHQQ2mY7dENqz4HlodR4ukTZ1ntdTmLf
r5EaTyfgSe3JzO2K1D1QgRUptzUe4BHPJ+3D+JT/X/bOZMlWJMuyX0QKrQLDAm5vfW82Qew1Rqv0
KAp/lN9RP1brRmRlxqRKJOcpHhIh4h7Prbmges4+e68zT0kwBHNMFEoym2vN7aEi6EPqYy7OBq77
V4LgOAoy4R14UZ/yrhrPq0n2Y+3Sx3w1yWPkk5XoEoPK4ufeRVPIJ60i+FAY/cn0q105l91HMZjW
4zS0L44p+4t2sttMCqJF2HmigF7z6ExBdU8UwMPq3enYcLLw2xtz3rdg/gxcnT9IKxOXbrPsZ2t0
8htmX1ZcuRjRRZENuzZdX9M2PFdLvRzLNneeSkqkPVn9EJuOrhPRDF2ksaHkUeaFRbI26fqiVEly
ppqJaUVzs7p7y6XhW7lo/pRNW+0obYuHVvb5E2063WWKT/ZOVP3vskIdnUvnOtUP8uzSw/S5aRj3
nTGdjBEtjIzCzaXngB3BCeJuD4Va1cVAbb6Zrf5JOabNtNKi98muOqchvbuqr7PboGwZYNJkcT9a
uABdDBgr1I5jv478NpjlJYUNUKasOu+pudY/xaLbyLW736RheEN7Kymq0EH7x5yJgCX807Jwp9pY
XPbOMBJ47tdI5Bl96LSg0W1dC4LGxX7eFDpk+uL+7bPmo4Rp8Lrlwxw1vTtHlbXqX3xe3tmY/tEo
Fx8jTf8Hj/MpbbMCi1md70vpioOhVIekvgl5cruy3kmEApIT4Zpp2sG0TAiKm0XsmCOOoFzXuzDV
ztmtSo8yOguIfpQ3mQqCQ+qlt65tPtk2InxpGsXdnAevbaESy2zDUxcGt86q5lj3wRoD2OE31YSP
YeqFsTWrdLf1xTc6ieTWr/HCr5V7sVR+nBvsMGW/Yeasv5R0F4gi0zjeKzN8M+rCjjcr9+9XythL
GiKPx9YW1Ev9O7eb7Ij5Z75FtBVHG7HgK/W3JSbn3SZabgdjDS/dPHTPhijB5Vxv58nRO4BR1fOY
rTe18Lub1DIqZre+fOn96gXhaLyanZb7mXsgWZHt/9AffAedcddazW8Gu803I4nhpl6rFoNQuZjH
FndPbJmNFxlGNSaOvQVnv+t2hgiNd6I9xcEPbIFlTngfegGkhbp5UytAURwyLkH2zcmo7Z3huEzK
OtKEfznXWNzsTgTG9R8ekZTXwmnvu9E2DjpdTGys7Y3vOtkOGki596CI/Lipu7wIRB1CGNe4eci0
uF0zTOBzOkZZUenjZDi/lax7fHZyLBK7N72ksZR81eS+OLfz4aEcu+lEyyYSLl4j6eYSpFZnY+2z
suBco6LsjJBhXejV015Iz4rN1jQSDwsO9xgmoC60+tdeIY3AN3Gjulm2R9t163N3NZv05s8G5mAf
Wma2J0KLda4rjfG5W7c/ZWpjulkDbGyNOdw2huSuDHoZ6RYJeDBwV/mOMx5akxRhsCp9sbfQPGT9
dodD8mZZ/XfKI4pyV453XdvJE6k596YOnDZuyUQtWDaZaOFEaygN8x+9cpeDNumTUYnmZip1t/PT
0L9p+eHioFt3Zu7hJkn7aB5QqIE0wFqZQ4bwhSMP1djob6w8GmNce0UeWQwj5PYxb/22d9bZvynA
hfClbfevkaVGbGJzeqznXvP2OGliZZO8xYRJLpb29wzvz34uGrPdw1eakBSufR2TNB3PAT0h3uXh
0BeBS1/NGe/TZ+yYBDz23ZIn7UB2zgfEclzTrT/1sjFO1oRTdCjsHxSogBaifMZ6s0X14rmR2dtX
2wIeGFUNVoK6+WOrMrxgFhRHaTPIsy0SQDBSsh0ojwdBZBGlxTaZKhQed+Aozwv1010I4G2J1rGE
qoLxljISoTEhN0PHtEx9zPsDgEQ386MhoIORpmqQ6wbGLbIek1pjk+FQDNNkcxg4q1GrmPnvKxd0
Gxuws3YYY32sYh0cG0E2g3DlFzeescOlY14CP2tPmb04e1l692sjT10elBcLx8lhaPF7pqlP7cj5
QG8/BWWyusQhgioojqVGWXJNcDNOj5unsjtrN6X9uJPe+Npm+g0vi4qRF+2vrB5+1a24tyXkBbl5
yxtG7PH6bI0nbFnzARH8Xm8DuC7h/jW5ZeOpzasd+eBq3xlYleZ61fEglv7MqLO4SR3BxdqUPknw
EuU1g4ySAd3YMr3GalpREN38W6s0dc707FN6sVfQWJHqx7w9VEJW6oappX7Gge55+2qu5g1/L0p8
JMvUbBJf2ZkTjbblrfejs5U3hWPymxWpY65xVfZjim4Wqvyt950ywjOfX3kNZdl8MGwVdNCmdjSk
LRl8LNvY9szw/fq9tpbupVA8b6BNOkOfZqgvfTJkXTszP9X0hEFumaQ+R2eEsJXWRkZfGSyr2vuy
48gbzZouZcG705ljZv01JuS6R18si3Euh9Y2uPSY9uGOdPRkP07KpOEue+JIgMeYzd46y2Db554Y
Hm1jCBfv0q2eo7BvDvhDOTQBJRqlANW3ZHitzu7CuxRtuZD6RgpzdqLNSO17cCPrjxLCJIelzL7B
Dk9aBsfVMj+g/IdHHAfrUTTZi9zmcq9WQZkmb9PZf60tplZjjQCXLfXw1GTeuXetX6ndrFFVW9NO
SdwSpvb/qMna3ngQllf02/IgTM0cXBCMeId2VUcVti+SkKHej8R+3Z1dSdw+TdDdhuVoZk3cFltz
LcuDfkqMWpVvmvD09GiPc8PzMGj/CIOmtGMzVc1TgYBU7jLV1BLa3NJdTAQhcGzIluOQyXciyBgf
5dLNt0u3MZYgb2YbVh8DgsQaam/GjquzfdNKvdetfJE9ZuUhqNynuTC8p85am9jO1xttUyLif2o+
sRFTW0zes8462gIOyZxDichSP3fNg5zy7lSFho/ciWT+to2pf3K6wNv3ZTF82Fu+/jhQHg++XZRr
5HSiib02/cAbvO6yiSGmwzT6hADgnRYrLX/CYTZINnFiBMwMwDreBnroRsAJi/VH24LYEr5Gb/2W
gtThkeF9be8oxXvv6Mxunh146MPyrSjwiFzNd3o8FbnEjxFlXT/gYCaGWeyEZ6V97GLXoIGwGfzQ
ImPX9ROsE3y7kQrLXVhwIESNVmO7xwQA4Ked27l5qVwPiiKmrIJbdd2tlZw1KSzoPVt/zHLZjJRF
mb8sN0G/fDMKSqFx8tnspw03TbGlYDnn7R0k0QPS9DlbzRXEzZUAs7bD0dpQaqVZBsS8ACrlXYNN
eFnNMzOKwo0gtFF1es1yEI3w9g65CXQVd4nspdriOYMwqszyjnlHtNCufGYDRkSyJXGvtDzAbsn2
VT2Ko9lq434glpx0iJJMfQOTOULJSRILS/WntOsCohujtC8kL7uvTeb+B0YF/6a33GJnbc7ylfdB
ftZIpC0SIaqsx1wCbtjW7rM5DI5Br7PznDty3i/dNHR8PsWIR9Tmtu+w8RgJ7nwnrgbXkTs/N21y
oo1pkVSuniAmfG1Zaj0zGLiRlnVa1ryb957Ol59tGPQBM2fHG1FXMSV4s1O2wLQ0TsybZbHaMfdn
d0+SbsFdGJA56FCq9j4kTPR4gvho+Eg+79sYeh0RDGRcTXn7Kfrx79iiMdfDJG46p4Psh/kkoUoh
3AmG7HbS2/RLdcH9hKc0KediwhCwhkB1tD4HRY6bMZP2Y946dyIcjMMwrYdAFXd9NR6HToQXCGDz
wH1U9vdhoLJbl+lAvIwEG4cqhK5TZ50Vt2pk7DMBDDC4ol8MP71j2sGlSDP92Ps8lSYi4JPjlrei
L/Zq884F47wBC5pkpNl89tCNEJ/9b0xJdgJXC39DWGZP1pqLIypA/lj7ZbsLlWsfhLZRb3O+6TBs
d6sdVr+6rTyNofpuOkId6zWc5AhniVADUtAMsjP1b85b+a4wFPM29ulemOu9a4weBMIJ3pmBQpAM
ToWKBKRmOc7d4D07InQtfOgSrtxiOfhQ8PevW2W/oMr+XUT2Kj04jnSJ2Y0nV32EA7sla7BNxP/D
O0EM6CHr+AwJHFMr1N48nPASBadeM2sarrikup+2KFXEZtsJJO9seUNiWZ28aAPvP6BHXmLQc8Yz
Hvn+WanqqZAUsWnrqn3AbBNrb2UR7bS3U1Z7AFaAIJ2a2X9vSlK25ooLzVgWeSsNmyYwHQ6E0Mdf
hDDoWefszr/+UgcL7BENXJmY0lmJKgyHThofA1G7o0pnyreyfQMxNgJrAjNaWgvYVeDCgUHlnqx5
CWaAI+TSOI28zaZOJG4mfjc+pluqYvOlCbgLnErd4mai17LkdnKydM8PiBwtyn9IZXcN/ECMzesO
lI3x5buNgeFHV2etPIk7a5MNBK08f1FwZsZLtSg13K0jZRJsizEVF4nan34Ng0q93YSBab70ab1G
Slku9y6wwXRZMn0wtHMxl47WI+yodnt3EWeRSrt4ZfCRl1ByaYSPsH5bjOWmmfe/Ut8UlyEVKQyC
2R678//YWf9pZ8Vc8f/2afyvOvvf/z4U/7lT9OrU4A/806cB8wnDquOENhM8OL/2f9KgrrlQQfwA
G2mI28LCKPGfdlbH/zczIFDKXw6fu23i+/gPnwY2jVAEGGQtrB2BKYT737Fp4BfBhfFfuVDfJt8j
QtwbHs4QFz8JDPB/dWkA/QJYXRXndkHp57k1R9e9Vab2KmURdLAXjfu7wzslI9qpBmwizndwN9n1
x4WpxEjfmJw7O0S/k+uSOeSSpOjmkfp4dOA3thQaISwyF9NFH5klf2/4LnNsk4++D4MDmM0MG9D+
wuUJeuMTUEyYV5EmJ0fmbsu93H1lzrb4SU0boJ+dseE1WuTsoZhui6d2wRbiz+yCpr9MuU0coQQX
k+9XpL3nFTOAg26dZ2hYU1fEFueQDS3HpXJTrcr/ZE6AGbQt0X7AUJKWvLFEYWLrd20Evm0sPSOx
9GYURz9oUmST0FLT7doYRm3Erstkufx0J93pnPps2LB32KQT3tzW7s1xB7ZjsZ5hmsM3IDKJCNjP
cnmpwy4cj/jTqvChL5bQ3OVTg3OET12Y+2WaRXOUASVfVSjAbXYDQJXZiuUREGo6HB24IWqZzCi8
hCPztTuCV24QHGq5NVHXDr11sFY3yJLOd2BCus4oBFLBZAi5DwItZrWfhgrXDbY5tnpjePFsM9vO
vQHd8erS71zzXHuFPgUC52k02Nbwq6qsfIlhK41y1xeo8giNk81h0++dWtALJKthURycM5vpMdC/
jNnC8wqyJnuQA/8MNqoBwM4PIQKQ9N+shodLNb28MxnCwtzqBnshpxSuDpZcQkvymsYzjaNMSVkw
dZJILtJG6Y8WIwi6o8RAI2NbmH21rwTc7l1IdAMSzNjDc9hwXBIw2MR4x8wDDducNfFOxb9HowIJ
L3i0YGaQaahrSyVpprCfjCpAh1n6q+gS2mvzKgSsq8xry8+uIpUc5yKwX3HvoIaWFVmQzcB7jeen
nW4MuJ+32GCu5XORUlUySP1nYkvMyWYLN4QmWjVvU6ByqFo5GB4/J9dyWC0AXRHCvWveMNUnjluX
sBATMx9rioZg5XebY44Kk7EVxr2gxAC8UuKUul73YYPbo84/dNkt9m4q5EA6AwTcHA9uC1yHinVM
91diIGFKL7MY7RktabZcGg9W501kcOxsLlGRzHBkmmEwPmXuI74AcM4gNkUW4pEV+Fup15wVHmKQ
9jh0YKpwLWYFAk8gASXGLQYXvq/cN9DDXEt8j3zND4pf46fCECBQ8qysSEx0+yXK5bIwhJjIr0RM
J4xsjwRbPoWtnGcyH0Xr3LRa5581jDQLLzA47pgYZZHtkKDDb0Nf45ZVkzv93hg4MSFitnibCJi3
19Rq/eYB3UIvb0ZoOLyt26URY/9dBr1NoK9hiQKP1MDvN1uQoDZXnati681d1SDCQcbfXAH3w9bl
fNhmXNqRGXZT8I07VoZn5B6pAAGbrcX/uLxrC1IExf3LrNrSvE+7Zawfg9XzJhVVeKZlEoZqAghN
OHlOvxe1KJ2Cx5kMHHJIwHlOsp5TghcLZSuGZ994WRLiDNq8ezjHlXYTDzyVc8zmzK7e6Y4DPDmI
nEw8q2kcnrWxDt4OHFNaXHwy69VXXpUBLJZOd1NPhheiTzKosr4eua7qZXbi/eT05rzAKRzsSJTh
yNajta7LWfJFaiwlwwjwKQZLRuORNq7hn7tQpN0brCjhHgLUgfCusBosv8qePBLk1OHt+iEXz2ke
g7QOVYRGVi2g5XAvEW2yrcl/99Hz7eP16JXpbg6MokSCUH6Q/ZHEd+A0LdtKxoLhn4ELN7e1s8+H
hl4Daa7y47KDPJ44C8p7ZC59252mpgkAnBb2p2Jua1BeepvmOJ3dRzcVhENXLa3vfCMeCSugq4rd
rLSydk5l2fmHJZl17deFChFM1QJVPjfMOU/ymbTEHbL0uhxmQYv7EgbzEFzHiuLK4cQeLezZeqlB
STHoD9YxiPWsIc/wFZi1+bRhWHFtB0oAcbn0BlDJ1WlAbDtLXGpjrpPOXrCNMShH7MjbjlQlDsTH
zrVzeYAavbyq1sMMEWp8NKcKY3dIS6p4weagL9IdUoEeE2LRCkVsGHyfEtNLe+eU1m3o8iDhDlbR
lHbWZzrUTXAsleEZyLm8PXFd1P1wGOG71JEmr8q0bG5SPAbC3TYSLgD+9jMrN7DqkXjmt5K39VNe
FyUpO4ZRe9NddHZYaq6OuIeqlR2b3O37Ezli64WUj+XC7DMccWuNLk4ki+bNOTgQFX6gmpDv8tLB
+uI5BsnPPNrOkoYMV3Y/K0byUQEFsjyHS9/dLla9vhq1bqv9NXZY3eGNAwGf0qnmU2QWuTXu8tzl
d22aRQ0kTw7BPuv7tjmgfJACJ4bLXE1nDgXSc1PZHsbMkqHBfSMm14yFdHM+FlOp51KUcIAX5Kaf
OYBTidujxrRoumJcd83cQZkoh8x/qFH/keElpsA9vbZ6WeVItMTFN/2sykHQoFtDGvWeYAIxlbjd
wK43fEa+7qx0l7nCsa/VjUB9pwZ8wrONrFFDUeB8Cwb9C9pzE+xtI3UeLd2BpEHxCdqdRVUlaLlH
f7xQV+nhPpQbF3kC64r+oA97XXzXIRO5ajcFVoq5EhesXF51uUAKqtiX8XtrDYLALELIXiYrXK1L
Bse9uZsYYc2/W+0vTDmYHGChsUUd13Vl5MgFwmNg6PZTR3zfdcK49JB9imHyusMo6dkZMTgN5IwM
CCHx1rUyjpVXFP4+UMwSoq0Ror23Mkeq/QhI34/E2GD+mYx+TNICiBXv8FDFztJoEwMQyFr88zVN
fSUX1hu0kBK+LYlamUANG4ZjNrSGf5pCt/qkZ1yne6vu/O4JOOg0PBs55oCD5bTDT1iPW79zGxs9
tlhm1JxqCYp630kblyUkuwUIL7sl1ngNx7o8F0G5ht9Fo+nnJ2e12ocN16m9Y+YzeB+NU431gx2Y
5fzslVTP0BsWOSgSiTtDXmNY+SEPhq7V80G0/Bgj766B+mLxFpp5WXgADLbMGW/SIS9/0D9QoLLS
9GGUsfkCI70a7C0y+na661iRw1CzhkKPq8X308gK9DoA0G75v5Dj2sCQOYONs6Yri/qI78a95YbN
8X/AZkgjYxP5+4bLEUMCVw13tTNbUZphkjo5PFlXFt26diS9bPcTxT4YYu21NmANU4AZ01crLWt5
uuAbp6tDGridGBlYWWuUFFcSJiUX3HLr08Hez83oghNj0P5N1bLqfcFuEFxEWNK+fAAkL34PeC5O
YXU9VvVi66QVabNFgiZ6TAZGwJ+ciBgqyTqY7ETwWfSQKkDtESHzjs0rBSIY+WlcVgu8VGZE42J4
0eyY5Y+jXdUdOiWxNrWlO7xp7VToStgwSAzXsGwwcA/FDyxNDoa5d7iVxHVl0hGKK+sJNqC9v6DZ
Lrh4Z7CvGBWb9bmVLXlfSN/OHx9cPQ0QsKYu9kU3gEhts/6K1cOyHWUDam6c52I7ZlJlQyxw+NaH
yjSsgjukGoCd2k0Tm3YrGJQPJMdj8Izu91Ro8y8Gwhrfa+HPA96GkjLVNdTMso5WKAGs1DDy6H8a
9X826lCS/j+dOgNErPAFvfk/1npdG/XrH/iPRIVJ8jTkPzCXQtv3/yVREV4TFQHbtTxqQoIRdOP/
l9tM7pS/xz+2bNv0iTn8V6duuP8G9clh9ZVtuvxFh/3fadWDgH/Vv7TqBCp8vjHLtQP+27Yt69rK
/0ugAq9kYZhO97Z6rvk49h5DQ6gYlVGYCMHBMcfQcM7FRDSVhFi/fDrBgelm7Nh6PyOSCe9ZOc+a
grAMqoTsZAiPgI0gIX+ARS+B8TRtTIhZHjLIcysvzCtv2lnNgDcz693Jzo79ZOHjmrABwOB0BkHE
YFbGW2v96ZQF+fDS28fGdzAq/jL64YLSVZ2awa0T3xo4wEtz2jOlQeebdn5QxghR+AKDv2ykoBxf
ePWAU1bMkcsritSIB1gSfXaPOzIkNjWf6utLj1tTlHc6GJ687alw8FR3gpAalsJMLedeGWc3yLEI
YOpQPXb9qv0Hjz7p59GJTOzG0cDMNS/UIR36I7A1sIOSZSH1gcjF5breJ1Vfygd7yVoIHOuhAQI+
+9Oyj6CZytvFvW1xsTTDyWGWNRCbwmBUE5d05vOo+P7HeVcCv7OaDMv2QrKcK8Yw9gvLXeax5ghY
d8v0Y7R5EsgfBHp8tpibhtcg/AOxI9oAKFH8hk/Kte4mqzejkYVthzEFqVzNt3jzX1mBJI6ORe2o
kQz3ocdvBVcEBRlu0fxvPi70I+w+YY0MnQewf8gYmNOvgYgjc/8uslbOdsTt/taEQxVRe58NeWO7
35X2PqCKjlGIX2uTvxg3JoZ/u4TtSS2VQ9/FODay7F/pvDUHsH/zReAKvQMjFkGSepu541Lh0Sry
IaPg9h6nYuaZL/0iQP+lbxa5Zqvw7F3uvYtiO7TjcidncsaR62Oy8jBETrgLCwTY1qJpAx6d4Xqo
M0xWrgbOAXji1lHublXLdQsUSWO9I2h9uRo5snL+exVK460dzlo0O5O+wOEhJbv4Y5UgAAJ5cEPJ
FVTsLYITEQY1ooKe1lGGy9hJg1v2HJwXmpi+S+HPVIwHKgYJhj/H0qWeD83sYKkVSDQRPmppf0a4
WSBLXl199ZLoQUf5bCQLU/CtepxJSqP9r5HeJD3zejC6YGe7xT0+vJ1fqb1UFq4NJzaDZ7cAizQs
YGlZ6GWMt4HrnExyCFCHjzalLPvbzuC1YzCetVHsrxELtjz4u9x8S3Md2a4+rWm9a900fGCDWHNC
cYwrh0pgNS5dAHyzDONm/tKAikXzCETmZEPgsRpzty6iu3ckCl+Tr0eoNE+zhkW5tfcu8xCPbsyh
2I+MhkUagfm0tO9pYZwtnEwlDEI3h7FayHFv6rsSxE7ABe3xKo2l3lFJGtt7YX4wcwB0lvaPi2QN
B/45zHkLxS3RzdPkPUGBzmMp3Xk/zY8WttOrgcmeztpdnmdW4WzjY8vLX6hhSpBLoGbIY3F1HkBW
wlBaMH+C3UBYHk1/rX7RaRGuF2SWGC3aRbcbcl539iM4HTabynhoq0+R2z8pFq7aBVijXnRafKQe
b0PA/i1t/Wqgtfi0ah1rVgaYxBjBpk4Czqh2ZBoKKJVBDKqMGOSrXICq8Zp3jM/WnrDu9jc1fhqc
WYr6B8ca1dVhKh/LMuWIuFNeEV42x/ogNcmj3cTKyn5ZsDmiGk+EIMbR++bOM1gV503RVp5zaeP2
yuGEr/k5cJeHgSo55XGREw5MI28YXuYlaHx3j/tGJSRv9D5POQCxYs30HRPED1rKaXsPg+/QoH6i
GzfzZt9a5o7nLgTyrg50SynfPD0beOYqxbiqfogwnRnh3WzYOvMTPlVzhoDsOt3LOFHZZMNn57K+
JaPSt1JqGNmIU90CCo4yVOKbAAhJYrv53eAV093kkf3J+6L+xQKNB8MGdeaH/QOQ/C/FW1s006MJ
TjdyhPk5ctcMTaW/hgWCrdGE1k1WjbteZYfQQXQSrg27vc3vJbBeexARFg135QcrLkNZ3Q2pXL/C
0owhRJ3I4d2CxE46bxB7wlPqrm1pia12Kc+VPe+pos0j/d68w0dNfikbn3qZQzRmskTJ7mNRX6Aq
xuWovBuny/U7EKIRGbweXp2GjUAFl6xJEvmvWoC7oCRUx0FT6CnBAjLK6epjaFYwQrI7p56pk6xh
c+LV0K3GMT2MSNmwiSws6ero9sFv2VnZhe4lOwG06CDphwBaStILaMmsEfGCq4F1K2BxcxKBFlQs
I5t44FXwfiXQF/nCGp6weBvZq+BZXP6hvzx6dcgbmd/22npNjXQXembGTP2KNwqstxCS9TK4T2Mh
MpJ624PaAly8m52wsOSdIDBT+d7W3V5PlyzrflwTtdJvzeaX1Xf+OYPRvkGym634Ov/fYh6sLapa
M+N9yq1X20vPlZovq5sfdbi9A7ZJ0k3/LibUGH4Cd28XOl49cUKSw1IVFEx9+YD9Ga9XU+xcLqXY
udqdBEbufZbPTPzzd7NZPlrPfu/Y55ZVAxnKRp2AOD7Ibtgb7fjOhPSQD0OeoOLRIFsmokDT4yS8
1+hVqN6H8ZoDgi7QXVOSwusXthxAnJUFmxPLiV9mYUzHzST4tM2XSYsA4YJlcnXXjInZTs0bIN1g
T+xMJ703OgwijXGOwxpwPv6HwpkO6AbTI47Ajr2WI4vf6OK2fVXkHjLolM4vjdvmO7cssi/h9jnm
xmbA5NvlLpi2UZDsaqkaOpxGaEorh3ZXMPb1WCYKxayzH5rUpSAqyvG2WSr/QGTGJYIEJR3VL5/f
0o5dOCc0ju4x9RxczqNTcvmvyimO1VhMMZu5DsD4KsgasK5qjtAA9aopUsh0KVzrs495HlzIvEB7
m8dKnque9yiSORkv3urxvgoD/9NdSZuF2IVvQJvomSNs9L4aM2+Z2gRb8Yv9tMNe9Mb80fIw7GAK
ToB5QHVk+znsFBBl7leyT1NNFIGcJon76cSZ6O2IAuLU2nAyMGrwuUWr9SCNartMTpY9kiDJkarX
5tYAUxRV7u+B9Iq/XDzKi7e5qdbT5C7dHrI4uKlcODdgUJdnY8z1p8t3f0c4BQBzmTpJWDKlCsZR
PLaIobfhqNtHvpX0VJT6ya9TlWB/45QqhzdWVOI6CImceXJm+QffwPZ7XuziUFv+qUu9ml2xrKXk
Mjb3Y+6MSamxIuaY6aruH6PxtvnVFGbzlhNZvvEYRfDq4e4jaczXa7YVatjYsdAJMihGg/wVb90C
MLQ/hGQO6tCBYV7LfemwNBNJi2UfSCeJ4VWvuGbe2biaHsI0E7ySEMDKgZ0npUUTvrXnrLaL3dB4
6wu5wfZb2qH3Bh8FpD47M4+jOU2M2XIEGZaR7O01EK9+E+Z7Y2ntI7qvFff9wg7FAbLBaQ0MLKZV
9hhCDb0SUnEuD/18aR1VPpG7JC+ZwrOa3hdV7IvgcevHzzwDK7UhuKequq2wL7FAipWUm+UfU9Y8
IU3k9xMbv3buol4KFrNgjxxn3tEwv8Gn/gLRYYk3uIVQ7WmA0oCJHnCoRhXF336haWgYM0YOeVi7
1yxt1LF7LUioDY+sg0hPHeOpmyKjYK+L35gPOyp08cE2vbdSmV48sJ9Cld4DJt+RBZDuTVn91HyW
yVoXT2k5Tg9sGpZRWhYNOSIDp3+2vXsG+0A9/PZWmZWMIBFybUCjmQqf6oDVH2Z2WUPGcrWzPArP
fG/U9DA543iexpnugNRUZjXspIDQvyr3s732LTZNSuZXZ8JHLC2AdiXEUt0qQZasCf8B9XK1TnKf
B0WEZ7yX9TOHKUUxicp9a2DCkHr29oNhv2WFHm5l4dqnacKI8oCfv0s2ntu/BFtZ75rDQx1gye9w
5gcE6FhgsEcf7E9csh47Y9Nw2fPSj7csCpnvqoLQ6Kwk62ChY2MWwm2aFBp7Xzb4TH1ZZ4Y9pM8w
8gAKUTFzOGsnp2Kjjwr+D3tnlhw5ky7XrWgDaAuMAbxmImcmk/NQL7AiWcQ8IzDtSOvQxnSQ1Vdd
/Ut9Za1H2X38h2JlggAiwj/347lxQ81aaXBN2uarJ7o5rLOqFH7O/e3T0UZRc1dztc3oSJK0bW+6
fknuFBBGV+XQ7LHnBmpbpcKOT047rqx5b5vV/KbRJb2ptR7Du/4rERhTVS39NMLcC9PknUMxPZPz
+DMss349ECU6/Jei8ltRscE2/GvvwxoNrPnV/qmoLH/gt6JiWX+DImMKtBTPgLu1aCO/UV6W+TeK
3VBZSNYjsxnuP0rJGRD/zXQcHc4X7x6BkEyB1f9iVIDZpp8KtMUVeWHKf6sJy/pnlBefx8EDvHAw
LIPP53h/IVQ0Nb7VOHXMVRUq1jSh2TS36O78oOZYPJhdaG8DomX6xtLr/pMqcMQBZtKPRtHa3SZB
nT2URfGeZcvo3gobQFKexdgIIA49PxHi6yKt5OVdQM0P0S07kjQdBAHVUK7DocIGsP002HbwgusX
rmVvdtmPqinyG8iIJdh3S1sKmZoZZ5c1nj3bWqCDVVCds1TMb1MkrUeVpdZSu1j6DOSf61CUr9qA
7L0WWYVbgA2wsxNBMvIeGlyM/kPwGttl8Tl6DVS7P373fye1/NnzbiwX7B9mkuWC2qZhuvz+XMan
5mJ2+VOhirycetcclENsZ/rTXFJzbFsuhXg1kvt9ObX6V0daiYZP8ALroRtGQSSjrR+oOk1fp9TD
YEgWj/6nrtJXeZAz6Lfm+BGJBrtaiapKf2Fmm0sJ9d8R9/+6rex//+wWcy0HmU4H4mD8paKeFiXA
SBNCilmQUBgoHtkVVOdtHC1mKJvEwv/PL5a+XIy/XKx/+gvhtPx5scxARJEE7Ipdhm40ZsY5LefL
qZo5I0HudNtIDJLW6B6xVG85591kc3abZcaxCSZgwv2mXfR6lu3//IP9syPo+kuERE8GlGdPeq65
yJB/yIxG0xKf0fEXUMMMWzTIy6OWjsH5/+Fv0Q2JmspVsOVfbhWym3UrJexFnM/dDXveZoMFvf+/
3JHm/+EiOw66KfM5iQRr/uURB6U9U0DjwQFPXI1hHshMqKp6EEJsGYKXCHoo+Wmjnl6F04iXxnaw
xytHJD8bqkG/I8FuNeZvMAnHQmjCGDNHbO7y9JduZCiK1hzoOIpHxngq0sA/W7Q77YVHd05gnpUX
qjvdHOlmSjCXPvZZW7zVVeSgdeUNxzMUmzA2oODWhRpaArtt0a7B2x7GxWS60imrOpgFVO3/mgDE
v9crrGx/3Ig+LZL/1Odw/tmUn38uV9f///d6pemLzu/YHk+/YziebbIs/V6wNF3+TYeyJHkqbDT4
K5by7zMA0/6bp+OdAwzp8NJjTfqP9coQf5PMBmzqHa6LHO+Uf6PDwcLa9+cbA/cgdMvlJsYtKCUa
Gt/0zycTn1uoFVP4s1GWNmMTTY38trISDDl5oRi7h5xO0KZIPFmVD5zINgk7jI7Xaoya3cTOOKDE
RkFVtDLDQk13w4g1PLhJDeHUgFAaUy1xnbz5zke8wWCNySF3T8lgwoPGJWJyoDk4SApVyFAO+qtF
SqH16le8ImVmWn6gk21s/JrjfMrBo9TIqbi+wUxMuU9QGLD6oodGoivOnjUaXb9Vs52pRyahKrub
QqXsN14XhAqYn5rlHYAN/Pv4rQQDWTqBk6PFGjqts4InbkMvGXjAVIZpBiYkFALf2QKDBGlBtdwI
1OQ7uI6BlWX0zaNtNl714KlBdBdSN9k7M1YGyHKAKbkXvwfLy4w5uY6b6R1j9MwCRCZLhi4jaeS0
RXgjHONb16G1vcyvXS2jht1WbtFvC8Nwy4u8jrvTHul/613H4F2Tmxn948t43O1r5YC9W8bm8TJB
by2XKqHuOliHpuxgF7oO3EltpW8UEE9n8zqMH7pm/K6coFWf7IbT4pa+HqGf9GWKDwUPPgSjk+BT
F2ab7MwxrobnyhbgsNjdJBNugFhwEicbGpnWEbU3c3/VYBCTN5wlc3NhDOq1J3F1F6i2xI0OIqM3
j/lUW/f9kFXu1lpsCfnVoUB1J26FZDEuUM8rUTB0/JL0JXUG78urz6EKI7RHXqj4H+KrF2Km4fSH
vRgk5qtXollsEx2PWkqybHFTpIuxQkI4xCpy9VtMbjqaPv8JH0ZYlsZ3b7i4M9LFqBGbtCqsZlnY
uCQXKwdqD+DHVayKoVvk9ayt8G9djR+gvjCBRFdDCAdEdwsnAJtIx3ufGYmIjXbTMjCfz4j6WrOZ
BTtWJF9Nx08VF156myi9Srf9YkOplKjO0dWbktvVSKo2duPwsuBTQz+8elnwjes/sqvDZWbk9C2u
vhfRLh4YaCymc84seKT+1InsIYfo4hJXhty8I06D7UKE1hTuqFpqtvHVaxMvtptMDnIG0724ccK4
0cot3mBcOqODorSaru4d4Y04eewWgW1X2rNbr/EVSW2nqql092oxAZFKr0jU/zYHocXgFGqvriH7
t4WIvCF+IqVUEmzE1WeUXT1H/FLwHw1XL5K12JKoYsChRP98eo8tCN+SO4/YJ2uuSY9502E+FUnS
XX7+2/OUZ9pNdnVCue7iiqqvDinmZOhN6W/nFPXaIz3QUn/idRs+Wpj/oX9cHVeYNwbrCUeaGHax
WlxZzELZaodBSpJtvjq3wGXg4ko0LMNv/dXdhT0epxdnz8X1tRjAuMrDcDeWjnWPzUfg4bq6xTAe
93u+uLZRi49Mv1rKrKu9rA9yUJTJ1XYWXy1oLNjY0XpWZQlqt0CITSpqDzuatcai2ccjCZJtLGG/
M8KoM1KRdO4Kw59zqFs/jLwsTsKyLPOOdCXpJux2ZNKssQPOU8My+jk3tn2f95I3uTE6Su7KuRrY
aSRh/S1h1O973vLVK4Q6PQJ8H9fuLq4tW79JMdAQZh10Pdwp+sneJo4aT1bYcrWSAYLpjQUuft44
su+J6vSEGbbNyJhwQ80X4O24T0JMd56joDoOPRY0yDSanLRVWznGi6Io4adrtamCzCQpBzO5NBXl
LlGaPtrB6Jmrhvl0vCe9qtsHa3TGfmuHtgYTdyzFIw2oOCbsAocVcLhOCDQhaXz0kQmmDYegxNzU
pKlJJ2I06BuhVRxqyLHAJbUmQm8bBeTN8Cl7mSaYVOmS2Z8iCwLqkOu4ZhikpGQ7V3bokSpmwJHW
012UWIrZDDOAWNE6McdAn1bdPMkRjQWCHpGQholdf3QzGcJ1ZbuIKkpLaidvbMoxmw83DIPQXHtY
e8E3k3ccTGaGeVh9Gd3ooqUKOCif5G7FM/vxCV1ksvuE1g1PywNeLD2dNvICYXmy9uXA6Wgr0xr1
c0joJaQlvWhDn5UvBXLXJ7m6621XTru4mFgffavpFdbITMcMRuDXSJD8DcxID5wZVIcuPKB7jOOo
636ojfZ8m7SRPuJjj3WIFtJS4a7Ebw4+2DSNe8tFPB7xU0EdBASgzfrO1iPg6NmUtMw2TDfC6xqG
bvqWwrOg/g9BC+TROvNK08UECIqA5JeX5FH3Kw61qTy1SDH0Z1AJN2bFNrA1t/vpknBhPhDyhBW+
3seWCzUfVm7xgr1lhF6Rc/yNqA/il1sdsoTOrGxTBdgvx42HRjWdgd7LYGNHUd6fmPy37hE87uDs
LCOP+cUR8BHWtJZIXABVWeVaqlzIcFobZkcGMfxS6BU0idgTCs6kpHaWo/CoCiAgk6GNhHlSlXF6
59YNGfIZkyejc5abmvOj7uypPfdAndVlIORJjasJIb9hymBWJOx01zDOhmo05xRpSZfeuV1aFr5X
DxLYiNOUc39HzlKbnuqgEf075bFoU5h+GDPhtxin+DAxz8VNFOLTxsUQ4CdiOI8167tsrCQ4Zfia
ig05xyx4DzyEOCaOrnzSwXaeuXBMLGZpFR+VVEFtred6TPofg91mUJmiIJxOXpU61jFmN5A+TRGj
T0hhXf5RE3GG91eCkLsZHR7jQyAwkEMmdKzhLs2rntIhNrlEhlRZRKcpNK38yHhjKJBOi7mDZ9Py
TS0Be+SVI4392ECefCdapeOHzxfvWuFOjbWrZlHFe1hCFLMMI7hbXilGJnyjHxp1oGQg1p5w3JfD
A84CeyEt5XXc7GkZZsjRd5HOh+rq4YGxUzBsrrv9pUT+H01of8HH/uUf/z8trbc5d/xroe7hf/z3
Sn1kca1+/bdP7E/Nz+8m/sTF+OvPw9DyM36fhQyJeYlCd1KBusNkbMHc/z4K6dialgMQfcG6qbOd
5M/8R53d9QBFpIjzky0tKTiN/126MxD8DBQ9NCpq6MBo/Vt0WcP6i3oiDT4A+pJFcIkTm2s7HNX+
PAspWOX0y2W7uMQxi7WSJ8DU9h2DuY221MJbjfjhtGYFhshTP6xZtD4uFHb+rle+6rIfeSVXydJe
I4stYVcP5GX8YdZlQ8a5okjFoRd6Jx2ps4EZYGWxcbJ/keSfjnaOveb6E0cKInxNZR8cxXR/aruI
KIN0y9cI7hwPulVUB4Fn+CW0q+6mts30wRoa+8Zh3p/gpqR0WUsoUJqBv13KanYg3tMDNfYsWZ1q
v6xJ5ye2thEdGOHIfQVo/Dw4EQAcnT8rprEAJJMV54x5JIyw7hJR3HeJbfWV0P90izg/+k5mGgvA
T+zNrP3KYWS8QpXqLmWX46TXJYIh1VW3kR0WOzSM/pBjvb1VXdV+xxpEl1yLDsuf1AZ+okhN+0lT
w1eNCHWi0SW7CV0+MlGO7jKOmv1NgkjuY4ikeyB2HzLkAs7STC+NO8/m+vo1sCw4eyAS5ev1U7rT
kF4Eq+QtvShfDPw/ZIolNKxMsD68/f1ytJ092ZRlkevsbytB5PQUu9B1ZAzdRem52ANOSi+2F0TQ
IqLR7yQ/YZT2N7/VsV7pNCUchKa1S2mZru8y9LVnnKNcgDwSW6fDTxTnfG1ioHLfscRepqAhmlBP
6WWwHNJKFIbL29kx+CYaHx/fqDgpRbHcenIyEJxNlIk90MFxU3B4oRGiZlCLScz4yhU/E/9UQFeq
rS3En+WXV7P7XzWlTHfLxU0i19mzRdUQo6np/U5kxhsbLCNZ76+8ST4aDvFro7bLw3JZC3ploX3z
lQka6z4hqA/KDvGSaPylHOUoqOdV/G1bYXzgnCT3GWLxnuzoF/NP59YiqHE7aY31w8BJvCbScptC
RL0rJjGse/aLHO3aFxGIO5qWyn7d15BPpRvTh6eGOnts6k5icxskBOE6PeldAH0H9wNgK6W7LyLV
Gz9l+bvYHbmSqjVd2uMEOHHHK/uVZw7lVpeO5ms8trd1LtRGVGNwQqw3z2nh4cdjhX0n8zKsHWuM
Dx4g2bUNg4KJV8epUmtl+IXJ38ZuyF7Bh9oaYMZyzS9T0PW06ibQlKB/u5IRYQPRspzbcxeCr3VL
t/uVDJBnZO/hgAjxI6ytRmOX4LrtZeCGd0uJi8gbqQjLZxP+p5U697UYzNdKucNDYrFRbUKDfrbM
nKKf5PKn0zw7zcnNbH0fiml4mEKZ3HLXq1dQKvqm4OzUr1NV935Zi/C2dfTqCAlCbPUcH4/TliiJ
YODrTWkMxi3usoAYlIy4tTrvTjGj8GtKX9fE3IxzyizxNqw4QcFpJ3DA4g6ARoj1xGsjWhMbLglV
eZQkC6IxqwAJZwdzkxPxkDi3naPYYBfMwEUZULjhKrGebRkeIf5lzMjc0TkPKjU/cv7a7TRm9kHl
5aeCnYv5U1IACBHIPma5DfGuIBgem5pf0MWwpg/gSS/43W6GtGg2pggwDAZVzScsaNuB/UMc3QNr
Exsgio0Iy1ZB11ivWS8l+Pw7EqG0NDll/JyKoDkahWZ9tG2FIQh5qoPuJyJGAnWXHnMoi9XGgyt6
0Cv9uYXd/+rBWXhVlXM0ZxvwYTdETxJ6E+p9R9ukiTJLWHvaxzNcFIoaou5oFW3wYhsaVIi0m/ZB
V3Z3yonUvsmxoC692PNqWFzkA46JU6cn2tmhPOKB7kKksqDqcYljh1rZzqDX0Bu0eVsxN4rXFeGC
r6oKfjUwUgkSjXsz0qU/cfh4xOHq7UFj0Vzt8uzDsdASknlj10KhaJzXll5FDDBFvh5IjGMjiuSm
VaK55fovqCp2eWu4j5doioutS4vfcziAJXdG3T5GDJrvwnDU1lHQuX5jW+P7aMp4YWeytWuVt2lh
Q67sEVfpmBrZJjLqYaXILqxEaTRMkWT4c1YG36lhyI0q3vli1t5SqBnUGxK34FEhg4MlbM7PCHeh
b0CKOahihM8aw+fG2Y6BdtB7b1Pno7exVbQPYXAy7u/6z95S5yZxR/gAfF9Xs0+E2yEttVl/EM7k
7atggcC6tNKcsjw3Nw14sHNaozuu9DhEgqt6Uz9FjK5OE+KD4LVOobih2zV7xSrasykZ1jkIGJIc
wXBg++28Nj1hAo0azE8KNlz2AHjX+iI+NJCrntvKm1/wdrmnaQzF8kiYtzKC8YM1dDKOnV4wBnFC
h2m+g3RwD9hk2tuzZh8woxY31OnMe9OW/cYwqKl3XKfwlRbIjTHr2S2ZvxD7U1vvcj4IPC+Xd6so
eSBcFuSml0dyKSYug8C7GHB2NmMdLqQAVirWOzgNkZXca2H4wNh9ug3twTvF3Zx+ce6HmxLYEwmB
4inImWj3ujGsK9PIf4WLF8bJvXHVQqzFqGCVW8r3yjtIUI9w6WNvRexCbvM0GH6ZgFG8FZESWmZ4
4bdIICBH3MLR7kXuJLgHNdxdpOd0Bow90AwG718JR5ATomX0Yjjjuza11knQm81o1FIQv+w4v89a
p7yZQl5qTolztQ7mgdsxLh8AAFoUguhY/4wqDi5dWd+PltB3RhWdBQao+1iWWM0CXFSrpjP2Nj9/
C43yTmkjLHqSu6Ar29xPE23YBVF+oYQJO44c7yjg63FqEsYM6HRZR/DDLBZcazbzM88qUJiam7h1
LajHTF7yqsovsqnvWpMFgPTRU5QUvpPPH+xgIZCOcbQFUPbDQ9I+ZZ1rwmgUGg9tDLQ/mwB+47gw
Y6lvm4bW89IegcRM5FHYpsEg87r2JSAHe+JNU2x0WITbUiHoFFXaf8z9WP5I6aOB5O3GzWW2ObIj
FliXttBgJVsjXPjK83ZtiVHT86L5u/GaYzOI/lGHEHFBX9du7cLtNxZZ1m0fgrrIa9Y5iL/mLqmJ
idnQdfZGiZjZa5mJSdmctsnkmNtqUNanGbvFJkNJrzeTOdqrrGufHRa3cw4FD5QxDqKDZShMbEWp
GQNPDZFoN3dqf5oK8eyOufM5QZjcFmx817Zso01Lj6g/oa7s1NTVi7Qzbs0SO43buxRQKZKlfToe
Iw+K3orcenk0bToDZ9SUXmXOpmUkeQSOle/KMkcfpcymJmGw8/q2uNU03hNu3DrPZpe/Jo0xbGac
MZtOWtrByakdtG10ASzB+cbNHFzSmdmgcOEMcrThfqQmaGt6i1zMS5H8kkx9bXHUhoik+5LD+nbG
t7bup85au0XDgxb18amvqYYEq6H2Lp7EXTUl8U6zavE1Ramzg7WJyNSaFEwzK/ZJQc8n28jmu5FN
QZHW9WfoUIlMie6P1jNpgicJfo8yXuxMFPebcsL3Tdb8trKjizazd9Ph66wScDePk9AvnRNRdIlS
sC5xhe1YGPBWT9LoN72ntZ8e1L/3jNXtM4hA4BRVz90F8ECn935w9a2Aq897PNXMM8qwRu2xDfvB
N3s1nGgjbA7Sysw7nlj8lrNln92qATJT6138JmSb3th4926JEncBBnJ7fOqZePyMK1w8kHiivTfz
SlGtrq/1sk/OeTbMJ9fNMRw3VYzVFtYQHP1erx9sqynuCapo77qJbLMWtgM/12z7csOqQh7SMorp
rg9r7UHxiBIcKM3gg+h2sGdP2L7YgUDUd9p5ogyntZ7jsrAvsed024AAIohemWSrLsmwUySV694N
XiX2cPsImGM9q+/7yMMgbTrBmAA87BV92bL6MJ1cfrFQzAc77nuih04Y3Tm9Me+6kjsv0l21A3Mr
XwZik4sQhdNa9KV+xvWbH6g0T+5i+k1hS/WtYL7hUsYQpfZZ1xa3qYStjg81ijjuSJPRsxH58Bmy
B03vfL1jY+XgowYvlf9ME+JnFPb2J3fE6SqjjpG+41Gp2eP6nUJYllDSsCzpzzn9d+tC9l8N/2oT
5oI9YznxkmadvlGEFTYwM9JLPlcYpSVp6CqZNzUCIknJqL+xCPne0LD1k1osaOM4VbcjAAwS/WzW
A25aWGoWUIC8f6A5e+emNWeYTrxMk2zWAK4oanQGnJs5/U1RrW1BA9BC29vnMWljkKXzACq1SaGe
TdY3DW76/RCG8Y0H6dxXhWRTNhHdH02R79n+3FO6/IO8I9mCGBLTyPMKalsNhBEC5yhpIT8Wdact
2VjDj1V9M+atvRIcSkHhWeWuooSYfKRK95Ps9ReER1i+cnKIYkApsI3uhkTmF+9ODN1F5O5zaW3L
Bl6g8PJtpnkvQZM/peP0mHc2cDCoiusknp4KBC7RtAJDIYnZXLprfJnWOzS++VTmsARNGiaeNVCh
K0OaLzOtHNRoFHeKGRjnQB0dkkfhXFUJq7n6iiu73KS5/jGSZEWAhEnBoJDtVuOo9ZAnGRbOuXkW
WpnfgNxoDyX7XQzpySMSw0ESHVxZ6ZC+MQWCEjbOFxQE0x/j5mOKqV9Z9lJ01jw1I6ukF6Q+bt7o
SOdITYwz/aGlRbLudPsxGLTvseAeJNJRivG9HMp+C5yIUhzAu4VspxsqyrSj07nBdnZImJjYTOcg
4uuDDF4pXXvVwU2v2AHeDMSiqepKwZ6KGlBbmxpnTMX9pp6t8piG7CY7UYHMTV0EC6vKdm6Y3LIt
1VeYyQvSyCOTpUhMG4Jb1WE2sngdderGtPvyk4HulCLOClqNbX32abzp/c4bxyctlO7JnXvvB+aw
lpmgHW4oYTvWgiRp55mfgpXrOODJNWyxhURNViq3L14N/SRhL7xGBvqeOqmgmVGr0GkA8QKad7ZB
4HEfg/tLHO8HA+rHubE60qHGOSao0cf9N523n2bobIs6PWJoITrAniLubA+bVnCKS9ZNlJzbyAt2
GTKQZibA+UfebCLPNwzAyy3ehZci006alzzTaDicLdyNDxXdzGvdKL+dNNmqxviyNdBXnhv5qc5J
DprCrVKUmESK9tSpjfpNp+uvtfBeY/a3a6aXjILsU5WyzLlYTVal2x6zQK3ajARGTMfXY88imXJD
kKPT3lN3BHjhpdYODubbAMIy13R31XMsDB3CYnThcLRW5S6wJFxqpjKGiyPdZCqBWR7cjAsNaF27
cceRfqbcQpFTTogPA/DfBfn4UoF1vjexwO00kCQuWUUEgOxZMI9i+pdsMKH6LNsvWufdVCobj4ZQ
v9DnMHlV03tWWK22ilrzidD7K2L8fF8l4r1sgdTUQ/uma/V9aeu/cit/rT3vY5jC78Ryb3oMp6FJ
fMb0vsNMP7gV+25AxYxJ8y4j0RI9zKr7GZU15UjzzN1WmWrrZO0h7JzmrdIgYGAJSy+dME32iiK4
gTyWEMGhIi8Lo5SN5tIolTkMuJva27PiVYvZfdpZGWYgE3pzjXMpA6vQV/lxbM1dU1rHvAg51WnO
vg7nr2IexzUfh5a7ej4lQf3OxXzsimiPw/K2oGhjE2XYIcyMZVUdkNidNR57FIG0yfbZgtjJCvCo
hdLWGPUxIoEVgitFfVbdb0VcFUulfbUtYw/8YfUADOc9pPsYzZNjUybvuizYlV6Ox96h3KJcOZwq
Vt5Ao7LnEJeL4pdspg5pItOUq/Cnk5gsIsJk1zfsEJuCZ0l/99qChIozgrroXlaEp4t7bdbOPA87
fsqDMycXg6rIzTzbtzSPH7qxGdaTm70mhGp6GOdM3E7YZbS1VyufhvZnWEYMqqJYo6McNaO1IhB3
oKrjdHoxxugosuCCpXLNCE7ssgXM7qXeAYBhQIuX2jtOFT6ZhbcEcNQ75ogT52F6b4rcWjulHu0r
XmW70QhxQbTMvghpIwmXlVhKszP5s2kMzuAp0bhOam671kDUPrRV/4xIqO/aTNOPUZiJdecKawdJ
ps6WWpP2ZSamYdJ6WSJgkNDm8OMm3qqSvBUjkgjnEs/rQZUEXvuYgvihwI1soCKPK3oMeWkatn6E
R+X9yozePQQS1EsetWTMSqbAAHzKo+W1/ZmdavE1EUN8xfrTHFp9jo+dRBlGIxgdqExjXjzKhpL7
oM31dyQ2i0YbZdwZjts+N0uBA83gGsBF7OQDMt0xk+l0xIfjK6+9fiRopJUn17Lk+HMN87RsVP2p
pAxK17ITj6297WXBBZ4IYgSuM965itQQ74n2odWiRTTqHI5ykd5s6SfvNzqpsUs6V8F5MiyQq1j3
7yJM/3ur0r23VClnDV+LMkgKll5kHxVPbZSlP8MprXcjhIFtlLEqmQON1AQitXuo+nz6SFPxztDV
0tBeJe07/SGBj4mWCWyD64attJFht+EYxoB42GWN7G84rSM4tEDwax64AoP9yq162KpkzWLfju3g
URoVtfVDrS/TxHrf2nW27SNp72uw7vB75l9TmARnvlJwSEpqF4JyaQ2gZ5xu31DEhyIeuiMrSnuC
kAJHTCrmqdSi6G+0W/RnDh3UpbL4bicLiWDQDGQSejYeiIVOj1FZhgdALNmXUh1VA3b7BhvdgJ2m
tDN4adMvYrbxARvjY1UY904TRIQ4p9J3AGmQxUDRaPhAP4PYnR4ruxUE3HIwlBAcd2xj1PuMbnBy
SneiMihvyJdRT6agRLJ90dtTE2rZcw0rZJ3rvLGrwolu8JqIG8X6d9M6muWTlzePITmaxEtQbpTd
HtyiUgcQHO4a6Kh2iUTyY6Ctlyrw+HE2ObaAIaa4TYQ3laB8uHOLp9jqjAe4rgZac1GSuOwAvdBg
MiN+Cbuj8YM6eNtKigNxgtiv0jm9aZwSa8XQZXuZA/jHmKdTrReR8eLHlp/zkigLSjJNUakwboTL
L7YhnnMMG9UzV+E6cGduwsDRz0NbzWuPNGmYm91GJaJmNQfplOC9OBTgZZkVg48MYQb7CiP3ynMJ
pMfMN31rpJUphpr0cwQTxKrbgABe3ipG51Rn6IwRHxyhWndDuSEql2yDQnW72DOao2uy3ISjbV+y
qX/ChTM9dHAsyN2J8VBORc9uuQQTlAX33WS7NCHhMMPXB4et7UrqA0pAGPGCgqZVd+cu4mqC2kY8
DDs5FXDxA3du91XgD1g5Dg01WcLMhIGNpDCh0bcSbx1E5/6xKx3aZRjerLNoKF5TL1EbB17aUdEb
AVtzKP1UNpXf0LLu96ZR79BaGJvAfrvVaxSmJkjqey3VnHMw2sGWz3MuWzqlRuzz56QwyY+76Q+r
GaJtB1X1QEdUvauEREDhzJXbGfVTzA2PPL/GXa8P6tKn0FeMqiMTag8pvvsowy2i3hXjcIoNQM2D
myr2MeDtXUz8tm9EQAsbbRYok3N46qhEAVmT9l9h0hIOzvNZP5ILL3Y0DzbHUjSEhIAwbdmgbtG4
Nj0NfFvDUjr77WL2jazQfT3v3K0WavamGKikoh1e7EZUiBOipdjoJH23iZ3+6uOcMrMkGg/mWA3E
ZRP9Q4y0MTa2SQonJOdZ2GTJGwd9thIRfZHM5Y99VeA5GWbKfHk3bLE3FVhkat7rkXLPaDDyuac8
5RwGleFTO9tuKmZB6xCtvamg69Z4hJ/SIemwRdREmxwqBcrEbY7TZEJtyHKVHXB1/mTYmO3qTAzn
nv97jZ1C2ySaNPaLO+Mpnit31WVZsCVdfBMt3lDWZ0UvdQprgN5qPFYAkHxLai1fEqzXymsw5rM+
OfcGZv+G6HYbsoMGivvY46vb0Zk1rDLpxTug3zq+ZSpn72VqMYkyTeeZiHx60Vtv3muz132KTlHl
Z8/DL00xydS1XnrUkjAUC5gYnqdqrnftSJ6tQ1O5g0SEWiGlhvIb8wzohXlwytl8A86MvNpm+Ytr
9zm6q5W9OJx8/EygP/MxvbsJRsx+NPvsmEumhbPX98993X/F2ENv85a9DLq+M7xUdPXcVjFJVTG3
X150neLyQ8AuUrCupKDvj/TX28wjficmQoApBvU3K4u9O1q7CWQHwiYNH/CWYWtupuK1HkLDH2uH
tqJhGoC5lwQ71gpEGDdEUnorQF0SQrX7PbIpQm+FDAQCohj9Vq+6Y18U40vSdEQF2RD+GKNEe636
rtsXbtgdleP27wIg0b3eSXgPoWU5t2blfg8FnM6Vxiz+PXf19iy93sLKqYujnqoQ51nDxTQ8wftN
InM0TCHPTdiVr73g6jGcA/nNxLchwcpxkwGnNXIFwi6ig2HSmOrQjKB/WTZ/XeLQ0I65KvmoXW+4
r81iOBTThPylWWJXGwCY6BlrQdYJ7y5thgA7cgR2Io8b9R1GXZv4+UTrWD16bK+kgTEnK7TCz2YU
jYhbx3CZuttSZcG60jlYNxP/Yj31XKIxmhaiLyUOdUIfSRp19V1ke8al93Akw04sfyjeyQdTNNZb
bTTphiePKzubFYbC5ftS0wFyWlfNG4lZLozKls9WZq3mj+7IhHhAED7PRs4xGQ5FjhGlyT76bkh8
ZkIBfIooB9Dff/1P9s5kOXJj27L/cueQORzuaMyqyqwC0ZAMkkEy2WVOYGzR9z2+vhYkvbqZqSup
VOM3lDKliEDj7uecvdfWJQ+LlxOUQhGMCZIxe3VRjqTKojQLz0Int04sqt5NofkuxNPk5B81TfmK
edfq3tFF1pVxy8d0R6kb1vIQXe4jHgF7WzK0BkNhLU53WK9KwW/FOsTata1y/jweLDq7XTYvN2p0
mclZryCVEAiUGKb6w5yKFnClGaszen0WCm2cBttlImypXGflwspeJVkMFjEX1jS+B7R2fa/IyOzz
cs8svjJmb/RdLKpwugIV51Qc19UnDL7e85lWRzUKww6fXgDYnoh2cx6ba2+qko8F/N+010lbZSfI
zSv/AhHnMYFDrHYrbCy6k5kjT1WAOBmvi0CuhlChHHZtkemW3WTJqJdZF9SyX3BTPAZ0UYIvzZgM
/dZwwzs0ttJh36yFXW7zEVK/D53/HUhOxUSWN2iihM+X5rpPopTcn7ZtngUIw3rtfGePC1UPu2m7
GE95uIzOU2GrJCdC1kpHzrpDesxKyWljzlHubqXX2aDdnMR7Hol8ba4Y0zz0kj9ZRiOoXvKwLZZr
NZjaPUyl28MeL0EFVF0gzEfknwbsgLQQ9bn0zHDejlnS+Jrb8rCULLsbCNB65xD58ix0q18GPXTX
BkpbC9t5KCvGsWmtNjIIMwfiRRnRh6hBKRLRjQfeMeHbziEL6ZnDE3UMkelsMewyi3Ndxp7btae3
97LurK2N4yLsAE6YWJp91FMXMYLECEnYWHyYs9y9obnNGoHgLaeWGTvmzZwz3AulUPM9wQyd0oMa
U5H7XhslyW5k/JH1B1ofBQPRsqsx2dYNzcrEzmrQPRNKeiZ3JsSfaEhisGSoFkawEFGOj7Toh6uI
r4FEFe4kLERpEm+sI9v+CDDG0L4fSwq5jN4vGmjHy14zoidBHEhZv0f496wTNgMyG2wZVZ8kR5sn
oxZqjVjBb+zN9oqhJQeMSViR1HdI/yZxTMCAp0emp5VNp6eKT6DDQrXrR8MbLgq+NeVWUKd+IToO
rkmAiVx5ZXSrBulsUanG48Yq0f/7eWgZ2a6VLMwweQhz8smydZD3hKRvnee1l5OrXpBIzP+rMjxv
306MOj6n0kugBTGvdojB2vL+oSQN5q0RmPm5BbUOOJywT3RE2oMBUODSLMnC6BDj+DQHDktUdfec
ki0uWpd8UJ4U7WZqg37nOfOOo50dcbbIHjmjXS30DVBU0jaO7flcmRgxDO16frlAQinrqbjlauIO
aedngwg2+DbzrVOSyhyj8N5wBOl8o7femEdy/C27p5qd+FIxEI9Q2ZKpaXzrywWfd2fedjQw3pue
xaJi6QTBlxPw2yJcSKhM6F4fJ5og22G0g8vKtr6gc8x9ZKDnKgzkNkVpjgy4oC9RSghFBE4sdD0i
4qRKB9mo4ERVd/5MK61JKbLDlviytN4vUF+/zk5R+ZlJbNyiqK65f9Y9YTGhjyD2fgkV8Yk1HfWS
SC2iDq8a5lM7B0PIjrAP9wmzGxg2zAgQjjFP+EkP+qGc5a5t0nnhQWVFLGK6QMg4i+s4buKnihEI
7aSqzS6ruqjvNRD3q2gOH/Kaw6EzV49Il9MxwN05Go6vUq4vnnL8XdcufMosoh9JOLSAdZCs82pC
QVsP+3lawjYozemGpsFwAbKovuH4Qwhvh+cgDDCHmtnR6SF35DlkRX2jSGumY3xuCFHuapUovxXG
Dc2xxh9Lzhd53pBjYrEOpI6AJN1NpR/3MwbrxrsrMqa5Lf7wziJiiYHppXA9AEuReeoF/VyvsKt9
qjBVFouk3abS1yUhJrOY1hDCIa03VQXveAxm8lOdVvh0go/9JNJDkSCiU4LCf2N3HB3rNrQZECwr
rseTYhvOEVyDMExuao+WJ8aXQyiq5DbP7GNYk/YWyvk8NDPgibE6L+PkSSnw3l0dEp0S0NEKqiy7
8ADZ9qyc5SOz0vFFxiVNNGjRdCjjJ6OKUoj96Tc0ytHdlMmvE/5Zv2tJMPJGzHXzSJKh3QDW9IZ9
VS8SdIG2iZJmdxLBXWOOEwHtGClbNSwHMJb9h+cE7ybIXEAk+bytcwaDGei1lAHy+dhq9xpVIk24
JcousyI11oFjtbXa8DwzrGmvBFMLqZkweqZc3lmZYhrBqCvsujTh+jRin9F+aWjybMI6tneYZJ4D
NirYseWlMjI6HeELddRz0HaJ35vIULQaH7QmTCbqAJYs84AsXzjuScUMnDs1v7gTRbNV2BQAifqw
ZC5h6ZTFyTUXBtduRIIySqZd0CIsGZCMr5awF+Ipk3Ucy8xL9ih0iO7kmpKI4bgKW9bwnhkNh4pp
cmkyJt3WmZcrMuHccwgkD4ZyJjZ8ZIRocBhFCMv9WqbSOcA539ezPqP7YfjlpL4lQxsdMK1QPnym
hbxsCo9IaKQqtsTC0rJKA9AumvukZ6hkmvGZR0qg2UAHER1db+Nizu0bSZDrsZVudj6Xlryeo+A2
l8Nrknwp7eSUkhK5qz21pc12FMSwKKsbtnNi3MiwAunSzQhorPzVacCUV+FV25KEUw3lU9rluzmG
3FWvXKRaONu2CYK3Ien35NvM942WzCPnu8Z1aWu5zoXZNNeRXEpwsJlP5DmplikEzuhTdAmgaoe2
jfK8HbjVfuOmxj4Oxos5I6LLKyzvgL+NEzoo1GTSpB6JfL4wgYfTzgyDXZu4z5OqnpPG7PzYShWG
oURBnlTT5dTgV6kHb29j2/NbR4YrEkVfwZO6yftpPEk7Ptnkermhe47vISZLIz9faEhRhgzUWsOr
l1T0e/PI20HwvNbAJukDNQ9lF11Ag99ibn+xOPyltYFJoi3eWm0ehjCDSxti6oH3E52CDjuATB5D
pz5YYYWKsLv1BEYAszgBcThbiGahW3JmQXxKyso+tqJN1QaJCSefoegp6DIISPGFgrkLsYfxP2LZ
rdPQwijK8iFyu4NVqOC2yYhBL4kTX1p10fXpRzLI67Ssj5Q4Jo6hItkmBm45UfDUZxH9f1egi0mm
V3NKOTXQzt4FVqm/WSnKoSGKYoIlJbKShKTbJME5WOfSXud1ct8Y00g7zxmxB4bW+TCCk/PMDrmj
WQP/qAdHk9kh1aXdd+Z1q9i3CG0hdzQkRHwkLLHTa0b82MxdvgeIni4MdGqzLI8Y13kkIoUWRsye
2rlxcW5GwalBZHMaM4IMNQIRL+WLZSNzrYotZhn0XabTR5fjPnzaIj8DrQIYSLGVU87ZrJ5qqS8b
1P9IqviOjSSKwIwQ4DtFQA816s+ZXw4n1VjKtyilb/qeFMW2GJnspRBMe11fFrnrXmZJ3fpROt7G
KjgQ4cxNdtNmK9JeHWjhuBd9S7YNxiZwOw2cb/3I1naEVu2QqsRZKc4EQMXSxDRQdjwEo8pvO2u0
buoBUCOXf/DdNLhMQnNX9/EZxQmjSTpDaVAdoroZN1P1SnOaWUPSrRmHrq8W8hBj3Zx3znhpdA1d
oPAKDO552WWP7ETo1UiTzsuHKhtR+PYjXZuSc/YGs5P7rtxaF35vd7LfIZXRH6Oy4isA+ckl00mP
SBcToVxcE8gGnQvz0qDVu21xjovr/DMloNxHeZJv84Kk2a3TEhDA6dgf5zTYossldairXLxRiX2Z
uzBf/7k54VR9FF+65uOju3qp/sfqa3groeOSw9H9rx//EVvD77aH1eX8wz/gj2CkeNt/NPPdR0t+
w3/Zjte/+f/6h7/7pu/n6uN//uuNcK1u/b9BQi6+twzgDvgr38HVS4/y76X4MR7l1//od9O1+oVT
l4W1GUuzazqu84PpWtgumxiO7F/Zq/gJfrca4E+wCEFhmAgNRACe+LfVAIOCg3EBSqrEMY1PQf4j
1/VPnmssDnyI62oPWAjY1Z8oDdIGtjz08bfYRUybOfSM+4nm2HfX5D+AM7BMfIeCQAOyfojjOa7F
SckGifGjmUHlOUkoU/gNA2t0ViD63bTQpi9ENdq/Gf9/sL98j+j42UL+6yd5Nj8GgzsLyE+2iVAv
K5zM+wqnI4UEOnrDXTcT+7v96x/0x4/BJA95avWQoNr2fvqYhSySxK4xc7MOuLtC5P19OUdD8DfX
7UeAy3rd+BgsSZ5CvkTt+/PNwXmLmdR6XiLcpokOrKfQ5aAb9NQOHoO4fQBi4iwt5vxv6BX/6YO1
JYW2aLp7Sqw39DtGRsoD2DdKPFtEQW5hsSIQFW0M1yWtaayTMMNqAaZ2Rh5/+usru3r8/00N+e0n
49sHN4DO0uF1+fGTy5iuDYwnulxhlyBRUZQeI/IojcBQGuKsY/MkHxoDXbYv0cHgzXMruNZ//S3+
+MBK09aS689DK61fsRvf/X57jiv2V/lMu0XtGDzc09QK/RSpyz/+IM/W2jIFZmYbVMhPd3gEfj07
kfVMUk69D9i3duh6Qp8czPA3hNOfvhmwHH6+tDbLD/8ag6Vjr7TlHy8tO7Ixijq6XmYrzPxZxRGD
KXogQAwRC38BFE9rCQ2Rp2g+DcGF44WcloWduwSfIu+26IMMkiQ/1OfTtiiDhMQteg5sWbb1AiYU
pl5odk3hL0UNA9JeprTckV494OueF4l0pYld7RtkNNtHqy6Es3GDwUO0seC4RO/fmm8MltW0S4aF
HAhG7IQIWNhe0cercADgWoOEOxi2ZbXHwDKXK1cvPQm5C1jnXBOqsh9Jjnxxc2Wpq9bwAhpLnhE9
WXa6OFQ4kyjPCJ72wEAkCSPa1LSGU1Xbfb1ntoPcaLG9lGQ84la+2EzZJ19K1VU79kYIxTluVLTx
WV6+m9pJ9C4TCdpujl3NPZMZ4XF2Wa0WyFMMtEFx2ALLqyK6zIYNqQ0Fa0UmxFJiHgxDqEYjLPZp
N+iJ4ZmD7t46EiKAfp+8quFbZBTRe8NRxN0ETSxThO14SoIXs3FF+NrbdnDHQcroroee2D+frrtL
Qo1pk0ZXiIMwkqi+qHH6ROKLcpPIElubfca4LXu7pf1nBlPBBAPELM7N9AY2LD3thCzRDN4zgsKg
oyzZzVXVwJBT1Vi0xrWxIEODiVpRxlq3clEVWcFi1Hl7l4jGxHlMp8UI7C80uspuOnhN3cx+Z/Vp
Fx+JyUxJKzcV51xglKmOKu0OmE+Z1g+bfHaWzr3Ps7DmpOAjGAUKsQ+dmJvvwylYsRsGsOuVwmFL
DudPwTAAEtrEyunBdWR1GdIqHyqbyAwkg+TS3Ge/QT5Q5DXkOlqwPxL5KwhkmH7Fggy/QUI0ERog
Q1KrsgiQsGltjDngQ4ZoxUNL1B6Kdh14JqyRsq6oghWAVsSoNDOr+pyZO53dvqtFjkBKpOI4DIEt
Dq0VN5/jXJLzAZfDvfKAbFfnhDu7T1YzhBUVrZ19JLRlw0+8Lr26ZjRL66KpgwrobzgYp87NYk67
rHrR4+ziZWAEWwh5cFBFkNRb6uGWbUGHJ3AlBsVHXSQ0BkilPTBKdBlgdWoxuRiImjDsSbPqD9Fi
u9YlcgaSGuHiNsNmJBoexEMRmiQeF1H9bKdSEEmwECq0YyJlUnszOpcHY5zQlaIWQvJsh9a0MFew
Tf4qkoRp2nggUMLnkdScZt95RWA8zCNmvnuM60FwirseWoA7W0I/g3PR1v1sA+p49/Kutt9azqsD
4dL5bDJr030uyyf6CB5effwdhnfFONtO7U3QJV53NXhEg1FViW4MXNoxJP484Gpvst6PG4BT9zNN
AdQLSA+WnrXGlPrSaMOFexkx5CvMxL6Z3Sojwtk2endTjEN222o7pUKKBavOoMFmbJjiKbGLk5bm
1gyJ9BJEyBIxuWmyW5N2xk3fYO7DNdKGHi3KiqmJ0oGmx6pjolVqLugebSUSw6Id4GxblWPPWyYD
gHPzcYiuclYWxj9mn8YH9MTssHE+5ekBJkJwG1rZ9NgSmCT8qaAVTLOvDIgZz222oTZEfb4BFjbc
B6GjH+hVgSdUYa4IVCqXZgTxaMf2nv7S2gUqetydAZaXq7B04q/tDO6GZT6ZbkwVaZz/pZHS3G4D
YIVxEQIrdUmgO42WYmk351g/FqMMv7ldT1sRxXXwVcgEyxRxMveTHkvoqZFMPiK1jCa5TnH7zaaH
d1XVDMVRA8fIm1F/iGg3Cnf+Sgs8h6CDjaDyI6vFUeCYpfdNe4AmAMI1xRE6aGf7IT6IJxC/0Vd6
WflrJMdqZP8o6ldCpowJJuxYnldTQas/suUIgsFc8vOUWV3PNDxHVon0NH7VDgBl7BHZg0nzF/aN
MdnYwGcG10NXx19Mxr3foslUD70wxjdWKOYAxJp47pZtDkY7OR0y9avBtfcE5TK/MpbI+ZzCibgg
iBfEB0z1CPy0QsvDE5ihlgJW0ou7RRIOx4c0gHsrzor0oTVRJRsIdaax50fD188XL2UWxssBz9bp
ZiYNRb7w+vVyVltyQWtzFdOM14xxx+PCWXS+mbWSnz2erkvCcccvGXdg3EJsBkJQpL3Mrnh1gmu0
Z7Le2solaLrwFsTheMTITnLdhlbCwi6JUQZ97Rsq71WkPhA8BsY9Dd/mxMEN2nkRennYGKyF0lY0
6ZpZl9cZCcy0JEiYem1wJCNnNAfuC5VV/mK7DTKW0uaYQXB9gY4Uyyt25UWEabUNgXwEB/52k6GR
aYcU3XDZXyIqH1ACxm2R7GsjSJ95ZQrzMAaFjGAetDnG06wbiRWSlb6z2nha9r8e9f7bMf8vzdn5
zx3z/ktlPOLR+77YXf+L38tWKX9Zz4gOwC/LZNNUHJF/M8gbUv9iMeQmTZMHTkrBf/RfBnnnF5P5
t4O+j4oFYxl10e8GeapWBLEwHByiOAFjavMfVa1rgfV9mQC/j+LX5QtQVuLFp0j/vkAJc955rdqQ
jAjcaqkCuLQJ8Oh8JZRYXQycpb6hRgrp5TUWtK114BJ7qWXtsYvmL6UJoiXoMaQaRmlvp2Qdz+WZ
yE521akX5Zby2Lsi52QcU7NuAl6mhZV0dp85CRinpE8ZdqVzmT9hxOsvDTy6U8mxqR6kaZ017F1P
fV3S3krK+RD1Sr+iDTdeVD5bKDXNcac47vl6PVNn2TCfO8Idt6kt44fvbul/KLzpBfx0nQj5AbBl
KU9R3nPq/fE6lXOS1WlhfWpHSwzhLHttVk/jgXzjgPzKDLFfYea4GHVRx5vI7t/07DHxzBQr1AZ3
3vSF8DpTbBJHDo+C0m/eNMPU4EOIrsqsrDKUOII9g3UOEarZ98AtGLRc/n/8DmCNSnsCOQeZrj/+
Dmto2enG8pORf3SXB8FHZAHKzipa0LiEaD2H5XtDeBkdwtA6hENk34FP4/A5s0jNTkUaSxearwGc
ayD1HRKgXFwOySjPXVJNj2kxqBuriBJGNWX8W27wn1Ze63f74Vl1XQB69GvQEglUfD91Pxr0ShYz
sc8C4OdlQTDuJcNuBoDdIC/NlACGv75W5o+UUs2z4pk23D/uKXfVMX/C6C1jhn5eOh+IrZ+NVD9E
2WLudJV0Z8hvsyPpyuSPkQXgIwnj2Z/y31bUP/29K0bwpx/sUYoIRLjKAaLs/nSz8qSdGsZzH/FC
cCASeo0uCaBF/V6yrH8uWVCTk9UO59i7dLyrBzG/5tC2kAbEen4ZzRorAHEdtG8nedKFI4xNv2T1
t4E5+m5hugcxSXQ44JfcwMbmSsJQStMhqSc2doMtUr0PrY6KMmysuwVvVn+WZ034VBRFeEdMIzaA
PnOr419fd/lzfQ2FE6oojRoChz3whT/9bGWNJTGX3Zs1NDBhSjbrixlewXPDCSFCvh6X+9KKBdDN
SYIQgzi2rgVBe53h6fsSYYiLUHm0XLJ0LGcIFRhgCMWo+icOVN11tOLQ9hOhroif9eMUTeM1/4pE
OqK2NixDpIkzf7wykfDcT6576yCb+psmwh8eZeZ5PMEOLyENEmX+vOzS8g+HRr9WNYYn6J7LbmX5
MVowSeVNAvU33RHrP30eH2mygFFR0wH78bWvyY2T1ly/9nhknnUQ6t2crufErCPovc89+WKlnnM2
MK2NwP/Mfhq0d3Io1snpwHoknXC4LCnKmcAwAz5jipOGzCWVcUCI6zBspr3m0zbper9PmRgvs2xv
Y7ce7mm+SoMc4nC8J58Q4IbdHc1AOEdROlaDBJ9BUWNYg7XRmFdxQPafvP3mSdsDAK2kgcn618/X
Hx8v0wXBqQToaLzCP3fGchWricrvbURyuk3DRmxnrthmQil+pEbZtOwuf/ORP7fBaGy6vMhs5a5r
C+whP17+KI6dTlfTm8ga95yj6qoqBcmuUyYFf/3jzD+sGbwzLJLc5pWLrddDxfcbOls14oSmfZu9
4RnKFFrfqmuzr2YR+MnikeZLjO1ylsLKQbfsOtm3mCCUq1kxLPybryLXPfGH9ZpnmwdOaAnXlFjz
n75K6uGLi6T3WlLafkU3kXeb3lPNjUwa+BDTgMfZjybmw0kwYlKkM2U8R0U7PsuEHI8iG+vTZPUl
vHzRLzylU/GhXXJNNuRND3hxhqA/Q8XRtOjoqXdkEFsV7h6yE1FFBTYfmTvN39zJ9bj204+imfkr
oYiGrsOz++P1FTG0xMywX7JUrvky2WS/ixbVXMOrfsIY3JWbgoTxhe0UQV3F2/NBR2lt1CuFliaU
QK4bM/U2VUw9suB83pnoH92tLsziZWSc9DnbCNw2Eg49J4lFfoHm0F6n4YzOFM3qI/k78sRaPEgC
zM/SoI5vEToSX+YghFzRxS4XQHQAdWDyl8WZnHtMU5Uh1a4i8Tajg3dhLFKjXaZwMDNnNQLgGvQ2
RITZJa1HeAKmbaEx9bBGF39zBeUfn1DS7xxHKC6AogG+Pjbf9YStoaMcDeVLIyPxVdHzxNIcKajG
Isqp0Ntibpyt6U05fgR7Qm7K+J9BaYZhsQmTLfZkuiUj6s8sz54c2ek7qGB4TFKUWX5VWbB7ptDu
j/R+GXoaXVve/vqO/Xel8y9OOH9e6PzvgtSDl+/LHP76b1WOVL8IFjiLXZs5G3eWP/mdAmb+YjuS
yQvSX1Y/RnT/t8gh9xANg4MNk/dJMXDSvEu/VzmG6f6CCkQIQUffXf/I+idljv3jWwtGzOJjVi6z
bQlLUDz9+MyVoIQtpZw9FutOHJpsQZmL/aSPe2ynViZuCI7XX2YaTZoMlqU7nwxPG76svfk9NGyn
9zEH5y/1zIiDI1g6PTdLNJ4gOBrfuljJEtdWND41icOwve2S8VphzHePWQ/Tl1HxKpY388aAbWKg
iaUlB3mjz4na82sYmR5qgzlDsJb23pdET32zcYiOnXxXlTNOfhcG9SEY3dB7ErGBTx2FsrovdSqa
vUqj4DNMRQjtIuSovjOzfqS73mYxnuykLnfQufgEJ66Se/QJowNxUhMfVsLWA/ASgHDd0umcki1m
YJckKkuWte9WtRjoY5ndI+LPcLqowPXk4G+deHWJloBINs40juGVgfPw4IhiKKftSEcQbz72pSTe
5ZWVFJ/fPXI3v+0efz6X5EZqZHD8dOa1NuOtFTf3/eKB+nqRs22fE4rjnFLhjE9MXrzqb+aFPz8u
DIUZV63VhkX8nfB4aL//FC8rOpZX8zQOlLpbo1R1fkbQQhudDSHonpu//k0cPfj//XunJANB82yu
Jb1JYabJAv3x8+hVpUEQ969oIlEd1VaaPReek7/EWJjLs4WmZXThlURd7ZzWloUv7YjRC235ZsQ0
FlfHMpyI9Fq6aMTwBiARSeoY1+0H2VWuWT6H4ewVhyozw5sJamO/6UKciqSyz4F7JLq4W+FSZPHS
ogp49oBd4Vq0aisjpr2ZpgurmQrygPMsSjbQaqorz2RqemMh7n1yEYtaZIwh59guynExdYbK9DMD
Af+2X5hqbGBnmu59MNK73WSNsvLd4iwWseDQJLaqBwKBvoNRwhlNhnG+cGJ7qFZREjQUnZT9u8gj
53nm2Up93bi4Pot5ZaK22APP+oWT/VkdQxQF7pHpjw4v8sWoqzHajniCaMqTfEqze8eEYUEiL2ty
7oceufCcwFKNTA0RmgEswzM5tcT+EWiJ95YA0LDGYblpJ9sYGFZUk3PwRK5vJuBF3kUM0QrNLypX
4g0h27524RAWe3uwY9dfpJOKraPNoEaPV+bgtejpvJhRiHCkp/Y3fdtoYrVpIyOAM4AMXN4tCzNs
HyWos8pdyv66tWAZXNpdjr1BDCOpgJzcPXKKOWEf0fK4klBW1ZPm5uHcZtesCtKv+Z4XqgLk5Wve
/stljCBRJI3R3zecm9gQQ0/JPR1U62kZJDL7oOkNaLHwerpdlLcOgHCVR+uvQuKDiLjGuNgZLpfC
1t70pUKbizc6rGCVYKFE1zNbhTsd6P3CvEHyErR4v2v6nXED3+zCKghZQpSTF9vIsiaDeMA0Aci8
VHEFg8amXHWww9EhHmtR7HozQWlI6qb5CCOg/hjDOaUn7iKIHwwiTnkbF7u+qMImP2+k0Wtw5m1l
b1n6lrMOyOwlgtVh3CyNyHzG3dcyIVL5ouKYa+7Bb0ClqkEJ+e286CfLXaaH0XCri1yMuNWnbvyY
YMo9oVd25NZRTVLRXVL4i0IYX2S4LjlpW5VWqt1hyW1ubMDrrj9mS1HsxmJOSJLt3QGxtdTuqQOZ
8mZzjZ8ywyCb1AXWE+PyMFMXWso8GEB0Ab9tdN13qKCYc3K2lZzKt9S4DAkaWYxAXtqcKCPLxYKt
0jmmOR4WxTYgGLPxM3eO0303Ou55Z5NDkbHAgE4oi9Hc1p1uHlBJTYDlLCarJjOnD92PjIJHy27P
9WQaxCRqB+HmzH74wV1MnW0wh5zFPMrRaufOAxbgemaSUmaRlZwlIC9XZeBitD4eO6jmoR13zXaQ
pfvqyj67MuZ5Mon0xXQ0Wdo+jYT7fUQYv5qdUVvI40STZQbvVoO/MRuzYvGZQqcP0dI3V0SPTZ+U
o4SbTICOnqt8qBmLFOv5OMT+xG01R/nFU211N1czf42XyEJ23XsxZuSYkV8oUvjqWTg2zj7DrA3+
DBXnWwFe7MmK0hnoHxPSlJITw/F2cS1ywvQQ8Pwtbh6ftdYywGASpXcXMCVkUu7EZPeOw+rfhAYp
6m0RiPoBYB0pP0aqgg97gcK1sSVKmk3pZWL2VTa4l4yM8Xy8FVOBKNeo8QljA+sZJJVjS0smknZ5
K9o1ZjWqJyBMXpaLHlRLiADtwOgtlcsxkEvn+hF8wpK+hwY/Xfe0JTaZIWvybikAmTCAAIdhRRV+
TLH8GJtFNdWtnBk1+3iEEoI+CxmfFtp+FRI4A4gKKYLOrvK0/Q3OW+6eGXNWfBDpaGlGktH80DBB
sMmQN4rVh9vEZ13Rtoh+4U8USOYT6TaHAmbqtTcPvbO1mXGCk8ccBjAzDYk/hYtuV0TOcxbYBhFm
jO0YxJzt4UKLx7HtzI8mqN13wBtc1W4Oo5MFYe8ZMCGyCAWG6DMJZ4uhOn6RnqDd3NO+09Ykd9Zu
m/MKub0mareM+k+yFEwF7zPuyz1yBdFs1DxN3KtATvUuUzWEMHd1xhDNGCztZpwAIYPmot8GJN+G
WjJ4Hqt/PC/FfcQE+K1JPPXVW7ruRDCT81Q2jXgrgiAATxy1Facea3FhqkkQ/tusNUfCcRsx6G0V
CuadiGiIZiGUPnmC8GWAF/BCMhwZMqJAhCTK9FFii6x31IPWK7ZIKTdaziNHuJkoy5oO1Slg+S18
9LScsRQKXXHUeakfQ9HFXzqe98YPZp3eNqlk3a8yEZBT6REr7HU9o28jhqGyjdJs/FqFAwTLnlFb
uQWYQyQN4aL5hZ54uzYM+Bl0sgmmN2PS9mw6M5hlKIdRd2Mywcqx6JnZGwEedIEQponPeuiL55R+
0LubChAVdhK6z4zuuPlmgT1lGwU5EhPplPZ7hkmdU+RUzQC8va6QdLgm+35pMvulozD7mmODAnTW
dsw1RdriudUiEYzZw2VNgjBAxNOggF26HcC5PedFYD8zH0PABKwH8TQVdlpP2TEdmWiWJHCGNDc0
4LxPwqUck02sldcTb9m3snKsN5B/3bKJ2G+HjWMvUbhFTA6xP8dfOlxWdEIa9vQxam5a10ueB4oA
WnFxmpwBjcftrRj11ecrhiAlZRcf0t4J+jRDkusOC3GmqYN/P3BRzQawAfqVW7eYl9h+F+fgdJnR
Hb2lraoncNmB8uH3G8PdFBXe4IfjWHwBIhLI69FgVn3WGEvHE4k+awK2iJkmAEaGALUzB7+yG03q
8MquSzZChjMyVtqpgoOZvaZS9Ye0TuRcI93ARl3xNQTJgykS8eyCyIUcDhSkmTCFGRaOetz3xUC5
gFIGle5rDMBKnc0h+h6/LINAX2ak4smRM590kpBTIykHN4Y9j3QIDY4R0rcyFM1EFmbAMWAqcmqF
TGeTHmPczEuP0QDgjBGE/iTaJXqXjc6MfV6oxMH6GWn7HTEpv8cNijhWuwyDmXsu3EGAeoHOm4oe
Y2nhAbSFRRbvq0DiPceixK/QkAwoZVD4zM6hdfo6fkCGExGpCdcu6R+XuV7Kh7gnFRkPBajQ+z7J
EZBtUsbZ9p6jiGzOQo9uOjHUeePK2ziybOlgKdaNfRcvFB+hH9N8wPg+Jg67KEIWtroJ5kAEASUg
cfWB7N/eq/02sgXrI/IRZ2cSy9FeGVFJEFcBVmu8ap3aoS1UGThucNVNFL5onZpanPoawi5MBW2N
t1U1BPKLbCvXvqLRkUn8wvPw6CHh4fVLA2Xjx8k53rgjKeEmxEbrCf3Y/NmaTQs/Lm3QfjhxLbMz
RjfjM2bHHjY+LtpjjQ7P3bSgHDmeAHN8I7yiNe4NztbTpkjEYu/Iz8GTYOv/w955LEeOZFn0V8Z6
jzJosY0AQpBBTSaT3MCoElo44JBfPwes6i4yMidpNeu2WU5ngUAA7s/fu/dcqUeHFDAZGBCOF/h3
vGzYFrT5jHXtDvp3+lG18InaNLWdiE0a1y5mr3pPZp2nn2iDQKUl4qSpAodObsz7FdqL5dFpObSa
E1LwmTSe7kJIGnWBROeSBVNDSU4snWLWJ6lRREmQenX0A+UKOy8cCCzsVdk216pVJPNuaq1CD0hM
pbSftFxejshXB706TfsiAt6FlZYbUfqEY8JgUgYL+I8GbSMzvx40EE166hmvM+fe6LuiiuR7XjfR
VQSiKYOT1hNXYxttM67nHu+rrvZ6ikbIZMG29NhBUlB63cStV11QgOflM+XVfmt4JWjfK2OyI3MZ
j1NGHjuHCXUCt4+SsBn30EK6uxGzyTeLXRDbNGKTZJVDD4eQlbTDlVuBjkYGxEBoC90od9cKp91k
BYDJutBSYkl91YuiW7Wxi4eZcsnGvOVJjMkpOICNiBU0lnkczc+zk7r0fcc4F+CoQ/oIvTrimtKt
1H0RoRNdhXbCqDWtGQKRRZAtUZyeQRhSkhZkomcEIcjN+yH3v02zf+HF/HDe/ylJ7OZteonf8vyt
/dg6e/9HfzbPLPsPHfjT0jZDAcJAgp7Gn80zk/8P50KE6zQHXJ319O/mmfGHQ2sMUo+uWe9DUUY+
/2meqfw7Bss03ZYOG//6nzTPjpohuGst5FSuhoxYN9WfxNPlBHIs9HQE7bmpbKbKpUHAWd6X0+h9
0Xf5PDFw/7yUA36XsSpQKu2ou1OaQ8EA0wVTFk6xj2SN2F0HOcCH5/91D4mrOIbqGB7zXR1l9Pvc
90MDWlRi6hOa+CvMggWSn9YMSgX69T++ClNMHKZMYZj1OUc9pE7lHkKmpYzOOZkWqGxpDLbJn5/V
/zkjfh96f2gdLTeDCNlxVXphNBSMIzGyqerWMOdlvHad6VV0B1FyZi/NVZd26xREc0S3fwGdcVo7
gKLwu0L1rYjuH7uKKnqQHJfUCGfOHN/8/v6XlurnPwy1PQ0tZnVMrp3F/vGxhyZj1mmXCgVyPrhD
IYubKrIkwJx48HmTYOe2SKV+f833F+T4okjNmYEZTM5Rz3y+KNXZwJ5CvYGTx91jsa/2UtWRB45O
u7XcovYHWwyBS7Gy7z08zY1mn5exPW5tVAv72E7FKrIiN/j936X//A1xjibyz9MN5to8lM9/VzPo
E6jfMiGRjgOyX3kTOmlNV3wn7SobcOJCTYy0SbuGcHBjjzrnvYQACjelNUP47XDAr9BsZ6DTIMSc
6E0hm9rBpUXI1Kqrq+gRWIBy6oLXvO71HgYydS7mZYWqKiQRoFg3RgKO7fe39fPnyl3Bu2dZMOlf
qkd3Ndiw3tpRhWjpzCOHzQS6TGQO/u+vwkJ2/CIRCqzrDE6ZOlk/yTAyY7KtxIjXiqUyJ2cm5M/o
lnxyBsVaz1Lni0XoV78VL6aLzYj/W2xBn15c00xE7YwWX1ScOxxlMdBivrRBGn9pj/jVA3SZSGAZ
wjoEUuPzpRoaf2q9mJs5kQA3VLWe71Yvv3r7lqXm6KuwTfRdlK8qP5V5tBRpXS3jVOUJzqaHXX1Q
xwsm9U2QJa65lbWjblQtMTZdh4Ixz13nIkw1WoSchlaggsIl4W/Y19kNsSX1Kp5kcRlDDl8nqE53
Qk8fmb4AwgE2sTG1cA50V29PLeqiAMxUDzlI1NgnXXvvkkHyxfr3eZi/7BhomJZtCUkQL4h59MFj
9KvozIxQMHEsrhMHNp8+ZzkqBQroznBtX4Emn2Vt8sVb8oufjm48F0eeRwbfu+LiwyaiN7TQIgHN
NSaEfEesE4xLeC5fvPu/WETZdpeZB+G32k/+GbTicKx0YG6Ic7CNuODamAGHftl7uOeHKYayCG37
9x/cr54pgzoVoYJFcI92NCyrLan2bI8xYEmzWKN5zQ5A6bObvIck2iRact8ZEzJ0Bzz+76/8i4fK
vkyJ4Tgan4O1/GUfHmrGNzIPE9kIjKzRnJcKeHoHp9Tvr/KLD5yTAybCZZOgiDr6wF1pUuzCbgIh
onKC1PVx5wgVeE6qRF+8nu/Oso+fHvUbBigV+B3tHHSgy+L24Y504lRcTdYmBwLtsU4AnnQk7ShK
uh3o7q44Q95Ejmw39KCTy6mhBQUjmwaFq2/LxM23tTC6/Uirks5+mf7Dx/3nH4dD30JhuhxuP/9x
XmgK19D44+bOiq9gnhZnYYtU/veP+0gHwsr9/gz+vszRr4qS2bXnZVBQAjMMtKlD3t7X+JfmaX7m
ZL6EFoXtQa16wtAAqS70wAKYc9xdkYNm+bIJX0aP2EB6BMa+8bRuo0wFYFTdDRx3iK4ABqJpd9Ii
MIYs2RQg/QKt896+uI/jjYiamjpYX9ZqPn37eIjMwgxVDnrxSrpuwJRBvMLW9L7x4RL6nTjds6SN
Qb2DxwiDOb6m9UBoIxrBiTqrBl75UGMV1xCJ01hjt3eiACecQ1OzMrQbopkgxkyQa8W68yQtnywZ
kMJrZs/UBsx3bvo4Heh8gDCM1piN0i+28/ft5vPLaqJsQRXKTsGavSQUf3xZBRneg9MSyy46XPZY
CIcHbisPCDnwTqg6qgViC1nVU5uAA85wnVg0TtGDBWGhrBlWmV+sRL944o7ObNRb/KFUT0f7Y6uL
CAzx5FDzVOO33DJ+KMJChyrmKLDNfPrickfiqeVNNR1SNTBqumhM2ZU/P4BC0jQkPwpHGQjYsScq
0wbA3Y2AO7quaLYZBeVqbkN73bgig7lbLM3N8YvPUj8aB/Nn8Emw6FO/svqqx98lc85mOVG4K+Ac
NXaPLLqVeNXXlNvdoYuBEmLSsM4IFq9O6RXm68ETcEyKigylEUZTVKfaU60XLB91kZ0kDSylXDG9
WyiIwpfWQv3wvlAWHy+qHEMJtTb19xy4JQrl86NjKkG3P5QK7YTJ3uDeeMkj0JjZ157hX14JYysH
WxqbpHB/vpIUSL56MSgrRSl/FEUBPxJVw5q4aOWL9+F49+We7OWoiFJa58V4r+o/LN4kI0yaRWzH
kkts7R73I5qETVUM0LMShJq/X15+etdhFXoofXG5U0mTcPT5trQZ5BUUGiqZdta3ZtzHay83YRCT
VIGp6fcX+/nOECI6mmVyrkfjjLrm05fu1QIgLrKOdWgDjWJ6XzUBThqxUuGyXWVuPp8yLky/2AmO
FNV8X3xgfGKchzFDUPcevSRY5FQplaWDTg6dq3a3fTGeVb25QuZ5CsD0JHPMLXlhB+q6Lz6qn94a
Pie6lDYVIw0NxJif7zifrG7yBpxnRty/B06hhyQ1m8p7+OqX/OnhcimbwtAyuSStkyM1RxoCK3V0
qpg8KnWkNUtQxFgDfa2hCGbIe1ZDzbjj97/ou2T40+K9pBwinebET3GDPObzDfZ6UwAZYbKZcCjb
ii6He0Jq8gm0GsJdiV+ZS2/tpLDW60iaB3L55IUWdd6+ibK7L/6W5Q5/+lvePS30ixzj+MNxk17M
I7/hepQjoEynRVgByVtdkRGEyil06m0d9uoFsDXoxfFaBXgt1e4L8/3P+5lLk54BhYnekNf8XRX2
4ftVB9NEBlXUa4Xq+pKlpD6z9ZqgI45bvuFFr5nVhNu4WYBr6ahd2GHdbnGrTZhQFOtlLIzt+4P5
bxP0X9hxPrwjPzdBk7emefqfw1v1OUj0/Z/95ZTS6FoiFYThgVqaMmupI/9ySmnGH8byWi9MUEAf
tHb+0wj1/kDZRzGGOcdcmmF893+1Qe0/0B8DrnPpimG/WpxX/8abXP75sv4Z+Pp3HuxH4dnn9QNn
FLpG9hvQAhbvFKvn588LYg+2kxlYe+5pT1OBLm+VyU4+4/2svliquM8PX8/7pWjdGpTeNFwXldvn
S7Walgohxn2DMWs9AJZYgb52v9gBfn0RB98XfA9Q+kf3o9e6kHMy7hnwzSgJkiFQUsbXH37kvx7i
Fw9No/+p8tQ0FQvL0UVGDuCzKIY9D1e+gpxSd5XOqIuYw/D891c6vh0KAWfZzVhvF3fAcflhl+oQ
hzhZU1o6i98KHcK6zqrW//9cxoVqrqmLqvTohqRNbJCDAT0JpXHbxXi/VLWUu99fZPmP/L16ch+4
EmCG8FZT/5mUBZ9//9SDbDoN0FkhBG+7QdJDMVpbEi3BX7WfjFp8Yaz6+eHZC/4GzCgHD7yARxWV
3npN0znGDhZCAU6SE6BSN1/1QH91V3zaFDlLPwNnwue7YgIKubowdn1CepBukYzD+jysTAWIstsA
uPrnD/Hvy3Fk+3w5DHlzPyvaTkE7slFTcslkXZB7O3fmhnVEXP3+cu8V09GPxqbLvo89kGP+cc7w
bLd2V40lAapD+Qh/Nnkm5TFKAT1qqeQopzGzzgo3uxyRCBKIGC7GFgWl750audHsT6bVM1ghyvWh
RsBg+w7lmLIrM7I3VjNdz7u2EAUjxTZudx1h4cR156ger5pR17ls2wot+P09HS95dD9Y7OhucfjC
o6QeFYnSI2ouEQvXsyXd1BsavPYu+gAjTL44PPz8bmDIQa7EUsR6xEDj848VYnlWGf4zuJZqoBB9
se6aqX+bKvQovZzr8R+uS8udcRlmZxTc6JmPXvhcTFqLgnBXJk7rz0M/bV13HHYAwrPb3z/Dnz8t
rkTnld4/B1jLPnoNybxK7agTO3ueUYmQkufnZdJ/UVf/4iLLCs7mx47BfnD0Q3XZQjsJq50xAnUx
Hc6oyVBom9/fyS/eBrqBNJ6Q49GOPF6VdCNRtM4pdr2sahC+sOLTKMJoLyzxhQHwl1fiAowdafm7
9nK7H8o2i2gjQxmrXYr07JCC19tUVVkH+RAbX0CSfvXgOGxzAlrgQSy4n68EFkJHBFnsJl1hUlbg
R0ocoHj//MGRge5YnCSJgzieSSVgmtXWyXYDviA4IXa7jaXGFlJ25uXvr/TL26E0WVom9DGOb2cg
t1OEU75TUENuq8FIcOgB3fz9RT6fbpbdabkTumBMT/nc1aPdyVbnChFDuqsc78mq8+msdrr6bICR
eF3q/fSqIa9+/H9cklYIBYRBu93VP/9MMSkqOnm8u2wW8TqN4nKjDlqxo9NQ7qZJ1qhxlKL64j4p
tfjPfl7SqUVpA1GPsmP9dEh2nE5GJt4GYpiZCPb2oL60VWIDbuJjA2+eLQ4sOUl95TFheTBU4reB
JCHABZ3SNgGVrHpeo8W9ILh8JkbMrpoTe7RBjrsu2nOXJYjAGv5+oobp7G36XJvdIM5IjFxnjZc0
a1Hj379qY908tzKn6S5TsN3JRoMl217bSemSaShUUKT5TIrwygt1SDDARfr4yeL0p17rickEEfoZ
YZe20MML1MfpD/wgoj0Jyfm0giZUqltlRGuyQQ6u0ngFcKvOEtKkMcbqmap3qhO0SJSjtaORxGzo
MzoYze2KKGjxzQSal5G9jSTOPQcIED7YhN8BX9J6fV+OWfgDkVNrbsdMTt/zznSkn+aI5vhzUuaY
wOuZBHdqtCqsxMk2UaT1mZ/E6nRwQUXCaHdwK6+rcuzeRd5C7OheEGZQC8JO11HsgH3m83I1klsn
FnGR9hMMgBmD8Rr3/ZSCHrETnf65NcRB6Mzm956IaP4nbV/8iNspO29YznIolDK8EWIizSBKwnoD
9oCAPAUgyivMLCJ3iaslXQEd8hxoaPPO2lxCLy69cnpVprpZDBIt2HQkZyEjQ4ABp3LSltz3gRRe
4mZLae+iqSM6EHgLjK8S4H3uM7yfrjvT7h68IZPPQI9IpK9IYbRXYm7623Ryquu4JiV2JYcRCdtO
jMqUoDAftLhf4Xwg2sxJkxRlVJFdoR6ujDPMSQqwYE2rto075tp6RkKwbWpxaytVHu4Qdk/MFmSt
boQ12MOq7luwRuHo9GvBt3ZN2wiZqSFL40S6WfaN1Jn5MY8K7YwUhOieqn/MAlNJM7gkoiBjuCGl
+zayJcH01iyc78XkVp0PRUAma5JeOcnUDvbhDeorD4SLK9vnCepOT2aDlie+AWnnqYtT6xWCD/YI
L4wmUqRrgGqw2TM+cWjINL9BMOc/orpdWMJ5Dns9lUX8NI9RpQGtssLkrlZanjaa7MldDVJmaG/z
Jr0BRmWgw+YsSZCXNHA5AGSFaxupQ0nIdhwp9OEZMJ9Fjg43WZCMtK8jwn/8LtRGohzMRiHwLokU
v+tj5ZvhFJHmhwSeZ5CLRU6KXCOneeNC/n+Mey/hQ1I7oBWsaW0QM4fKV4CoVO1qhluj+rFrN/e2
JqpqZ49VEzJezt1vOXHY4OHjaTY3njl3cWD3mfdt6lSs04YAX7ZkApmYEoDBSAwVeXGHQkZA+PU0
1GOp00F9I1G0eCG0MrnJk9lqycrkQz+vHadgMEqEy498Ql9OI5uYYfR4dTPBKbME7X1+C0ythbtM
HMk0F6vEKsMXu02AdU8Ya2HWSHxjm9pumUfmeo6q3bHjXvqwbscXBDVy3NRkiGCInfQpIQ8oYmYs
0GUO38a+xv7kI+qvwCXlPXR4orENpyOoADn8qqGVFtOhaeWfO/B/2y7/okH9YSv9qe1y9pRjGf6o
O3v/B382XAzrDxoZdLjRW5mOikzs3/0WA2YNnQHqSUBiFC4LAfEvMo3iwaxxdTZGl3744oNm//+P
7gxsDZ4Dinj+kbX03P5Jx4Vi/KgSpGPH8ddUDWRsKta/dxLjh0qwCNMU/tIMFm10HdAjXiXmQ6ur
6ibMwupbzKkfD5Zq4YJzzWYz5q61j8uivUw8dovS1Qs44E1+SzC7u2GK05wITZ39Mqq1Q+tp7JS4
4dfRvPQnzV7Ik2jMoWERYOTbSx7DIE4bezi1UOm/6d70UPRsyXN4Lecy4I+rUUn3rm8Per7iA/1m
StJKY5eoA12YJzlXr5l1ymG4MJrRgiZeij2Jl/kKaT8ArKz2NsPUn6oIMFcQ4n4ounfP0W4TzV1A
ZJ6255hCHCx2nK42FWJ7MVXUzARXfIlVMHvkj/Wt609ZE94K8UTa04qd2Np1dDM3kWlzfaERZZZt
PKM6l6Zibma1uGVquY1q7Fjo0upQ7CS8dq+ZduCZQfCpmRf0Q9vy0cYXJbEcTdjOPhXIukvsM1PJ
7kIFGygw/yL3Lli772P2OIFkHF4KIzHMGHb9GNqTXBV4YFegJ9/UFv6YGpHLpEpr2k2WpvhFrc3r
TpDGgxvFxYfqrUePge4QUY8XBDokZZxdl0AZzCp5aVSjOM08VwkUbJjrUqBtbzr1xZAYBKT1Gtf2
CQOgq7q4tXCXkdXbZ92ZRzga8/ThqbGGbmsZZsTG1pyLrD2p5X2ZUQJ5mZ+2S5CIQV6STgdpkBqB
K5hncNOfEvFCVVseYG6xRva6DmTMvpzL6a1xvBSQf7n3+rHfWdX4HA3TLgM/SmBGdjJ0MUvgXBAp
1b1EoNwxrZ02DQykAs0xqU5KSIDb8IMjY0EiUEn0WbgxaPisWiDWm8rs0t2Y5z7m4DRo0pFuY48W
dFWXTXqRElJBVgLxVXk7H3RCk7flMMDsNAgpsPNNi1kT6Q2uwzDJiMduz9sh6VZmLl7CTnspl1jH
adobWXdCbVSuQi/H/qhphPXQJFnXhDB0WfbWJtaV1sw/9IGsWCeSI3CY5A1Y+MbTR+BlpNtbNeHm
ZZvcuaa8y9L2PKrBZCr8LwqyAyGxkZKji9x3RyNwGPRXsziJ7fK57ZI5cObIfurN5tns+++9Z2TM
C1LtYmnHl15z61WGb4BMJV7Swg2gr9NQvkZSrnVH4aO3b7CmlpciSmCyGSX4PLXTdmmkvxDHoJ/E
SuP65Yh2nBqCUB8F/0NmPemDETTFzLtDrsG094DE9cklMXFWlGAxaglSdJGV70IIDSgNXu3JOiFi
Z1t3J12/mbVx1Y+EcHaK7vLx5ys7IeWxIOq72YJYXBMt5LOZb6axedQM3pnBZZxf8C0MOaWOoR7K
/N5ob6qRVAcguCnMfkIqSOqCsZiJp8EkTBQ8e33fu/ZrnOds0FXv4BlK7NVcizV1ocFxo3Lqx4FJ
BYSphqYCrgbQWvXKzpo0Aj9NfhCB1giTKOTUSZlO+mbOax4TFMIXK+1NL9mYrDppRhGKCGzvhcj4
HtW0tIdi7U5OVl6pdmuC6tfqQjxUdVJouxj4e3LiQacrKkruoiaYjU1+AttphNnpjJrNXrUwDnUf
pRZmJky6OCVsGRnPTV24FyoJao2vKUp/JYF54a+3zHo/Ylf0cNLCmljLdETh6MrUjeG+m8Z9nsEu
WkEMrJttKwz7JVIjlDvkN84GKQi4qk6tdBbSYO4cCW+tNKlpB6RuwavH0Ib7re0npQhkp+TpZma/
sfxWx/ZQE/8SeqtScmxbmUZeXYLEcBBLNu42zk38SW2y4jDNBw9qV8W6S2Fk9uVZ2LR7nEc+CRgE
bs/E6rWzdl6m+QV4WIW0w9K4rchXIdktxA5q2tPNu8bG4uTzUDVu6Y9h+A3LbrpOhu7VI0RpJ+ux
uNBkz6dDQBR427XrjbuSZEiFEIYTMW8mouDkmJ1KazgzKcM8ZreFjaGPfL6ub3c9uMUo63nw1eVg
tIupbZsZ/O6ETCl1WASstNMumrFokNEaRpvSUQoYoLj+s1reJkkCrrcPH+CtBh7o1APWd4DE7dts
kqvpFvhB7HhXJM5uaAi/QF2F7QDn55ojWwdvRBhmhecbE+2A7eSEvFc/bIat0fXWo+NGxkof8QuP
li0J7tLGPU2xb3ZcrZueUtFMTtoZaW5GU3js+SR1EXO6Dc84IW/mPr8hRY8UIKDMt8TEFIdxGo21
Ds3KjsarvFKKvZnnp0WDdwO2T7i2LUxeGKa3/Jpb7O6oyKf2LczzHwh/tZXREBwS91MNZSQjgSKa
cAo7ToA/mniwmsBxoC4x+K+AOri4HIppo3FUxCZ9MCO5De3Wzxr13I0fDJNAdVKyTou2vpSlhQY2
BoBLQZuk2y66KHP7nd7wLVbGA2aOazuvYFXVBI4QdcSmQ+KSrDP4a/POUZsf6iQvHaPIL0ou7DMu
32LucQNtVA691Z07zcKPJH3AWnU2cCrPHJ/C4SLMsHNZqeJtl65fnBDDNZOKWviYu/yecomt1O1f
KwuUQ5omHMRY/OWoxWTp6MTojsbGifEv15O4k854Msf9fB7SFrPVJjpwmt9YiX4pLZRZJUQYutbF
JZDobNub6e0cP5XEJhVJt+nnYe+EOI8ntSMnqj4Jx/ShwEQ0GXhZiNrhDMy8WZPpqVuZU8AJir8l
uW7pmDTd1nZYl0e12JGEjuSitr1TJYt/YLfExqk85021cytepFoLOAQi/4VK5wmUzYIXAL1gts2S
6RtzLTwKkR+p2hKy9xCFzVldxTsR8oGoDmmF5VuKfgqnQZD31GImV02q7N6w5M62+BbD8gKYKZ8h
jfmNa43l3rDGrSEqDtjjZoi9Z4lN2kwu2/AQJ7xbBKYppNEPEJUa7xZL74HhN/XNXW+GQajajJTv
hdHu1MkmuadW2QUvvFn1toWs9iJUdjqALIAja/z+a6QL96p46gvlxctitv5DxaT8jRS8U50h/rsA
bJR+HnrbLlHuCq0Igyh1kAtmbvGtHrx7bVDzG75JIrIcdjlAY2eVpW5hhf+wSdBAgXFdojRh9cWB
zVY5wjZprpO4FZPfWhj/rfpeES5ZdKGGA5ygVKsyQ2ro0o+wigOfXVHxEROlnBepwS0/2lGgZ6dt
clUkVpD2BB61CUqLCsvvJWy8e8tNCNxTMzJMzC2vGjnssU4TIOxOe8mWoVZPo1mf1tI99zJN2Yuk
xsSQNrvMQTm4jlQ8hsCDCdXOmxZ5Xzt/H8idZad9rHMPb77QIhKc+qBzthFU33Wvwl9RSmCnhrsL
dRHepUNIytCuLsfvc2Ff5Vo7LlyPB08897nwyRvd9dUkgyl0rpya8ELVUFkZWg68JoBZmXXtJrVD
st4G6L4WHm/UhvlEnG5ln+OC2EbYO8kjUQE+1EVzV5VMclYM+uaX2q2wM/LR9QcDh7PfCdirLu0b
HwNAdkbaCsiP2rwF/EhGS21dVvQeHma9nX8kCf9N7JkAx+OzlHcooAXoyeEOdyOVtXfizGKfW+h2
Up1UWY1ek0j8dIpIunE2QLw3kLZ8S8iAEFS6H4WjXM2TjQujiPtveTzfMtEB0z6dCkQjQQkKYl3F
tMIS7R6D42njhDujIPcT32PuQmQnLvXgjvEhJQ8v9tJzhbA0wFwvdZuex+WV11nPYZIsm8t3MWJC
JtQBvkyQuksqYNjYtxZG4d2Mnn/Vkv6rMIOxyYPR0vkMnLzG6g/UoAl1EsnKoLfUG9QdF8VAJm5Y
QhdROSdwcF3pKob5GrLJquV8t47Sisa6c1m7Cv0W0/cm+dIXlb3j9BDjuqnXwo52bZuua7Ma1n3N
w2utBXVFSMBOc8c7Q+04zBUuMUoyuyWi7SwGIY3vaW8M3R2F4ElH3OombGn40SI8Sci4V7V7gbt1
rcaWflG25ouVKCcD61dYFs9e6cQBEaXbeUoCaV2xrdxa/KPG7IYgM3S5aqDnrRTovgMcs5N67O4z
g5yrpDufaw14R6P9GJrkLRrVTRel3zpvkf7hMi215LvZjmfmRAhP5O0mfhY73BH3ScXxGDqbpOFM
QPTRXKXoFHuVJFCdCDsOd0GelxDBO+9bOnXyYJjujvkAQP18Ue6rF3PCjpw4yABqmNw+LtJ7uzYe
y5zUVUJ8z3OpPJH2FzRlcRfjwsXa4621RHsFK0gogHBO2v5C6NMaGP5OYHBdq4rwh9q8dJ24uRFm
uUkb5M2zTnVaO/VVLtzNsHSTjQQD/Nxwi6FesUTM2UrqrKuqx4rldX0gRv1JDbMOwL3xCnadMFMr
ttYg3HdKNpabxsp8WPsbu6yYlrscPgynL061saVKhETrwJlgrsQJ35pu3Nl4jprqluO9ZqJcdfqR
3sJGdt2mAPPqt5mzMavoeujqjRXq10MaBb3uBNawMK2NV8yoO3fApxPW32sK91zLKZU4I5U56JNT
ZHubRuZ3YXUo2+IKkK+4Di2itvt+15jQychxqONnUJzbZLjvutA5a4SwVnK208csc5sAG8WIiiEW
15FNsmlTXHaOF79EcQKTSU/y+C0yuvksNbE6rdSq1Pa8UQqZr6R+3wNnginB+GdPkIpHZJmr37aa
TkCxNquHLOPdI+aenDo16e6LEt47Ykt1ny9c9Wbi8BzO85koKHFNWOvr1qqqDfV8zImaFzjRaXva
DhIzLKhQ5ukgD576HJqkP65UuuN7wj3IgbXEuBMOjqCmDx8VPS4Bh5P4ariR/pyPubhvUY6hvSpI
ISWeYFuGTBRB5LV7E0LRJUdY7So0lGEHyc/ahaKPefaFMDZx7Bp3RlxaA7GEKsnUSjTp19YcphbX
rzjmKDSabkO2MoLqSZCeScTKVh4hr/jO+pCqPrMmNg07qw5sLZnYOumcQ6igzQFErjvDyqtdlDZp
bEXpJgXDpmx6RYHk0NNElsMKVO2jNp72PZ6Xk4UTYDfk/jHyiWgYJPpmUr0uUGNnJEAdmDrZsOP3
Fk9RtJr7ig2AP/PaHsfhR0g9RaK85WxLow93ajKMF2NYTAjTPA692I4COrWAwVpwy4t6j1NQxZ1V
h4wxGIrNet7KOBrhTeBfVHgfnqKutYG6TNkzCzkA5zwOxNyrO9Qski62Zo5vpuXW32XfWx72Kdu4
HWw5rceuNA/wedR6VYVmuOsx3O9UQUYMpmu+oQYSkkVPGBkhuZmdKG5d9sNiFSdpuOl4+GdF2ZZr
NVJqcgg7lSaSQwLAaukvQi3HAnVDEybMQPlZ57YunedRL9JbtSB1nTmUngJXqpVNrePU74e4Oq1w
NR+KhGFQoamnMJwIl5yx2QcEa/OfGdRKXjlmrT5GVtw9xIAGWVOlnK/wwHMgcYcif46SkmJjbBm7
61S32DwkbvR0YoZijhxiGTlZr6UKOXpFdsIQr0knyfbCSppTFCnZiaVU6SGlPPous2Hap51hnSqQ
JsCzhZ5NZKGuhycGVyUjUQpzk1eNRbleCaz5OJOw/LPJhKqzT5ISs/u8Jz3qCql06peNdz121RM6
kC1STBgnTbSNNXi24PAcScFBCvlekh5SrKa2owNQOZXrwjy0plOwFCwjIcGyQMDgXc5rQBJbENu9
z0G+Z8YzkOGN8SxZOZzrS9+WjsXZoww3+MXVtclxeosuwjF8vP7hdTUQIavyVCZr6v2ab4DgNRnl
fpcRcgL6SAm3CtfZNG6t+QVOhnblOsOTuwSE9552qaijSR1QnubGcFYrTrnSs1z6medBkpxn54wE
yOvKLDaFW15NY9tvyReV3a4Soo+2AP+ds9GRovCbvO1uorJ+zEpt+VKHWO4LwiPMtQHRxlmhS0pO
BfrXPJAZS2ruzs22Hs1nK1yo/xrN1zMQ3MD1JjIeDlTIwI+IHmTfMHRGHnBDxYlWV/AxKhlu7YYx
1tqoy/o112d6nrNjR/yiI5b5rmyucMpJGlicpShGuv4hrosJzFqXz6x+IaEXCpCZ0E801Vxj52/u
lFbUExORxjth8JEGieLkh9khVjHVo71EHQU7D6HroNduYDAhvTWY8lB6zG6/H0wN0a5B3u4JGn2N
7TWr27MxNNtNB9fpoC/8C5YQzdsYAydEvq1Zo6ki5Z6mTJAUC9WjUwMiRGAcOn33rBGm57cDp+HU
Jn9DAgP07H6jxMa2E8OBJKjhWpcFp/vOUMcXJ69Ix4EMpnBgzqyZ87XLwJ1NfM/xSrxZSRtvZrcl
BnjuGQ+iP4rPxiIeiVRoaZfoetyTaN9V0Yk9VZdI8WqKnyJqrjBc6Y8RZzBvJTpRlpwhTb62NDo1
NFbsFHjFBYzhb2Yn7lDt0ViU0ZXWE25ZKjpp7jPsnIoDPe0Ok8eL3afSyINwjBupb+cmHB48xtiH
3KDTljv5ic5ay9EmeTQ0Jd4NefNgF+klVIPbPtR+sIysBx4lZSnncOW8B51GYUFao4l7FbXGd1pg
/E+m8LsMiZy1c3cAkJbyLlVAGCobQXG5AtN4b+URlKIBHrlwHvTKvKGTpP0ve+exIzmXJtlXGfSe
BWqxdZKuRSgPtbmIzMiglpf66fvw72pMVWG6B73vRS2ygPwzwum84jOzYzvRApL2cuOB/N6Mza3a
FRZ6JemRfTJar7LJV/6Z2T0yZ3pIymmbMFtN1Rdj0UClWdkv2l1PWt4y71Usszn3pdI8KsrqPLCU
JKQNuqk2HYeTgTfJVRSYJczr4nncxrrQP8UMsoTNwPbHZXDuSWuH4D78rFdfZubzG5jWN7qhI4DL
xe/c1K+qiaWHE3Yf9KD2TSudt7WlVr8tvis1q3Jg9PlNzQZ0zEaELjSN0aExwza73aKW9RMEIDfU
qR5tMv2tXIzfsgPyk94pufBVAYByGYxdDkqJEMq2nwQzJ7pnfOos5kCzvhbP5kNMnPuoepd5AnKu
MADAAOYzRVw2jaoxTEGqhf8VVMzGiK8/DEz5Blnvp7rGuGpuQf9x1Z7DolO33JtfwQqzrxfm4Ism
PXpjCY4OQjsDV/PJoVSLsWn7Mvb9TXggqLhAn8fF2NFbE9M9olNYM+d/Yokjz+2cp0FtMJ9wTjsz
b9hXbpRcMo1DHiGiraGU4oEKQphSXvvHsDmQLtiVHhgQP02c+jf2wF1ZjNYzFqQjVK4kaBLHCzvw
5JIeVDQd872vBm4F9Wtux1vuRWR03OLPmKTjLo/rLmBnStVbkpbKHVpEeYBcbRc7w1Y+mBycejyC
2DHGV1cHl+NM014d5GMzV981LQL+Alx5O1bFj4xSxlvqDyjHN7cB+lnRQ8w3Ph02CYgqjAIxKDmv
uY8JU3M1ah4jtc6OjJ+Xi5KIZluMkdyaq58eD18fNNI4V/P0aef5wYs0PjmmYZuxqF6YxlM6XKhH
MCPdrp1MmKizRDxCzDhYc+FXpmxoBhVWdaFGywi8zA4W6e5UQ6iBqjV8csKv1o40PmeLWc70DvAq
WmOv56xf9IsiIajQ5IuXuF+rlVRusYQLtzPmpJCbwQwAvsv4DXFsW0zD6iZ/pGHNDadIf3H0xt1o
aap/EnvE6zKq9tUooyjZeN6c3uyUwqSBvPHGRVkjwvDtttI6LEomn+dlyD7YyKdTVcW/FkUkH5Rh
u1chxZ7eegycis31pFnlkTTyI6y63IoojhcQdtzE13r0dYOugjBx5XymJI2OF0PHolCdRV/u4OaF
RJ6/poaBHWMPhZEUwphnzJfO0jbjNP7RWZebPHuP0WEq5CF/oKd5YYrDigYTWa/UMI5766LbvKc1
2CJpZt96Gm9p3dhoHPM2zii2pKXvTdvZh1yrfVNbuYWZEVKjx0PCZKBwjxPGHQoXmNq4k8yju59U
Nu8Ut8Vnz0kD0I7apkDb7zhhbIxoSXd6otGVlR7LRj1IAlP0bvNUuOEmtFd9Wo3ShoOQ40aU7n0Z
jd+Dk5yUND3CttljCdp54CadDKxYJfcxrlfw6M05UaLmOqogJDIvQszRWao9VSzkarBUxTCLfTXx
WNRSfklmV1V9bqCF69LNObX21l7zzqVpFXuzzrNjJgAxbrAh+HadvcyieFOM6QcVi193uYFWrVja
1xNC/O4xYKIOdy2RbTnqj+pzkib3CVS9X4OKMJvlME/iJErtYrX2LkXE2qD6nRJzPLIxSmbAoCxX
XXPbWdSdpSZXkZXfkEKgogPbO+Uazdv6Yr3JpeObM47uxp0s7Ygc8qJ4hT/0NShNpfkQqNvB4Ajz
kvGbbGHrKX5dAB10Lc5txmuVfsjxp5GIHdQg0iW04C6iA+JPF9mfbTdtWsfcVytOddFKBr6m4d2x
YACCq3lh9ehqDMtLlSRfldp+qBOyQiHqsJezP0ZXWGc81saecSHH5hbkmxt43DDpb9noRq9sBMcz
jg1U91b8s5bUHocVdljwORDp2oqIahELAoiqnvDTFft6ZZUv9Iz7WQVgMcZ6aZZqaGlbouy+TJc9
ONN0I+tK9WNV0K2Y9VcqvbQgtzSUrmQ6ToZh7uLCdO9Oxnx5XDS4oJkjb5htfveoHYNUdqvEOSgx
xHsC9EETa2Ug6+UTouxjmp7HbAqLtFbxX5lcYPLqpeFTOC8ZxsJFs1/oyPMzDEJhDH8ryLQOOe21
4nsHYo6Cgt/p0I6/OvTDreVk/OMPqq04G7rCvSvIjMfWoubSMW5pzRxorIvXTCdnZ3oLJ+7hWeGs
sV9ICXte/9Xy/UrhL42vBgPZtHEZUnf2I+iU/dJBzVKrHTNVRI0YbpzH1k7VCBPBJ9UGhOjxsi5t
eicRu7p+jR972ZaS33hjNrS1lnH0rrfpdswhPUg9elwKxEZK3Y9NtDwJjiCmGqM7I5FExU9k0ymV
wLTCg7ZW23BsZau5Yav7hC27M1wraHqCwZDV/TIVp2gsqJ+k3NFZbLxeWbFPS+Pg1ezVGcGr32wo
kT+AoduWitxVCdN1WVVt4OkYlridcDgoyhuvVhZAuXviLuQTQfA2olrMoGvNvxjV1F854wsTYMZd
fb0XMWKw9s3Bf1/EyqWsudunTv4dyfFi5+2b6QlePcOjLvwBRcgf+CZnGgtyJY0Af+y55FBYvOVj
f9CgKDIrYqZm98lrQbOeQWdakHSaeALk93s08ic58paptnowbSI4U3LyagwDWvSeOSj4tVb/QKH0
uWJEu44txNfUZJXKZob+VjRv9CG5FLH2q8/s6qLTFbTRpHlSo76H3YKXYYhDrxznT5tuxbdk6Ybd
qDD8cxgKBZwZ992sfExmFtIoyIjOGgN8IKPfgkDG8ng0i+88FdeuJJMNL6kcppcV6eiq43OlVWGr
dz/MOtEzVTjEUsz30U2Tz34oH2YuqyNwQbUewmxQuA65zcntupNe9w/l8hGpi1+vpZS1BivTeWRs
tzPites7CVdnjM53URjtbtIY3lXOzOos3a2Rj4e8Y00yZhkUQ3LtQNIVw8Af3O4qa7ZmQKbYFW7I
AwdCytupMn4rDes+5rlLOahnCP8kBempkY+4UTlnYukoo/5mlE0wGK8FRP8I4c8zn0unOnazeozj
9ShgUm/Lns0NUIV3yo7oKu9KU6Ara8NJOiPun3mnGZQcaPKcVmLLLhuArpQH2h58ZdirbsEhku9e
4u66Of49y3mD053pWoXY0nAUpTYwcl4ks/ysEvmuN60tzX6EsrMnXTZv8dz4sCzDmLKZwYqbgA0y
/jEiVtnIqPzJzg7c8TdtYUPIxtIUddGhteeL1BLeLCCLTRa9qSBeM43RSvHIcXPcpqjEtGopmyL9
slpqYU3lpStkqA5RWAuk3YV7g8HdotWQDfRT35qHGthCsCgGU1waNyQ/ZkE2NKgkoB5rSPblghNg
MjeuXHa05hyLFGfVQi1kXnxZufk2OPONmVtOMeVbb5enoW32pcfmZTXxoyLppET/oW/VUWfm9Gk9
/9EFVycxmz8ALf184YOy6ifVy54X6+iVXTDn+nNSDtcR0YSFveVGVctw8pIuTLMMW0S1Q2qMuZ3D
S11cvtkz+2NYNtnVyJvlLjmeskDGDFwZp5iRebRmaif7nHuotvyWHJySNnv28uXZleM+6V108oK+
S7o6zo3ap1csScutGqbTpC8cdcT3P7jq/h85t38JNlurUY0o4zonNTwdrti/xDxqD7hshhOYpcux
brTA283OLPvsu3Ta/I2iMAapSTk7ZzyQAydAIDp6OOZIveH/5yf55+gtbr7VebcWfGEuJ8+lrpa6
f7DMJQkH7aIjnY59T355Oe1IIKmlTZtuUWZPTaEo34zt3Ze8hz3idsa4RbiUXaAsdvbnrx/mf32X
/7ZCqP7rpoxN1cnxq/z6J+Mlf+M/fJc6FkoHCYLeC6oFLOf/+i61v8KsKkNA+DdAjXQcmf/pu9Sc
v3Fu0AnQUVykqtYaQP1P36VO1BX/Js+bYL3FWMX7n/guNcP8l4yHDWoDCg/fEMJsK7PsXxI4o9tF
attR22e1y4RXwWhl9oujlJNhIkNf9k07iyRGN1KsN2VmIrKWx0i3R+5NkwTFUcH5VWlRmjP6JbR+
ge7Zr0P4MSLmAO3QAjWv5/0ZEnDmHVUqitbD7yC7uwNlQT0YCz1jSY9+Q3Rq7sTFG6P8Sx0xm/vl
EGveplAG98swClaU2OsfxOSaX8Tb45DqKuovnQqYNZ4VltU4+8C4A3rcEghz3sideAIoDvIXATPy
kncxgQx1tA4yHoOqN6W0qEWSNNuaxOgf2pyKN7yuXWiqE8Blc25zPCRp/ICLXsAqwtCebGagPj5P
LWPLoE5g0/eK+aJPdXNrCxj/wVqs/NhPkXsqvMTaLZR6Xx3EKhj1aZdv0l6CjgVNcAUoLQffbfCg
qI388NBbfNo1mPeOLPIyGp1qvcHRgWbiQiVpwZbK2AwwVJcV2EkaoR1Vq+9ISNiVe5OOSH6RBCGd
4OQv1np1KeMpevGius436PzR3rBHN5zRie7JoPL3WmIMIU1LP4x7PzhDoSrT47Dh0fZHSUiHwdiE
yBZ71kGBEL2jECK72ywkylgFcWXiVzWWCIq6kisBbj+YGaInDIGJbMcDU4LFkPKOu1y7xUK7YL64
JwZNw93stl6gT0kEvbcVJ1jSJqdNMRTf7RAngUJvy14zCmqRFJnjFB/JT250Wq5QRpyce48Nr4oY
UX2TcpiOWNSyzZSvVQ5V7cWHXrTryUFXnhmCQteQgMMZ3GRhXdrVzovjBYhqD31nVq2jyNHJUneY
t3D/cYokHv+evOI4WhiWxniZsnQXObV2kMbscJQwLmW7KIGNPYcxkX21mtI4qfE6e81nhULfVt+h
xEYXoY/1S5k6xVXQMv29mAuCPDP+grNTMuwmTHohclrzapc59bcl9LQGauJvPLdNIBcj3ZVlBRWp
VNNrY1OtOyv6qeVje0gM5DMJq9mPqTI+lnS8bdui4FJT1GQr8TvTo8CdNBqB1YIpgiKU6TUPoeAU
R/BPUro89+Gaq+KdiuULu4z21KAm7FJ8hVzw57ueeAyNWDigf1fxzAS+PPaFpZ0WCgOCUtc+R8NM
D11hRE+MezG0RmZu+Xgws2DM6+nG6SwODcoEAg47RHQ8lVm6Wtw6xSq33ByNC/kI7yajcrky92SI
YljytCQqaPO68MxvWsMNf1bleJANB/ImiZ2t5sh3rcUFUjUZ/k1nLi8c0jvfMezXCDzldIoiL8f1
46UdTnAe/ZFjJI40r5nrwxyZLyC1WxaomNoAyMDTe7fg1FoSJopofoDDE5F/uoC4GFrz1zrGh3x3
po7JfcS7NWkZjQzWzY2ZMSYZiMuyBX0popJKB6Vt0wPmB3qERZS/jXZvQOXQzFM2KZmvSXx6VA2H
qtN+60P2K9Fq56GZgScXipX4sp5XQ01ZydepSJcZdbxRBfZux8vUDY92r4zcPEokI2Xsf0kti4cd
gcdogtMcTScHqUALIsB/Xj9S7tJElrbvhqn6gqwU+WSYUGsZFl8ogs9VslmAAvl1G+3JkR7DlprP
sKVleHC082JFrD66IU2CMwUP8nGS0cRYKVrHWqNWcQfhFlX1l2ntZ6nUeq+39QE6+E1BNQHjhK0Z
aLm20xhO/WXXiug00HTufW12VpMB86HzC0vkMUVwrh3mDZ2q+5D/92oeXyO94Jhf5c+dwVRjopO5
YliqNtjv8xivnMqMUvDnap/bExLV/NtMnlXBOudaH82i+VOkbrV22DFbvLh6u8VGSuMK3LAiWWuc
T+vVtTDz01AYJyT4XUVNlEBiWmIkkLSGy1xe3VbfOC1eksELi4gmXCZHszGHJbAuz4tZPgZuFCZM
fKrHoDDXNWVM8kjnEqk5g9s11d9PRjqxOOh7EIzY9ASt6BWkwvmhU3A+dar5wgLn0fmpDWJ1XkLI
GbFr0ZSSTVQh9Pb8iFnc2Ii+NkK9iB+bEQPf4Ja3xmAqG6XPGa7/Nm93LRWKQVOo+t5Sc/Oa51b8
TRXcshzJ+Wn4u9lsY0abpCWEfW/0qPW4L2d3x3Fi+nhGFkFYPoyTMPT7A4vpFn82VyUvV5Dgaoo0
IscKrc770cum2A0F6a6l1Ji5Rb9rmyXFrkAjDjHQ+wEi/MGbxl/4AruLiFWJ6twah6yJxY0QVBk0
NEL6pVEdJ9cr/Snu+hA0IsT/1DyyLMYbe2z0TVJL/FmQ4DV8fRGzu8ppVxNyHweMhKugMaI6rITT
hKO7vsnd8C2W6qJBu3DcrP+1lEbQVt6tMBZ9L0av5WWqni1VPFvK6sBrFMQLm0AimCnkMEIRnm34
rKFbgNrbMVWu2kRQLHccJLp8fBzYFz2rNKAasZjkxOPwJUfBNDjHfpbHSMhHNTLOzaizSA753u0p
LybxXrwxLAd+MA/jvqNd+NJwQ8AC7lnH3GvKnejwrzIimpKtsVYKjF2vfcQoDbXNIo5TN+pDp+Bm
Vgy0rcB7189Y0YvQahLGw/Swf4yM7tlJcPf3YNS5nHjmHy4IR3AZ+qFr8FixBo5+aWkRqpr5KQaQ
euiT1NxiIqRs1snL3Ri7H9oUwetzxPOYe4ReU1Y/mtYYvcwDVU1Vi5Aw0nP0YOt9tbYCbVODjSmp
lzfhFbC52vyWLbheBou+tEWyBhrthmd/HsYlJcXQMmBVPjSsY67a9JSOSGypTQ6iyXi0lkJfnYbn
ok/MTaFrCk6HhZVCV35kPZqXaBmfFjV76gH8cErR+P7Wpy63t0pPL2/sZT+URtMluih2QMgTzHuy
MFLzqn02DDj6OKZuvGG2OdR13pqnne8yQWHDBUrhAtXtm04zPlyt+LFwdG+bInX3c12fbKf28JE2
b3aaWH40MC2gAA6EqyjaLfNl8teDSdpj68JNvdRiyo/QfbFSLeOLrnOEIor3JVwyBVR1LQcCHlPg
IKAqg/YUS/eWpsTksOpo87kl5vqAR7nd0nKorQognkGh2LvMzarvSF9og9dQAO+a2nmjbxO7+7Ik
jtvBzddpc1RIA6v/fK6mqXus+MRwkJsYtJRJfdVpUNtYLkjvNWx1mJWBP/djsyh7iiqxSSiRme2x
nShBtyYPwoRnyiW/GRi/5NRO+E1RMNie4wa7Q1pWxiPtMPmniTPnXOmLC082axEwyOw04yS4jU/L
Q1fni7EvqMoc/Tq3y4uk/+RTnUbaeznzHjJH7dmNpuFApwBfNNSiDScD96wgelCNRIXYxVEyY1dQ
Vbfl4O0cJyd9T4tuQIlGGd/JwdROUovMd/mXXTLP7U3SWZgJE0YobkzuI8ZCSBvKr2kkO5KlE4ES
EiZqHVhx6w6v2uRC6qw74bBoK/Z4XNpWTjt1SKtrC6P01GuaQqWPNs1MZHxZlWCm06latO/JWuQa
xI+ni9ZpdKNA52PgmhQjPtR8LgKzn9p7DASNn6Arta/Ba+LX3BDL4Cv5ZJ0ZHCsjxT5DRwGDE0Xt
t6GAI9yMmcLDnzU9zrE2mKlxVPuCZBajtbI8sVaTU2UZT5RASageoiGJ8q3NTEAnp9Ogo0Nmo86M
1XetbabqFjgX1jNi7Y33ViI7yac8bnkk8dROytOE8afew9sx0WUmeoR6XnabvvcpkopzXPqk1t9J
T2vmvrbdRPFbSzhWAKNQfqJ+ulSzFgWZj2zAr3Rw2HZ0pNulY3FdZlmSSZq5nxF0ttM+XCCr1Lyw
ER0SeLSsXybz4ZdGV1oqrm1WmudmKGhJ4aLJNu00djaeodNTces5c9YgF8t2+CoJWFOlLHozeQRT
XNRHI1as6rC0httCn0HNWOC/T8dsyOr+RLArCY11Ptai4jJLn9fZNMO5oGVovTHSKvkzl0N0MDot
+5VjtAniRR8ehdJZB3cubVjILj0Z/ZJseT4KaXPp+mKw4wkZ22PIOCnxA0XV+UsSuUEOMZiv5cG1
lCXIYsZuKVpmwDT5XubKDbPtVs80+yAM6ewbfOZGKqsb2waqV8lttsCLlNK5Hdp902CI49uTef3W
kYimfZJ0yPeVd83GoXivKvdLSInH0x5eywlYdqE4bdCblfagiyYmVWE/57g3NoRz7mSNq7AQoGpE
c/SKyPPTfnyg2xL/Zq0x2lVOGjlDflzjRa5+UrOmNlbmr6MNOWBOiIMvXqP5amU+zpXx0RbekVuC
QDkkgKDU1U7Puj9dZYdTNb+Oo3clfv0m+hkXbNNPWJKt9JVH/dE18UNcUZmkKM0XsZwKR5ZVdr9T
tdoX9nyGUmvth1R+2CkPgAqCgjplM3Z8AA1QVevmkDb12l6nvOoAEBqpbuNBu/UeAf2uKI/CG/+o
Xm1v6sirrroin2kxocFGLR4ic3yCMXHRGuRUOSitv9QDBhx5Eo7+AMoOjL7a/XgkraxmFROnGcsc
QT8QhidA1Nh9dA7GzfC4VPn77Lmf3M7HvZGJg90YM7I5NyReQxv71boJlsm+aH5SXHTIHg9INJfI
MEKyoVsW3wGLm/2ZdzRyo0JuGm/AmCnNrSLS3cJ1I8rdX93M52HNB2hqH7OH+weM/MccS+ysY3KY
F/GRu+lvk+bIk6aWn8w/DnML4Z5FMijmCFR3VbwiiashWs8OzsOXIkjuUDkTb1ob8W5Qx7Xfr9q3
7IJwA69ObWKWHfTlqzP5OiZlys890PgFzeTQTyj2jWr7vb0YDJz5kXX+S7osP6ALVZuZi+vGdfPv
NoHp0sUq03nF9XUtPU25enYdhUoSLd0oSw0qBYAE5lbjaXTSe5lZj6S9do1ltY8JbXO+4/IpwxTH
l3yAHLd38eEu/P9ZbTo7t8uf4QDsuwTXiFPuolR/Vjm6q1N0TbPpdWpGcc97HPyJCBx9uRpehgcc
71vnHuOBhEat7JKl3SNs7duWACONN1jP8zAaZblT9ZHggti3OLXcvuNun90xjfg2mrNmRgcGwc+6
i7YqxvyITynQBjM5e6p27Gptp9LEYkgFe3BfYpZK/kwmDRRUTho71eyIpJZhpHtPQDSQwcFFUBtn
NxuHcpdGyyy0qsbP5/bBXRT3NtjNjTnKgZHNeyqTb8HBcGGLDtwuE9fEMPuzOg4afv/qo4VUjnwF
LEqFm9DGrBjpUGpBinEooCDSe6CIqt4MaYlCrko75B71ilRo+NDKTMTF6S+LdfFIx4zOuKA+MXQ3
djidCaeq+Y3+umdbNiEpOOxm8uIm4sXKrO0yet5TH8XMLRS4HXOt+pPWMOcgADMYPsFS87jU5hEe
MvoEVImsU/YMeLA85jq2Iuu5w0Q7Az1gb4sCBPHT0rjmli7EYsfYA5twf2S4xS2cCeV+oTprIqKc
pMRyy6LcNaqz1cdCIOdYvxYzfpcKwYmsDpk38aIkDkTmrLwaqeG3qnfAn0c0mxLpyHaOzlpwhIqU
lvUhdb0wcvO9OanKRWmvbdWciSYQ/Jm50601ZvDpVs+jX5riu0xwr2NpNuqJbu8Y6ImYh9c2qgOv
id5kZfCNlTvJll1xZ4Rt98B6vaEwKhitNHAw5YWFYygX3cqeBB6CHMry3D3ltXNoG/eu6jgglmJV
nkLTaw9rgCUngKbgvR71bItBp8eDgsTsVIZHsg82c0lAa8sVnLAEUVM3XsJojl5awBhBkqf2VoPg
v7GIpftSbYjD6H/KgrCGtvwAYvJpHU3gtNo577RY/4G1RhazKbCHS6Txo8uGE3RuwyqZsU2lbijx
aG/ps4Mi4TTfQ1Pich0/Kf+85DhQOm0K7Hx5a2va6T2q28CmshPZDGZwYfTK+EBsMCyt7jSXzQVr
QOj0BWFe83WCM4wxKHkDDHIbtNY3e3kiEX5NUsW50DqCC0EwxGgzss2OABU9Wx9za97AfV7Lmewy
FAMaj1QiMW2nHThIvNaVu1UrjuJ99cE87TBhsBJ9khOsjYyDECBpPUm1lc2oV1e4Ek69fo9EFWBv
pEqP/wzh2wnFqXc2FAM+uyqA8sz0goT8hhwRE4GEF2QDLbydpbbF+mHQflp85RrlLNZAxH/qe/eg
xdixOIh8mNMK+a6jcZubjLjLhKvgPNTtsS5MPpaYxhfGe796HgEO8tHZjTb8tNn8yCQOXy0GP5Rj
TeVIWvuD9B6LNL+XovfGd49rFEfZxJwpOaQIlhJO+lSLpBJ2MIHb52Hu3SJScvUZq2+RU3zm1tPc
k5NIWnrA+rUDDxtoode4qimO26JZiycZu7OxTbCNVyczpSNtl9NRdidthThgISg6oTna2ktR53Hh
JyYFA3iiLOcH0+PA1skKi22Ab8Z3RYhw2GZZZ/0kJfa7ahnGp0YFQ8NUkjpTDIzW6rVwqT4EpWD2
TDhrZZGhHbX1x2hE5KDqdlbw8jARYacrxuya2DXagjfod07OnkmKwoUjAJ9/fp+ceubiGAkl3zpF
H3Orj1kn+Bnd5K5Pa4GZFNLA6mSsOl40lYvYZ03DYyQ/W/KNwFDUNrsyXhx5SL3K1jY8dmMK+0z2
DPRLcknTXBWfeorjYqQh7KZNWYRvQOPM+x/cqv8V3f6Npf6/Vd36NkvKr/+z/ZLVPypvf/21v0tv
fzMRZ6EM0hAESMxbqad/R8xafwMTq6serRDAYh115Sv/XXvTLNrt1wJ5yHcOvRg2stzfpTfvb+Si
TKQ31V0hqvi3/0fKm2P+s3wLbNx06Pngf1D8EJP/FRaXZ3Gh9Y3uO2PFjb6Do3w1Cs/40ylOvAGx
NWxQfZiDlZ7N7pnpH2WUbgnHcNXE1KwXE+MZ6IZUUXYhNj0RjErcU7rEyq7VVMQuAoMYdFTMIbO5
tec1E0mpMfVQEb0GolWDTqYVO9i9bbvjPCI+5HqchLTCNPteevaJkrpn5IXdiI2/DkQkbkk1QZ/3
7K3ayk0L1YkIAFXlrlaPN3cwiRR6q0dZSXKoFW331FZOFNSzeKQD+U2QUWbZRrdytgUI162tiejN
S0Tpa055nrWYqzMmr2BcbP29mGS8o1WWQpnGTPCMgh1Bax8IWch7MaTWbaR395AbGMscu/gpcqy2
ohkl9qx0+cE9/am7tHnqi5azNmbpQU9IVRb8o7fU681T6Y7ZIxRi7VDE6yzSk8M9cYqKWZjANUUB
Nx1EGnjTJzMiOcYw/XFNi861/elhlPvGrEF6Q2I1RgLQapW0A5dHvLKmOLvIgRr/qkm8qluMi4es
V4VjxNYbFcL9waKGLBobfcY81XEZ/VHc9VG5+LYwbOjyIcp0541V3XA38DPmh6rJi6vBW8FeV2A1
ZjpvHCSTnOZBLlN5SVrnx+typmaCj3AI9Y4Qy2x5DqsRyEgymB1Ehp0dOdFo+GnpcnKXQ5L6Rjna
vtGn2hCAY/HeWbfc6ZeUkQhIOKg3qtmJZHQDwcKXBiDD6qB/LG3FDItFSxofSzCTByVlHNRFE2Io
DtgzceAWi6CBlNnmU3FETLFvg8fTiLOkDgGFLTfR1ldTp+8doEA5XXNg+WiUxXxcIucVJUOnzUA3
y13FwIF5GzGfRcxbMOufBZ76CuHc76YleUsEJdALRkrwM+tp1to1i2UEQnfWEiLm9a0dH+dFD6MV
PRE91irdwkVfXsVons1MPaeZsxngLKRA65wmZcZYcPhLTmWvuwGp5DCKo7D/ixgZTRuDUGuM4h2n
6CWu4y9xazF7s5qL42Q3Y3B2OdKsm4lgKuQLVarwu/R8N6mEELJhuk5klvHidsbTUD03FpGWYfZX
kgnZ9wnAhp2r76qVyicCOTeBJABBecdy1G9bzjmq0E95S3R1Flwg4UtU3BfXQ1id6iHYakali7tP
CGpBOEX8bslkRop3cpO6PPCo4A5OJ6Q5HzirvhsyS6PyAgYbQ9pDmsTyOJjW8oABTwAeyhhrFNRH
N05eP/PanLX0YV7vA+pnkrl3Eqq+sVi7GbPzGvY3SNd7S3mYu/SmEy6oM8ef2+VkEtONkx+TVcWB
RICImkz3sV0dXJiWihT7TOWYviPaUMTO3ckR2jPJzV/x5KdQde0cpwQEpiz5gUf2kKfctpbUceEX
Ne91M34rwhNhw9t40M3+NE3QEKb8WjbyK0+SHU2dtMUb2q8ZQSW65JQgBGMCAo86ZJE/gtcVaAmV
yayM6An1GjvcTglFCXp97VbVj7FQdJAlQ6VtWgvurUMWn2QRo/wXedpG98gbjA0NhtuoyfwuxiJK
OmGW+TPdu38SRf0FZpklLnazx4Jx28LFByT+Epa2yfXJ6ZUnkwvgNz6IJ1VR4foUItE3ka5c03io
jFDkHurEoHrDxRJzxklMafeE7R17Q2XLIQJx9YpfRG6qQlbv0BcIjpqtoMR28Z7Kf2fvTHYkx9Gs
+yo/aq+ESFEDF72x2dx8dg+fNoJHeAQ1z/PT/0dZ1eisRHY1al+bTCAmczOTKPJ+956bcFhkC718
pk2rb5QTH0woGZd2ctk3VSs2QYm9GJYpODb7KQqbYkvh7ltmBRyDs2QigjBg610Ne7ii16ZvfRWY
oN8qmVTXocRqHmV6n1QB88v8WWTjPXLxLgJ2ARWpy67rsEjuQjZniRV9Q70LdygrrzUZa5V+xqWz
dSPz5Mczo7bS/hnEkBO98KpoSxS89Ci6mKcKYYuLGWoCIGn9Qwgmemn/A3dAuyWnvbqL0wegRj/w
nWfb2WB87+F+5ABft6Mv9wyk91CvaGWfUiTBRVG04SfTHihhTLKUCkU9F8EmcwA0OQSltlFYOMiW
1Y8QqCPd8sXVRDz5a8BbCyGh+NJNucb47INv6PR1FRbtod8WdrRH4bmd8/iurlFDkmZGqyrwqTA+
CuuKvN1A1zNa88uyvLer5M9Bi8b7N7L7mMgdrJ7lqx7GawJBcP5Usu/66eRa77GFJzf14dLI5ZXJ
1jGx3mmzPBHtuvHV9GyssdkUTQ11S1P0CPSmJGna28VDkw0EnKfzCmCiq9nbKn9A+K7uHNNf4op8
MmGT70wAMyq42xu52OeeGc1YqN1cZDe6Vt8QEN9CZV0NQ3/FEOKhBBxhIHsUniY6R1O1Y+yPsIlu
vbw6U/y7zf2bxe9f49m6kmiI1EfjuSF85evi54K02/oRmBVKeMeKvqMBN6EXunsncY+h/FR9ukNX
EMRSmKpPLjkr921uf+V+dqL298aj21s3tEjQsH5bZgKuWQMmIIjvk15tZB/da0kKhUa/YOPONrc5
7e9+2xHhiW4i5wI5K9nn2Q+43WdTuXvZYthncNvPYuEjH9nofwBR3Tp87ZR5uM5+luJGhyhSGOrO
gQ0TCLYX2twmEUS+SMhF7Ss+m4szv85jdORAdZhIzFuSrHhij9WVLYl4x2Z4HGp9GpbpYYiGYrvo
Yt+H+oubdkcJ8DHMGK1RaTyf3doBmTFaX+it50jrAx8Y2JpyO2dwtXKa55fgWDQzAA5rZ3vPrtV8
NpF9dBIMNywbxo5rbsDmNoTOgp/oUTY5/oiMhB2z7QHTMWF+GsF2onbibWkLEm/pTdAS5lyynGPl
zyDzbilueZNiPvT1fFKIO2617ICNZhRbljs7O45dcobqidCNp2OrokYfm8zh62UCotN+h4+bpUpd
+0peE5MuMLJji/L7b+TVYcKN70ve73IwOSdnyP3L1FoJb1STiMy/+CrPqeQzKWHj9PkNtxbZ3mQ3
pOrKW6GfeoDlWqN5FKP/4A05dKKeyL5DGqbyEWqWGJBtJB8Nszi+iRY3JJvqbri3otUTJtBpxnOz
oEtqu91JMu4CbJ8HcA+k0tPkSHdXdmPBPUGRaFvU/U5xTD+hyr5p4iLPQ6GIJ7utvmiLy88bbDSs
yXKfZyd+E+WzxvPVVc5TWU7ECOSht7qHCOO1J+W13+GwaiU7TkQD1bR4m5EUTP2gGvkYxMNpIs04
2sF91+cHS1/LEW/VYuPJoZiXzz5TLWpU8KwcBafMhpTGgn7IVc7zoByOGVk/xI5vdSHPNnSFdW96
SCvi8TZPbR2F+wb4xQg0yB+6gz+/qiTa+LbKDkXs9sc2uMrKYhPU8WnoowivSiz2swv3FY1r58JC
sbT8YZrvoEvjI1v1iEsJnSKX/Uvh5O9iDj5kNoVXLhoqEwGWACZvRiavDr6FWHtn4bNZJMm2T1gX
hrWrBigzT44YyZNI7GfnDigP2a1T5kglaOmUqTqM8UJ8Z23qbab8JnfCW2Vuw/ijwI8cqLssbY9D
YZ3dtn5vgTXnmYJuSx0MqXHHZIcU53hHjnZECaezbe+iwFVLYaFhNwdoILsuJF7BGvNZe6g107wP
Yr4Q13r2x+VcxNW28uIj58/T5PQ7RFsuHvpt8goaT0FmmgK1bZSg22aut0+RNY7dOgJVIRHEjyQP
5i1IcP+wqEeHUCVzewtkbRocQt/BpjNvh9gV58SGlez7VDB6hxAnUJz2KZ6V9KWGuhrP/ime9K07
1yCWsu9AYElzfba+up+V/12YH5m9lttGtdiQg+zFq1PKT5fq9B5MGfotJqPF56lN63diYftCi65p
W6+dD6x54Xtgah6kRZBgyR/lTNSWg2QssRzWTfPUTH74EoE5W3/NYGWfKvfQMfXfN1Bdzl1veGC2
xK6lYn/lGHdhmfAujsJM6jpv48qeMQbvpbHWSxJWFvCeezk73/PJjynZqp/E5EN/HxcinO3rigUb
XdW8whL6StZnaUg1pQVCT4zHZokfYLLZe1nFt2Fvf7W1ddXEubP1Co8sGajgsPmq1bhFiVmBoiTk
5G2m1L7NUgs3YEkcgqwNT34S1Na14VF6n2iOezgOUsIJdXJb6QbgSuvSz1VmjY73Q5b02HSSJG9u
Oelah6HQzrkfU/cp62R70EERvXWen36EFv61rFggaCjZXnsZ2/oO1erDMl29HYcBXnMggpthsfSJ
xpay3MLsQBdsafg8dNliXZP9zMadY/UYziwfItRO5Isi4hFVw8ZPivE2TZz+zrgNtjJ3CQJuqLIm
W2va3jD1EQ0mStFTk7JvYwkCtWSfO6JbpRgl9CmhSTXYAUAw7ktu516zDVxS3kcLC8RN6Jn4yJVG
uVxBvf0UJ+w7Frbg9xWkAxgFLLnbiHjIrY4dsnu+1Z27pocp1w7EvcFQiKtANgt12DQ81ptmSeNu
VXMF2DdXABUb6BfcD8gfSBxsLF571tGY701yFEUs9E4L3YM0OdM9PhEyaGEXhhoLGuYzRaUyzD7v
MGLSOY+CxZtNKjivJK7UrV9X0JknANPnhXxcsGmRvU9z4zcX3Wf6mdxE+9iSpi3YkpULDtLacEXT
7bcyuqfSvw074tOxB9sd0bg2p57d72ZoouKmNxjwMNek1QMSUjYH+7G1xuQuENgCDjAkluXZVcD1
dvPkWpwgMYhtZi3ic47NJNwpK5xf6qKMnIOnuJeadF63nSSHsPhU7cUsNg8w38fMRKe19i3xI+Cx
bJ87Hz7GQvTGZQZzQm61a8DbohbVjTUQZhW7OOCDOofMorLrZIRowG6XHObWThYxcL72J7+5zYiS
k9kBezA9EZbMxE8OcJH/My5A0A/MutRVhHY7vQEBGa+7Ti0n/LV5zx5sGrdTE8QnuaB3PtaKcBPe
yF5cQuFoVqZ4qudj0SUwkNyOAQIGoQyhAp/Tup5VRXCTeEGw4iFl7+6GaVpD/fwSWwJt0MSxJPJd
eEvS3njtgL+QrOzSbIc0db8TXlRE0DrdMfmZsHYfoJGGFCY5Ubh16mlwMSWH7PXmzgX4VzLZvGMO
A4jE08J69NrM+VlUuv8uqaF6mMXU/iw7diiZTjHWNlV0xMrVXlX2UL5XQhSr29fFGjPinKBWGI9i
zMNklownqqI7FnKpHwGhVFcDQJ6HJAwJHAaYGkjSTQYvUDyBwp+z1VsWxW8MW9rLMGXzQ9/SpKns
0Se0yTKAI2gJOT+kRvzsCMKdGYfpp6pzg8caYf1Gdr37YIOw5OxWjOKqaasenT939Ws3Ju5DXWAS
5NidpCPdtm3Tbby6nRE25mS+whpWrd8+MKNNFbv6nvOTu50I4J7xyOSbOvJLhVBPBd9h8u3gdWJq
9ctuAq71kWj9lgrugtSV49wVcWMd6nSWl1wZzgvimuA8qhcUfgxaEEPPHtWuGdeH7SQ46Ix8Slku
3zTH56tElOYp7Br2IzjFNVLWgNrmshm/zWOp39p+BTHkMebh3RxO5hOSWoSvkLNx0rbiR+pneCu7
QeQvSTq7yIwG5nxSReXtwoDwpzDFHdcRFv2uSn5ZSSC4UAEhYEDoAPijM9XeAa/KrZ3hgtkXrC9s
2k3VPzKOobGSULx6p78hbDaZF3jBdVcF3quYMFqie5AtrJxBIP0Ijm+Lkh28nB6L7KZ2pwXNr4vG
b2iu+J7laA+kj8l8pQB3l0jdOR5eF5GRXa1Iuvsbh3zxoZ/a9oQM55xdTHb3jQiwjC9OSQTiAy7f
2FAiFMJyuUb5nH1/evIHJ8Yz6+VXDmP2Q0yzEjxIA+Mmt+DzihQSLBNWZtMya8y9MYF6Gp2CA4Ja
2o1kkvRMZJuDLxI09MrenW6y3iiOrdXjgif4VlDOxM3lBBd34HzF5909OKwwbDuaAvbis5OiEEgk
hhM+RaAZBHopYnDxejIT5XhT2dMldbA010EzEDVPSP/ibMG9CWp/cEMU1e62H6MbO+Nx6iZHbqsM
R2f6Vs/uU2OzEy6P1qQvU26+CkUDRwYqja2N32bnXM+nHj8S+AC2HQu+6XDpr8eAcoAyTsS2gkTP
xckkm4BHsRFlM9xAfQuvVDO7HH5S54uAlPWaGCeC7VSO3gtFSuzwBYyv+7Du4jevTS5zUDffpyWP
bqDxOb9GNg7JZlb2cKkrCfi1nOefGbSPd6GYX4eztYOL14BGC9ORu2j28RpFQaXPXWYBnsurtAAi
KZo8Og/Ui71lfpF8OZ0b3aUpxAy1eDVoOR+8h5+q7BtDCPHulbq6dVobmOyYtNanaWq4C741naMo
7Z/xuBWkUy093M3SLA+j34XI7nbnfU8alV7JmG3saoTrcXOe7El5XxVhzuuIHZLYMyUePhvw2ftk
7Oo7p8jyU1C7Nr4Hy+fM5S/M6xmFO8XDhAPV9OFlntWyyTpQzEM0RW9zkwvcobncahsrQ17eGR6B
OzgL3tbTwAxDE+uzHToH6A9Xtb0wIc/YrSV6vSWnmCT6Ut8MI57bpADJYAZzQdZKtoFjvD1BI7Ed
DBrv0mvvZVym/VQ4p0pa0Rc4o2SjyvbSTXG6Ega7E9NLResHY+7J8q99jWJvXP2UWzS/E9caTu3M
M0jAMCUls2feLsEkh988qZKjpzwwmwIMzlR13t4r5+Xeb8v3KW5+JsO0S+jdMrJOOGQVpB2Q4rcS
Az2pcHM1dPkLOZe9E9bOpz/3CEtRYh08ZtV93R9NUITnKkgQYkbvm/C48AGi+Xd9kaC0WBhF0bT2
0PjY0gUW2ZO0b+68yn0aRlI1qI9YmYjwfAf7cWEYgTmgW452ab3XFQombk74pVzGuoJMbzEd6nrH
38OOSMCjFRy0IF62+XbuMKwZj/xHwecyZLm/74PhdTJpw33s3iLaJC9sP9Nj6Q4Ds1iqLmIQqLj8
Uv6Z+TEgrsFc6GCyqDyAfCr3SpQQ453BPdvUAZw1Yu9pLprhfZZZzta6QaxwjHWfuW9uUB7bvrky
SLsrYNPZOPjXsZZ2h8Ekl352zKlbJnyqwWoSJnnmbwlamV2aYSBslQSf7yETg5cQKfdSCZs0I87l
IdQF449gGV0ED7gvy1QR51V4TNANRz8VeBm7fWf7+V4aZsyWqPdMYz6oJsGzmlbsmPruVYHEsWtd
H8JRMksjZX1vrR7/jH3Ytltn/XaINWWEWtxO3SlTaI8JIOuHceSKgU99y0ihY63zkkOW99k1kanq
SYf2jSZncu6tHPzefC3N9DVN/lVdkbRe/OukSl7071Lf2D2xg7c3OWmDh0r405dBuAPZ0dy2Q2B9
JHHq33l2in9zavoT626/dzOIx0FeYKqRvJmR/PyDJ9PvXU+UJ+ROw1kKV4Wma3K+BH361tzmTfRN
IeLbSZmj30t29v2ZeOJ2adMHRoSnPPBPUZRk2yGYeDqBAvec/JRSZdRa/R1WjH01JZDjFv9hxqXt
NHPxABTE/SynIXgkSJjB8WGlY7dkZxfdGbYVk1TPEyeBbZbBDxrJYjVeWQA9QceEP+4fhy7rrkff
uZKIeFsMZ7cM2/sXDcXnLrTagyu7+FFAFcL+gl+nr9ZAK1ECvADBZ10zVtzW5SxvxhFoIq698IwF
EUFM7LrM/piXWpwK7O1BrCVC4Hgc8QccoDg+9ywlu8lMzVVf5N33iaIdNqPk99y+eMRcTyvtch0I
79FqxXfpGAhGCz1xjBgsHr3k5KR+onnt3JkYh/goz3NoXUyqztgOQX2VH9UMKrYYLqOVd2zEG0pS
qjLdt7hwNOE7pHUWdp1BIGsrmgzgjVQZ7yZJ6i/hOI9Vk15KJ77Dj7ubk3jaIPF7R05L88mLoDYM
MnuZER+HSDrfeuyWPUJeAaNx0+e/y4LcCFMkiQ2BsXidcguPGVOXIGqrbTPO8iCixb34Tf2ON5eS
hYRhARPuZVt3E47SqTZ7nstAGuzxzW/91zYvnzjOZt94OysMcAT1FZxHUoSpQjGesDb1ibnG4TJG
1QUWYXQ/9nZ86Gf3Lom/ZDaC5aNzWQGUGA5+QcCDA+E7br7pe9NM7t0Qj91XbMbeg9ziTLtpIhy6
zeNah1uLW5AYH8CEYUOdCX6WIsTJnGIAJeC1lNaFCTn+2Tko3kvjup/g7OK3jJ/S4w+t91NQ2Q01
7rlo2j3YjHpX5VaW72SxFnipAvAc0xRxdOWI6hwCMqUghZBoFdk3wvPSZdf4DKRUZi8//IgtBnpM
/pPNqGGOmJC79LOeBSwTxlxwcSJFW+FPeya5xT4IX+54lGzMtlHnJe9OP87jTaicGXEThzV1BrRM
bbMSDuPvDoj/mEH+pv5lAnv7mf9s8E/+0Qey/o2/20CE95sIAp+eTuLXvud45J//bgMJfqOKFkMS
j33UFJwY/5PApoOYI7zDpWHbvlK/t6T+wwUifvPWnmHbFhjhbZuy+H/HBbIm9MtsNmVx/vqvv2EB
cSTBa8cXrl7rvMWfEvwlm+vQqbLdwKbq5EElvYCmHPaJtcyHP/hj/gJbgNvlL16JF+LTkFr8HgP/
AyugE2MShEVGJWUgo21Uo+NulB2nh9y3v3vaRvz81y+4YhD+/NbotvU86oYkyfc/YRIWtKdI0ZvC
9hXeGAj6bpt00/xrDkYAD21MsNobJI0uU6Otl3/92n/1sXqgEVgcONjQx8nP9oc3C5c+LiOPahEI
LXg/Ko4DRyVaqOZ2mSIG//uvFng2F5CSjiv0nyoLJ/w3Bav9rhJBIV8tBqgxHM0AQ+hY9fXwfxQ/
/tXnGgRcllquKIqVKPDH90a5bIRfqGSJSvKjksSQQdS/KbrmzwApaPSoEuc+lfznX7/Lf+YE/H6p
Kr5M5ULAYO/q/KnTd/BcEoAk7gYaEgFgwj5PO2+bAGEKIXkSTGYj8q9f8S/eKQ4pW0pPu66kM/af
36ksAgo6SGsIpwiYUgpf48QLq5vUB7+euam4puBp2UmeIv9Hm7yn1nfzT1cvsxNbUGfv8N+Aac8/
v7bvwMGfwNUOndXS8Tg1C80zSq4PXJaTL4bK4U1UYjw4+aEkZiS6yDtHSNHUK9r0TI1Ebcjf0kz3
iMWUrG0hAuen6Jbhm5s4nb2t4oY2jG5OAT9m5FiuycnzBExFX3yH1rNCFkqp7nnyNNORU4jIvylo
nXjqi3FtQWypwSO4X7vF1pvAw+7mvpjvOLgOj1FXgv9daycfei4LgJ+0XYT7DArAlSXLmDQuSp3Y
2LHvjJtMkSrYT00byt2S+j151rgERjbUoiwv8A/TJTlMzdzR59cx0ot3DA9TLCPlnODSnytF1VPk
5NCq0fUGCE096v7G56z31WXN9MYzL/aOMdMdyM2q9R4GzehgVOuwuoo8SqSikadlVhe63jlOXcRM
RX02KIyXhoZDIFF5EqtF9sKhKU0OFnuzD2rl1oisYlnfjEnlvJfDemaJ8HW6WHTL9MN4HgtNo7jA
sGEX4ttYCdxEum29gIQXgftDEmQ1zTKSFoPtYpN4cGe2sFvKLRWDM69bqZDdvO8CRv9OKeYamDbM
Mnzqwrvy3ASMc1KqQb04keF0DvEhpdxJt1W0WSx8wO84R2Yc2PPgijftRK0kllKCKqDg02ATbkZL
zOU+mdoiekkZA9OMyfMixDrUVaYC4JXa1mXG2eJOCO5tgrE9HVRav1mpGf1DF7lRdIt5mx7CjVX0
dTreFlOn6rtUDlFDurlUySHqqGrYZXEAPU2Uk0fROLgaG8XN7oL00XbjOLrK7XFWNxF2E3BTTqAZ
m1Bma/kEduwkN9cir1zrLcr5PBBtJ6urmY3nHg5gMq3Cnd9JoWUzsY5GZtdj7bTjsSMZW3/VZVxD
4Yg4JoBPZVaEYs0XxPdyK6gYMj/s3irFkwomtANKE2PMWVVN7G/nElca3xZbluR3tI2TSbqNCt+5
vxqsVD3QtN3sdyT56dbwf/XQTelG6NJUb5nkj9yOOujZ2Xc+Xb/GG4dn0Ad4B8jnMvdi09+hD3hq
fqPBcXyep8lNVgNLOKJYL4wOsCVaTyYYx7fKievHnrlWtRVLG4lNowc8SAzmQpLBjfdOeUR4xA7n
cn7sSwzGM5xSw5xSq1uk/Z4AZTlFyBjM1HA80SMRXZtg4nyeJbN4ijyxfMvRU35YYhKfukkzGmbN
+KOWGupFzc/U4aazs3tTRPb3pg30VzqH1edIUBKdN2tI4U5BPWB07+k03RS5Zz14RK2ddWrg/DCQ
hDgRhYV6Kvqoqjd2pPk8lyQZX0Ji/ah9BHeIv7dp+suREeDVTAXup88sCiiDa5WMGgd7zj9q6B0z
QQ4GBXZxHlSRvIt+hE1ts2P+Qj0zDD2xX2J5KcOYkknFgTQtcvedxBj0tLpPI0LMbhJanHDt6gW/
HvRjr+N/2Cjw3eDNWhF6gO3hFYqMUoGBOS6H3MLDomPMyk+ECr6sclVFOCCQKV+cJitM+WVInnwE
Q8WXI0T8DGZiYcylIgJDTTy4b1WQCib+kW+8HWW4IRd7rf3HLsboTRK5Drnelco/WkJnem8TPMgP
KinBGnpENKnWcJYY3GFbUNESJsQHbwK9hPlmdd7CmRUMRsOW5NqG2I15bBnfLsT42ugc+FUV3cUB
Qat93uoIXh9/L9MMU4t5vq+avonPjugx/U95Dwl3UZM/XpGzFh4wv5GB8MTdhnVqqDR9NRYgnw1t
a/ENIecwfNajtpaDYoifs7oXuDBybPcxIRPUGf74nHHdja1jdioZSdBbtTdl+zhyFS1OWL3IwLRw
/81P1CWjv5mKFOo16K90PCzRorOjD2SnvzDigSgmqymLvoSCmXtNQAV52adYbD6Luq40iC+sxPdp
1VXqwprrx9yIJc4BaXqNwpBabfVDzxXTXNY1ax+yH+TIpi3bLi4kf3J1w/talre2DyYbTyntsDxO
lBt3j2kS9vJu8F1DpjduRXNkp9IMFxpK7ZlOwCXJDjVB3L7dmtGpzXePmmoM0jC02mrDtMEdCZ8P
TrnrhzaPd9h546cyoIXvVLH0pYQzSHr0cfsrqiLmz2McXzq/4czfl7C02rpvqRDJiXPP8AgSbAIR
TQFi9tY7T4ERYlJomBVIj5c6EGslSacD01woJEY/EpSpqU27pAh2Q1hP7bELV0aiiJX/YwhQi4BW
aJwocWe5e/p/O1ifmXqJPQjgWxxewY92LkrWn7itvwPOj519qlumgcow1jkZuP+w/qYifGHmHDJQ
Lg0ZIDAG4fQGlZ/kpfCs9OIkfbB+3+OSnSs7qto7JjjLFU9/XKJUV4cBcZ2k6a8pn2uXmzGhoOGJ
gujgBQIIQ82g8gN6AiI/aLfFMg5yr5bE6xAs47F8GlxbBWfGJdrfGbKi9Banws+vBl8N+Q0FFi0j
jNrt8te4MYv3xuINLgoHJhNkUYUIfuOk/S+iKe5bvXT60+08LE2jKPgmO0/A71XZGy5jbz65dlyV
uFwdElMRLS/OoTMlHIvJm4giMa8Nmh0QuxhdmAfTsnWsLspJsAmXpDOrPPWc3D60lNCSy8dqgaXa
tnRnJ1tTIh4q159vSBotfLEDm5+N40bWh6w8SSG0SCjXANQ58UxPMcw4obd8qSVvr0uc/RLCQw9v
ISWuikTsdlNOJ48JmtfR6qm5b2PG0N+nYNbF0bfmMKP3gi/n2PXLojcW4bruqg3SKb2a4FxEWzYY
dXiI0rk1BwslH0N3ONfupW5ar3wGzh70100KiuVixxPLzEbRWMIYqzd4Msi45OnWKMONwQCHoxET
K3L6+L9i9YYjxISbfOoSaqlS1ZI4t/0CAa/NwoiNWmuuAND4Dr7/qPruiwVTo/HlzIZUzzfLPATM
QsI1sz9S5qkPYpwhVOZdyjKcTHFM1+TUO0xNCNf33tfoxVQhr4OyhuyD75jwV+KUQ3OU3sQ9acdM
V1/JQVQM0DQfX/BDx15CHxSX2AvRovK7RX6YtyPnodlI2y/B+nOS/6QteV7wjXb4SZIokr+Yu8Kl
RMx9b+sif1wiVzvjY0xIvdxJqLuarg2y8103du5hws50XLB7Wyc/aaPbIk6TD89zildqLRofK4dD
z2wfDzy1g8HEH/MwrdgfBSkXTqVT3cJaD2CyltmDtkRFEWvZNO+1nBP6QtJxrbBjfER+SSbzXdQM
bABZf42Fgp2alGq+idsdIjjrqxjqeR/3c9odh6YsWrrYaqzCWdnKzyVOllemlbLYWrMffwWUoKu9
KCh8p2/Upc2oxl/JK9bBZx/p+kmr2nI3fPX2qROYmekICpf7OC9sOJBtY59IDiIGwHoaO8ihwvoe
jW5NwzbVCkxTmU5tLc73ZsvPmX32ba/v1Shd8I1OPg+1deRZHpFyTQN8dJClgTR3oJ0IwTVEzYt4
rPeaHaO/J6coMbUyp0YKVTK/D+0JV2BC3uqt7PLxldqO4lVlYXrLjkwUBzaihg7GpHmf/V4nBycW
6bXrdJT86pogi1Aj7VzJ1GTUuVb0FxNctcwHy5VT7bUzRG9juFrMpW78q9iKSSy3MmTAC4HtoR3x
a3RmnQf6PqSErTY0Um3mnlG3mxcuSKJGABCJksh5rkK91hgpjluXJJqUv/PqMMXwTPkwNQcyUOoY
8iB/yKowJpeveDLmUikMBI4ENFKYjFilYuv03I09xwDNhvrW1nNeHETpcYgrsJteI0OSmm5D7Ge7
38/S/xEH/+YhC/zveMZdEn8v+y7+ozi4/o2/i4PKIdPlC2HjTxR4DFf44d/FQSVAMAqHqJdmckYb
NeGt/46Iyd9ocHcc7SIM2lAT/yciJuzfCJv5QmPa0uS6xL8lDq7kxT9qEI7AoeJL3+VfUtwQf1Jc
dGmZPul8Ql5iNCf8CTjoOXsf//B53P/93/t/RZ/flwQo2//621++Cp4CTwmYeQhL/BR/0Mroz1kg
t/EqRFjna2NayCSCkdi/fhVGb396N8pxhJQ4vV1fSoi7f1JUMqh+Dv6LmZNbx0C2ixpCNBXP+/uA
MGx7nDGj7CC6cZ6beCLB0+cAudMwUe4r7WFC6Ia+eC7mMfb2rHOivBlCIx2afm2GH47BoHgoUhSN
fVyU8cCqHmoOnAWei93kyv6sEmpmTssy9Ufhk/kEV9mJGRo28C+fH4WKCfTBPnQf4wjr18XoysFh
BH9oDX0q8xCWuI9Odj/43c6PC0/svXBinK+pMzjBhxNHH04yUYkAa/YGBiapBx5ynMG8cbow9nIf
XTbK8Z1dQuKZpcQAzyAx/TasJK09R5CSQNTYZWxi4DUdrIQI3LHuQvLhTFew4qlpZJPaaGJfhJUH
ilkTFm9/yy/Y1b5pIqEIYE+28k5TGIUvxQiVeevyaA6Oq3gHzifTMCV6HH8Z+LV1YgV3DltbJ/Hm
b4tiBlQsx4UpnZsrutRKvMQ7r+3K4qVo6G0ER63qE6m++T4k5NxsRDM6A8DemQkNe4IYXI8p6k+C
MvqzrfT0rQia6heMNS/nd7rswzDL+ojt3v1B5sr5pUBgFe/gphZGTBCABI8yWwa4ZKzGXZtO+/iE
r2EckWGgUq6egCZ51F5HhsmV2UCdMiCb+mLzGABAjXcn3SHP9PKja2hu2ZVyBVV0slOGOTYFw0db
19W4X0meyWbhTCIJaIFZPzdeOFCV7ArbJ9AAi45NqRHjW8BmmbOpi83kVIPjunMXM1z/Z3nu5nXG
oVg4//fl+flH9Pn1x7V5/eP/yO86vxHD1WRtXYYjASvtf6/NTGfQhaVEcbfZ161/5R9Ls+R3XNvn
r7FaMqmzWen/Mbfxf1PEd5n22FKza8Oo8O/Mbfir/7ycyfXHYtfLPwp5WQS///4fls1y8XrFhp1B
bFpb+I9EmJMnsCJdnWkSFgQAZW6h+wRdnj47oPwf4pCFZAlgj/6ekVwlsUU/a2FcdQKeR4EnBuaZ
bu2+mOxLyX7/UfoLeTHPJERAEjYf4YaDsdUhL6R5XB3ahtrob5Hodbc1ViygHZghQd81lXGhCMFF
m1PElZ6Yvps0Y9ue3TElq5EQNWMe7mFaU7EJ2aZQhcigt1JIplFApQ3VAM2xyFdi1aTsYxvDvjmO
lqTty2CA61Uxgz8Fn8SR1ja3U2MV9i3HJcFhip+K7nMOmm848dYjf9YJ7w0BN/okd7TsrAlbATaM
QsKQU+1ezw1b5dvKdxm8ZuG3/v+zdx5JkiNplr5KXwAp4GRkZBbGndPwCPcNJJwEoKAKBVFV3KjP
0RebzzKzpTNTpHtk9lWLksqKyAhzM5jqT977HpU4y5M2T8hiARATec53iEzxmZxkg0c9k7x+O9Rt
7/xQfGmpT4useKzIpKN35IVKtuzdRITsNWdjG2FPKFqEjKpMS/x1yHbOYnKPHDAjouprGBy3irYp
zhLDHg6W4VNRZhNntaPC7lUSHnnOmimJAgmM/vTc1AvAOan+vRwS+wsiCvEgzN3YQmGnw+Ya2sY9
jbnEVBEHeStY+0bzDfqNlaMjDs24cUbfvxtGQRww7gmn3FVF59lvae/qr4oSmrDMPEYfTHOqE9KW
UIE8DyLLL5njJDvXpvGJO0880HvXJ21RUUfQgQxW5BG4Qu6XwZNFaUW8H0O5lsgpkRToWhvuUWgI
XqvgpUMg4yZAqcS8Gi1U548ky5Z4dQGIFSVuEPQImZ6XbawEuSsszrGab1K4WgjQsxXGLsEUTjDB
n0/Ic+T9LdqI7UgUNsneoMuDy17o0tsFYWDsRYERftxLFHiEGIm4xRCbxylsqimeL1dTVeUl/SqZ
4EM+zWSblPOk4Jdgbzwlqh66i7HX0UuskUYLZzU7bDX4PSYM/Jt2kMmyd2Usry1sulunbccDADo8
JoCg2tuZ0G/MDvmKsr2EioUFNrBPliAOLMqRVSfj9ctDAcrkjoS8aOfX1ji33Cnzg2ZagT5pJE5u
18I9ffEcpzv5IKt4rzq+EvvRts4xXGZJsAl7sCe/B7mxKScYonLwwwdDhs3Poivi15xHC5l94qyM
mRvcmxvL9gooblc457yVPpAXUdC1mN+AyiITCDLgPCizaue6muvpOxa58tmQ5nCb1rzTavHZRkwX
1i+BBX+bcD8J81n6psoxWOSMCJIWdwvRyDB/tnwvh2n54FSgjd0zORiwA5kKNu+IP7/FDdB2G8I5
ssY/ns11qXcMXMQhyb6k+FzffOylMC1L4l+mpww8k4e4PyvhEMjCqXCS5qzI+vaCcRTLrF/yXBVg
kHbqPCmRk7WMQq5d01EWRDgB0gVxaUe4Mc5UaFBB1l4xpxoIXknjwbQDg1/WGAQaKyT4GxPo8CDJ
9cqQGaPHiDYrl/Mz9nxe5k2gEX7ol5bgHAbTYaoSjyRKSQl3FN3o0HEWMizwqS/nVBYsbkv5rS+a
c95D58e6/Blmxdi9IC/v4lcCYvr6OUW/Yg6zN/fqJqsnoW7Oq3mxR6aksPT1eu7me1Ua0porVfUK
HK9uoQB7MPxyFcU/GW+hanfrITm1mQhJQMQ13ZOA81by4ZLFZrDY8O7vyqiBWbc0zhN4uXM4dwOc
lvg6mDug5HbWj86OGv6gmzUa1GVax+lj2Q0sPpY13isRsEVn7DA7xwyvJ7o5Pb4Ggfa3raLpZUK+
zjtMq+1BoLxON3CxvCNbiealtFFyV7DM0Ru3J3/BJzJiF0xFwrg6CS8glzl3cyxZZCofHiS2GjZ9
RXrhEmpWQJ0w0dtiZ1AOumXUwwYA3+nYnhRT1GuMMz0h58Nqn2sVlQbdE3Kytjqb8pcW1ChATP/o
d2OiNqH1s0MIYf1Id+59i2rGNC5Lmr5oCUqeid8JHe85kQFKwioNwZ4pKLLMobqXxlZxewUTENdo
kLyD7BvUW1lwEl/Ov6+e8iYY+xsJsgJMaJXwgcPiRyLFbqzCMcxl+yr+WGHBKutQi1Ly5jdME8Li
sxYjKRxx7Ds/YjPXxbXqMDMc8qpy8h1fEH8XaB4Z/CV+QiILsrB0ywAY/WxiJQkVLqCsnkSNW9RE
BMSHXQiR20+Tzh4Ea69l45E4f9OIdex2UJwNSx47HZFlIVZUlJvMgSuQE1kLJpit6boPfl/ZmbGu
MgBz4C1h8Fky6RyUhOily2i7YhI/NoFM36IZhsag8Wez7HKqh5YEtmu4nPHjpFZSxEbitdQmCDvz
3jiBvhZBzS7JgILbzmKqD7mjrdyzFq4xQpKIs53zcvq5xC6f/akruWY2NEU1aRy/LyDz35eRtp2I
nyER3F5BhvKvWRhGCWJ7fCA2ccpfdg0LexzXTvGlh/ZLx/qvGvqPGtoLkUb890X0tXi3X38ton//
/X9W0dFv3nkJzigiTNHDxBTLf0w4SKbIaGVoc3zafmYc/B1/ltFB8BvFc4oi6Vx2e2fxw3+qn4Dg
/KMo/z//+8P8r+ILOOPvuqbxH//819HDPzRJ+G2oldAIUY0jLeF//X30MFpMnSXusI1ZOPOzaTTz
Pu0ccZ94hXpisWr+eET+9gL++heeZwx/maj4iHR8N0L1RV8Bbyf4xwwiglJWEwfAvBbP2E55obMb
fed96VT+/9AE+dE/fji4XS6ta+AmAT8clKF/zFXYgTQVKUuU/BLFvrdvZAwG+0lmAXE9YAYGvHJb
oox9z9sXmcGqhY+odWvVeIdWxevCYFKUUy28be5VmNhiXBrbxNOAIsbQbPsWxc2JDHQ3uW5ixs+E
VPlbvroFMbAEiz7NUxo5hyY1AYEvc9wE19Clm+ECWAMe7tKTc7bvndbrP4zHjX+Iep0UxzghruJ8
55ieKCAxRgXgdNifgHnICUYVn9p5O7ZpG97mydyO930cC9AjOAfrm0oW5mOWYrxSYpXJzxY+bniT
AnS5J9Ynv5EMrD9IBF/EFg51i3nCH6U1uzzJViJMCboeJ273rG76u6Zy85t+NTVIO0FUIJQJEp9J
EY25YgNWrkgn0uuoTRTzaRDEeueVxKayyzExvr3z4/1RFIvXvIKIneD9Ic2thivgZmDkDVNtAJJZ
blvvKi0HcybqGPA77iYElYGjqPDjMbI7t8pD5Mgr0q7QHJuetDr6KpHWoiIfjXr2x1BWerhhjt91
z6nuLSJUIhuiBRzN4C4uJBtTc6pLPzBjA1Ythz61T3XEkOVApE8PBJ67HsXwBk0x9dhh7Aedsdhz
R7WGl1VL1kJyN01D3I4PuAiAsew4Wt2ztIEw2hQteRhaCaekjBK8DNPgUa2KqQqS9g5E3ew+5vjX
2+90kRXgNCtLhBPyLFD52XROP6A0mlJG1/wACAd3YPFn5tFYIkeFyAuvFanxwCyIkdn4KD2GxySY
x/a+FU54l08Rsm1irRZs+qgbvmNl5iEaWG60zM99jEp8jgiEAjFn0aYSFAi7WJBIuVtRx7anpVY2
xcEEuu+gk1Z9rJUc1/0kucKPqyuD4mVWbc8oiD/NJXbRLliN7xBZIdqmoqNqdXiv2ed0ZHdvhiSF
HoHDFWV8zPSLuBQHI+YxzyJxolJcWxID8J6gkEiDO4QhrIWnoOIN62Ixo+vyInANemyj/tYjCji4
bhbY5FfCLiVjLula8FVuuJZYKIMJM1c+DOff2hjMbz7fCv+WvtfFdmdKHUd7RBTIquq4rt1TZeVy
pkAksfxy+yasT1E/2+JqjEEybdEGqfdxxpe5qSPo9YL1uXspHUGoHRlbPuqZS0VEDZj8Ea8pgNuU
+ea8HHKDb4GgyMhEMaFkmOeOJPVA3cLtLgFjjy7dzzTLMzCDvvrkExoF5xVmebvLRYRquUTwMW9m
6bB7cKNhRBNKyi+VX8W4E58ydoti6gi7YF3OnJIdap3d15nMxpOcW/2MNeYcdcIXGTjK4M/eU2Hg
Ko17p2nC6qXvcxOfgslIU24pOqKhejWdg5FmKzNvmW5YetCJugaaJ4brCvT4HJ5t524sqD2CqnTk
NRQbt7wgaLcZjkrn5WcX4Bndompv/U3c1MM5H7Esbm0BggIqkrs+CY+Z8yGKJUv4Ie2GKyqx1Gw0
FpJlv7RzBLGWCwG9hCdm88RTqVHRUdGE3xh0GA06Ev8y5XpoMg7rVz9JZVsflcxAHoLgRQX2yKQH
gUnH3tj2b2W3MNR99ZyuyM7d1J/dVSsFASEbRkwomfb9tKaz/iwIxh7x8S9hnvfj+8JsBwvNNrDE
oulPRpbnnu5f9dGfM0YKh/++PHr8j3+X83sjhvnr3z7/49/b/kP9nP74p/nfthT2fyMIhvxZf5RO
gfdb4EZxkgU0t3+iAP8onTz/N1Y8lE4R9D5ynrL/mkBG5H2x28hiituY1VJKVfVn7eSc55aMMoMM
MwE7pwBB6z+Kpf+pePL8DFH7X8qZ1GMdyFOeeef/+JHLtulvq5sl7RZCexFkCGvIQskKyyR/nIWV
/a/eHQm7Hq3EF9mTPTdgRcc1s3MVj6iMHRxfXqwx7iFCQsgQuZCrd4B0sCxOGRtnaOqN2uXtuooj
Q9XkPizE8DOe5+KprB2HY6Am8H6vc4MVolINggSVM7HdLIF0L6KIhmuL3GmgVfBKUtTXHsX9Dhme
uA4ZroOzymbO4RnF5Xfm9GxJFHCvbyNkAJJ9AleGWxJ0mJgECwfDAXmxKoEtLNNESHHrryj61vij
LHPzyps+pVc9pyxdZ9c3n7lKavxmxDbfzG5FvzrVcYOYYE3UZR9UK9kNNsazrM73NWD90cX2rAa8
qoHoPiIIaPOJ5YrABCp6kA/uyMqZAVTuoDwjcXCL8b97m8PVnimqHisF9gu4YqzsDsogGAJwPukn
B1g+wZLT+TLqEj18H4JMyT0++QEt0OiizPUm/Pt7gue13WZDZC0pNKvbbH1OS4R/OtM/dOefo9gI
LFjA/giSic6isN3iAzXYJM0S/rJuvd61vq27jazD4tE0zhrCw87krwSjIQVCLRZzMXDndycnd8V6
yOxQACByzzog8Gy9QTipIv8gRqfhHfGr+YlpDQNEkm7dZ1nV0RvsX6QJVT2lL9GCMPbow/cjJXcc
P+qQ3eTGTRhbr+zivwJVLC8LY7+UJwOQOdPx2H8o+zD8TGZ0xRshCB7ZGA5SaIbR4k07sm1stWde
rLhH2QfChlvYVz6U2Fyh4dI/O/kFzJsIqFiNamu6qaFGezgiiyQjb2EglX7JU/cQtxQNWMgJH2F8
ZW9dZnprfvQIQ8NhoSS4hSafqksVFBkREYga3ekmZXrO3n1eiVYKG9THJGYVC1S/RJ99CnlnxvQh
h5cLggJ+tHKvScKdOsjAQxvlt4rhaL5f3JD/TkmZEuzKMmhxzRLV+iL2RY01j4WYjd6sH/JzZqHy
xB7VUFBdrQz3l2uX0KmV4Kisdw/SHxx2lBKt5D6DtZRsB7K7+kuZOkAxqiWmDyAAKhkphZvavXE6
G/k/UEUxul4DGD5gMmdir0eFXXJH79643xYmBjjuOr/M3xo/E+3LPMS+vsUcHsuruXaq6Adr06y5
6qhXyc2UM1q+97XAuviIf5mb1AA1Dx/d1jfDttQyh0oIGELfSjknyxWeZ3xWpp6TjDcMCCgnwUzO
CCoiq92ncGDKBWWqIs6WOGGFS0wL/hovmXGK5VMQvTaOXs+cxcEjoGgU8TtAI1nu3GBlMFfAkziH
0WhCCBzGdlsnUwaijBMB7letTa9tTNx4lUyRu211400XHkqgrxBgSXqDP5QiiC0AXDAm98a5Q26Y
EpPHMTMdVA6H86ctw/Upr7CrI98jOxesSCYF+QAMhfbxMrTjo9sRQ4F1Kw0fYLam9YER+vIQG98/
g45KDiUkBljHqYoZquSx1r/wq00HP1/4NoOCYNomAj5SKm4NUjuPHP+J+6lqnyKiFB9FrQgjqDv6
Om1dtshbtdDBsL6M1vwACDF6oJUYP1aRzjg+SvkhkspF3xcZ/V4XmJZgHGnwoJsJlqNBexSc2eZm
bCuCCWIydrHLKMSMseCVsIxNnD0JT834kIF5kHCCUGmzyuimHGeC4M2CP6MHeIEey6GwG+wdz8AY
HsUcns3VQ9jelH5myW+IS9BCHcOwbgdopb+j98zqOkDKndlfviwpnBAd4ulk3WQoe9Kmbeh0RCqP
y+I2l7WszoryLA/z27qbyBj0m07tTexz6OKvje+bGgz5pqPSxgSaOQDSilKIH9OwBK9NYn1+Lfbk
K/Zu6m5tOyTDfdyMwyO9i7yO1pgwBgSYMUCZ3u/InmWnk9HP1t2LN2Sz3UNKwZ03+0KfQbvJkzPF
asTZAOTtxpMFWGnE4b/6UTDW6tKCFPViQubOEpAc2jgAQUbmWQlRPvLmlul00s0QwWejNoo7J2MK
5hnwS94i9QaBbn8M8FFPZ5gPL5X8oQaVfDUJywq6SHg4uoxHCWMMQq8ylw3hzXnQNFSuqSXspLGv
w8hBvS+xeDS7bOrxcojQcYvLNMjLeKPaET1pEZho3JblnHwzQTnD0rUJmTnMIKYS44gfnHoH0i9a
bM6zDXR93ZJqjNljXzq9yxAP+fwmrDIYXSTCjHQY/opBu9ZGDjshXYysIC0dsPrLSOIFw1OAs5Gb
JrsJIOSz39d8flggs8eGzQH7y0pU7w03c0eSe8Vx1hLXdU/zk+dbW3nBt0XC/tngbB3veCbct2qI
xhFrpsAFPPJuvFPRMNaAf2BeG7ZX7zj/gOPpEY006RUDsVDgrpxnNhXlj7Uess/Gr+G4UQLU8Zak
Ql5ENNgeAGbWulybZXpRxfB9tnXDhvXaVedQAGb/6FYTNwYal6V65bk3LQs2HIPdvhWeEz2RWgYM
2O1w1hKaJFW5G80wtteAKArwa63nfGHyiPuDhNcS0kE5EgZjqlkEhF4R42b3sh9LVvV3M8AZfFs1
ktAtRHF15wNtTrcV17XYs88h8DSBVXE0MujF1qBDRdFJ3CBTe0EQw7YuOJvU1AOECErczmhpPeIj
yf52xT6UAb89Fysknq4HF0MAlaROqQ2+tQOAUuwaLOHlCbE6BRriTLse12LNu9tVOPZ1UdA8jtGy
rL8ClQQ8DKNIzT4iVaO9HlGamvOzt17HKpCfkRHO9xoe7zPYJWJX0kln77Lrcd1zRtqvFrrhDMlZ
Dq+5QYB50KsTXKt8PtMMbAjXlv9TnBYzrj9R0qTRxm+cEHJ/Hjg8o6kLpWm0uAZmj96dnKgxuW1Y
vs1bYThMtrrRdLIlGYxXgRmIXR7EkJOQumDzGdQysTFdxSeYYwkFVIztE/nUAzBnU30Wk8nqnbsk
sEsM1JW3QRe4vdCKdt+IOLJfPeD4+0oLYnNw0mTPikxGoh31/JPyNefz87T64FZWD+RfGuBFvUc+
WKWw/otIeL98ZdenrB/WE4Oonlc8OP7b4jrt4+x4pHd5jAQsuVqN+AjR21CXjUX2PjRL8d0mDV6M
mfhaogjG7l2uCszpXNvseoILQ/ZImZdnEaxKX1uelBuTzB6iU+z94G4CPZGji5MDGS4kYgjhq0xx
4VtwvbaoiI5kXYP/320T+R4Pg1akDUj2LTj5JWBRo084cQzQNuIf7xWiRhiJvpohTCBVfgISSnJl
Mq7o/znyC9Y0tf7OmYbglTErSqiOg7sgki1IKJiCccHxREyoAjDA0wKZJGVuQ/dd75n/oExmi0+W
hGKk9SX9Ub2FTjVictOw5/a6HHpsND5Ml9y0+gMnjftccWJI3NYTaSCCIv+bRdqMvn2t5v6QTfGK
6CsnyLNo+owWuxgd6FWTie0+iiaU+7VE7bDJc1f1J8myhTmXtrBHES7XrCmdespOU4XGHNsjPf1m
Taint4p9Cmd9H0qYPTZMW1gb0nnOx3xi3eqcYy1VkL8MyMcbxqnQggmr77CDeXjUgzOaCMOVafKO
rVm2xtFmcBpNeRkv8fcYb4WH2Hw5U68XKvYt6BHp427vuNyXtuq/jAEts4cX17o7P1UhJavNuFmc
OKh+TjwljGsCw+Ujp8V9M46mA1yQ+mORJ/gQj1yeTOlWuvyle+Jegh98zvLeq0X0qlKHUcQ8K33r
OBlSe6hdsHnXbEr3U5iWL2WL5uqQkAK7ohJgAbWjAwvXbYeU/ms9j0x5SZ5LbCYq9uLA12U+kUc4
R/uczSrLblBaRIsWLiY/RavXw9M5K9pZDlvYMg3DVhLnmrg8IHhr7Q6vBI3l6LcIhwlE8+UpRXpW
bvtocuFe1V3ibMKZs+YwRk3Fng07Dx9NWbBCbZgzy+OIgxOiiEcgbFWFSCWiGLTzbi4sZpo0dCAb
Nf46q1snmka2aOwybxLcjP6hKlKv3w7GIY6+jTjKdtNsE7NhLujBO+jQI20Tpszjvo7zc5pOEwui
toKqYUXoFLSk8CNZm/VBzzWF6AGIlO7jpcIvVuesv/vek7slaOPuYkqRDqL0r2kRqsVyobtrBM9O
rnkGTpWbBYpJYLruSDEzPoMr6etLjFgpAKxGQmFndi0hm6GqZO0LGeE2W9uA+VShiXdrKW2Po5or
lAfxXGc3wLes2XpFyo9W6yz7rJQDNmxIzv0w0yqZHyTdBruCKB4tEVi4BUCiTMu3oalZOaO4gBfW
Z6hZLv0Skts3pHVAGaWoNeNX2zQUsCXCo41tPDEyBsV2tllHcEu7xKiQrM2CawgLlsj648BqoTyo
eBEI3RcolAcIQzy/YVCiIsFuQcA0LSE5J1ClmA6oeUGEsJTNnB5bFhQ5ZGr2kewmmhpY1ZBU5YWf
lEVyKriYe2jvjapOa1pIkDUAtsWJ+18UfL+nuNxnmW8nzDCQT9HAW8jaE3xgWnNiAstD6gk+ZjTv
43RPma2R6KNA9z/ZOxOIJrHCtbdFQVrD1nWKZrg1JaZ06F/tikcoYkV+koTEeXteYN0falUoVgo4
gprtNEeT2tcjeiFye21EfKWG4sQ4nPA5rBpZcFny0gATr32U3s306s0tQEhy0Mw6SISbFtbRRRbZ
ECope3mxhx3go2PU5/3S4vP0P4yL7woIO3UeHWRaIXZ1Mjfvj2TuscPZZR3FIEa0QaXktc+jvtAo
YvWdlSQd3qKUmNsrjzMCX0MvlXgGUNjI7STyRb9ineV5xJy9rsnjgum/vM6CJmLArOvRHBbLEc/c
W1Xgsi20Ge2zuzgEZD7kQFkWcQ4TIiiY63gmEfUw0OIq2nQmJ3seKHYTpuLn37YWC991PSER2bZD
sPb7xoRFivArlixi2ngqT34VkgeKW1gS8dmQ4ouKSGAKjOMuq95riVwsTdqW/BtMTemOmR9oXstb
3B5SpNPTtQpGO3Gjgq0+TrYg5ncdZi2PcdDSZUJUq5hGSWK0tr6XZGhzQuG6e60RQREyAcNnP06j
FFskLLG8QFU7jxdc8AhYswih2uMQhGX1OCcdUoAgWmV7TOpg8A6RZv68XTyBqgBqY8HNHfBWHoPM
BNeMlme7m8QUA9QHzGk3ix+oR6B31U+yoCNnI0fJhsbOitJXjatDwMfMzGEXy2a8TeMuuScKrQXb
uTTzG1JWEo6J80iPPt8oEvrUihum4xX3e/TNlIQIbBj+d6Flgu7mKYShysAC95uBT2ZN5XPs9jhD
Su1NeDBxcIChZiAo9qpOunQrei8FGSXW5p7xAOmPUWPiC0ZvAHItsD58JBiZX1NjCN12EFHcCoRD
9uDQ6P4QIAhfwCtbuVkR7JANSQjpG/64+t16dkXPVKXobXLHRlwRCIgvvRCfyab2eZ85LZkhcp23
9LKGJD0YZKqxJBcRnPvWOChENqsXU614FFtcJRUuq41K+vGTL7+jdlmiBnu5LKNnvytBf3BhMYW8
IFVgYSljTMtbKnhDKVovUJiYhhX1XN3wZeoUkIDFTPq2IeVtbsABq5FCCrQ26ehbFI0YTmOnFaQ1
OBJXYkXilGfUaeIpwbRNjVM8t7mhtLhXHj6229HxssUpdnMb1vJANKucDm48R8xqHeyP8gmtFra0
iIFSvCerttYfc7r6ZwlVGPWF2pXKdSjcc+zXyPxm43bPXt9GQOMCE887grAIVSlS5kXy0Fvl5hb8
1jzYZgM2W4bOAQMZo84SCo84LKT4wX7PsyY+NUmQQywZ+liSkRrDaiQw1GdKgT8qivCWe1GqjhgX
VoJOG5stj03htijkS4LJ+LCJIHnsatear5HtBxWqama6yistkqg/MhhwaWFa0la4eWiQS46LWup0
/iizctE3rlR0dopYn8UDd423A6530mIF2Gjt+zU+fLQ0w3teEU/zNvkx9Lw6R9YoN8LN6RLwcsYM
xtjSjlNlN0mH0QMhaVOOz1GxphXRgn5afvrC0SWWNmrf+CmRGcV3RoQzCKRwygTJ1CJcqruCR6N/
5ELKkQS2qpLE5HjDhCGSoC3ySOw3RPmmOi5p0E8A/Obk1kUcxCQswQUUOkBWaf2HeEf06Rxt+eBa
MB5rPCAsnqdyN5UGraw2ZQNgKB++ZC+8l8mrmPRgrHJBkA9QXGgm4lJyuBpyy3E0VuUuA6PlXISk
KHU7TOdg8uSkvEs0oKDotUzzEcpZiFzfQNcwxxRvFbKIAqv7xqMP5xRjo/80Oil+Zz0OerpES9aA
VuL9pobFqEFVBFah3cG5rX3aMg+iuSTvdmQ85A4/Mk+Wn2eLb3amXDhPLJIzojohhvp7y4Rp3WYs
3pCamb68X3z+JIIsnemGMVEBFHLQrO10P4k9A00T3YM+IxqH8X9a4CMIcrOpQdF/9mlnXkYcLA65
dmfkyuKgy+NcGSHmqiQXvzymoPwI2LcBBajIMATwUXTu2F4UI9bNdPkYAtwBuLiwHFIXTwgyKqvV
j74LJD9ws/iPYBPJXvMm633QphWAOJv6EcpjiUAuRazJMntAvwsbejuvUXJ2n7BbZJB+3q14C+yd
HfB0VtzjmUHO00w3bgJvMKSOrslbb3SEWLfw1deSzPh8UA7UDxZbWrFP14THbIEOeKp5/h/zDtvt
3jJifwxpUHpyk6vya6JEfGQcwruzTEo/TZmdGQY6Co/J4ozRvSMK2fHiTM6pW/FN3lI9VIIlfTpD
IO4E/rbG6fX3NnJjegxJclGWCBTeyqwUmI7MqUTXpaJr1CWjv13L9VfvRd0w7qgrlf50yKZDl+LK
9tdZYPm1BEhRcoZEOztwUFw7ecT1jSsQmCc7Zw6cRVgI7G2b1q8h1bDdDX3BtF87Vj/jo8vKC6Ln
C80aCk8r5sKh0tvQSfSNyZxz3hDgsS/6KPAWNBHpNeIM7ey73I3IaEljf6s6CUDTF2FKjmbWiF8R
pkeoa1PHuiaSEfOVMKiokytA0ispEG7CmdLUYbUjN28I9w5TEm+vOP3KSwV3lRIZX9GmRyd7NlDX
5wxUzkaCOAdkikVBSgpgY+Ei7WjPlNKMYyncSKeg0mcX1tXnCQ3roBhIMvFB6oxxpOmNn3IduC/p
2bIEpD0oHwKUrzxFFYgGzDWd+Kw53BmH6HSSzHEW2nHGGCgElJTDR2YG883jmxSS/uiNt6zl/WEL
Zd95AOAgQLElvZ1hg09svebGz59V6OUElhQB8IUA0Dtok4wlyC0lYfogTT/D1uyhcTDLHjN44sx9
iduM29jdoZ8pf2SDKZwtmZ6wuvNQy0OaMhneuv4wMMqJ8QFvp6Wa2wt6P/+Jzi25zAtK5P0YVpHZ
ublsE54s9nIbf6m8FZBQt7LsH5CCvo5rP/2qhqUFitk2yydZ0m39GE9EWO189zwAZgzDIgjq+fyI
oyBzyGfvgtspi2AZDuFU/UBh7j5gBsVBG8pQieuR13c9pBVhkHrO15eQtRPhlyUAIOY9nfwFwQlK
hKshKm2IVVTIJRKvfFzAsvyMAzKAcUUP48uQ9YRAubLpP/61nv9jPY++8H/az7+J9v3nu/76q4Lx
93/lzzV88Jt73nOzh/9TkPifCkY/+s0PktBl3Q7mAesicr4/FYwOOX6xi50h88+crAQD53/t4X3/
t9BHbpFGbsQvu37w/7OHx+LwtzU8CgEMn4mLVZO4Qaxp3vnX/2IFQluCi3/RbHNx8s4n28/51D1x
3C4jcuJ1rZxjSXSSd4PTOT4wyuivWOqrZ3bVGWZfWMDIDLyDGAjjozHV/QVyQAVrG1Z6h8+NWaHr
Pdok/R5lQBxH3xxpM9g8MB/NGKiSSYoJfNs6ZG1RaC4nzd2HsS36YG3a7xJJDFmv08M8mxfXhd3P
or50HtKq6IkiZamJsCm03Ufgzg3Zu653UjGbAqgp3UXFyz9JfsuTDNNi3uugT6+QdcVHPw+9TZf3
xJgUUU98iQvNxvVIZgvlj9Cb3ueovML194DG1D3vAhVmqJqzc5bAh8OclWFo72n9WEZ3D4lKb4eg
Io5OlPNVwlwSLQ4b7eG4lj63eGDOMqaWJDYCOvvcI5TBEN3sruN0qdw6vhazF/0cwNiDHKA0wQP5
1AEMvdC2BkUUFT5EEEJ9CQluDixET2zOPLC90ZwclGfZ22v2qZgWSCfwhTiYdfloGV8/SN9KIJYQ
YNy2ym7jUMc70LXznv0cK7DxbFcC5RhLeRYG9lFMEjxgeqrJewZm8mJyAnPhueV4x/RkJMNm6a8c
B6kWU/9h6yG5v6iciXocjv/zAqKv39BiTh9Ke4Stwjj5sbYkjtu4DN7gqjvHtlLtqeT9u0iJh+ED
FIxckGAymJRTJ3dTmMdszEJ/5ybRNVMxuSnrdkX4lKtD7ZXnrGKt7QmkEpwqtjRoLOrMnZD6Leuz
FiTppECqLm2VRA8txc0poenfmYDxHekT9VVqUUm6GGyOaO15D2PKqW00NslHD9LoR1q1WL6AwlDa
gMIPUcY9V0tiuNf6AeDS2bHZ1v0lwdLqKsvhCWP/IGOEn/o2FSncJdBJOSXqlLV749XOYcbWeq17
UFgxOOkRJ86IyLKxkXfEctP/tFrDIYsc9zjMdIAbH/jTKRhSiGQBbchGZzRu+F7hlappvfBLYhCq
NYW4OhKQuCkFJNuQmISANIWPcnHePZsdUepTKVWjdl6yxsNHOmWGnq3PfsJjGL45YRk+8eCsPClJ
vRuj2jyASQYjAcVrUybT+FGsoXOJFHB5VPXqbCMlvnctgeVRx44CNQy3ZWka9GhLCTHLg2ebt8GB
mBCPaVSgDhET9L2Jelo61yWcd1MHZfJr0MNwzLLu/7J3JslxI122XhHKADjaaQQQPYO9SGkCoygR
fePogR28db2NvQ+qtFdiSD9pOa+JJpmSBzpv7j3nO8bRTqZbwhNAhhUFXjBz3PY0tmuYD1sUk7tG
MXN8edahavP65BrQHwZZ3NuzXm15Dc7Yzu/p672Uet3QEyJQzmrRRBfVcsN6hAqucjWX4Z3RG99n
M4TZkhj1NuKAiG5WpPea4tKP5dhwdmrt2R4NC46vBqShoNqr12Q22vkLvSB1o4OsOY9ZRuykMr+y
2+i/D312zR70oSzLbTUthwiI3k4QXkczJCwQOJCobvNugnAVPk+9/RjktdcUCqWatjA59oEptijt
2OrWtGpMxGZ4LFXzGcnfK2g+9J30p/wxC78HurwG8BN9o21rrco5s1ezPkY/A6u6gwN1bspcHrNR
eeJgtZkblTxU0iUbKz6SLrfHnfes9IN9oxsKRI5YPvVUnSxSNitqeeuyim4iWx5EBeOlKNSD0hXV
xtC1k+WY276BwNOKasPeO/HlRGOusRFzNJVxb3E+2AL/YmoEqBI/jNI03+BLZBuOJffCoCSLV/7o
EDW/iYYAZU/hnsMWCAg+oWJtzybNGxt8raGNCI4pFflz5/hO/sPgtLwRMqaLY0VXqLWXUHk3O0xW
qR9yQz+72PvYkjoBm3x33sEGPIGZXyqM2Wvijj/jWdkiTOBQYERXbiIPcULbbTRwudpm9Erw22GW
4YPTo6dR0W1FBqZDJ7gSJYHm0cCa0tb2z4BKN2BDFDzD8IDG7DjyZazsXtefl34XIJXkOu/tZscG
GwxMpN8OuqDmR3ggWIQ3EpM1AmFaC3wdJfqS8LiE9vMmseCJ2fwDmxkJDszqcmvHLtHQc6vRnEDa
BSgK4hC9T2py9hHVFK2aaH5culsrzuecijDZsWi1zX0kYVVPZC90jdb7AThAcs+a7A51Abew5u+u
9RLdbJO07VbTc/nq1O64iuuRlNUsrX/MTT970Ojbrasrclsit4J51A9Rgt1fti5pZxYv+IxfbR1R
Nhg22OyDM8x5hES4zUnflERyf+/aPr6vMOjFXq0WVPOcqOuHHQV6IOW2ddtFQekrHQU+oHUmVRFp
rqJZLQ561gTEGcneJxB3SRtKT3kb06SdyalMXYNjvCkhCTgBZxxHbnWFD04p5LzWdInJbKptX6PG
/SIJAYKa0wrVV2uskZwVJCwoa6r08cC+26b4Hjf9+JBbLIOHuAxT6evUXVHuYpBSqpsxoSjSp7Of
V5JSxKDlGzhkHX7UeBeChYy78sXsIvqwoacj2GZlAbSXfmVTjR+oX/gyqfFEt7vdc2Nu1MZc26Su
IYjqaEBIf/hF/yfyy0g9l9hN5m1WgHU19irOK+2I4+p71U8ni16UF4zqbZVM5TqqrBtIcAPHUlbW
NkBpPfeSa5TxqgzS/M1RQVnaZZyuLA5QHo8Q3/8wu6PXTcPo4bR6SazJwLJt4fCivMhmCGIj+QJd
oT/UxfJtWkJhVikzKrnK96kck2urbOotDKPnkpLbqmvoO2Llo+S45CVNpfUYy+kqQoi2cyVMzxLa
2jpTahdFUl6R98lbCjjPJSFsmj26Yv0+dWKxy2Ma1GuVyAkPod9wlSphdNSIMSaco063/QSZCY/f
VwGlfl7bmG3VVVDGsV8NbXAqDYfQtDrLPIwhyZdB5vOx7932vrfNbzbYoI0kvfyEwv5N5ulGSn6K
yiup5EO/ZxtmfUsazfbdxADsNGMn35YRtKca4r9NUHLreIY1PgEmlJtsSEO/DiXB6lNLQp71bBoE
uKnhlDzkOR98XZK66kSEsGGJZhE0Jfn2MogPUy6ndG3ZgMtlWvcvMqk9GCggINuWJOu8rKg3W5Fe
kPjTk2xF3vwin1dajohbJJ8d4pSQ57HUpBWyAFCz0ZMmZUmRtxTmqjGnV5az2hgGbfRj2Y7C8gSx
QHWPjFZm0zpF+oSjW6Tl6GyovFGbBl33HE7x1PlKpIjayyNHAf2nFIgQehxU4Z74UvVWTTQF9Zlh
NfUmV9Fq3ijhJLRvjVDHvQQ+hY2mjqe8/BIlTaKuBWyA6Ew6nxoTamdM9s+KVh10cGwgQXVwM3to
tzJthh8lzkyiHhFFJS4JBm4xPqm1Fb6NWijg7o5xreTEUPY0P0ngyeKD6ILG9eoOf82hgejGthQ1
y7FQ1Uh+r1ok6B5hhULbzfGMG1KWyhw/Yv9nu2DRjEgV5jNKg0QY7YJENEhFG+NQB7gau2wcu2ND
soW5SGeH4Bt5jNYxVp2R4lM29H19How8xQOURtFDE1cN9kfqeI0xFB25In08Hro401ZTLZx6p0eK
We7DnAr3gVTumGW/xLFDn5Cn79hTKnvaPx0+YIua9XDSZhwq7JHzQD+D1+05mYAE6fdCDfIHMp3M
7y7AUpXVT3MIXJ2tpPPFJIGJZfOEORl2wUxXwkK8oN8kPTz8fd8nvGVImoigaKOi+VZMikX+o+XE
CnipigDqqYsr/XlAO2AfCgo2zEfooTpPgO5JAVVCdq924ViPyh0mYaAN+Sid5q6ILek+aTbBCRzy
pljdEIOjtFu+MZBTK6sbumwt4xLTfcLSRkoaHFXFK/oarlZRlkXBFqANrStby2NxGDU9yvwQPiCx
5kpqsQtm5qh/iL4dWH0iZTEgZ6N5SkVA/FcduOEXoy20l9Zh+l2VRVA/OnBac7g6cT7sgjq4U1uN
NCyYbvF4NZhzQ8ZgOWs/HNED5VFHWoAkY2gonog9Ao51pARYnhVM0SMZtIo1HMoWvSxWbCXZkgHq
9F/okqpEqia0Tm9UOVQstjka0JVIYrYEbQWdzFAQa04NGehdHzwTv2jdUUzM9+iZTKLyWHNwieac
Zmm81BS7PKtIiItMpnEHFIzjnQ7Qx5mFemNLNb3R1bpfZ/SSqA1XAZWllkLUVxf61407GsbXIIoe
OTfxfmqUplck/sJT1Pn41p3m5s9DD9UFD1MXgS5DrUG2Sdt7iJbBi0bTqL7Q9jDwgjkqKoTKbt2d
ZC/+xImvVbxajnZzqDLHVgnpnLqjHMkgDPVGbly8OTrtQC0gWDGoW/eACRsGe2X16QNpYS9tqltX
1DnrjQw0snQd4zzrfednPIAi7K7oEqBpjZJbcqrAk6LFPeQ22dacZbXsmrSoN+DAjYdmHuwexi6S
SwRYIimBEva9TqefasYiUDK69f9Wq/67WrUEBPxnM8n//T/hIjz6vVa1/IV/SlXWfznuomxxkOIS
H6D+f2SNbvwXEHPDdgzhwsFSzf8pVWEzsWzNNHkSuFP5v/hL/zhGdA0EjqHh1iIR1cQqa/+rQtW7
MpWtw8xhLYVEhytF6IQhvC9TOQqIy9qg/zo4xgpX6C4vs0MlgaFIds1Zs5Hxw2+35h+/7+9228V/
8rvd9teIrtDwIxuCn49N5vfCWMUyyVxInk5qO0dB3ibVrf9+D/+jo1d774H556oWuw16bcu19eW/
/1Z8Iw677QMYq2tmnD0FXGQ31ltwiHfx6npc/eRKkTu/1qtDtXb3H1/eHwwgrs+x+QM8vWOoPKD3
Y6NqqTJCwIBA1q8UeDL4EhFq+or+SRgqnqGec0ym+fT2b8d1hMtbRiOGwSl8Xlxz3HVTRGr9kooI
yx0hh1Jr5zJ0jpaAUBz6dAFv9czcOta3j0deXpF3D9TBpw2pBdeRzeO8vNmto5QheUvpujRo3o9Q
PFjVKj/r+4cS7IQH/sf85AG/L67yfBkS/anOLYYaR9n2/T2O8eHkYceQGIW/N6jeDja26lXUKTe9
aj/WkPPu0Lf/y/SKZVgs8eYC8jMNTdMvhlXHXnIoSDjiY4HQVoOmf0+RqYI5SfdDSjKrezAGW3n9
+P7+8cH8GtUle8DkIPjHg5XaQrin9slZwGiQDWBAfJoygMOfuNMvvOm/rm6xj+kky1G/FhdTgRVm
SNtlgXARZLEstc1I/AcnpCO6x0/Af0xsF6+MievLxCHmmNYSqfL++VlhDxhJAtQt7JYIv/OoM9nM
nwzy531bBiFARTjkNTANvB+kmrOsBM3DCbiON3FrB+tmGHv/44fz1ysx4Y4J2goC69/7QfKRHUTX
i4RyQhkgVxkRmczVi8CY6v37kQzDYSUxCKdztIuRFqM2HqiJ1yBS18zbMHtRijnKJxf0t7tmmCZL
FbklrEAX0xepso6hVyWsYz16sM36HlnXJ0Nofx2Dr0hnUSTt5vKmKYPWVcBfkzWiGurMgdBvskCW
O7C297Oae2ExILuetK5HLemmSGGneq3DOiGyvueciNq99ceAlISPb/FffhcfGbfXYV4h7e7iFo+c
SmZVlZjJ5oJ04xbE/iYvneDu42H+8s7QyuK9xBwsBPiJi3cGT2jYhIumhBxXHc8M/rqVQXzBx8P8
uQo6nNUERdIFVwrk7mIc9tta24BuWYMo+167VNsp0z2ogHc8NQWyrqvlT8q11le4RKCrSgvNlC67
5oCuMT3JEGGnkYzmXhrVGmSAeGs7QR8+E5FHA1f98fHPXW7u+2XEJFjFwSxBd9VlVnh/V/C7Q442
bO7KdJ+NP+zgjCDmdhKPHw/za/39YxzDBGtKb87is30/jubOvZuOgoDsHlBf1Q8bah5E+KEkV9Zw
aHq5rqlo2BgJRjoKAj1Wl+qdXythuJ2UFLu2mslP5t4/F7Ql8GnpWKKD0lH5vP9RedXo6tSRtQje
de3UU3gzuv1L2u46cw8EWdktbatPFtG/vIYCrATvILlV3PaLG4HwDLBnoqVradg+rUBKBXFxCMr2
8PEdv/yqLDZBfE5klNCSpSN68WApf+gagXQIv6cQjx1VDK8b9OaTUS5Xr8tRll/x25ZvJllC5AWG
h7SUOgat0MbSNVtHvRfSz/K6++SJXd69y/GW//7beCib47DvuSqzvjK04yy/aP92nvg1hOBjsBc2
g7XEl/0+hEWRk+MhQ7jZCSHEKncoTxr5Z9PE8m79/kEwjGGoFt8DgEyT9eX9MHpKIEVSEO5rmuFw
ajDVbLOgGr/2dtSfVbVuXhp4EZt4pvaTjzecz8HXlB0Ok4/fk8sJ4Nfv0MhWW74DuD8Xl0scNuZM
hzoftOFtX5iorAIkKJFq+i2UDx8X1CfvzK8J/Y9LZyPCLEnHH7XK+0t3zEGYatGna4MDNJqQPKDQ
NC5pByLDC9Qn9xTMTG9KMS/gVfWo6eqbMY1uoFtURGmf50LuhH2raZZ8aGVw/viO/OUdI2fOYf7m
eAYk4OIdw3XC2cgY+HnB0Lwqjkg3COtZCgPgGZ/c/c/GWr6v395niRTR1BOmxQlqxqSKH9bkbsa4
/OSSlof4xx3/7ZIu7rhq5cMS7JSuh9B1TmFRHdI4WA+WcT258R3YQiDQZfeCMDjzPr6Zf5mGDDBV
nJzZq7F3vxgZNBlYGlHzmluogumBpsdadz6b7LQ/viaWFR3hE4eh5TLti/vI4og+L9bZ1qARXcW0
vXENKViCVHrp1qZOwscScLcbFAdKS5hKok8mpj8OoGzdYVohOgFGYduOczEThmQKI86jgT+G4Q+7
Nc6ZyO7VUqU5kUfXWt0+oL7ygLeu9DrYf3yT/3iLLsa+eGPbsnfVlASYdS1eaeeudNxXoAg/eVc1
/fItuhjm4iZr1QAOiTLCWg6Tb9vdzlbil5YSC7qD6mDloZ/2015m3V7YCvK3oog8DTrBxxe7vDHv
3uXlVwCBdxAMQQ67PGCktmzUuOFRo629kVFPmoDiK1pyL7LAD0pkGP9+vGUecNgewSAxLm6uYwdT
inO3XpOPtmLK2FJL9SzeKQuFARShj0f7602GNMbVudSuOEi9nxEiBc17A/CAm+zuoio+RGZ/27jx
oTDomiTuFeL3aqWRZFyBl11Vk6NTvf9sjr7cGS1vM3IulT/h0uqXO6M0toduaDW5nqPC6B7aRmeO
mpXGvoaxbNRf6CYO1T1B7KXcwBCrzLuPb8Mf0wYH4SUqlOId53DDvti9FA0ExLZlU5jOw4m7jJTW
iv5lBWU5bLMAQYehoEE58GIFRhuaQyRXa/qW2VfT7MDcRzdO695hqnhug38yYf9jeeyvl/TbcMvX
9dtUP6SRmKMQ30qixB15OPIw9t39x7dt+QIvvo13l3Rx20aonFSr5npZWc2VNdBJKWxgHHyNzAnr
jweD1/fHtMvBGHYO8y11KDY0F98G0AQnynJE17UlVeC8k655Zqcp9Vs3YzrDdgX0BAUH7FnfJWDp
vuToaSJK7Ux4BDOcKnDNYKawYFNRv3bCoIueotAxszMivcI+VBP9IJrFkznfoyEYz9mgKc9TodpH
Matz+q1pZBB5VmuU12AgqITFVVCCuYRuwfCN0+3SWtY3NK/y6mfhxPp1oPZ1+uhqMyBARevmExFH
d3aSOH5jK/ajjZ8R/UM0OKdYbwZnNxHn9VVz44be6tCUt7VaClwrjRWsIAMi4xtQzZ7n2ZmuDTXP
9yMKVV8lAuYtZmF9BlVcXekYkM+IuBYKb0vcEdFuptnMxr5JR3egg6ah/Q2jOQTbQSDduq0N9NxT
FoawXkFVwehjPy/JNcHLBqI7fcGVXm9iV9MPBdXmwSfpiZZD0ET9s1q5OorooDgFuhXS1XXorh76
NiaLtCUrXW+j40Cy4UFqab9BYd1w/qytJ1VJ53pnTpp6UrXCuHXHXJCAPd/jbWzPEl/WfpgJTgS4
7WwgGm2QSxbBXmtcex3oZYT9qojanVIG5fAd9yeys7Yrh03fGa2Xi9i+xvat37RBSpB6biKw6nii
ngZPqLsPg0J/JJmJXpQxx5XpjVAr8j1cpfkIhZvAd6nn3Ljcx4nXxSuFXs9KNGp0gyv1MBhJu55p
KKI0k1ui0O1nq8yat1pthU800ZUGHHZNlqAXqZO8yUfceryZAHuz8c2xAP2WCPOQOEeFAvc631bm
dNDVATdBZlg/KjxvydrCUpomc+Yp8WD59oyYc60boTjLXE9vNNQKtzyv9pqYJVUD6j1/N6FKr1Qe
Gga1MOM+GwVS+ZQdNUDpN9GPE7tZ56Zc6kqlAjg+QVo2lDDgC6kaT2kzf7dFbH1NMlGctGZAjlAs
PzBOq32P52cflzh7gNIre73S3yph1OY6HSLsLylCA8TRIGBWSpY+JmNIxm9V7p0ewnXUGeDSfrpT
g7sXIYDyjLbteip5xkxMGs1F8TCLuoQLMVUHu8oJbZwUgurtaTjUy4KvzIFzrPhfsdsQAxe7JCjN
ZTmt5y4qfaD52ibR+muLlW7dWJO2G3LO9tmAvEv6c6Y+ZAIwIY1WugVmuJS9UHtKMcbfiobNS2Pm
HQZd+SrUGrlWnFVXoLfmA1un9BoPG3TAsVPJELMi4xDU3+YsOVKY04a120J8QwI3obHMr7MWCZv5
XAX+0GnDY8nrUdziKBpLsI/EehRZ3O2iBpIEH2aR3g8KDZuVqkn9Ht6xMesZncbOs6CTOFn0FTfS
C3BJ9rGaCvBJgdPMo28fUkpbR1C8MLMCnFx4IyyfGnmUHlqmNtnD3SUkftMplv7axArpArJx93nI
rEDUSA6dWruqK8PHqQF1ANRB6Jo/YYMcm8w8ICPe/GIAtw0fUGr4EaCH3O8BOcO11uktC8xki1D0
S4jtHWGCBstnwusyQFWP8ybnJOvAEB5mmsLRzsCyUszuPsrhpKvuN7PTN9hBPSz762zGX2bgVU26
pxEtJcQuhks8HL/tjw6xJ/R5gPqahb6r8hEb7apuR2b8SkN2PKA6bnqwZms6niXRb7u+ssSTBCDu
Qdh7Zh7zXCtT+wP57AcOu+iG1PnNclpEQxUWjMz+giikPycW00JIqOtKzrhPNxpFtu8aSlk2ATq8
yUAe4FPMV2oqLLmJoSqQmDNzcOpJ1nptErRhoXkLuyvbOZgcMeYGubwGLwQYSkm02ie98l6EPOnG
NKLrpJsVurNkUG26OpB3Y9rOPG+ywFflpKs3mDOztTHhe8RYG+z7KfjhNFqCArq3vqjESe1wiVwB
nji1kfKlMI3npOzXmHunVeg4N8SWjb7diF04zfLGTHt5R6aqWLlYSj08NySyhnIkodhGJ67tTanV
+aGeRuM2x3W70sagjqDxSHy8NuvDnAVPbYHUG0o7SWw56srxEHCw2bp9uAXlMeESVbo3gE2dinkq
nqKHoi2mG6Gm4xYdjnIKLTINtnOT20fAWZHiTc6MWbTJjSuCWw98cuEJPwf99JpeHqTUNkrQLLdO
jmdTe206FC89LtUDDQUD1cAQvLr2NErSe1SAJaZ5k4m84sQOQH9Iq3Msygm0UEPaxOhxXvCcdDpg
jVxlINharNF6nBvrfkICUDUjcnAdlIBbByblvw6FgcXe4ymBvmUcVEhExl0TCvGz1hBygEXvfPaw
qMisK6FGyGS7bRM0/myjLgtXgTzH/TluKOlVoHWSLCr3kDBrHHfUXaBYWfKunurukEX1YK5UgcVO
G5zk2QmjKTs00UjSgmGieInyEXvk5NLxR9qO2zOQer2vzX0SivqLCzfmQDKbWMF+x+8DXmLRWYbm
vJZUKFa8zDAYWmxKKwhh+Posw1pF0byLIPqj3+xKLhDV4SNaLkyGxEKMRBPgGPbd0J53QdjZHluf
11AVxWtTztB6YBU8M1O9UIRG7Z63Bkip0UWHrCvDYg+S50zpke43RLvFi5FenBXkVhgGw3GqmWIA
+3j1hF9wxMhLTq4WpBwblRJkyaR6pSmSRwVC17BCzziiautIsqOQACJaRUC906VNhGEduuE5maXz
TdbVsB1dE7ySGpojysLGwQJAeJwGASFGJ7nOzPIJvdQafc1zY4NHEBkOMlxH46nVlb1ZyfsRxAN8
O7PdEoYt8fMrms3dWzKH4mE4I3mcbqLCJiNPdZ+QlMsr9L477BsD6fWRiY+7StF55FN4rcFzgIbC
TK2QHIX1D4LiSi/nagMj4LExE7odcvhliXOTK5KZsUTii3oO9ZINShA7zKG53KHkJy5YN+evxjSR
6dw4yc4KxS4CdAKcI85o4PflTYsd7BSkY/KaT4LwKpBRDiWj8RaM1tbGaaCZrbwrI3x4E4d13KRQ
Z/Muik6FM+zbCOkapcbQn+f8a510+6HIahSaSK8D56GoiubaDeynHP3yKizEZjYBeqwISqbhTXFS
MaDNPoczd+WYNX26rVgf4BrNwblJDXtnzP21m0f3TmqWHhIu9od9ikGuKqz8Tmg9HKqUbwn1owLA
w82Mu0TqOA1RLR6MqayPDhjU52wa78JMu8Xy+UT8y3awEUTtMpRoQbYE8kKt418MrZd0mAUq3loA
hybhM7kRMYtNG+zBKPc3MZ4G9Pwmke0LRqUmPrWQTy1xo3cVG1/iWIp2DSC4eujm6jgp4Ly8cqju
4tiFE4v+V6StTexIlb7Nkbrtgnp8riob1d0S6bWCXvEF1MXomar+YnfxzxzLxSnSx5AkwtgkusXu
SBLVh602chElETmEecZfhChLr0673IO/D6epx7TeDdkRS415HWaJvoX21K2Mnu14M8XnUFVPba37
LkZ2/OrNcC8X0gHRHzgClcr2iBx/AWe1tvrKfiNHnmIBWeLXeeccLBS0lWNtOJyuLXrZRlcCOkjY
DxCDXp4GTRS7vnT7jeVEzQ75XME6TICqq9gAjQemAU+p5uV7BC1k3Uyji95Xl1d2hlN7RqgHrmzM
0UKnnG8H6AMlolep90dh9iSYjnWwtQC6rYHzvY1JScFXnWoAoTh58m0qQC4sJBXttQtt/B/moK8N
GQ3fwPO5nhkT5qvjVOqwEbJxbu5ct/wGkS6CuxjO+UnWgO2YQybwfcCQ9jUIrytZsckCDDReE9kQ
InvF2bhJXGtEeYfD1osJJadBRr0Qx0zU+5WGP8ugDWTEi39yrCFgj6Cw3nDXKPt6rFwfiWVisGza
Uesnglk1d2sKU2j4fD3N8RLObeJDO/leTDQ82yB+SoEErpKBHRW6UiZxXLzVhshuY0fuKuBpXgMo
Kun4pTBQuhslWbdj+lbqXX1L4il2JZImsus4ZpnctUyjaGq7gX0obmQHscuAZ9bjwyleZhgu8sCp
OQiPPTaP4kSszzTjaJACyhBYaffODRaJBkfMEIGz5sBkBGiVpzuifupxLWxZSHvlsmYC2MxbmzZV
MKKndquU3zYBeLLuaqo3sC1ZDzQP1au7H0eR6YcKO5d6Y2hkFa8R2MHE640ch1qdIJKLMLj5XTaJ
idBfzHlkiiOu7hLFbYjuowFbtQ4gprZwiWuxVBE86SXO+i1m80FutUhD7y06onQk9HcQU2lasD0y
1exxano784dxmh6p76diK6vJ/RmClWq93rCrU5+I6MZusvbetcLua6ebQeGH8xSNJ+g2w4H/U1O+
DaET5tsE/SJ0o7mfQFVAGvwex5V7w7GjZFauEiGu2ZDYw5eoAwMXhLGrQ1ZTJucLpIYiuI7IECSi
vBrtmMiexgrPpZgwIzM9VUxJC7opdttTVUbabqyHu6Eo5z1qfJNrqX/WbQpVw8SYsKpyDloret+1
OOSY4Nynsug7fHE68Mi1Ugl3m6amu43Zj7W7cY5JhlQ4RwFXCVOfxTuweBvd82S0wxU9+JdBS46F
Amc1ICe2WYGoJkWdmS19HYDRPMbaEJ2qekJYSGeGabADqmCWrTE+xr0wsVdVwYPi3sdxfYhB2jWL
t5ypgEiDNSvJhoWv6qNzSbRZYvyMQ3lfYwQKDqTU6ieO5uGB1bT3QoNTrLrV1Fsz5Vg8hmo2+nkN
qH4XzZ5prolR4cCmNJoXRDpcfLNTvUaPnVMwzY7cFHg8egce6BLWeM7i4ChiTGkqiSP1k2F/m2Z3
PUNW3QRiKs9hXIvstq51K9jhyx+69Qw12DzjoChvq8L07PmGAcvnQdeqzdAn37CPg8WcSV/Rrubg
qXbgWuKDHI9T0wVeBCIVu0MtN1FifKfgoayHfjLIWK+LU9XEp0iCkoWiqFgO/hrukjWQEKMFJL8S
eTas0ljdAjNWfzZ0DeCBAvUkaRAN9APGe8wufHh4HIO+PqqYYe+Erskvgy4fq6MjrPpkd2XGalnx
r9fJGqV3rrTGSRdtlalgrhsvzFU/1bWzJckTYzq3XGVTBWRwbTI1Da5ji/BNNMuRx4kdSgabvUj5
rlvElBUjGK12XqtLYvrcrUBS4sYAmggKYegL0HsTxJ8YMa46sDvkDtkCAXdFi3JvurMkSb62liCs
KnaZ4CBF1+vCim4nNReAROoyaq8g8h4iXf/mztP4akM4JJpRAbgQDsIh3Bwq8iq3C+ulQHue74Bz
ECRHPb44kbVAFphC5LyPsyv2ehfWZ4ndozljQgko6AjgkU2k8oPZuGV+J23joZ3GY9qFkQPgo/oK
13Rv1wHmi9joxsEvQ974swJTZiW76EEiMqv8wTZ+NobY5nbzBFVAV3d53kY2JavI8mzalWetgMC1
2F39lO/kgT1peNe61cZEHxz6UPjMva4tzsdBFdf4JPEBwC+QzkrIHO8MkWTGitKXBC3nBIPXEImm
hu3DaBWV9b2DtnNKUsemAgLDV7Ayr/XZXAACecN8V2wiktaUfWcqV2naaJsyqg9D2Z97GHtU3lyQ
IVV17lTDJxRE8yZSVVPPbOe+AiOjmBrW2XIAAsqLY6YnWwiy29oQzEYFkO2qWsxQEduGF7LCknFN
5HJzsLFKUU9IUdxRTBgVcDDZeN0XBADMTjxzDrPLtyyLsuS2APN27wb0hdZaM+PpUTNMdaBITmQ/
q8V1WqgTu7x2DPadI2vSqmu9k+DRgrqbD73ZqCeBxMrxFyB+wW4BA5idhUTt9WxwNynVixJ0YVo8
RKk74EexoqcSOmtxwsRfKvAzM6n7oQXt83oK+jDZzvpkTwfQrQ9snybFdwEMw0gbR+NNTad88Bvy
H7xe0ROYBmG1dwu9fQ0Ma3hoWPR/ZGqdKoBblPwW1yAKfQW2AjHdqeT00JDAwlSTI5rF20m5JNvC
4Apf06FVj9ggw10wkxO7DtK2FMj0UcLsHcfR/MkhiBgKXWOPGLOoXVe5eVe1NiBzNk2zy3q3WKQ5
jX4dYmFw8lKMsQGXpzU2c/yK3A9UQNomgqttj/RtgbF32xlWz7iNqorCAFSL6IY9lPFITfxGkLi0
S3MhjhOWqusx52CkdULxWEOH5AAEOMOey5tFXUIr4bGqvWNwPiOuy9flRBV+R0JbNcARgU4M5uJl
GFDPKCroHpCHgEsyqEr4ZnYfF/ovuwq8fr8UTZapGuim7IuWFPnCcxSVIJSatvZiyl8Tc7jlPgTj
J12fy67TMhBNPUuzdLC0rnHRYIRm3RIyTPuCrgJQ2ESv1rmWPKWR9cShdfBoRuGN7o3yk07GZWvm
17gmenHa1KpQl/il31szEYLwENg6oNCcNES1BjCcT2X1ie7hsnG5jGKibyOLwDb54+I2Qp1toyjj
Nkbk6wjQZSFkkA0x95sit/o9bMjik2biZV/414hL79K2aaIhnn1/XW0EuLAc6CUW+bUyHd0GkD8c
pX//dtAYdU3Uzzbiwoubx86yQFG3SAXjPWVnTl2+24sVyMZPntLfXkOXtih9UcMUwr3osFeZbuT6
IsQwqCGHSrAlK6Y+p10h7+Ig+aSl/pfBTAQL9EA1DenlpV4tGRWDgJOWwXpOh2w92Gc3ZQ21WHxy
//7QLvCUTPrKhoURALTGgsf4/e1TMY8DtuSc1j+710WwsWos1vj7O3Yz1MvjjWPuLcCX//qxMclx
iUidcAVcXmBcu2GoBpyLsiYqvKiR6tMY6APg0Kz0gjJRPrmhf/nGEERidrBMDhVIf95fZUSRFgAc
r4mbhsC3MLGtOkPzP76ovw9iWejFmUNMddHB/NZjNXEWN0PMJ2ZrlCJamZqeiED5fjzKX94NV7WR
eiDisxbl1PtROjqszSC4dYWDbxrU0w8juvt/7J1ZchvJlqa3cq3eIzvmwayrHxAACFIcJUqi9BJG
TTGPHvMOeim1jtpYf05l1iWCuEAj+6UfqizNqrJSotM9jh8/w3/+v8k+HV/l5eK8buZiFyyDF2Qa
xWNWZNFcVe0gh3Z7rH09o1WWpJ9EPDzz+oHbya7g57gH1LM1oMmEJj5YOY27SxP7Wnc6n9LTRx3i
dNRtTcQsSu/eGcT59sNFBDBK+9wBarjwLVGLkmFH1ED9Sct3VUHJvkd047IBpeMb4Ix2x49Dfrr9
0zBVHaSmg7GCYbYW3lNDs73UK26JK5IL5FX8zHVvE8Z0jW6Cor/dTlHzrU2zp+PLvv3WJmhpl+zI
1Ljx1sKimDQEmew0XHw4Ink51iNk7Zaw3wcw8P6NpUyLIQdupWct/dtYoCzRy0pFTlkY9RgVvInW
kGafeIfkTds/SR4EkKE8dJ6l8fX2zbeg3eWJCj9q1MmaNi0suvBYafNmgDh9QvCSCPnEjXkD/0Xt
UDXMF8yOBXTHW9x+d7DhmnB42SHDNlbTqF20ERSQpEC0ytWPQku/iFLsQvoatUq+mlK1M9r3aBHX
J36VN7s3bdysHAhjAMJ+84r0iiamVKI+rJjdGg/lAMNmwCRyQ5qW7YpTQzNv7FauZ+ElGCNxCKMW
dmvR54LMWqdrsMnu23fzql6D9vvcXhw3njfBBctI7yqB557hOYvrWNgUEGzyBp9yeAE5RO34AJfe
V5bySBAa+67er//fVtT3zQimWiTWaOL5dvYDpRkf5Vz6JzQhlHab5CdfSXlOr6wW+KApIUFAcgkQ
f0tkvnbtQJXgr4Zw1K/K7opx0FtD5ExvPheUR8pwp8/eNqyUbYT688s+/8cecOe32tN3iOOR0I7a
xb/+r8cy55//Kf/Of/2ZF72of/7bxc/y9jn/KZZ/aO/v8HP/XHf93D7v/QtaQ3E7PXQ/m+n9T4F4
3F96VPJP/t/+x3/8fPkpj1P189//7XvZUTrip4VxWexNSWKj/3qs8qKLi//8j5//+M//qLvntmzi
5+zn8m//nrHUtD+Yx5IQPL6I6+BP/qIDg/FLgs+h/OLWA0KRMc+fdGDGHy9/mv9EhQxBCIkp+nPG
UuHn2WjYwk0DIJlZRd09Z8jyRUL0tcmowIiZq9KB+Eud0Te+G1GjShQTRboidTckSb19QcmqovOW
x8WT0inJV+DNZQ1GnshhNcJ7PF7khdY2N1kVOsM6t5mYovczzFSTYVxxNkFvp0/IJYvYtwYVzqDO
U7rvMYxIz1ZNEfSdCb8UjLmMWIr1rFuKHGEw3UcVDiPb99QBkRsEYZo7uDMoWYKt6ki7KfSg0KdV
YGrMaLw0K0MvrjtHMRiQhhSqu3z1Qe9/H8HrYdCFDzRI4/hsjL/KBxx038InheY8wrhIOcYLhis1
LrsnjVmByxGm5ussUbQLpp4sWFHyMvx8fOVFgPaysqcatmvzkvOF5XP7KkCLtM6kdgxzDkgZH1Hr
9pa3oLo5vogrI6PXH15TpdFZWKakgGM4c3+Vaahp6drMKUJphsqAU1NLjOfUelAVDTDnpYWKQf8O
fSLaa0qv9g8JyuyxtoqUDp0nMcy2ZNnqqhQ954m2JnpUc9hcMykf07FKJjCmShbS24K/kQZCTm0X
ivHC6cxVNAhEMugYOx8hDUZYqG3aGlQ7ZXyTxMXqszU8YK21bUOjWzsULT9Ah23+QEqlLtdS2tMY
3qezk73vwE18aWonuoW7Qf/VlCOsMEg5TPMV85LqM3K3ZepHOvCmFZWuAMJOus6raaqrb94sMggs
EHDxVdUz6ivEViDSVCbGvzZNhi7ADSAab16jXzaUvmh6pM9gr62/UHc1QegIt/np2j0dHBSoXH2T
zpAXQ6cpHJpsIWQpPiSWtrqDJUlMDwHWfu+FWURUppd9sjErXXvSAYOg7qB08BEztVH+zDt9Hnf9
UI8f5qJVTYBaHr0dwWynsrYSLfbWoVoF6bs0sOORCkzWQ5kHpdUEKV5Jt35W4deA3fcbHFOwg6Ay
KcSJIGwRqbgqXgkoKNmDg19TGdDYtx1lhn8mE5DZRuWVVTfKA1TS4PYiFxTLkPXUV6p61bHhL1Cv
oj3gGrfw2KnroU4RB9WicPdizGc9Pzfx96YU5a92+bjsvUd3ABg/tM3Pn+3Nc7X8k/8fPkOajAL/
9Tt0/fwP5CK7YvF4vfyt3++PZf0hBwapphDxMGIg6xu/VSH5L4waIJzt8QUNJrP5in++P4qu/iGH
+KFCNhiOYsyHUOqvB4gpf2ZSqHOhPsYYgRyH++sZ/tOtHpOFfJmo/KcfekkZbOlrPQAqOohq6Q1f
eTvdnVs7EUGzLhxgNrcO08ql745A3Nb9qNrO1pgUDWb0PE8CCg1e364CfVKGd5ADwIIMecWMjlCA
VvCF0pcMuQZz4YlLbQTi4fd1m2RXjqbIRoQVqYzXA7WKwRW5GagPQ6VtZTWRfl80hIRruOgK5h21
KaLnhFLzDxyCZ8Dg3xnvQdJXDa2Iiu6XQHDDXsdDJ3bQGhmd3xvVk+js8juctM435CHLH/9t4b/5
K2QU/q8N/D//dzO1UUOs9Tq8kn/nt3mbSL/rJA88Yoz6O8yS/mXehv2HSTGRVxT8NU85cdJf5q25
f6jg4VwVKlXsjifwv6wbqVTmu6gGSoaEl2rgGba9fMh5WDUukQ2BHiE5YwL7ph1bisR9w17BLLS+
HUIggekIm86rAzkQqCyyb5mhyX/kxCiFEGbF9leJRFrq7WBh2nQUnlovG3cOjMtXEcAZNMHaIV8f
X3AZOfxOCRlGZvoL72EtbiwEknXuECms0A+rVt7owBoaQ7ieFnZyYqk3JyizT14bIlQO8M3A0DRx
fdH8hpKsTouvxKmVHypV9Hh8Q8t5EnmEeEZcIFwRnk6jcv8INXuCvm9kGsBAJvq+cOAgg7paaT7o
ioJ4JPpvP0EdQLlpdrqxHTWn22aaKJ4EFChbU5uzE1MXB04Y26XKjvYu1mMuDEcYtHm9jt8ngXih
X+lOoPiw/4tnmCVOVYwPrkU5BRQNuTEV6v29o96T50UCrk/AU3BX1UP3WDnUBKGMV7QTdYWX0PWf
zp4rwEF7Uk9YChS7MFjuL4Y66TSBUiK5EIlxpTVe8GhbobtpSiB1iLaV9+ls1VcMqhHaNBrc87Uq
OdiBC0ILn8CFr/awsZd60r9L2mzamlXQvjtuDQdsjiE8jI3iDzn0sgiLlmA/a2kOfVSugJowwJdW
etmdb9m2zSk4vH08essqrFrEnRO5qb1yapiVUKsyH1PHZh7j+GaWWQwHjgXhzWzeMt1yF84h9vJm
yNPQZvoMYU977qDvhWnjezklzaWRT4q7gq3W29BT0D8cX/rQrXJVaK51iHywLU1a3uuX3ayGpA0j
+N9goEB8pLWdnReSRG57J9DurCTU4H3udQgiQXABBPYasUN8TaPqjXzaT3qs5fmnjtUR9DicvYP7
3/+VQmTV7TJF3s9FB/eB3ui4roSbn/AnBzwyNA30KahTUo81pYW92rhCHR9sFLCrVlNyUP0zYHMV
HJGzym1rhm/VCb4fP2v5Exf3CnuVvC+y9sszsL9iUGdqXcahtQobsBacY+j3VFHX56/iEfRpPKmS
qHzhJgc91pw59MwVsCpks2bkNdAjcrd/YxXKqzo3A/NdsgVBH61rYw5uORZVf4/yTbxx67m+O77K
AbdHdMuYkU0l2aEpt39iij5rGbAlChd0FUBsDYBEJ6VcD4rinL8hRrgdnZsA68sbp4d+EgjdFl5N
RkMgkRwRLi9QET1x04lZliZA0YDQBYMjol+6LXVsQH+oLasIu8NPwpsea+g3BPa6bPQP0USBMzPc
+z7yTjjMA0cp2RMoGFtMuOlLV+ZaiFIqFdIs5oA+dmWJHIxLb/t6U5wihpCP0cLOcckqhTNZLZa1
r72b5eSp04485StI/bZZZ/drD5nDSIXuXCn0q1qgDXLcTg7cLI+3QKUeTk+OLtP+ipZXum2btebK
AAwIBWAuSBtAuhxf5dARwnAgWVFw1/Ru91fRQaLPOnielVX0SNxS4Np20GDfDl1nnLjEh+wE9iGT
XhlPMBXE/aVCE3ZUe2DYkeQqvPRCV79EwWi4kBXK68TIFR+mxuyxmcN+i9y0emL5QzulYEdeaUAX
RDiwv3wJSK+ATBofkts8e4qZ3dhe095kkrbg+KEeMhaIPeBxonVLML8INgpAp7SQej5dM9yNQfF+
ikkz04ZxmiC5Rh0gPbGg/N33rRNOUtoKZNMuPc8llKAr8JBuD2aKXomxRbRGfxfHtbU5vq1Dq7j0
pGR8IkuExv4JjgCyuiAoTETsqnztiFbfllngXB9f5e13cvjplkVpWGXG2V2sYtHwnpFXMldNWUO8
jhLid+YU2x9ZMM8XJ5aSP2t5bvgu4m7oNXRmqvd3pMNAylbJYIgNHRiAUdmGqTQ2ZmMda7115w09
HK+ROwAOz63eEBvQmbAwaPWgtmvF7OOvc8BPWdleCahuEL0Jf703tr/gH86gvB9qB6liyrf6CrR9
/oXxvxBokp21/RY2y/hmAsCYApvvBwM+f6X+4UUF/O9xpPawiHNlR7gfdOsxmFoTYFHRpch3xyaa
4G0cW99QBWh/oViu3llWkXwuaeXBuF7xW/P76vbwzmJW9DGCSJ+5XuRxxBbBYv1LxFAnlL8IRl1D
WB2yRbsOrwLHjaCMJo6BZ9gTygxAkVqe3xnIFa/VLDfdE83OAxZFw9ghTqM5S5QobeFVvJKNiRNH
wOVXvbD0m7yrvroMulye+MpvPzIVQ7wOBWe41ZavBKK1pXA0RpqTPp3eJRTvd27lRX6do8B1/lLg
AihsUfTiKi7sKaljuokW0xTzCFRJCmkzdjVZ4Trvp+wUtOdAmOvQjwUZRQZOwrBsXhaZDu4LIedV
4VTO96GzqC+l6Jbdg78HwElsxiAS4nyBrzUqAqSJq08/jEjEF+Dmk4ca/u8TR/0SWS8uFCcJh5nF
E8nsufSMrz5oVxkmQmFEHFWrZ1dtZQvhoyhs7RQUFCC/hYz6prawtpVhJY7rDyIcb0Vve8aqrOZW
X4WxhWYsUmvkYRlYv4d6dNVTw/5v/TPfmzI85AWSR8hY+OfS1QFOUjjmiHL9m6gpHqeVYv0i6dd/
DpNm34ZR0v083zYI/slG6EqZ8EfsH42DXrUalRNHw/DWdZ4gHIWsKrzSbaqcIJQ5tD+XggJFSsko
t2SxSjX4fxUX+QcLueuV6s7onDjjQxOXPycrodJZziceoANOm24hPFbUZbnJS0dqBEyMo5JDuaQb
6p2oLP1Txv+TgeNxjE8ERofWotxE05BgAozE4iCLoqOJUaLMzDPUXWoDKpPWYFTXSg0g+/xvxgo6
FWyKc9y1/W/m8trNfUnIMrfasHNyFevIyNzak6ilg5vCFk3gCBQrzMWrN8z5lEwoEa+YDTG2Je8q
I8Kam2xLktNTnJ2H3K5HhR3jp8PLxva3FTmGZxUBDmlgHu+GYVYEdEiSvx0/vAOrQE1CPgXTHvH5
MtHRwlzrGYtHgKHW8rsUBb4duDLm+P/GMuzDs6DOpI28cDk0bROBiiFFQcoal0WkG9f0p9Td+asQ
lRCU0JLQ1CWOEkdGBYyW9spqRf8wojSMiLCnn7i40vEs3KdOOm2CZSIFpSa4/2HoWaPUnSkWxNsg
GQFv/gq07l6LnWs48M5kt8LKqG++AGpJdWnDL+5RMndTMBosxgNjPGklUFdPjYYLuhLnV7ZYiuRd
JdMwgRjJ1ODVs4Akimsng40ejRq612JGL4DJuf5Eunvg9AwwoSRoxHLyJu2vYgktLJOZXMbNVGfn
KnTmIWczP9TMRvshEMcTxdIlq5Q8QSpoNmzRsjGpqYt3ZPSEM3Fa1JmqAsJmp0j1z5ZmtlcKBemH
udLmH3E6ax9oa5f2ivl3FMf4/S6Om+ahbRvyfmGXgHyXqels2EhVEuKt6riadzW47A0AeP1Ty2C4
PwXtcOIqHFoPzwH/EdfhLWYq544E2cyuw0YFUUgTcOsN8MajrDmvcNjKw/H9HXCNdESAJUj6LkCG
Cyfc9DTUlJc6sSK6rcsY/lrrQxtNI/vpb6xE9Qyorw3hqaHvGxB6WmrgoAqwatVIZwZds3wv6Yt3
WdcPZ5cuIG4C+A15rf7ih/eXCr2S3qLJnYZK5F4YhfOJ8Zf5xnbHU10aWZlY+BQeLonasTzC7KWz
tyKkVRkHspki6dN7XoUPrqNMa8bsadIwbpive8bzd0wvOed7Zkpc1LgMqvwAkBa3vmnHgSEdfGYf
je5H3qJgpWfRfMI8DpgjbMY8WVRLyEndxa2npOG5ioFvcR0AP64yP4EoYThSi36KYDjfQVO/wFlS
QHABZy9qGAiqk5jp+Ew7RMXOaj0Y7CKElibU6DcV1ZQTZnLgDSVxoQfFs0DJYtkfyuZZkSmdxUhJ
PSIP7WQXQxedutGHVnEkHgtPTzVt+bgRbGXM/2L3QIw+Au9AvTA5mRscXERHoZJmmouzXEQ4uZxW
qgPy0BIkyo1dddZtA/Z9c/4VpupPdZXdwEO3sLmiNCCFrV1rNZHNXpixbV6NNeCaUkuUv2He1EIY
RMD3yjdn/wpHZmsTmxHQzxXaTmk4esyyKtaJcrH8hZfXlyie2g7dOGqsi1e6adyUuBYLgHcSfajG
QuhYOOW2N+b5kpFmpjOV6rpRB4ywtE9WSA6sTvRGeMC7hf9Y7DGMNQQd1Z4rnKfqp6wS4XPcefpd
4RnB2SkEkxySd1e6epiHFl9OTbownoRFuNi7kw/PUP8hKrvsYjRgTjluJG9dIkvRfteowkn/u3hR
hlqPGBycqVgrPcpLEJ4i+FzX1nOsjE67gkNm7cK9JFuG27NXlmBH7hkPIWe68B9NPc+24goDIVIr
YJTfSj6kpeV+JAd14ZEpjZiReCdGZUani3N87bfvKAkhARhtGoDV9Ij27RWACdg4sotVG+uxLxOz
HdCS8HKCpurEUm/vOrMRBCMGGSGqDy8wrlfxXgBZhFWalLQcpXPu02JoL4O2P/99Ibmg5USn9EX2
Q37mV6tQZGUAI2ND5hR6voWwJXNvSCQeP7YDewF0RquUoEAOHS2ugFtGE46ZcFzPlHZnowW2Qo5K
Pdtvgffkf6Akh6eUZ2x/L5Zd5oZWuQawzlndGG3vMeMMwY8Q5nx5fEPyQdz3KCzFwATtGkcWJBYe
ZYr0IUfhlQ3lIn4Mu859P0Vt9xwOQn3AR0MUEena2Q8Zi9KU5DGjUYNz3t9fEDpeFjYjRc4wCL+O
08w0OFwA345v7cC3kjzp1BMltpSgfH8VyOpM+IlmLII0eivmyVzTFJrOtwhWwSWTPpHzLVepSjtV
kpZVmiIJNnw2IAx5Np9Y5cB1lRBcUjPZWaU3s78XMLBKlLa6saJtMsOgoUOo5rmwWbjGcML1Hijb
4Q0pwTqENETY3sL3DnTNpolC2Qotj7pYAZguNoqTdgK8GqxXIy/Al3gw4U1jUnY9DHr+g1TV81b1
iNRppqC1ZTfW8B7krr4erMk8u04svTVEYoAB8JzLcabGLicTBTcaKkMHz2DpqPwmqNEet563kSSr
cB8o+NAu5TD3TzxsgiD2Uu4gPBv2Z8NxiitI/iDay9Qo93kg4xOf+IC5Qr9MpVQuyrOw+MST23ph
VfOJK6g8bhARmLdQ40wnGiqHViEYkgUFsjaEP/a3pStt282xjaiqkxsf+TWeuqA7dfMOFKOlI2Yu
it42NawllfSIyUxWK7sYZWXeMJ5uX9pzUX0QDSxmUP+Exec8TSu/yYvyBjaZ7MecRh0UZH0ibiwn
yk94uQPXh0qDRIpRe6LEu3hpp8a1Umip+Zgkl+/N3IkvSrtuP5jtrJ941A8sxYgdtTvpDhA8WXxG
E2k5tdHBdiSwINzlMA1eQ68qtvA7NScuwqGlKEMBRQElSEq1WMooneJ3Cw44ef0NBjJxMSVBve77
LE7Ovw6WjNMpBhKUUebYt5tuUKYAIAzVDZg5dvU8JreR4njruLeVLRRLpxq0B+yUnimFVnyeTAsX
X8wzyUBcLUcxtkYxEXqmeGfDe3TC1y1PkDNjtoJ2KTzVhEHGYleA++vWaVhlgppmV7cwVqhuGD8m
mXIuhpDRXfD7Eo0DRbKqL03Qnmj7iTSj4U3XzldSNdmMoq1OfCZteW5yGUrBUkVCk5PrC+cNDc4M
WxjLuOh3Wrl1kUI6Y8TZeh5RRkK3dvaQh2FYdQWKf+uZwUeJ1GdkYi1Ft4670Leny+/CE09V3uJe
LSsoejb1s+rQvLUK1K8Za9B55lv3ovSMdn18qbfbphiEYep8S4pC7vJD2kWb5jGIDBhJkivPjsQ7
oUO+cv4q9BpotL502M1FRGFkWZ3HXP1VLezxq2ZN4nNtFk9nL4JJQioIWp7LvTy1CWaVqhNgxHPP
Ydo71QUzKvG5YQulOg2/zFiXR5WUxfbvs420bTEOHFhquPXGJq59ZxWw7J3YiykP/nV8KdcBhIBs
DWgLUhz54V6F5QyW5ANNbWOFwLD1vQTR+LXPnezrbJcwA866U/1qK2/8mFaB92wMkCQacZnQFxsS
qIMj4Gv9KtDyokFwy5nucXhWvVOHzLnKwOU7j2k+VQjfor/ewOuUK5fhXFbhzomr9r7TemeELJN+
0CUxcHFdFElOe37sje9TlirzJoYrd1f0JUSXyjyBoC+4KoLimKqLzZjDPrdu9KG+jqwBtb/ajtov
RhMQ5+XZ2IW7augZquQNcXdZI5Rn0XnQevR9npj+qNuxtS3UDE1uRk+mKdy5gaLafklQGt6NXpfe
ZpMzfepNrez8VjLXQRNjCmiei0TfosiCLLfGDFFzqZoZxJRjmeefy7aDGnCKK4bF7Tm+yZvaeFTd
VnuuBh3aYierR7hdMy3PL0ZCl2DjWrCSERCkX6E9rJE4ikZT26LIrXk3dRLg96JYL5PLJI0yFIaJ
7OAmdRMTLW939BSYd3SokRWtKvJ1C+eOu66YOOsvdOBW4ceoHsbWb+yKobzQ67N3OTzNyZrZR+gr
g7orE0idlKbybbseniu10j4ZDH31fhoFXr2ai8J7NK3RFpcRXJnfI2hiCaC9sdN93FvzYEVZem/2
DQyvIhjzJ8IWRKehyy0Df2osqDnbtHJqRoSbAT1zN6tvdMUwP6FAjnD6aNnpJ5X/Gztve3snlBSC
LG90624L41zfrHsvwP0noJqh1c3nlMBgBoa9gqVyEDBXVnDtxLVufwuSQv/UB3FT7sKu4E/A4QN1
ce1YNaKjTRTcgKyaU1gnFOMxVFN1ROg7CT479dQHO4eBwfdO37n3DE0Zl8nUeZdxZDbw68L5gdAx
slFgsb9OSmB/ooQvUKe3HSbLFaOFIyGYjYQWEER4tW8kPbxXwNLy8UJQ2fihQv/LuFk+jBi768YK
TrBRvsmRuSf0Dr3KTzqUHnwXyMfoe3DlvG+sfq7WdUXEuRIOktVXVM9CtOs1WR4j+01V5v5651Mv
ykRbzfz9730/ZvkFrG7jdeG5jVjBAJPsILnJoB3UTajfYfnSvFXh1uOPdsycb0MLsmeTjGrQbI0q
iT6PFBuKdTDY5b0N0MZdZ2rZMGOujS564FlRmYwbJhVy57Qr5uvGjfPxDhyF/Rw1sZWtB6+w6m2b
2m27KVsbhIOJ9rZ9nehuMtxZojGMRyvTZngc3SnkMtSQXvqFyYzzOrO9AXpRO3WKB3AS4kskW1QX
jE7EOngcqw++oNis5jcoOw+93ytN+tSYroso5VjDDVvU8fSZCboaMfMiRQTuaz0r8xa2+bG8hpoz
HXYVyEPItOhlfWmiOSoxjinDP7RFr/mpVTHOI1B/fOrQSXwfwsM8rjzO4rIwErgw4b1y46sKjud5
3WqhY8Odl5nDSjUJn8HrZCPBF/Mlw9ptwthd6cjtAqKY+6C/ZqYo13ZJ3BXXZd3kzapvEz4ejOhf
89xWP+D/xdeqzemWuEZtQXbUVxK+VFVfEH8X3hZNo9rbGBFkP6RVTdr4oTe0d8mUwC83Io4uxd7I
K1YWgx2fojgN7/vJjuHAbvW5W4W0qDPq3pKHVRka61fmldvQdLJnLTbD+zSoLR2pFxVy4WDMOJNQ
TQpvNZEeZH4VRCaS8bNbhn7ujXWwQR/GuGvzWtfXbTYziOVNesFMYTx5w7oF7BvCby6yCc3OFk7z
S+qiGczks1cMj1MT9A+h1qEx7sBLaH6qzX5yoTBtta8Bc2lfmw5XcNVp1mg823ZBKnzZBwatzgr5
95uJ+zv4Q9HoXxS4Vgv8f6w7PojP1NqIyUrvqadhm7WB1PIWkTibw9bcHCp6LxMPsYNGOSCLtHMv
dEF2A8Wp56UbmASn2wZlNQj7esJRv9TUetwgemzeKnFQPcazA+EwQDjHurKjrv8JhGuufTU2hg/p
NILW+NwVWR1d1ggOfMyZp68a1NlUI/81hU0FrWtkzVdp2g/zqvACxjVko0nfcDVE53fk88Wq0lBI
grJTdWNGxbT0ymCGdfTrQncvrVaB/KyA4eHrMOMFYEac3G9KBHKf/Y2MqJqB3q5gC9bHraDYPeNl
TJC9cdlPz4pXRh+hDG7hxDfcDHp0LhS18CyLG39GehwDzrMYKn4q8e/nmK650yHytwaSH1wZipoi
sqbCgbsyw2TyNpZtV98YbIMh2gWLg4iLWZN7zHkXX8atK8lU6lxQnDWjntIs1HoRdMheDvX1GKQX
9ZDGD60WD/OGJ6xhstedrF3v1d4HF73skA9pj1Ag0H+y1lqIy9iYuLyHaowh74nSroLjujQU7r7n
wNoO85DyDnrzXoH0re4gC0si72EOegaF1bSub1F3b2671jEj34zmYKOCg/eQhxf2PYY+j35R8MB/
14woYnqQKn7PMDUovxsxIst2NwfaMM6rtgucX2ZmKcq2Q1VdvdOAxSYbwYiJ+XXM7Da7wKyd9k5F
8B3foWGlNzARJjooeDtCDNwU+L7YtrtpG8Vwsj0JPR0nKGuVrr6A1AdMVSxmK7lRMn3S3nveYOkX
KH5E+iUpT9ldRowzw+IexYO1DRIRDr7iZcNzU7VDdzclDCAiBRIEE0JnkenuYPvstU3gBJgqGbFV
fOlgvvx1PIh8k0agUepQEqH3xf96MxZlwNqHO5+YY5iGchPpaJ2nZpjeOfYQ3h9fSmZHi2hVNldk
0iL5EKRG9etoVTE0cCPGDFMtKFPeJdte242BrZutNyIjFHRXcSj0S1FN80aIrtgcX//gVgEtSPFL
gJBLDMGQqlEa5YI0JoYko24t42MdGCOKBk19ou3xJmPiVOnGk9LD8uQS0O5vNUohpp9cYMllQANY
0cwJDth2PLNEQfjvUm1SGf6hvQLYbX8VxVaLwBl4uXRRppvEIfrqOjRGqhZB+eNnd+DbgeeU9QJg
THQbFtWQWXWzuZ2B7yKTolLONgDHWnE8rdzINm5xZPE2mavopkuc6gpRFff78fUPHehLMwfIA+xD
y/XrRHEKQjgg5W5QX0xTADWmRRv1+CqHLISxF6oWjA4BQVrk91WXz2RSg4mqSlltzFGBkNohsJiG
wDvbQijO08ygAwGU6k2K2LRmlzaFC7Qj9pLNTFfgxhaW+/P4ht4em1yFuQZeNqpLS5oJRsOJYKg4
QTAErlrvXWb3x6Q9cWxv6yJQQqlIHYOKYQiXIvq+IcaxC/ogZBlFZMMd+bezSSwploKyEeoJonJv
RzHCxzX1462da8qmnNIUWTrAJpeu6HsKzbCoOopXnGiGyCuw73Po5NsUnwixJRx0cUXyqRZmSQCN
mI6tPoe9pWzRCjC3XUCI7jKjBslsF50Cghw6dg14kIQKUak1F/l/4E1dyZMqPR3UxSJHjmkYI+OE
Pzu4CjN3tOTo9cOOtn/qY9oNLZ7TXHVFjhBRPnxW1fFUw+JtiYHZVEkISbWVqvYLxcirEgMPWuyG
Nu8D+H0P3nKte4IHV11pInUeylwbf2/qv2ke/g0E7avLK9mM/mQpknRJ//5vN88/nsNn8f25eT0F
//KX/mR5UP8AloDkH2wcuHuc/19j8HJAHltjWJtOI2Vx2W/+i+UBbiL+rERfgy2RHBBYyX+xPEBP
RAsGIA+wdunvzmJ52DdHIDpgJ2gZ8RtSjgIlvzBHtwo6V4uQwO2jbLwk4SiJN9ti/epQ7n9f3deU
PfsXmnEiWFZfZDQZYgATaC4uNKUWVRtFgjSPVb+L1Ppj3/WfO2vclF5WrRpTnEKwL7eFR6NLhwfh
bC2Keovi58gAbZCQpfotmK+7aKqCC89BEOv4tt6somsQY4CzZvKNIvOy7ZakYT4AS0btENqk9aQK
/cIUhnkiApOf4J/ekMPjBtMcloMMoO7ovO17jERJ3UxrCoE6KMH13DQkDuE2NePr2BWPY5J870YG
Po9vbd+DyEUBWetYLq8Q6LQlKm5ixKgdhEKhlcmXtdbZ7dapoD62FH26Lilhn7AQjH2xSV46BvnI
LUmoefj2N+lMkxq49J98xXCeGPN31ixX+gS159XF5c6k2B+YCHBcEGAuofgBcpN6klChK6xovJpm
M/X1qjtPOfb3KjqNUgNuUmYalpCxHkpkO3a71o/qqE6vkqmGKaD1ajGeOLg3Vwt4DhByMAN8LHLh
haUnJsJJc+S1fpZ1jCINaYqUUol6ShAbW8jj9V+ibfPdces48LVoRTEDDGIBZ7QECKlOYCNVRAGN
ecFiY9OZ2sL5omwL6mcnDHF5xxiF5IJBaM1DRu91af0S1t4NtWH4yQATd1m6xmUgGQ+Pb2hxisBT
8FDYOv0ooGrgCfbNr7HSqHR7apXpFLy3rNa8CML+uhrizViol17qhSc+2+J+yQXprsrmF7LV4IAW
HtGa1aIaR0o9aofoQORZfDWPCj6EBpc1ZecTH+zQcjqtE6yRy/VmoqEWg0mBV8t8HbQ2XPFwbcXA
TuvsXZ9BKul3NGlP8TcvvhxblLkUnp3+PaHcSx/kVRBigPEWUO6nvjPYymVleh/S2hJnb4w2JaZP
LE5z/c2Hi7SwFjRhWWQcxCUcBuYl7ITJJgpqbTMORnPiux3alHRPQJDolPJA7xuK6UqnnyuJz6WP
t51TZZvMC5W/sStXLkJnDfCWtUhpCiOLp4rpFtqS1FaDQsnkqDgyi/DW+mqbnkKFHtgV7ximyPdi
8Gu5K8dUOpQ+MP85yBMf15lu4PMbz+oVAuKQhD4EGfwjowF3cXYeSii9NcFsV1exvW57wcxvJ05B
CBe+Sa5C905ij+itMYyyWKW1PRGjp5f5bhOFkAjM00aEMzIjxpmQzJcNgcrG/RKqUSJRl0vp1KRn
ZKSQ9slsH13K8YPQUERl+iV5Pu6gDu2KkyMhekHDLN9jAEhdVs1e5gd2+Fh1wfiul9If1YSC3PGV
3toCkESYXgFW0aMEA7dv4QG0LjFyFznvY+jQurM7xQdb6/yNDUmmmZfMXW5rf5kIqMZAhwkq/kQR
N7MCWvFW7+ogvEV87BR5/aE9AZwAc4lpgDdYPJL0IGq3oXfkqxlZELerv1HL0L08++Qk+z+zcDha
WryLW5srKtAurqg/NFWzScSM5lp2HmfFi82RNb4QOmDpAAn2zy3utSQKNBZRKH5vYgQF78K2Hk6Q
UB4wt71VFl9Hr8I0LtDxQ9RpiBgHzgxG/Opuk8GF8OH4qb1diokkWR8CD4vFLXF81qCMU90j0I1O
15zS37bSdapbyefM7U7RuB9Yi0qmLGQCF6fOt/hCXpqm+oA4se9aifkuBcF23Q4hOme4q7OdnQns
lbeJGguhy7KYOAS6Uk4lSwE6TzdWM9E21rXzeMylNcCcDMCeAg5Ua95y3qJInCFz4efzo7AK+xu9
K8unLERl5V3vhkblp7qSnaKBeRtLkISA8yWcQHocT7FvgQPJlT6UIV0qQIKrAI22tZJCaZMJ4DKm
0ZzkppJf5VUCxCYlLA+MpwOykXxksWApKXejskZTqvMCJrYNmrQXtgfYftV6aGYpg+2lFzb+ENqb
vhXTho6p+kUXlXhqkSaz/QDwvO5XhR4IqAii7s7svFxZaXY6ZhdoDQnaC6Ziv5tNIzwxBPfW5Cyy
DbQDSH2BIC0RaQ0dg1AzeI4YYa3o6CJ+WZEUzME3hQbh/2HvTLb0RK52fS+eUyfoYXAmwNdlprJv
lJqw1NJ3QRPAHfyX8l+Hb+w8qMo+ypRW5ZLHnnjJdqn4gCBi73e/zVt+3b+6Gu5VEFi23oZH9vLd
9LJsZ9lS56ncHZZ9VdjGg7QYkIUSLkr6xhr/xUoAPERHwhwD79HXZYMRZ8xXoa7w1os+mK3UyXf1
BL0jnOd6mYKpbeTN3+8W2+nzai1AncL1hc1i06GZL29QJM6aagUxgb0v9tnofF1WUYUMCaKsIwPK
stQb29Ov7pGvF8EFBcvmIvDygqOw+l7rOA4zchWDMTGf/Dl715EZFhYlqX1/f3u/eH88TJAiF1kW
kqPtIPuxZi4n09WkhRyTXoWc8KFv77WlK065xfz396+1HYeb9g319utrea0t1aKIgbO9ft6lTqOd
V6QdnZVVv+7+/lK/eGsogbZOmDEAxfqrfbdOidX0YsKYVr+FZEEmwQNDWLFrsLTa0ULmO8I1kjfO
sJ/fHGRJnDPYPRgS8+29fJa4GEDrzQTfAi4L7/q1ine2UPrJz+Bv+Pjw7H/3Jj1/qy24U6RoP01b
NAOFYupRoo1qVgfsZmCcjpkcL8pUibOcdNVrzejesv76ecVs0x0YhWSTbDPBV+UaERnQvSFZhRLH
4cPacZB1RVeF5VC+tTg9HtjLb2+juzIxoMTZlOuvHqiZ+2451W0V5kY94iW8WNV15yNyDcx6rR/L
tSjvip4Y0SBbxvEt6uTPa2gjTlu06HSToESvbrTMOAuztqhDV+JK1JTMPDsSwYvAX1V+qdllfh/D
7nxLdvVT6bgZd0K94fvHa+cnnz4Cr5elbnJOO78iodJLygvfJAzu79fOr67CHmoxwyLcAXPxl2sV
EoSxCJLiQ0a5beQWRHZgADW+sUJ/WisAX3wI2xOEeMhZ+vIqwzDLSbepHXVJ3OlWkAVErfO6UrX+
J5cCU6FXhLfPNOflpcp1lLBjxoobUs7RcIY5ssRS7USuzYfffnYUWBuXffMFIIDk5aUqPfPczJir
cG41jPwEu00Uy7L5TUz5O2xobPoKlv82dH9VhigDQ3bSomiMetUSXh+n5QfH08a3eKg/LfTtLQGd
UN1tFnivm5VEm2VvJzbB952RQUbz4olQutaXYTHr2mluNKPfDwaOq//Bc2Tf27jCJKy8zlQqzNzO
nZrQQWmT/ipjLf9oFyZSuP/kMh5dOs0lcohtkf5wxCVyzSU8hSqkARlRZ7YMOUmBq9s3lsV3zO7F
dsVzhPvNx0TyBsThV4cO9KSmGQmkhl0CC3LZOWlyT1D65lRVnhphHtsM8AZrMKynvfHgktr3xkfw
i6/6x1/gvlox8MJ6d3T0LTJUc6bQG536abRW+/b3n+gPN/p6kOv02bz0fFwwmOb5XeV7D2bVTG9A
Ur++l237QBO3Vf8vX5sxTaum4q3WWpJC7j2BK5xWab5447X9avVv9mnMvzdLmdeHTC2zqRg7Az1R
3jkwQGf9FkqnApWi4oOa4XbxhZ7WbzUZv7w9dE1silR7IM4vb28Z7cYXDZe1VjICw3TN16cyGc03
ytdf7cCb2IaWhuHKT/x/MgmwNeio72IcsnA6Wqz94g7ALJYyoRD97rrgY4aQ428IOo31q0OFeCJr
gs0EVAC1PVibtM1CE7bu73/RXIcikiYeuw/OyZfPzjZbgjEaNixz9Yo86Cfo0jb8vDfquZ+fHZ27
o2PJwtCTWIxXl4FbbLWGlUyshIVk2bVfIuIm/cDTm+qNPWpbzC+3Dkoqg9XHBHFj6L96ciTFT5pD
Kxmmqor3eaN1h1Yu1VXq6M2xqKv+DU7QK6cUdnr4JGSlbbmKtNToAl4+wtxu7cXQ8NLLc6PIr9oS
5uDHks6YCD8TF8ab1G7FU+0OPomxrVsaj+Tuje6JmkFr7/5+2fz0nFHrU6dvqhk0KmBmL3+LrI08
bZtpDgu30/aZS6a6AMy4SU33rYqSZfLqSSOphNfFTBgREHPu12BC3NV1TLa5G5YNsdJVuNTa5F+5
i2X172uzFXkZFZ7qRidYLc2KVUjnu65Xckq9AfuCqckJ7dCT+66Yi+xjvvSyjrIqaeAVr419WdJp
3UJscuwzYrNmdAytgv2wSBx9rLwYnPO5q4iD7SQuMaEh5y550Difvk9HsE4H/1wp98ydMVjTQNjB
3GCfiVtwLXg1/myM6jJrgPtuYzgdQx4OI2Yzj5Uo/WMPH3AmljgvsviT5WOKWu04pTzVQlF2M/Ts
RrOQhIdPl9uan8hOwIY2XByKjJslLTQo/E2i6YgvdE9WIHC+dPvqvCkwR9mNg+7kMOQJcoEymeUx
BPjV6dNx1xHL4F5UUxEn5c73ZYXBGJRlTCNDD0+j/Mtsa/F8hr9LGYd5bRKibBJZnoHwoVzA2bye
J9Jkkl5haliLtcqfzJkcwg6HBVKAoOwjbD3JWNb2dTMq3913i2P2p4EXbIRQkX1957Toi7l1qzbT
CMf0vDtYJK74l8VaLj6udtPcXsTQRJcrtcpSe9BIE+3P42mQ0723NCYc1EwXZ1Oy+fZo87rWXzsj
Xr7mzagZF+aoqpqY1cwhU5kAaXxhrALbbHxt1XhKkiaWO8xqLPe9H5OiGLINOl6I8iP5YlFUwSxf
k40RlyNVSs5NNSdZEgEGptmTZqUxLntsyg1UWksun+vFZKYfmHie5x/42jAJhrtdx3dxXHrOmW63
nrvvC2M2nqtZz/KdWdfS+UjssChrIJCsSvONE94lu6LG0jrAVHMWt+R4kXtoabJ3rvBF6tSuWjvB
/aja/yYx+vkqm5LoaqIcq+RojiItKQhbN92pwo2tfUJo01VPQ1oELamR8705ylgnD9Oyq4hYHVt+
7bJYPJsYGhKF7vDb0Ba1AwdBl9XdXuI6cCEWWPoBcJ5YnyReD0Pgygx1nIgVSY16RfES6LLI3hvS
IKRX7xvIhL0dj100AjKO4ZwmTbIrrVqwttfCNaNUzOZnnSjaGmL8qtWoKxIN8Yg/5xvlvMmvevKo
P6MmQqEBUXo1D6rQ5ns/rj15ssWoegitrsBz00JcGRZ9bTtRVbYd0qFWGF+TnEDryEsMdzqsNOJo
Y/R1VvtYFcOzi67BepcsHhdeVsdJQ4gg5JzXibY0OyzW9PtWwZCOGqvx1Znb2vRcMsVv/MyLF4Ft
vaqTz6qhTUGrYmBhXOvO8MFdIcs/ZBTDYygJuqbjxbxS7gGAu7uekOzlnVskxhB2Kp1TsNd18O1A
Tp1bXLaNiPt9bRf2EpSVl4po0qYqfpe2sWeGSTx4/VnejYlFaH1u3q+IsNIn9Mg1LyPHqDAg7Yv5
ej7o1gMbf/qENiy+3VSGxa7uHSd/0Oq2ZrvxOrEeFXvmNyms4dmeKjmfAxrkz/7UZxWxzWosgrjH
1j6iBo+1SIxF9VUYsf6QTgyqAyZYgwrsxJhIYCfcKAnhjjfOh6mZMnGD2Ervn6p2EbdCasOVjlF3
HSrNt9Zz9qH6alrtsTxp5CI1RzuWxRqCBXV37TAVZdhUmvcN5xC/OS3DDPfaz0cju2hTXTxrKfnn
h3aBcH2AGZR8RfWmtwGx4+RzV35nj9FQ560WpFSM3l7Pujy/SGrl62eWEvaTkwrUQdpoGe9zQcPu
Ue+neMVayJqysyUR3rm+LNV6gY6mrqPebgpt56nEbEIn3qQtfrykjgpU05vXVaylpHN3fTUFolgt
b1d5So2fYsb53Ttoge5Aamc6mTv2ElcFsVstM34s+XpTrkBqH6ToxQfPiZPiAcpToZ+XveZYx8VK
2fK7xDb70B/1wQhRZGgw81GeGPvK61sjwZVndfSIrJrFDntSzJP3pT4Xn9qpM56csvHivYVzPWQI
s9TZGzLOALmbRzV14DEEItzGWtlX92VhSv8pKdosObglnytKOVqRoGpM4xanBGGFRh5b+bkek68V
0BVVMhRCxXnkdsTuRPDxR8zQZZPXVwnKmPLJwXbXOBR+6a0XbgJt7CEd2o0i2backgU6vSoqGBN6
LMRcDqGfSpUGw5Rr4iBxWfOetXJMnTAfpvHMwlNXnayVl7fzvUz0O2g5RYybAhTTY13Na/NNMu1f
6Jmm6qNKXfdrh+OU/DwXSocANUEl2GVaU+jID7SOIqHFwf+RbaM04VPHpfBv2K36/ohvSDKftXyj
uAZjYIoV0TgPYg6MpJTxk9E5XXaneSO5r2r2nCXKxOzJwzbnn24L3WrTu4ooC+ukN3rLkq680ap2
kFDr6t4Ta+OnQZ96I6tkzbPmnUyVKs76VvrlMUksH2Ld6llLHGT0M/Kp1oZ8KEJ/WCsMZ4vV1KcP
g89U/6M9JH1ym01t1X82Z2/mE8oQsFx2VeJ9tZp44rAX/mCfZdA2MAfJ9WU9Lc6kZbu4YVs+xM5Q
FDAGHI8nHNbNnHWPVEYdy7jV6sk9zk6pW/dWsQj9SqKkFU/OWPTJ3cyTHg/L1KnySlprp+8ZL6Jm
zJPFTEPPHMsnhfnScrtMZq1F3H7efWLaio7MLxZrPNmZ0YmT0LxVhU094k+rL655Zvf4Fb1vEZTE
oaHnqGawH1/Pc7Eq71i7OeA5gsu6C/N+0kmAL0oxHeUyGWake5neXvWLxLVJtQRP6WFvDXyYQSrG
WkPBVWiKbIAuUXtNcIULy8iUu6evLPV3hZ6h6puHeYsKmQTKUWgoyNCqZDXm62RTPD5OjqlddnJs
3IuJce7wufXFpC6tZGlAW1ysEfo7jGBYTFWvjGE/aG6rX7t1nnsHMVj+R20Qon90Y6VqOHJEwZXI
2LURcZ85gIjiyNfgdY1Z2CKaYFCpJz62yaK09x2kaY5SrIYevtft/yXh/oPx6Q8tzE8k3Lt//i+Z
n8nH8kcO7ve/8ycHV4NOy5wUug5Uxi2ieLNq+DNqTdPdP+BvbJFSeChvswLj3yxc3fkD6JIDhRnC
d4Mj8PC/SLhbGBXgFbw7xshQGGitfyON6iXk8R3nwPAHWIWKVJAEx0/4ERFr4hoAp4pvnEzT3yOu
KR8AIBX11zxmZmgN3vypmd34DaDlJeLx51W3wTGsZLgyeLS9vKrrJUvW1f4NVa4TeEuV3XVLkr3B
5P/lRRhLw2TaRsXeq1ujZu+8ZPBuMEq33i+u7O+LpEMj/MPrvv6zMf+RXvyyXf/zVuBXb7OJbTb4
mvIzoi6Ro+XdkKtVguYZiXVjedm0Q7ApjqJ2f2uk+9flmISwZLZcvNeCkyLXlbuO7o1e6N055e5d
onT7oh899cZ9/erp0R//60Kvm2On9o1RKBdxrtSjFDp4QOH1VjbCr1YflGykTwDo23j95TpwEvwI
0tS5qWLPv+UfmojuU+t6Vq4EEi9+XjLedZI0+vtX9n0A8P8hlr8eossUiS8SjttrfkSZI11NS++m
r+DoKcw28WcdLCvizDP3HKvF3UgI1a52S/eJAaWzt80q+ZQlDi6ZZox//5y31bkrgapVWupxVNYV
Xfvf/8pfPhti0zEFgkROJunLZzNKOXZ+jmRi7HpivakG6aEttK/oRb8Z5upft+Buv4W0fn8yWwAe
SwsOFt4yr17IMqaplSrjBsmPfmZI5UdrHae//2GC8myeUajKAWBezfKkBoKyjOLGBygIjZjKlEnl
W5nwzJR4QC/f8sZw3UIFoK65kGxfPsA2TShQ2+xiXifX3knbVu/93CubM+lVXhNlno+gv9RzXCUm
Qx/znb4ZigdWZ+rjcUEz+o1oljiJ1qqe8HBwrdYLaJBz9yDX3q2iHJeBCwehtA/MQDxsiEjQuS3U
Ui4BtL34es3rQQu6dJgHqsusfaCdbqFEVJT709zJb+nUDyM9jycmlE1mD/KxzpSVhtaaT0jTEdPO
xpDfDy1F86bvPW2czWGXiFEvECNnvREBmKN9HDpQab7Y+YIO0UQ568VGVBPI+tHWcxJhLbpIPWwg
3x28zjQfYmXVXrBovnkrzc5EQ1y3ZhFIXVZE+vIJHgr+BwMdm5QUmcpWHxydJikou1qIwO5ainaC
/ryKONuMf6Qb4uGrldYddYc+aJ9x5J6/yTy3Tl49uHlkK9tmCiG19I7n6J+MuWakqVOKWhsHIDl3
uqapTg1ud/fCLIx8n9RDfKoFyomw7Q2k271NzbWLi0alh7rRSbhNnL74BteoIiZM041kl3XD2lwY
KjMxi2ALW4IhtQn1SHqpfZXztBSRZE84+k6Ru2fxaClvPzN//VBvublYvFD8R1aHZW0gydvoAnuo
/TsyErrrpEq6y6biCmFeuOV9nUP2DBpP8x44VJID/3aRBl7rqGdPU+OF5xFwG3VmIa+h3djnnfCT
j6nvVnmQ58wQDo6cycPO+jrfZ4UNUai35nGTVUzFzsDIpGQQ0Kr4IAS9VFS5viqi1FdtlKcCF5bW
cRAmk/Hb6ZHtJPXHTJ/IMzU1CEWBvqr2U9XH7hQgkm8usbADHzSLeSZ52U9NFay5i4R/WYvksz3N
GdYNeLYUYVKDOgkwT5/a08125oxtttsCH0Zrms95gKlXvIZNp8wuko0eXzbFaJTvOqXgcFe2avBD
ADS9G7JiQJXfmN/g3znLdWHr6txICnXZ5NjABvVoYAAInL3SAi7pqoIKingV1KtfDIe6tAlH8FWs
a/vcXnFx8S24c6EapIQ7Xi3NHK7DKG47vGj4xIRUY6hPyohxEGmmEbeM2SNGTqTuN+XVYqQW95y9
1gu+m76zRca5gjlHVHYiz4nzG+fP2QzIYZBg/EENtGWuIlcqnHJnIbNKG82PqlvKB8ut7JvCXLNP
/lx5U5RZPkxiotCLUzOzmk9+lc6X+Ag02SGrreY0Vo0GuLtYCOgN2olg9ezqkxBx8swv6J9ojgYH
w5zVPZuMqisiJgr+B5+ABmxyJ4xcmP2T+RRZOMI/x/WwpsDB+D0EQwKjEAGkEO9KaHAfMjpaPazn
Kv+68BpybHrq6V438uYzlojxs4cRSBugbEw+tL1uPc4m3LOg8Gmy8zqZRCB8+prQbpoiCw2LkzDs
eePXnmYbGjlabvZMD5S+M3ojrUNTi21SCtWaOvu4WaXaq6rDQKABN68jLXHth8aapntBBtEUzGJ8
RIKlYYPbQxEIdMzQuYO5WwSKT0s96rNDmghJ3kASWT+AkYJPZIcK1mEf1mpK3wkzc3AQ0Tx7iRqm
PCXtTZ144dQleo7xQ6Z/U3Ikej1lW56jhbA7P+IAwxMjNQx1PbRJeaOaZUGQb2v6BfRCG5PoaTDF
brSNDgm95ic+Vj11oXhMU3lTsO69YIaAWu9Q39rXvao0ULMhWR/wO6ytsylXxQnkyfXeYR5GQk41
ygbJPw1hrO19hgrsQF1TQ3oPHYZU2YUnJUYouAkT4x20yq7GNRhdqcw7u5KeDBvRG5eDtID7F81M
q0ib4EqfafDn+nd9WeQaXj41X67dGq0fuvw53m1fxUwkvdeyIPwVdAInYsm2aaglwsWBUfOkuca5
bmbut7oZfWuHKdB6WE24BKGVYYwQlFbXhgrzEtwUskmca5gezYEwE+dZ2uVyYbXCA5NanQk7XtPR
vkyF1j+WU+zb+x7LUBxgcpF9GOmOr0mSmb5qqa1/pf62VtKYM159K9NUncaY+JZIa/py3uEFbd20
RprWO7NhtKc/elkv7rulY/LSLn2SHTtvTobdameFCFuzIc1JS+UyB2lbLTgEzaWd7N0yN7/YM6BE
pLmymI/IDGzACDcvjHBlbjwfzbIFdQPDcS/LHh+m4+CVub5bzK6ZQuF3ABlTW5DtNFVW95TngztH
xuBXT5hz4KEyufk4nAMfLlwCumUR1Na2stCn2fhKVK3jBpaZbqF684R7TV1vGLwqCAqFs9yGVtFP
HaQahYeWdAa8WewFbGQ/W9XCET8QjhCYDjE3UFSsNMEggnlF0IvZmZHLlzGgDNLgQZU092lMCFug
Sw6iPaVHGe8Wg+kAQRGFNEPXz+ohtHCEigMcJRcQ1Uyh2yim1YHUQTqLHgAlYx2isgT3IpWx6ndu
EY9GRINaoNqtygRYBFhUBI4EsX0njFkN+15X3nSI+4aTysFAKz9mce1oF6JspvRs5ijwd41d5POp
6hvzCU6Ed8L3rZqiAVOW94JSQQWDWJI4tAvCrKIpyfo4rLVY+vcA55w/VzidQByrKmnfrJXufmAy
MRHd7XcL9ck6wETRi5gpr2tW5MnbCq5Z0HU9d7YyiIGugsnslQEMA3ZHHl/HS3EoHEw1VTzOeLLE
PmF4BY/Apt4LOyLUu0C6Vr0GvckkBtA70VUkzVj/No/mOB4h7Zb0JExND8YSa/N1xtRs3tOyp5hw
ESyuHfGSqe4czRw9ACTlamEHJ4i/1PuNMZ1JZsnpQ7zEhR9Y9upXB+nryRqOHCL1vhzkOPCKU2VF
rRg41XqZedlnXLabJotSmNzYFuh+Lw7dxOy+CfwOVW1grEM7F/sRWUiBD0hx0cxFzcSq0abTvFoS
4bxfVeBXyTZGsPKk/drzoBn126nE5X2s7SbEUBu7NNh9pR6a46JfjK2TT4FDpTKG1MCjHg5Vm2AL
B8hZhsOwOle5zvkaVPFaPhSrn6PvnleNfRk/4/Qwa9TZM+j3/WzrjjyvnGkaTm3uF1O04oH5HjcS
tzx9b5P+izz9Ax+GHzrGn5CnW/Wx/vLxBey0/YU/YSdT/EH/htSJUSrpEroJi+BP1Mnw/oANbkLL
QDRM472pef4t/f4D2p0F8wDUBJYIf/o36qQZf2xKwU15SXYwEx7nt2AnuryX3Rl2iozHvC2yc3P0
xS/gZXfGpkFsnu/eDUVqU6yD7Qciif1T1yr5yAZl7XrfKS9Tx2tu6nXx3oFzzJ8Exj0UZbEZ4Upb
RJBk+ks5TPOzMcfqbsFX5d5uzHbPJG852WWZP66Lfg/vhSNbJSkzwz65ictxPbcG8P900WasmaZk
2bPs7V3NWP5kjnTZ7jSUF2aWemfVEFMdwWg1k31Obo2IWsOOd7R10/vC6xbs6tK0daOsdu0PNv4G
Y5RYq+GEJZPpK0M23nnOXMMJ4rivzhCU+mUgO2dwg7ltV29fAY8hxSzZv2Hi9Fq0MII5CktAKUeo
3yw0IVZ7U6FpTE+DGMfHHqs1Nj7YtzcVA9kDP6V/V8UWpNQm1q+tdnHDwWIjI9GsPTlzRiZGUQ/M
LjrBQL7Ok2ho9bN+bOoDAXCXFjOs89zSyTxr52vF5NocrwcYxAuESfaD7ltnfrBTTd0kSp1NvfdJ
FsuFWTM5qc7XJjtT0/BAABcb+yh3asYGTcg7kcZftNifzjqp3jOtqU5jOxmg/B7dKAe5NHs3MnLn
k8HQ44IO9oxHdeWl1t3sd3ipTOMeTgB6ijhNPuU5fnNp6322jVyGKTl0H0U1fHFoAMMWH7Xn2e6f
s84/KUM7q2SClieJy1ulL/nB7ubmSy2cO6eW36xVf4AbeBfb4rhglgTbdd/HXsFBxJ86o7cigE/6
KyvjX73GjdznrdcewUiNndSsW6wV72Wld7jcqY+2CXU8yOJjNy0803GMFKPHA1WEaZybY14w+8ru
+xyue4CKJnECXQljFyspvjWEC3eU1pZDoRJqzG6NwCnxBeuK5mBrFV6+46lj3vyorHg5m10Hk0YZ
lNP7qSyd8YuWjXcycaOkfu7sYbTDYeoZkFdLGjSL1xu7rk29cNaAtwC2pLsGti1jLOOwVcJGPF7G
s9rX0PHNJrXIhd7l/UdNuPV1vwX4eCah4OTT6IACLRlJVOsgXEwyooxDfQvE6XCHoYJOq4HB4ni5
ZFs97frXbt75gVr6o7L6J4hOO2lWtyaVaJUYdzmNXlfS+Q1GezMmZba35x48wS/68xGqR1ha2bNY
8j1hCWOAv38VYMt/1qPv2Y3teFH3aXpsxwwaBuCNN6xLWFneRYE7D9wv1e1hA+xTVLmXVSHF2WoW
HjqkpIkQDHPuTZoIZnflP6yVkg020wHux1WnF70RYHV3UQtsDjCMv9CGdQjwOa2YrlbTztVqP0qr
cQnyJrmr0ow0s2U27rXKTm6g08VhW/AokVsve8weSprXYfxSZslTlcmTVn4blkK/Z37Z7arO0R5r
x+pPeucf07Z7amtrMxiFMDCb+rGo3Gh0IIViIGmGgnAlLMfQw06OVFHc09b2GpKQdRB9B0F3dCh+
rKM1xwyna6UfzN5yP+mY+u8Jo5lC2a7G8zL7t0lRH3E8hRrR5se0nj8lVXHTUHkEhB5EFOV52gx3
/QRHZqmw61uwXsayOM4PowV9p88/xzy6qMfqL2pj+3M6FSfUIVGZpo9J23+GZFN8gmVyzCV8Hanw
Ne7GEDvPLIKKFPL8rzJrvKx1+1bT0CEJbTKpPsbj7In3QvI5Cmb3WTEG9AJhj+QlKqaYRFVZHuly
7MscL7RrbkeGc7Nml5Vtjrtcz+OjZo1qhzj/LBnwIHRidXQT3T1aafYonDVqBsN49um+eeOkVt4P
0JHO+kpP91Vm+MHsZNBthjh5QBP1BC3nQMKUGZnOM9ReDPR0z6qPrZGZNFqFaz2lnJ/XptmaD62C
GhZ7yafvnpUObnMM1hwgMirPZoUiYhG+HlKqWp8ZktPCbzkixmAjSCdwITDnVDs3xSTGj2UxVOeW
Pg4MWxwFvmzY9ufa0Gorgm+jGEpmGCFgIi26CMTEPWR6Nl02mSy8d0bT6A8jfLlwtnJNO1QC6hkE
h8tqqgHmqOHN61nqQ0iXqEfs3P4eQoo8KWnn566OB0tA586m4fflJSSmdK/wz8QSm3YjsHuB9SAI
2jxBKtEx8DqukEkOs2e5T21Cq1JVl1Y8HOUIiaI60v+UR0CH+miuJTjMxBZIPN90mhpFF+Z8w5qw
OzdnIaIECz3gqRmlQdZZ2tEbFImKooj3LvfS+9N6LqtOv+7BTxJHbaSsIZxm55HoKsUPytrbtbcJ
Bu4/Toy/9/HUug8w4uP97JLHPYhhiBqYZMfc6uNd7HXOIz6wzUeNVuE+gba/m+Opemd2Rf6oZSo9
LUUN9cTMkjOVN+lZYfjapVbK5UYjevg5W5wEEgilCKfn4sWnwiI42FKDcztIrb6oMlE/DnpTf8LJ
dL3LZjOOhDP3UW3FYg/iHF9j/1BGsPfiE43K+vm/dfCwnL78339sgpT/868R509l8D//Z0jxJc2+
/lgJb3/lz0LYcv+gZN2chqhocU3Yki7/LIRN4w/SL/WN+grndUvf+XchrFtUz4gmNwMk9CrWZl/2
1/TV/IMqeCuRXf4P1K94gvzrp/01LOxf/fcfh4cIRV6Uwcy+qKq/G7rRIeEYtNXpP85fc+i+YnDm
NEgKvQEDpPe9Nlq70+jEjUSeyXxIOAjLunFg7wkzFW40Fav23EuJ6a/MLUO+71JpybD2ncRIqVxH
Q55noCLPpvLpzVMYlFilQYrGTr+EXbPT05bufABmyc6gIcQJXX+uWwcCGuNn127ja8yfUawbRaG3
kQZYAcPH0KsvQ1sXH4qq0N2wL3qZHHLsfe+yDvwsyiRD8LCoi3aKHK+Fw1fOKrthujBcQwdNMW9z
8Cs9CFsmDX5CBWDd2ikwq3xo5bnhD4mNVw2Ol0FJZoN96Gq71R/gl6r2hJ0f1oHwN0vyFIo6SU6y
GXzQXksmyX6uwMjPTNH54qq2Fk0eKtvt8CmK63SGb4neL3RcyewmICOlAqJBSGz6V3lDUgxbvAeZ
KezjboEe6+RODhtrGGS/a51VpG1Uu9jI7myotgxu3Frf7HFnaNPByJGXrHcuNUF/PxV0Tespa4Dq
PIrabJ7H83qGqzHeTG4PjBN2xMbk/uWohNOrW0ND0dOFVU+UVnWaJ0pYnL0hzlfders6kLFHVBWi
w2sbIqLEBHkyM+WH1O2JHoga6sy+aKp+3MEML1AfOZ3Znrc2SRfn2VgWHwhba3LqOzftvGu1pHpJ
9jWTN6BeWU93Scn3srOYf+HMOBt6fdt0zCvemf3QF1C3JqVCs8ylxp7lrWmkdyO4kcdklDIWX3eb
NHa0q6d18HB/DuNCtW7YqM7PjottjKf+/7F3JstxI+nSfZe7RxsCY2AL5MAkmRJnUdrANGIeA4Hp
6f+D7G77S1RdyWp/N12LlpRMEAhEfO5+vNYsf3qIgxVjb5ONuz53rWnvJP3sH7wlYZe9Mnm2r60l
NZtzs0wgadEi6qcAm7tg7FIMd8k48jeFzT0XYvJ0dsoofXVkCCvvUqVmsVMTu+3Q45+65TeUv89c
tKurQMtBgNPP5lffzyccwRSwb/etF4/ZwTNnJlXgtGMLQKsWzM+kwgc75eNiHWd3oMrNyTMbjm0p
Ad5Obj9bn6hr2Sb0GVbasLFH3d3gwh45J0mKNxnKxUnb3wus0g+BgN9zhSSkkJb/jWgde7MXz0af
42m3LkRXIMPQXYsL6TUpN+prHJRjSb7gAoV1F19NOLQv5FiT/tQ6iewLXjYfHJm+UizhD++XC4gW
ZxdQ2mFNTIb67oVZmw2B4WfR8G+k7QVv6/Lwj+9SbF0xZqkLAveCw+2S1Lszu7EOInvj5eqxYDND
Y2L/ThTwdI1OTA76ipD33boBd8sLfNdplHGDpAWSd7rgedm8tURAL9hedyP4WheYr2mki4trtiDE
7F+Avz7c8ke9UYCDCxBYX+DA1LCn98lsF0c+FXiwuoCE9QUq7FwAwx6pkvRgbtxh/4IgLgp6Vnb5
tKGJmVu0X9wLsBhyBADf1Qy2k1VuBNdSb3hjNn7jvbcxj9M8Sz0A2zz48JRVStShKUAkI1wUzr66
oJP9RibPOTbhz4qm3mIvmaitzE2VmA/dBb+MO7n8Do4Te1mx8ZnnC6q5MaE2exeAcydieUJLAes8
bYTn+AJ7pgUR8PO4bBDoYbnskrHxWQDpYkDR5QUaDUeY40uyoaR5QqofHEDKmx5l4Hm8cKfxxsdp
86EIuunRu7CpFxGM30mvQKxG/uTcluQbyDpdnHfthW7tjRvpGnurXnfzBsD2ZsnLAJsH3QDMi5Q8
phdeNiUy/f3aV1C0ZTpA1O7tja7NmwzSdsGad1df+NtMMHmgcOzC5XZKDuGeMcysE45e7nu3TYw9
p2OcnlHSWlq+XwyeZNS+Mk44OyJrypDUQDA0SFzm7M47v7D5FfSV8tq9WVYObzrpTcGHFpoeY+CB
xYtJozHXoRgkPHfod8k8Rt0UVGXopH0K/9zwvPssD7LBPjheyZihMN1VhqXKzQ+9QUvctbfglQw9
a7CouA9k5UdB7YhvFvaWek/ZkaqvW+QRutnBLLVYO/qu3DsDHWlRiqfpW63MtT9afaD9EAj1sIEf
SFkMBxsSnhdVRh3fYNasu3DCr0mMoSjsc2fVabGEqnWaEd3Di6nzynpbP0+Box9jJCQP6ans7ngE
+K6AA5EdAmzxpyqL+doM7JoPq8W9Af8+bVhrVKUh+FpJoG88vRYW57qsc4sfBAl8eeLeaNewAnCK
RX9mJ84PicvVxYeAC5kgi1e++IVaVDjqVCdPqDVG+87MBqf7kiuToyABkaZqdkXs5qazH1aOGhQX
yI6xNH1quXlo0yGx9kq2pF85oBrmTuUs01G1Cvji5UTPcWi2cY8ylA5M5FezRAbm4mH6b4wsCY14
EIgBY5AWe8zI5Wf+3PLC4C14YPCELmyV8/I0maP/blKlNNGDu+4VHdmCqT7PuDzXyZJET7Cp/DBU
via7otD1O/xr2WOwOMOdFcR4NuokWD8EQ+x84kcdPzLDW88oqA1E+j5r70sv7Z/scVMkE+Rufagc
Xo+k54k+bbdYg9oDDJefOm0CDz0wm2xIMSrIEA1Mj62M3Uxz5AbJJqPNlUNKAhPxbay2Kg5RbwkK
NQxThHZWHLysS6ojXvLhuuarQBQpiv7BcGcE7Mw2m9uASgyw2tJtXpSc+ndjElsq1EDbH2Teqm+T
Uu5DUXCu3gnqO5L9IimZCr2Y4sxoSI34WEJd4KRUT/VxrdDlTxwdGaaUUyu8MJvdqj6Ydtk8o4K3
10af9P3OUlP7DW3ZpRgmnftXdmg0ftQ4Bb6ywM68ihEOirCbi2EJTRn371O/rdMIgn43Y68nER+K
IDbaiLtpuhpo3CZ4CvH1drFbsgJCtuZXryNYRGvG1AchMV8jwfm3mHnIQKR+ovbIrm8wnec+VV1o
rmFdN4Mdaq/31DFIJQybtB+9jyj4NIksduPVtykPaBsuQZ+z2Bua02414Jrer2Yh6h1j7kTulE+P
CPKmGj9qajFec1t0/LNVurDorR6ke5MNjAItryuMQIyKh0j7q/ENS1JGTMfZCk5cjEZMbckgDbuq
VgkzE86Az9vnT3s1k8bOwtLuBjMCZRcz2mVAIgPeGJ22w4kMSsAaZ3fiqkmmuToU8OHfz7QcUKhg
zXaLaD0z/U3JKZy13/TiaLAbzI5esLI3bzFJql2SavNqruNVoX9Xct/gIGd4XBnTwxQ7KjkuLptF
ykZShysW0gNhl1Gda/d7w1cyH6dZ6V1LHU390jhiLYMwdpwsYFaZc47wA2s1H7ZJvf/UKyfIdl5T
qNsYapoRVcPQ3huDCCA7+FP/IehKDPnHLJCJOiyr0bMiZ35jkCr1pjabcYNYbdlglorZAC4Fjzyz
NJ2t7oGBeXDfr4F8n/Q190iW6vkh9lTbsKFqxRwSeRF4EdhG0gFkYaBnZTedPmb5r9gtEF8dd06l
An1IxnZ5AYmQtTd1YYh0X6VTXYZe5altStfShlsPC7fHUjZtmMm4PCJkFh6mE8Q/Clr65D9Y6//T
ov7H2nBV//sh/OlzvX6ufz6DX/7Kfw7hgIi3AkK483BCNnjTfw/hVvAv4p6u4IwOMIggLya9/6pR
Jid3IsSbGkWE3kGu+oscha0as9rGknBI/gKukP/kHL6JTf/fKgjeyfcoJgXbK7CfgIJ9EzsdM2bE
g1ESz0jifN7ncWVeYVCe/1Ru/Cbeyuf4pNfpbPaR5iCKvHE+LoGH7h8TcsvylslYbk/6q7OuzQe4
mdPuL7+BvzEm//qdfEH/qbdF5kHDBG8mC7xGGLU1HCDMOS13LG5yt8a6/EOB5c/25+3K+eSGLWzc
8OLh3LwxWabKDioMmHyjxbDuXdXVGh9ilr4vODK2IaCdP3X+/nINqZajvYDpzAYZd99aVAvLIW3W
I44x12PHV2bZvEttGEVc1GT+gx/2Tx/25iJ25rJOi6149Qm5zMfSauznIrHNjAlA0h3+4W8Msg12
eIoZ8PxTLL9Jpn+hU6SkOmrtstOwqbm6z1v65hIOnn/4lL/5SpYNz5bptbdVm27//18+RTCiHiza
PfEqLvlNkdnDsS/8NVK0cET//AshrMDOBSkFnOjtR2UlvgLW3JC4lji5fJmIB3o6/vNPcehYZLFg
v0WM4ecvVFYag9KCRNW3jqBgUZaRYNf6h5j8ZRL30xrBb4fEIrByyOgePLifP8Yy/IocQMEwJkll
u+sVmSbJRWQfzLhpxMfhr0hw5xbO+GfsV3TFshvtxHFGiGOXs1Z9/2QRJ26AuARdfYhnjRyXcZ47
LzWoOE41sRbhyLEz4dhOWxdH2mIrQeiaviPrZzYGuopIfkwKNWI32GuDk2jMg89eSa8Z7W12RjOW
W6mHIDe77pRl6yp3NUGjj4mD5SX8/YXfvvHbK8KNavIL3pDnb+tZWA0SlRoOMvVSSITFxWOP7jfl
fdMPxYM3+kZYDlrgDzPZf7pGFvyBIvbLEgfUC1CZAC/h4Ol6+wMMavSkmFxUVgJgoTXhgjNt/MK/
/5p/88DYJCHwKeDahun+ZolL1tUYgXsWoe70Elmj5d4Qsxp3Zld4X3//Ub+spixpJo4IkATmBvJ6
s9zknjtkLh17SJN9/c2fRzZOtWtjbSKakz3Wbmy5737/kX9zDYFL8XbGYrWZPt7EDAxKlhp4AGUo
BG8kMLLjgXaO5Q+vibefYl3gpxbuYKpSGKu/+ZTMhq1Cin17Rg1R7LSbqRnn1TTK3T/7OhtFhVgU
FCM2Gttt8fNT2heealIjr8JceOm1WF2BZVnNj//8U/69YZBQR4AL/PwpzVx3KSFfFOhg5jChW1r6
5PgP2SbstiUoDAC/iATMGt5CR6pJOENt6QoXvgd7oWHEuI6lcff77/KzArFdLRMbkAsw3pXsxNw3
V4xZie6SDPd2oNb2PqOpcmdgzv7GuN/SkBXr1Nr//hMh0r5ZOXjPEbths3X5WPSXn69fPaMEQMbb
RiS9wejdBFuABlEbei9bEpQnqQPvAwbiON4R46qsiJVmqCPGWx2H2lY7oTBLq6Qr0x70fjSFkrvO
S6QR5n2nq33m2JPcMz4dUMB1tXxRAcEpqAIWin7R9MUPpIfS2Y3e0Fs72Tg9lgN7zWcmLQOOboqS
kvKaWSDjf7oSxykUAGY4B+cWDsOS8uwIy7YzRItNIxzzPedTovgFHfSSWsy4krivwjmwp6veqqn3
boa+mjaPCXSIcurU94WT4xoZE974iBxnw3ymhSYRBbjYETd5aZrRHItu4ihZpq8l8uW6F0Gb5xE0
9bbBuS56zfglZVCapwKb0GLhcGJotA0aV52gFJQ177FP5QxrNGpGzuCHinNlF8GxTA86i3vzLFfc
AjiGjO45MLXk8D3QOApatan9pol6UedOiceEGdO1CUUbXIlrNv4HXLubXyGeN+fxWmctAWdwFEcS
IFMTJkg/TysvIphGpF2yyBtpRKIzdKql2jEMlMYubnsz3zXBOPtXibIxlQdtbX8l5kshggE59cuQ
cqR7MZoq/uw3I36MweDRphxSLg9BiQeZrAyBXzzH3dOoc8f40nrm+gTBD3DYoDqJHu2J6TGR7pjg
Q5yaKnTytFox8uD5fe4krdahNDLxOoAv+WQsrbkNI632Y5fUWYw6PfgqYbw8+cXBsYo2pZ3PV21o
QJZj0C3mRB68PMUCEVmd7uzrYlzG/EDBG9HqejTbT4CfsbIZoxOnh5zSS/fIKMdeDoZXOqRm1Ggb
xBISxneQL6Ew0W+U0+SRdohUgWn4n4xGKE37aL7io08T7vOgsO0Hau/RrAihdMM3J6MY40ZVsW2c
pNtlIz6vkjEGgKyhPBRdsd5x3UX+gaGrML/2+ByGZwZbJNR1J0p48oS0xW6JF/81YcTg7Thb54+V
sWQ2NhdqQL/UCG/MIrGxbk3qY2IeXHMq7KhbCip8c5W1/g+vMjffCMCS/Kvyy9l4N8Ky8GmSauzs
WgbdkN92WieCUj5vbL/Q8FHlCf4OveIYGnHUXrk88e23DhGDcWYy9d5u0evMZA7HW3tP3SRW8biu
jCycvAVDz+im8BkKAWKERIkD/jfttKN23VJ1zwSCnG7nlm1Vo9OMMg7bYPWTvWtnwAf7MWEP3BCC
qM448Cx1TrOsqOo9WJMpcY7KBh7o7hQHWgwITdYwLYto1KW/D4nPqXdc6aK4BjJX5buEo54iGbA2
n5YxsU5V7s/6jiUnVQdr7EW6hHXaukMXMqxz+4/Kt/UwfId3wkGGvJcLnMTfzx4Dq+IqZTKyFi+5
LAQwW0g472mQp89VtLmzNmboizxJgv26FqRuwtHqUzHcYO9O8I2Ua/kZmyG4E7/t9bxvWyt4ChLe
NNSGaZx50zJ0L7MkNsHaOyeUQjZ2WR+aqcQZPjleX0QUsBvoIRwTsCxfzGLOxTgGVQETmRKgxiNZ
cFy4MiCN9Dt9saPB0lnKyB47rW6GIrPArrBLNY/LzATz7CTsU/dtsbElWhprcLetVUdeamS6DB3A
MLO9OSpYmnPDK9u1SZztkb7xL5KI8mucjRL4J6H44K50kq0td6Apkre8YM1uFRbsgYb66cFEA+fJ
bOJuPnpu3DE6tZyBdbotmFR6bWveG6W5xlAZppgOabNN7nKvrN5zIofbQu9s9si/gfF+0rO57ooe
H+BNQ5aLU8WCXhgCP55QDnKZitOKR78+iLaRj1wpqyJ+NVWvzZL4cSQar/w+dJ2P43KyXE6qaxxk
EYtOnV3b4DS+GNJfmMlxkrBDO/c9Ehuj0X7Bk+dTGZCnxZMt8kEfZmQT8zQI0VHq6xrjGRhebR0H
lSVwHJKtrNdNqqA8+KwqL4M/mO3OzHvrCRIyZ8hWjOmI5TThKKEq6PH7dVm9zy2vzhZkpZWZUcqo
7VPVYF+B5CG6U9BlDfN3xUmIzI1mtfaFWF8Mn934wRrwq6OaDtMND4fbhTkAxTM6Miky7LHa3K/Y
5t2IriUMj01LXiKaUXX4ksiqzzpXlNhW9dTTpzo3Tvo9wyjfP/Njus0Jdd4vuYGM3H1d08Vrb4bK
9PUNqaCqjQgFIMboXqNh6NpK408Of03vhOr89iTIKCRR38OC2AVIhTiFU/J/Ud6ZVvKotxn2niCv
3DCuUMQjNyY5dVbQrhRmS8+WEXG+UXGDFlZzvXku/IjGaXSWxuoMfQyYqJiHlSpP6Bd5EIy3NA/b
+Y1k4cFNBKYi3zdUuWEDtrKN8YSiWACR6XknHwC4LNmLNh0KdTuITLjJOoix79pqHmrscUXdm7eB
8rtN7alnJe/dpGv7Lyg5Xv9jymNNLM4u3Ooq4e0whw0LM2YsJSDOTEVLabLB2iKugqBLn/siiTt+
q96E7gLEs9ljv8dS4saBUUbUrCO/eFOKxrQug07wEntIaEbWu/CA6IGpQ3+wgolaiSyJQ7f2al6o
7J3sp8y0NbY9mml4wKGyiKsat0zGq3lc7ajCtUl36WRKri4OsnHXwSQ5StRhyrCpf9b72it4h3FI
btjDZE0yXrtBw3KfzWzKltSg2zmtKUINO+Z/7+iZjvP9yLalD+eV9xaVq02eRfnsNz8WllkZySxN
nn18HdyTrBTxjbT9nsg29K08NMy2CRiYq+CcjJ6VRB2DImIvArv0TsA7e05Ngb9utfGMYvIuqmzf
Lnq7vvSpv1QVQQvcNyWFtjiQKZjm3YABscRSfXT6obu1EyOu9kEKn2SPDERn/Ygp+EWrEUJW10lv
ZwW9R0jVSXHTdWvZ7AfPi839GIMwZ6zN0GD+Ad7QJV5neuPTnM6zcTQJt5WYglFIwjFxAe1MbP0+
2MhxXzPXbOvbotWs8lT5SJY1256Xa3siVBk5NVyfxpsaiDsuToVoo/FScFCm7hTpVgXPeV+mwOCD
NDOw32Xma67pUYx8XqXsP+feqg4GJBUmDnFjP2Lws/tTQsmODlUvMKeWvc+h3ocKR8iF9JsbDorw
WdiQkuSDmtR9Kr28+eIAKMmPXRKvTJhYUc2oKdaBMlVamv09YIxZ3vs1c52Dl4zKf+fSKLDH8zGX
e1tnRRrVpdVdr9mcYgm1oWd5A1P9MF2L+vM4+DXXZ5iDy4uYsBsYs97i+zgM67BGFYBglNxQem5n
f9Nd71thnQELC0VaCTvERNO+EtHCJuCVa8XwsC6ChcL2vi5g85M444SR8iri+F/4oACkutc2N/nO
GjWxRVmnIqd2QAQdEmrRkMjzlPPSajMJInZrlBtxtpEHV7VmGQLwmzm9NNnyB6an/XZiwEGKoq+t
O8ejYuQXRLTpsjkVK0XPWFOW6trh4Ugjc6AT+LZJ+tg7ZOlgBEdK6Jx152cT+B5drMvdKoaZvXyB
vHmg97tedmkNQuooETBBDXrt0NyVtNzUD86oRon0nbjrQSZGbp2SMbc+Dg1gnz2SfBbfc9ROMmhn
dQaeqvG8j54pU/9JrL5Nk3Xt+Tup2+TFsfL5JV/tOMC1kgnzmBfcF0cjjg2CRIbjobES5B0//v64
+eslgu1DCysvK8Yq1Dn8fNikBK2Nk9qtQ1kLDDjeGl/FAe4qzM25+VziW376/Qe+HRgxJ7SktBmN
S5OozaZ2/HXCOi45LpfFI9lXmuVX9LEK6/jKPrlZBxH948/aqKcoJFQ9opK8GU4Vnk1QxcHQ4PbI
9F1Xy0O5rskJZfNPbci/HtpJ/8htCAqWFGjGmxlOgKir3CrBiSHb1yArlvMis/4P1+7XD/EwVl50
ok31eduQR3YAORhCI2q7zn9UuZXe9VU7nX5/1f7uUyh03grkNmj+2/lNJXuONhxy0PHL8UpkRJ6F
WVfH33+K+PVG2P59Rio+Id2NsvPzjeB6ZhG4qm9JGA0s/FjnYX/ZhsA04KneJc+oMfHfxZlYrWfc
Ucb4mHOUW4nnChiQFi3bACeV23mnRcO1OlE5VvgR1Lc52P3+Z/27KyKFJ5kBIqmJt4UMdtAaAFq2
6+4PDyixxkkZjf8HNeVvP8SCPcwclUn62ymgGIPRGlo0WSTaoWNf2/Zyt7St/BOU55cLbzOP3uC5
DKVp43o7Xypqf+z6IelCwxuGgzGlYOKyThoRYfPuT+UAv34Y4uYmtW0SBMD+N49gumoGV+7ahwyQ
+v1aUlxZavnSW435h1/SL6M61i/HZ1JnOvRAM/D++X6ynN7PkKQ0Ed5Eh87STCfeZjgecQSdIVgE
dNYH5v4f3hnbommZHlP2TcJx38zqEtlrS0nEgwwW3c7JquZgOdzNl0/5P+n8f8Q2Uv/fpfPz5zL7
q3X98sf/I5v/i6wlVC7Jr3prebOQi/+LDrP+xaq/gZK587jHJb+V/+jmlvsvXOvURngELFl0tmbY
/6LDzH/RqcZIGbkdfpg03X8imqO4cr/9RQDabvetwQXbIP/Fy/7mfpTCwJxeqAMDdtO9avJc1bty
xkX2yvnd9PswM3pZ77MqWGWUBTORRAMGF7bZwNDB0fW6dnyw59byz1UOJeZEAnQYf6Sd1agbf4rH
fVD5LU7i0irUycq1XR+SzqMs2JFJm4I5IWR4aN2y1rjZDEUExl4ncdWtfSN2YtZp8Mr5u4ElEi9Z
PT3KTrjFNznNHvMPG2M0jvi6qtQ3DtvZ+8pmrd6lTTll32YFeCfqvb4PTvniTM77NOszatdxFkWa
mL5/n6WbIXGu1zIH65mK+AlYTdAf8aLOO+Twp2EKvkJ6PVMaXu3svriPHeMWHYcuQBuzAQcLF8Da
sSKSjneLvEqrzrIJ5AvxyU86wNx1mp3YNnHiYmRcTf/ZydIPNCoF10zMVL1v3ZmjLvRPWR01QR4O
e61NqLFOfAUogRPtCx7duA+ZDM7OoQSXmdxMQdFd+5ya1IuDN3Y9MvpUEdvscXpZi34lmcQ36OtT
MTf2+8bw41vmwr46AC6dT2VjJGSyRFudFEl7RZ1UL54UliGguenISVaiasantSHpE8WdIx7sCt5t
JLK5oVRSNOn8JZdzNh+aOJ7N47zQe3VHxDwm/JcE6ouloMrYMVmEe2pl0oQ+or4sw6pYrI8MWZfP
nB/7e6ziTCLL9DwBItmpwkYAzBiSPwTG+AxcwzotmbC/s0FP12MOX0blGCE95t71TNvGV2fWLuyL
VBUERJ1l1ucWvM22jQ7G18yTElD2oqojdah9+QmEUrccY+y8A2kFdOb9Mkxd/MDiK9/PgzBzIloj
7+bvGWK0+F6svjc/FrzkphMokqB/hzHQBNsBzdTmFIqJbaiGo80GGTNaA0S4sK+U3+SYNn0rL8xT
S1LX+gpwjBxDZCzmlO9NDRrzQzu4q//RNxczu6t6cMjfM3iPAxg9O+3XEGhUU49HJQPInF44dNJp
dhZHtbNmKuP3B7PnodwvtRXk+4KDcfMliKct6wmRyn9s56HPnu1EKXPCT5GV24xubRToBqsb1B34
lqx8Bz3DJ4gBIqIUV7HoKVLybZQ/LKgaFzI4AUAKvG3H1K4ICHjN1NwUuSePcI6wzk6qfocPrIo6
ZZ9Td1zrsND58oh93f/EnC65iXNhHfBij5+K2uMIG/jFF+quZ17iBalEIhVtJNYN+amm4LAWaX1l
FEV1zCE5k6VmJ6Yw5ZJvBmTRWggs83pjjbJEq1jq4kn6VoPSsWhu30LrFxqDepJ4Tn7lATm4rvOm
2MXB9AN8VfJubuMnGHjygdNrcm2WPte9SRgsFmhU/EYnnocedfx91c72kywtv+Iw2TtHk5XwepKk
EYDC5tMB//NySEDdPBOBWe8DCCfXGJKH234h3LEopt1JII3jUNrpHBFQGj84ldOO+7GzAbZmAYvp
gTErLAgIVxy6bXljSq3TcOyWmsOUHK9Wiqs/WnULucjKnL0cnfbgp/KSZyZr3Nqx3IlhmaKhNYnW
Wso4WQwzznpUd2JAg8m1ApJRMx1bu5UBWlx4eF57EOZEeecn3231LmAoeYPwEyBlActZBdFvBJ7z
MhvzF3c0pivX7fqHgeHCFYNd8t6OMCNjtGZ2DkUcGY4hbpxMDtdLOqWvycKe1mgmfxebXn9gch6f
sqp7LPw+PsCYLgjoeMlxdZkBJaXO32X482+x8fYPINGz05h5y8eqN+OBHZhhPHHe+2K5QX/IMNW+
kvTT95TQoRMljR0KKE5ckelooe3dmFBucGmSW4pJ+Z44tn9O1pHTlOAPb7e8OCdrxR+ReI454Gc7
Qj0Ak1tK4x2OznsAamR4LQ+wzexbZxKdzquVW96NI8f2NOIvvgb3csOQXu1W9qLbK8vdNwwwrxwV
IFS443TWXmJfz6Mbn5MmjY+2wWh9pr7u8wJ5dy+U3Z28No93yqr0VbAOX3x+hXvIt9YDgBQ8oGV6
WyRkLoW32DcO2YqPpenhkDIh7R6cwsBoSUazQVwMzLu2pq1q8izno4V1irCV7JIjtoP6BF3avkOr
oBIniaV5gqymBSitqX5xSve+MRAfe8O0HgwE652h0u7gmS1IHKsqiTiZj2Pv+ld2lXtwqIWIKpzS
BwDLRbQUtryeIPJ/CBbf3eVWD7HNnb+CZWZpyewe7q4xxHkcecEGXyMhPkZtnNuPZoGpxJLz0vO/
pn4YeHL36UQRPUuXjHq8nHuKWztuoNY4D/RW0adgrnaYEBB7l4rtLc7GFq+ykcdlf6hX279nLt3d
WsWc/5jWxFa3AO5zUkPcBAyeBL7wRoMP7g/kwQSo/OOU5qXdYvqVvHaSVy2TXiR32TarQEJQKvaM
fcpopCt9kA1Z0VMZM+LPLVGuGIT4MZQnW+apbW6/cOD8j3hqLLSDEwnimJEhHYL6nfQQxL5zCvPi
z5an8c2GMnGHT4MS9HKvHdwsmKmHuWwG4nPDp7KrlggsXH7FRD27k8TCI6jz5VPh1qU8GtlqmwcT
12OxD8Y+OdT1lFeRllXzMEBqIZgQi3MeeMO+J63hhUyil4M7qPWqWJFgJ7AYEfQiaiF8XE+MgTQG
c8kwUGR6PBmog7c4xqsXYl6A/MvWb74CYGNjxQgQaThjwBvXtX+wu/IZjn4QZo7hX9sZjSl0nudn
w0/yz21X2aR228nYD4OrqQaYhutyWgsc09AxePSD5QPj2+aqaorqAB3U/Z5zLo48KzOOyep/RsZh
F5f44l6OJUmfyhseiLSxbPAPctsw3dSngLEYqAXp12zPLDAJhffYKgBwbp6PAdYlQ3615kwR25/8
586tXpmgDY81+xr4Dmnu3ytrtA+gfYZrkyY9ZHlA3/B7Jne4aRvVB7s56a1HUA3VRk8q6xy8Vm2f
NZV0n+Y5eBRVKu9adr8HL4WuJ5Y0vyPVyKB7HlUM4C/GnA06Cmsylvfq0zw61TnLPeuKpF17tpdE
R4gt2bFM/fKqSUcm/n4v9ZPMvPk2S8hbpsaKJioMdzzJXDe7isEBL4z1ixFAOB1GwZCydurXwV+y
yI/HgMFE0SCBr1YzT4xHhbtcoSpJhOkysO+9lWS+trtxU/1aPbKCjt6HSXbO17Uy1TNvRmhgAwXU
XEBdvEvrlDV8tsWJDKV4ShdpnV1jSl6qJs6/FD1QPogtzfw8WmZ35QPQ41VeTem+xjt6XpISDZYx
8bliOn9d8E8EkWO05u1ard5TLYbuxlnsrMSoUgBrFQzW2AEv6TOE0eTsqGxeD6ttDI+jmFDH3N5N
oJzPs4zYa8TqU+KNWUe9b+NM3+eqlg/8pGSCQAzkDQUOdgQsVFhfZNcN7rnvVL+8X2JzTj502Mut
97kWIy43GOcrLhF8ZvpJVE3Wng2DFGHowHFVuzTRqmZF4wTjBGHZFPl4zUSL97nuZ8M9i9Fc1T6p
yJMBBmhnce0kkBMP/hgUEi1XFskVboUSioECMCXgLs0KvgiD95O0O17InAuAlncf+F7tPpmQq/qW
Jyo1eAGG7NfaU2VP3a0xGcvNpN0vALPm87K6wb3qgO5XhSIlATEFnNiWdtUuwVHfmaNSkGEYhJHs
4EPcpC7EEj8t2yvS19XJ8xPv5LrVR0Dp99oCZlA6vPT9ZfwYW+zQW57q3UyS8ei4SXDytJV+4wGF
TszSDUV6Yl48zekzxAsk80nEx8zvvDOLKcK94Yr1YNhm9ll5XXlDKt/+bLaOP7ybzGb+OivPX6+c
3lhSjkozJZpENAu1Q/Tv83fs4r1PTILMFQqNqAxgV+XQvReDzkvYG8v8PcFFBexqNmV5VQlv7E5E
cfnJ4F1acFsm/5MGig6CzokDKg6qTMOTt0uCbAtO8ROIPK6HkTUcYYGSUa5tTng8oo3FZ7Kx85ru
ivFsa++l32ToW0nKLfz/2DuT7LiRNFvvJefQgZmhraE7vGFPqiU5wWEn9D1gaHb01vE29j5QEVUi
U086UeOMjElKITndHTCY3f/e70LD8YaTAZXZOpWTPXZXszc304MVERzcxcMQPiVY+nqgI9VILkzx
6MFL6hbe+VDObvxAasUyLsLYc4sbw9V8dLhCaTbImLHsfJuUzulCY4GBMwJ/95aAfOjC2agVzFI1
RO5NHoZU8aZjV0c3ws5dZvC6rTE06DCmSWBJ4IoYvKkXTXywuvQ4+jmM9Q1CGoNeuvCYpblnBQui
ZBMYbmydE08hQCRwnHNY7Ri3HBtBqwHJjnk4GunwFVNffkqqxN+peQj3xPDMqzqukj0JWAuUWto+
kbWJ7wdNrtaltv4bjQTLrl4EHCIjrA9pWfLARGjLN42kEw9L2JQ/zjqM0k2pVH60MH2deVPp7xrT
uc1bW3Plm25xGredcRqNctrZGXEf4mRuANYy3URlUz1C1iwwZbEteCoY9DLZlrm/K+aCkEpGkOZo
2G3/POdLdWqOdvhYo6CwBtq18gPSK/SkibqsNygrzbxdGZzLLrI4BKamqg+0x0OPQgch7hZV4iAj
2d8UoQjPZhHpA6M1eT2b5bIbq4WxWdR/deEIQi10xM4Ms/ZMVx133lLKc2/O5EUEmjbddEijiOxF
xzDd7B8Vw7Wz3Gzj/STBtBaZJ5+Num/PYjSaj9EMXWBjNh5NNLNL24DgabMZmOeBQQT1AmZFcX7n
ht/bhcOHsuAHgY9+o+aWkzWoirMRmlTA8To7cWPiamB2Lf+87+c0CO3Q/oSlIfvSR1F2ssYfLXC0
Id0LJOZhyUlxMoNsDHLqp87ilQArwQYde8ri8SX09a7WSX9h5p7H4CVs6rs0eW2LMHQ5+FcmxM3+
tDcMWrwNadOXYdiqdq/qhjb2QyZai/i4m1d+/8M8/B/F8V8rZOL/LzgeHh6r8mfFcf3PfwiOcC/w
zUJjIxBIdSVe978FR+8DhuQ1bSOxdJD0WJndf+uN1BFAmkNxNE2sdQp5/C+50VAfWIksGtYIG5D6
UUiR7+AYv4VlvFEbXc7fZFnMFZch0cD5296q31buuQ0jFGKATXpjVRUYooSkMEqd+oMn+p2iz54Y
8gEhkxUdLlyM2G9fqa/dOSxmFmRBa6HblCF7tEXuatib/0xc//FKEEXQefmgwIq8fSVUOILuCCcy
bnC6pla/aad5+sPY4BdvB9we3xlLJzK+/y4gEdley/ybXS4P3SMFbtHabtLvPRmDCf7pUvpF6Mj2
1mnqz5owwzSqBMl0UZIOsd9dZxg/xUtCVZMntrOdCiUh96Hqm/DCbwhR7hpQCjXLScraGi2ds8sj
rYYzH6J0Rxp6UWwwQ4dytUVPvQzqMsIgDEG2wVaGtb/dQIaulk/+gAeFzh5V6G1alVJeRqh4V9mo
ZHvoIdY+IdMBNSXzyjiLIVb1zbfDGRlxnEoBy2DkNyUy8vekpFoLzGoMilVV2v6eLImB5UdFVnqD
g5AXFtRiPFvGlICDUJIosDECMt9mde57pyGeLRKvUrXjpYlQ9WXoNX+3Iu9IhFsUGtdV27tPPMkg
/Gm6rtLNRIsRlJTMne+mztS3MbSudOunIeHVNtcpgA0at7C6uqo41bHdsKS7ZvcClZgO8dyc5kdM
0dO3aSyK70We2BdNlaEGAQsePrInXIAhRxJfmIGzytj6XWLfcuKz6u1SVsZjNzTul9Aqsi8hG2QE
eisUJCcGIqLQz4t0uPXSNJdmwFypv6V8arhavIpPuvSy+p7ZVPlRthESsYTWdF4Yq7VkhGa8ylF+
fwsqOHvE95c8ctcMD/Hs2+DOlwruQFjJGoCwkt0DXskl3y6Cb8aELbXapUErBJ6aUZMkmukdIz1h
HwrcLyjTSIt3hIPVpVSdfwNAmd2XlgpEsmx09m2S7Kw4yExX4NJjdKuhzz6VQyubbZkV1lehGawi
6MzNY+L7/bcpzMevbOnX7I0zJ09E5LtPnefIfC9RdS84gU4zDmwH/BWK33SOx9+JkHfppoc7PJkv
5jimT8BWV+esY+J/MTlew7rg8RkMVgl/vbU9nR1CipJOcdKV1Cf2iXGOYT00t1lS1mI7EUivgrGw
y5se3uqwzRews8HQztLdiIreK3RXDj43KPzRdVnQ1ZSNbvwIOyVyP3ptggzhJC67FFS7cts2ngd+
zBhGaHyDOQp+XVYL0mFGakD3+M7xrov6qUNzpTgrcYdbNHxMQtIdCXlXfTluG8QD7DDhhOjbuxW7
EKrosktjMTXlt1ikK/LtS/GxVF5Mg6IVS5RZGyit8joq9zCszvc6TRAbMadz80/KRjjAv85dlvOK
+U6Ebf0s4s6kWBH8GBaywQB9G+PG+dKmevmSsez7QWs68fNg5SO2kC527wrVODe4z4S1rdjJpusP
kwEBwFh3Yw6hLc/mEOrOps9EVjM8N7n+zRq8U1AvipOtbxX2XdcZyZMHLPh6xjpVBXNVc934HZ3X
2yRd8z1kKEkaKGrZWmyxk74lPl9BSub+e5q4gD6qVN4C6eDbynrKNwGBzC/EPriShgb8zTaMyyrH
nx16O/gC5RBguSeSjGNtMIImnKyvLUvmPfV3HmDmgXNawILTQo13QgD+BeTPTees6HczmkkkQBQA
laRChY8JxijjibCeW9SLXM0XVdH0vE3LGK/4c8UXhTxHCt9Mp2Jd06YiiKJYfV8El8pETCXd+BWR
i2CCTa7w7vlxt0vyOb+RC6DUnbSqkWLIEj8QctSypckAjlPL5C2w0NeomXSsMaTcroJ/rOzEJgEx
g/o/UG6QQidMpRo3DrvrM6BZ450A3jSRt0j4mcidjHTY171kMeNMfG3D9edAYCKg+glgceghE3or
snhx2uc5pVVJJRjFJcTDOSFBHdjmoEG+u8RBNGroPHit2mnhctTuxslc5ZTGvm415/FNuLTJk8XV
mjBKGUiy57FHP1zKyUlTajqSp0GAie/yOkrAapZ29JKI2bZ2kZ3qaysvUh1Eqwly65n99GlwGHbz
Fqxm3jHtoUwvg+eOjWOqcPMmau7jbSZ09xTqEIEsNgfFsC+vWXw7MvNHv4yADCYjqOmgdlvrGwpM
RBLCdXWAA898GcKqsTYz43d6yFznqDz6ADdsggpzYy29OqLqNNDmSg/UOE6rcwREezOo0DqjOTr/
TCTRfzQgzN4Lb6Kw1SJO0MEh7aMLm2a/Swj3tTogkUAeqbykUVs7xuoeFG2efKFZzHwcq2T6CC+W
aAxP99U+CIL/usDvU22tWbZPNSVo36JYM4DpRyNMt6GmBXHTpBq7+OC4zeMaxtnhelBlMMiweizH
fCQGaCrC+q245rHgXnKkwTluTHJPltJ9gg4A0gv2jpbb0emH9ph5I5SYkRLaTcjMD1tqanPsQh/p
PmNqjz/6hY1EiVjsPmeco52tqDlFBbh5Fx67KArxxuKEfmok5NyABromjQPAtpB2JE1W217E7UnP
xffY8GlwmgaclW+0Ql9wZeKAHo9agC1+Z19NokzAcDANOdolcdKNjv3mU6Rd9yFpmg4TzoJyX2OY
DzeGJXt7B6m1OOHZ2x0Kx5Pl1kyo8ebaFA8V2AID9JbgAZKi6zL4E4xsdoyec4bAddrfLXMWZcGM
L9egDEdDMCh9a7oiYWQV52B8F54pck4tvMl+c2dz8WV7l/jnzex53veYc+jlwIOC64i7j2484Or3
Eo/kSEpaDU4gzKgFauyo8huGgeTeSbuYhV3bxtGqI3ufKBSywGgVsZYJ3GEOI0zzdEB+db5EY0fS
iS6rwVqVefAWtHsODJbmAcs7NaG8r5HdpM8pNmrP51ZRo0NVAkovy5kJqz7oe57KO90vfoylcjT1
DRUfVXYjGivXZ51omkyd0E9p3Uh3TTUwmeK7AzjUdWzkohwROrSbR03xBS5cQ8AragVPaSCTMGp0
nABYwi6RnZVajc5JSxcXYyO3EmrXj4m+TiMpq8MAFd44m2aIM/RMuUa/ZfYBkRZjXfu5Tth3IgUK
RZQ1q/vrnqLfmOmQ1x7rUk7Zjk6/jrkiknGJ0X2FUli4VR/LNcUVIHaap6nRNOlmjLERA/0fYnWl
Uu44HiSE4yWWgmhfaZgy+FTdVF730mFP1DUzzy5zkR78MtMlf9kDoQvSiLDzJZyVfA7mqWNjNxDk
yi/xx00PbVo1qLk8F6mfNJQbB5QD6udWMudh5NBP3sbqVS83MY2JBExoc2UKOUdew4VF1IbajV6f
0ijdPQ+LnmGGORURvIwanWLLmZsHDp053bhtfVPXW4Ou145WQ9Zgs5rNkzHPjTYoRpcEtEE9eHOD
ztp1F71Wqb/zu1D5dHJQqZhrZG9KOYxaQ4rVDqZ4IRz16I6iwwMMVcjahbkvETvxnqfqKulzuR98
Qy6kjXTGjRE7PIGWpC9PlZ9OaL7ZYPbFPgmxzbHkSG0dQyfqkdCp/CgRyRUju6BiT+E8iJjtPz5m
DiE8l01ibI9d7QJq2sSux+OAkb1vXTAjR8oTYV7fipAGgN1sgov6Go7w/R8SZKzmOrNIGFzX9KLw
mKojnsHs65zs5T8mqB8MT48j9O8kieLxLTxk/e9/aBKGUB/WfnrFvyakD0yKf4sSGCU/QKDAfYQy
we8hsf+3KsGf8iRpY5MM7UrsdH5yQakPGADIV3M4Rc/wSLz+A1UC5sibEy++J0x50kTWhLfh2azt
b0+8NQzCecrZR00Jiroxp959iTPjBu8DknpjpyHVFpaAx/cZmZ/Oi6lr/M9ma4/PCzc36CHTS0+X
14IMOFf5NwV6eQoMihNO8rVLg0ySNA+qMa0A0/7ysXJWOKdZW2MMXN1wjfMGvTk9jvOQcAY1m/v2
taxjeS3uILvVNRfJa6FH9FruwenEI1fOIuy8Fn9M5BTu/cSrqAx/bQVJ6IRnGXltC2FXDg3Yem0R
cV4bRaQeOyYrcWjtnNe6Ea/lwbGdB70i418rSeqlRGDgr2QAWjcK6DQHFJz/1FE/cfYjtDnKDEVi
ea07iUpRhUGqGIv5syeiDXFaelFWVopm27n2pYTs21ikXntUDEjONbRznZY7I5v059rsrcseaBN3
JaYFF01SWz5eTx8+SGu3MNAKQUkXzofGSE+UFc8747XYRa0dLxnWs4mjGM0v0EgpgcHTTyGMQ3qK
IXSbsswstczLQJFuoyNkbZFJDPBKGwleDJ/Qa8UMuit1M/MYUz0TeeQPjkZexYR7tS+3mkKAZ1vE
VrT3LXhsQZSsLTb0Y2Hs0vh+TAJqo8GzLs/kuMGR4BJVyYYkD7zJWD6jw87U41C9lKCp1DzwNnqx
s/7IUo0zoXU0i/zICes8H9Op32M4yyJsam5d7PKimT7SoR2dFpAH8iA3IzoPihhP3q6Djc32NRXs
s4eKbqgfctB/NNZ/sdr8bkX7THVM93ZJe/0Tf+ms4gO2SawhWCZh/lqrSPbD2OkiwAqCCliJPcTB
lWP8l8yq+C0LC6gpXIy/JsSx/9ZZKfvAzgllnj+qUEht+U8WtLemTppaFMZ79E9zVXxZed+phSlo
/MmcOc9jQy7u85RFZgEUFsThoD+NRp5TrrVM125pjmekrrrDT5/TrxTEN6vp+vI03po45qWggws+
zdvVlAkv7Wu5BVy3If9VlcvwSE/Q9Kl3439GwuGl8G2vJBcbZdlH8uUR8bNUWRihNXVrb50q0/zz
1KcO8gLV42Si/T+8q3/7UC2wMaat1uAE5AMeOW9eSrXl1GKYYlttr8MeYZC9ynxd2MSZ7Gq/8JKf
He0VYj9Hsf/Sjd2sTn7/wYq3z6n17VIpzDW3WoC58Ox3b7dLYAKYLbUJS6jT6jiSpu62WEUG2KxL
wrhaNHW7b+d6Oe3cOb+zIx57nI6y+qvK6Q/cG427PDtjQxcD6c26+IN2/O8/H0bzlejCmMFdfc9v
P6Nk9oBJr7al0l3A6BiMzo2iKf7A8Vmx3j8J1OvH4Nq8kGBkwTDj3/zszZDWfiM4AWQGGX88PdNs
E9DA5Li1W2neuVOEFXgwsC1ZZTEuBzbAmECoA7Se0WDb+CZpZXxD1Ib20qbRlbHzWM5XxFZqfkq7
yiVnx1+dAMXN3T1hHMoofKxVG3fsQVND4JdqP8cKcHCT1tbT77/mdTbxP/q7K3Hqe4xvHMEkB3KI
XPX5n/R3NkUF00Co1nLIwE1mxOtotlmD3wWowj4e/4APeVem+/qCvq0AjLGjgqzwPl4VUTUwetWC
9BSbjP/pamQXFyCGQO7I7mFFfqo8+5BimPQr647T+CkAyaD0iLM6JalMPsQOzunvPwUWw/efAqMn
4ViS0T9zj3eriGsbJkHpGamntZNPNSvZrgjnl6XLvLPJQnHImy7f/v4131+/K2qN/SQ3BXc4d/u7
+2vRTFojC8Y4Vo7qJJZmti/zTl/881dxzVc8mE/yS717lSGxqeJglo5Fp6aHceyR1p3O+cPn96v3
wlOA3AHqOomgdw+BebLAZJfrq+g8OhF2T7Wd7+Z/mLP94lV4xjEqEuSjgAK9u1YbMN/GhI1ykyXN
A505471oWuv5Dx/YGpN4ezG4SDzIGlghWOvN14Xxp1tiEijXhMufVmRvuTFjiFFHh7Le+sUROZaa
2oy+ddRRmESrLUMGOfZtexdh6Ea1Het8vBx6Cgovab+wQASamVtdqgKn3LFz0hlGw9JXzUlPaSOI
3Knt6c/EtMN4AQqGfUN2GVcLXnlPnTOZ4c9aA1WXp3Fo1zx62NctWxxg6XCksq7MAko7yBy7cWld
LU2kYf7keHUDxMX0GGWt7x+aMgHZrvlCms1cAIwL2iidHntbZGnQ9mNZboCNpewgu3qMrmodqSMG
yin/xmh97YaqXKM7z6mzWT5i71rML2EVR/Kgh7bHpuCL9slnZhLt27bA9WIiRxRHF5hbFmR0/eqg
xI/OXhuJsgl65jpGsEpWxb6pbQ8QqbW038za0EUw0HPa77G22Vdl02bmbm49bzgNl5ogbUYJnQj6
vAvnC6vumjjAv1HNgZ1YBPIZTMWfPWcZ6N6yY1/sDeiJ3kZYc8ikIpVec5D9UGI4q1oLpL1qAAnB
SrHFbhT5EG07LdTRFJ3Z7iNi1+qE2ic+H8AVy4mXQTXYmF1k3lczxsJdnVgDfJDMNpq9mADPBBE7
/4jYdJH3u9mh5aefJh55Cc/sy1km+ImR6Kdok9YrPVZXs5FxnFn03QRq4qXFPdntMDhmtCLy039p
dctFkFvWR7y7wrjiL2vZeYfCKXZtpovpIOuphi2Shcu3TCazeTFVadzvBFF7f+/PcCZmC032RHYs
wqcMvXoOCpxt8muYBU27F5nMEvyMa21xLwbjVoAr4KCDw7LZ1Hlb3HlKF49hEut8w540SS5wJCG7
u6kzpZeiWpo7k/oWLyio4UyObeKlMoDf2DyjucNK8aEgHxORoUcxPQVjB5W5O6HvtEz54G1sJlxL
s9iRchHxVuNccrea5kAC0qpoe7aNtlLbMpnUI+F/D8ts31MGOxVGTNWXO4n8rBbAz/mBxvR0NKgT
amaeWttqiQRtqY7VEal1m56a4sqoWPfKjod0UrnRw+w2vnXEPma1+HoMXHxTNnWApaoKzlgxGVYQ
URiGeAYS46RW9Byfgk2eNdK0TxCkMcdS0nch6QOImhat2KTagpY57bvhXiNCJTscY5KCXHtlbcul
NvpLhlXWdChh1LjXOOjlnWM0dX0ddmDPv4geV+4pTKHwJCowxBC+x39I3YPGjNxlE/J1MsZOjdBm
THcYtcgNZnpCz6RnSXDwJeFzP/vJeKMADHE0I77h9TtvbOwe/ypz9L3VwRLY1RqwM8iTmeaxOKtp
AknI2UO7jTObmvNIMEZvTe2qo1cOC1jx2YOqEnVZec5heWILtJohtgwQ6Q+rhgj/9bT47rAD2uad
NXUHikjmhc9gftAlBap5XAWtVcGMYwptLdfSGzxwkrKxngnChOJgTXMSA0aa4m8iryqqW8OsfoY3
4tJWhCy8Uwx9zqZhIoMikNsNQEZefeaIxoEahVUtTDvA3iXT/XDTUsmsgilvmmOSt3QKgTZhqKah
UnzCOW6dGFRSjBC7cuuCQi8k74aALLMoUhBRkOQIGGjxtX8q47xqL4DQshvCi92qEwmf/BPTa96x
LlT07EcDBgGqwZoTGuJJSVhe3pkB6tNAIXrug51Rdj021xoYPYZIp6YZq7RHn0pUZ85DKji65gF5
ZT4zMbGiAdPLIbZax/lXMRV+tatZrQ5LQofIJi9j1eyBKHfDls4O/AmKYo3eXcTVQglGtKsNGwE2
XniubSJpEyIfLHHKvVmoc2zyxhmoLQ7/2vaBmBeNzPZ12WJui4B+M153Zc40PRVREqTeGhBqJ2l8
517obmdLOA9VXRntZlwaZW/cIkYTxnbRo4PGNXx51wsbvRknwhlkZGgq4f6LfJOy3GKFwtV0HfpW
JuQa+vLwloFtTzf2K6TNiArjetZGBVp7NAwT2+REPVg5diG9CVUiNsYSe7BoEkIbNG7Uo9z1SkW3
KQ+nEkOsjAX0kKqhC6ByjKsopAc6wGVYfSLjClgoFTiydyzyyecMpfuLjxH5ezH4abdFf5fmOacp
BHCVkfk7QKGNvneejq0TO1PF15kdHAWqUQc4Kp7KOWVoGSp30xgR7t4wbNsL3JnducFN3WySzK2v
ndqhzSwPtaQiLO69LUuJd7f0TX1j4/T+AinbEgAoYmlvpSnrBggG6lpgh84878BXK0AXdZpPRwGE
JjvM49zilOUDuVRQ1sbTGEGQaSBJW/gZWD6eCk2P3UY4ICZ5ehqQj1jVkcdqytAVtXR6Ezo9gIEC
MgrJHNNnGZFiMI0jvXgZj6mByxeIm+HSIUOMhdvKh7WycXXZ0NeF4RLAt59NJNKGpLWmDTVXhthP
jB+ia+wv5fTJEDhp261w3N49rfg19DcMjdBm0pIQFZdW7kR0ME/kdbyTpqsYIgeVVCGr7Nyp70Ns
iSKYGnA7xa7LEocK+deN3X/EpX+toOvfqOXxQ/nwxsDHf/6XsPSBPiv0cJQb0/LYtqNF/5UYVh8k
si7cZOGtqXjTYpf8l7QESxtRCaMo/7BHXvWjvy181gfKrphcwXnmb0OE/0daufXu8M2xfiWVoIKs
B3BSe+/VHeZqOo/9B5YYL8VMY1rzxqkcuaU5IjG+tI00zoG7m3SjxtzUW8ymhA9mv8HKP2PYOCli
ZY9B37jpjO/dVHcSUlR6bGPUW2ifbWps03jtfMbuk/VBzwhbXRPJsPVpZ7DjZ8SbMkbbKOpNy7Mu
nSYqCqIZKkoJzU2fcY/nSVA7Q0/PZUVsFbv92iBdpql5kgMF1qcqshmF8Sv9Z8bY4gYQouqDrjdf
pFPX0bkBUUmQfJ3i9OBPfYO+rNjEku92+zMsd3V2XChysB/yeZnNS2J2sj56vja6jRPVRU03ixqq
bSqF/u61ptvsCK9o8wSyS6eOQ8gHE7iVQj0v7NzJTphExofKj3MduD6xw9rVGozm4kKQANTfUsjY
xSV+uBxPw6YWA4YrDGLOOeMK1W0gntkvpSiNM5snKhQpvCUOk9eUjItrLvYXvD2W3ACaqk8rp0l9
BtZ0QB/trJmgGA1xc784SfFgplLnbCIa5xDBc4H3G83FR38hsEgswY+NzRxb2RdFY+OLFRVUcpLY
Si7YCBQ3LiFvdPTFtPJNYtpxew7zj514VM7hC9aaxtjmnWN8oTEkJo5DFwiZULQsrhuZu/YhrprE
5tEUtgfDEZnYl1j5m53DkezRSunf29ZV6n4yYcVFGzORIfRJQIfO1oc8VuwWdqrhUc8QZTeq8PrA
ZqdpbfDqt499oSSULL6XfkshYHY3L1VxX7sGSLVG9abBIHCmN94A2clIJWbigImAKWHJnHVfGmI8
CaeU9lNV2tYQJHQMXkninwZj9gQkFHzN9GzMokSiDcZJfMIGDo3f0cN6tjA6Pj0RG4bE1VWxb3d6
cGVbCEhsLsi6xdcLLdyPSidJB6NJuC/a861lS/9W/+iEc3nbKmfoiClSGRqMpOWZYsfNeFZ3S/VY
MHhgPo7R4YaUZkoIc7aTl4HH3aXycPntMlFM9VYW1rQEs/ZaqhfaqHg20GLnrZ6BJvJlFGu5pxrd
LzRVQl3Kc93FlIF5fXVGjZL4ltvoBpUFrJpjiQUGqY3KlbwYDtmnuu1skq2xU9UHNYRnjra7RzUy
FdlGODxuzTQancDrnXnBvlYnBNL6Vn03mc+C8zFjd8CiZyXWZsK5nG7IDA3xYTST9jnxdbbWSrfM
9Du2Zi0hu77nQBJ2Uc2TdYi+t2YGDC3SEtPlAJ6HH8TsmvMwtBfzECl/iU9GjmPZtgMnyFcS+ZT8
Us+CLb3iOPdpqaphHbZ30qN80jKZ9fUOLgcrW0GemZ885ylNmpvWysZq3/Y1YPKstcZd21QTjgkd
GqfCGsvvYQRrlMLNUj6HrkqzT0nsjt9daE2gEMwOx3NGPDawfStMwN554tbLLPfWHkYNoTUTsEbw
jNi70XTze8tOq2unakETgEJIv7NVkpRjLtJ/gOhYErzA1QCjHxX2wonC6EV1TKQ+hrXkc3G4JMFq
Kbs4LRpzWXZDNBlsI/haTmRGOKAt2prIx0h9y/1i2MZNjQt4/hpRwnsL/5FNz6LXEqTSitMtQFNn
60ZuNKotR72Y7Jo/TcWxLGqn/dgrSW43J2HcnHrKdE9YNUJmfGwlHTZQFTaMaoE062Ikzi+VyzRr
b+Sh9z3raJnCOUi6b1P3i7oQWWLog5cl/qOQowcjwolpQfbbsb0SaLdgCf0U3npcr+K3bkncW3Sv
wEvnxTbJglOWp4vRX3vUrShSdsiExFP7mZzlMM1lYNqZNx27VtdjgHPDoWN8Cqut7pvoKtEhOEg1
he3H0shnSuraxl52aQO3drvkuXVTp+UE3zSxJbvlfmnYQdkdwkXCBKiG0ZszggtHIirblKnp59Rz
CT9Sx5Xh5ulEdJnbIQRdvvfqfHA8irjanjM5DwPYjkT2iF/ZpB1nFtw267aShWbZ2+gkww4L34wp
pyZ0Qid0C+3CJ6vGHa0SQVeR6FL3VnpGwyrpWkZ/Qe8vPagR1+d4QiXLwu1WFanaZg31N0FXNtbX
JjRkvRtS5rdrZkR/c+UKvYs1+Y59JgSHwtys0yegv4RhNnQXRfW5pgdGfJ0ycE7bCY8eYcQ8VstN
3YapCZ2PhzcsQN1/W9J5Gg8clPAybTioGQT2gV2SU8TSeR5lDcsyJ4X4PgUPhRtV1PIm6sf5++Rl
BczSGHNMyGi0Ke6x8MmjwHu0Vg7DHL+d+LHU51wYS8ZVwawmKO1pmHdV5KmXpiYG6Y62cyBNmZJ8
XIfJ3mgPXcC9dl58K3vFTMolbvyZ4QiLiuKSSM5b1tw6AI4LUS/svdDfVGKZvoe54ke3UvgVfNgh
fpOBbZZ/gnTLMFuUYfytMqP8saMYwKQa89715vK67Vu3PtLK2X4K46Y2zg1Y2HwHoVfeNrjXkVyg
y0I5C0TYDeAJ5DLfUStkPxdRQZf72FjOeYSL1eSIwGSeF23Dv4Bj/9l1/0usgPXfbLuHpPy//wdH
z0vZJz9cLa9/4i+bivsBnIrFSUswniX5sAYj/ob1QOR5Ta4wepN0RLC9/nvnLT8wfnTgLrtrhMZe
mWp/hWfcdSvPr/IPQRR+5x8VzQpe4ycN3GY1Xzf3JlQ6fjZGrO8GkGk/RRhT4wswme0DhXB0SSae
p1/Sflnj00lhXduik5jpyJHCFS9cXZ0lbE4ebW8o5pOs78byxwHuafqv6KW6/jGU+rn9dh3C/M+o
6sfPxLjXYszMv8RG+P2fdPmiKAGzTvnFMs/1pyI37Lt6nHM/cCwGR5R3jV/8MfdvCXIAE/jpq/vF
S7+dkv310lQC81lwErLfN5PkozRC7aYXZZ0ae2xj9jmjPVIUwHCv0Wfjx3/+chyimEOs+Dz3/dBG
EbHzKOS98Kw85XEet8VT2iTlfehV9Nmy/fzDzOPtjPPH2/v59dar4adPVqWG0xL+uxBywcGYmfWJ
03TmwUv5v79/Z9YvvkPe00qe5LTH6e7tKwFFqqt5yS7QQfoL0gLFSQoL9Q89H7+6UEBh+TSvECyi
i+Pti9Dt5w/4uS8qLEkHwrfie0t74vmcdvmJDPvmEa/AGLS586emAg7S/3aFSo97lzyc4Pj87nPs
MviqBHovIuoM1LYuLbVX2Rh99Bbb+1hOgz6bcl8Tx3SMjyGWTHfzv/h0KaXiErXWoqt3d4jvtjM2
Sl4/q8xd3SbjIRqb9p/fC6sTAmaly6t4zrtZaWZ7tMdW8UXiJfbTYM7GgTR1ejNlWXwh67a//v17
Em/Hca8XJzN47BYOLyfRI95+m5JntU3Q84JRWXXWTrVxWyUyua5MFd54Ei3cx1B8mB0SC+aQmd3e
5bYhljWW8/73P8ovbhNux/V/XMLq375eXWpWzTC66IdcQMShDyIkvr8Z/Er/4TP+xSvRJw4G0lSU
XrDmvH3PQ8vuvgjdc40F+FZNSXrS+gtwBmz0x9+/p9eb4d2qSsXK2sqjLMJ+79mHRcNK5qbqPDET
gXGs6O7dOvMeax+qx+lIkP+rG8bp2tRYZA8hHLZpO6PB3v/+x/jFnWPxvOGdehaykXp359BeiHXf
EeeyHmbwEOyZtgQDrYuabNyu4GhxgZhYfF3mvDgpaGc8+/3L/2J9Z56MmsVzBWeCtX4fPy2AxQKy
QysFAzfzjnL2e2qWgVOwTW73oSijk9+/3K8+dHZ6igI5BDaTx+zb1xt8C9SML88R1tnfFzStQlpx
MTxs2DsPt6NW03mL6P0tMTxxNEJIODS7/7NCptc7681P8e4qY6EP3aGW5+3U11fQQ6NLgoUK8o10
bjAemTdlOuvDXPn1ocdb/4cr7xePgrWGy3YIDrOKyHertFNmcTIu4ryfiuU066V9ZIL+/9g7j+bI
lTTL/pfeowxaLGYDhGBQBGUK5gaWElq7wwH8+jlgVc+QkRyGvVl3m1VbVb3KRABwuPi+e881szNT
4jtfEgqLtR5Jce3fZczXb1aoPtbb1rjWYh2XujNC+khBUQwGLvIzL/W9S1EMtQjQM1/qlW9fqgcK
SnNG4zrAJ+oCM5shGnpUeIBV0N0M4zTpb2Z9UIfMnM1NbRN36uAA0MMa8sqTp5rm6NiddZwQZaYh
VZ+znNN1qjz51gn/NNEQIumi7Hsy7Px6ADjlTNeYXuZr1Q/22k4r78xMuXuEZNPD4vXJ77gBjn/m
2ax/89srU8i1LWrNLIzA/0+ujLIWLoTmXkEBKm5j6PJIWm2S6EfSWnWnpG/lzTa5ph4F2RrsNb+h
OlBfbHae22Oopu6nzuwS3vkIyYg02DajBAfHejrzWZNUDRFHV2PflIAQCnmTVFnwCLfU3ACtSB56
zwOgZcxUKQxl7GD1jZ/PPJe/FzckfpaJpNMllPJFwPl6eOZptwRE51zhfhluOAt612YSx0cowIgk
HK+GndXa+ynPzUt0SD2VEqumXKO66MwP+XvwvjwJNBE8DFz4J18jVW5rNKR9FVdD/it2nZaQkulg
YFPeyHEu22gmeGCfiL67QFme/QENZ321kchEBkfzQwpwPKxHuz/6arbPfVnvjB4aYS8nJZNt46nt
3cjMigdoXZGTkGBSlqmzkUCdDqYExNhV32N9KSlhO+SKT2OMH0On6YZR7ipuRNpBgyeU/czzWhek
kwGNcMvAhs/PWuWHbz/2xBaTVsz6FQQwlCCWV7V3S0YSVCvYeyRtWz7MwdBHUg7fU2QqGJCa4BCj
+7hPe3yWZ3Ym741lfg7cXaY60r6dVeD2agFr4VVSBbSu6L8m+96L6QH3E11jib5ouzSifbLh/z5M
Iz4cu62PmsVa8/Ej+XtyMZj2HN9AJMsMaK///NVPoL6GDkeZVzqwfTLhSmqdtBgLui9W8Sxntz9g
4nkuaCCdWUheJo+/3gXX9CE3oSo8XU2z2pZwFo2rvB66CwpT2R63tbfznFK/L/vA+GZMfv87qFIm
5ELP4gPK2oOX4zAweTwb8Eb/gYX8g6Mq3S+eA3pRi23r6dRS1hoFviW/Amq2fNd7g6G6zGhn3CKx
h8iiQE1hlS3ehRv3cvPxe/h7XUWsisuF1E42F6x8b9+Dliq7oB9zBY0ifxCkduwpGRY/Pr7IiTp4
3TusklgQHcyhPPfTHZOTidaEVXa1eHNznN1hpNargZHsibVDuAE9luGwz8s420CUsmk+tXg+vNSa
AL9Yy3MjbMRxtd8l249/2d/DkB+GJnwNRmXRP82xLeGiuT0/jKcDFrExqiMB7VS0Jziqfo2VZG7i
OuKjPTOVv5WQrg8ERDn7VwS1Olmz1sljLwQud/SJl75b+LS5G78XUavGusYVSudqU6o4YcCphFSl
j+/45Vj3dvxz1l13OKsYn9LQyeIq/MBHhJ9e9R6gS4Rt1PNUJlCJYAFpijESKGW21TLdJ2PnXinV
OztHmwcE2rhyW60v7nqIGxGFY/Ho2d1tYNTL/WI4/U3VjWPUjcnPXpdPUuXW5ZwTsFJjK416GEpb
l/94Zq/w914cLTeCc3fdLXCUPdmVen2GUkN6l2a3fh9lD/N9SWNr3zsdihgL7+79x8/v7w9mvaDP
kOEA4iPwf/vBMFwqc7Hdy8mDxpFIv9sVVI7PLLDv3BVfpQ6IBi8GJ5yTi+DubRdCii5hYMR3o2dX
cdgBnIpmwyhnZDWp9vjxXf29oHts9DB48IGu8/H6z19NxwBAenYd/aWgW70Jhmnclqnh7jQH4drH
V2Krwt/1egBSo2LLS7mQ98YNvmThvrpWhylgIq0Og2Zhix2+XLOJEEvWX/TanWsid0aHZlFcLV9M
tGcW/VGtN7eQJMb64ILDvDFpPUF/0uhY66pYzIsBH3kaLaAl5Fa6c35rEGKLK7/23X3pBVN8qIa5
+SURkv/WJvpwjzOBe0tky5aGxdCV1mfVl8X1iGXr59ANc0okVdp+NyZAcSFGWqG2tp+SGka5vPzZ
txIMbxunUoV4A/Njy+uSnHnBlOxMbMvEnE2Vs6VZqiVQhMvyp0jM5RqfmBoQp1v9AoNgAKmHSM3E
W9WWxR3tcHRubmvJn3z8/Z+uXKargn4VncNGFX0oS1n+GVr4LSRSz+5vEBr5AydU/c8AdfreyhSm
9rTtcQgkCNd/1MIoE5Doy0JrgfLV9xwtxBiOmk6wVYWrkJSnsrQ2sdJzQu7t4l6W5eCHHt2aJ4oA
ZrqP6eq3YU7Qz3SFm67BsYsmPgsHc0IDl8Q04icc+zy8ZuX7tbI55BIpn0mD6nfP4eeToP0Vh+nk
BozgdjbGLdE6wtiDx8jdXZn2X0wp63ETGEJ1uzyF377tiDNc0PnncIlnQfIXIJQ+AywIjOOPler9
pT6W7leydITagK5sfECPNX+kGZbARo4347kwBBpbUqssddUguss2kmrvEAm9RLFHX7DbeJrbQiiB
3qrCtMa2HQ41S+EG8rG6GNDBVaFYg1g3iAorEqc6J76t+pUuBx1/ZT1qmXkHkVNL99BF1KXIe+Qk
BrSyZOWHIicu2p7fQ5O1TLa4iJ0GoVXRTqRH0YbbZJYLNlwin9inWuH/dGil2lFdC8bWYEFMD4Oy
Hj/zMWgNGcQOYrLA6aGnIUucD9ZgVc9sq8w2ZP6Jf0gY8byYOkF6DJmwOEjT6z8zNU5TlMywo6va
SAECdRMe52Gyfrk1q23opJ390IMNR+osIAxuqmUGUMPghMMWy9ohtRcLy6MCBfLsv8DbZJF2edS6
pbqC7ls6+zHj1Bz2AhzMRTL2QXaZpaRu0VheWXPaIJeF9pWneSEclPln62ZoRruqRB8GN8LYZwq2
Y9h6S4X/vk9wgyXN0uqRoaU1BCWGkLyyc4KE90nusUEPzKajH9VMVhMi+0WOSB4q26VKBSBoW893
y6isKik33SyIrytI6SrDOinGH24+enqo2176zVscbKjGbJX6jkZ+cm0rfUFTQ6xK2Dgifo4DQHgg
/pLytmVLmKIFXhGFiQ+t0CoD8CoKvEd3MBoHBXw/u2t+HlKH7TJrFfjrqe6v0OMsXdTwksctHdn4
h+0mebu1MM4Um6RH17ZRXaWJC7NpxXPsI6W89USiHpwJimDUxfQtQ4sHmVAW8OPPqE4zBOrFCvUQ
Sm99UJkZ0w2Q9Q6hfmexgSoXH31i1vro+kVGfBR7Lb2xwhHUZbVlwQx+tvgC7C2Rgb63DV64kMXc
wm2ZX3iRaJPZ8i85M4+NB/VH0tkpGyFK4z8XrzAvK1iAT1ZuF5i6GJF62BRoOPcGMoAe+YELNbQA
VUEgrmyHRxeQUE+sF2UCJBp+blEsQyOwLTu56gXadZudZab8lMkCSrKhGhTf1b/5l0Y9H5dKWz7B
AGLySUAtXiT5CssMpNL+eJntzJGyXVSfrjORar+mnmPtZaMd5QA2YTWaeGQkmu2a6adp7l1SGEC3
TIH6ohujenbM3rzhSTlm6KZ+/okXMD4kQLEezazUrMhHDjlHVVLrzbaBdJVvfRfLPpkH0xAgDDHS
emcmmfcYcKalPd/QS4iwWpjXruUszwG6AnrkQRnL0BqhdoUFPFLQyz22kE2TqQ5x8OiDFJhtVpZI
qdj6RdJkdoNbI3eimTtsLxwkrY+4ddovQ7aYP8YXcKlXSXfrprB5PBkzEeV98FmDonNE6QseKSE2
xt0icXMllI4EhlZWjSKOSlg27U5kSr8ngQwUhygD3kzgTY4b9a0d8DYSIgMQsXnaXeObYMWFKNVF
Flj5F9Mejd8UZOO7kmYa8jp9ch8aII551C2LR3eNnfZ1Cc2Ww3W/ZN6ezX0Le1YtrJW45eNks+h6
9wd9lS6Bn6TAPBTiUuI7/dJFwoQECVINg7LZtLIvmsvBcdTXQA2usx0z4hsPOvWgr0jFinHDdyXF
YXYMt7+a/VR7mkFPb7VOWum+VBXChBIFE4Lcui4/wdEJmhAUnnurazgHIlm1CYSRSSc3y608RMOV
D58ntOVsXLN1oWyfazgpIjVrzN1Ep/doC7S4L0J7Us3vicYNoZ6kmwKCWeweOkTvBOOhnYr6csnZ
TmAZKm4zRWvlt4Po6sJgxSFuV9dreTkhUUH9nFlNF9lG498iegc/DB+OKR1bpPXN1qqi27AlojXf
1fDLNsQcjM9F72YHZQ7odDvLAs81jYb2UCPSRsZomiSQ0C2bQXNOgdz5JX5NREJGj97RquQDZ+4l
33DxkkBQ6VQ/BwKx1M72+nG4UbODMzQpA/ei7ki3COmv2hYTWun8TJGvHBGmtz9V1uMCga9Z3NuV
p/1orCAZKajUdrUZtBbwm5ABNSDDxtgZzWnXMeEE+aPliulIVFlCT4tdO4uCFCuYLsajEC5dqV/q
nEmWyzj2lPalapypIKowDeQhVm0NW6QGNoA6KNbsG4P5h53hzLHijgCAUY8IPWkAuKDTSxUqR5mP
ETqu0toWrdDN0GwYmuFE1C0xvpLq+RaPuvzsNlhWwrHLWkppNKW2pev0X4fOgIifeFhsdr3npl8y
vXd/uShl6qge2fxAcMvMX7b01D3U7N4PU7MELWA7vXs/xh5xvUWVwOnr5woYqlXzBKPYZzcdOoti
OfcX0qDD0UsMtkW+5XxNtSxFK+r6j1g658eZwiv5rCmIYK1ucf1x+Aog4+hxm219Ac4/gphEfCl2
hWzjwa/7Ys/F/NvplWg3YrScp2lIp6cAyn4GkBZkEBzu2IM+jyvhNqV7o3aI7UX80Dl9opiWnNVZ
5kJdjZS1YCNOBqSYUe3luKPW7fWNxl6hjaYcoU4o0Kjde2pOv1UIfDYiWOwb33SGbWuUIt2zo2dO
UWpAh7uCN45aoMZlFwNoBlHHf/PNbBCRIZGHRQHotnJuHDmO2DMwBB1y3R5QquApvQfj4+2ZZJDa
50RFQ8aNXQoBsZmStWg3dvw7TvXqoS29dNvadSdDbHKF2ugKBHFkMX0qnABa5UJunrsFzaPXEulR
kfW9gwBnGFuMlDhb4lIGf7CytD6p40NVbKpm5PXNQSWMm6CwzWTXBnZCJrYvbBQNciHIcV5g19bl
WH5qU/7UrmDJtxFrDuJ5TEmQCG0CV6srP07mJcK4NxsRxVHnVz43+XeRTRUyeSJYAKEZPsLEnKkT
pKJK6h3iMAo/Y4uQmAnbb0jFEGjyGi2jKEDGYPWkE+/KNm1kx75FZDsXW92Nky9tpowb2sfLtwmP
0mdb1BZRszLtI9xF5JpXvQ+mbBzk3p0KDzZRC/kf/9c47zE/VPEFxrKnsckDciL6ysDrw2Zrb/Wm
tq3Zelk3Ew/nngThLL9oMYtes97aL9pGKI2Q9oRkL5RjOEsBb4/NQ7v041NtJ7obcpxe0DupQvwg
smd8nst6fqgYVCVMLIHiUpuIVNkEXS3cC6ZXqFjDbEAyX/Kyu6INE2thQLmZtz+3ZHGDEph+9aVg
OKT2MN1g42rBPQ/D+GxhbNQwciTmrwm0MCN6stpd2wFcjwJLxI9IURvEmcNcHOlIl3+8JddJ9UWW
9bUxnTHdktqOmiwxmtq5zNBxk4PUIh676L3CNzhedXDOmw5CICS7jlhyrQRzckFMEVZWq516O9Kk
gzozTfX5Go+GZEQhhS52cR1DLVlKMpucLk9+U9Lyxoi11xWbUmjTV7Dj0t57So//lMZoHvBUYpSt
mY+e16bEMRVwvA68BbVlfkd5nZrm9Dno+bQxzFW3PiEmxBQvdqquLV8rH+OEE/CF1/kwx0l6cW+W
glCwiL0f/p+xm20OJTL5AeMaJpbdNtCmghRBRzgQq40SGidM5Ks6l6FrYr2RJti4sEs41Ww45Kg/
oL01khWwHZYRghAFeKQOvOea/+Zmxs7/MIylcVfGPJqwNmFmhqjogq+DZJLYtYPwjHCcGgKCWzeF
sL4kmAvRK0FPTDsa3jtl6dWfwquJXsFpxLOTmEXZLkH1AX9TZusmdAWFYrSDFAjHG/qnl7NX2+JU
kuNOg4J56eDzSne9I9kxIxEEi1OxK133fDbb7KFOnfEGfnmutm6DPS0SMg2+2WZfD1tqL2vYCdrG
26SHbxsBm8kgn+l9e1yY47VwkhlnymbS5mf0wyDwSnxDzU41uf/Ui7THPYnD7tNLGeV/lHL/RUfi
VUVp8118/48o7vi9+v2//mv/b6UcpLph+C7fCObWP/h/uU5rRRCeNLo32hxYS/6PYM79F71d2KkI
1fg3Htq314o5n54EHZ+AWri1VuL/o5gz9H8F6MjMANEDlv9/5FQ5Lf7CmQIXt/bxaGXTyz6pWU5d
PI+wwG4TXXPnyB2EtQL4an3Pxh0QNBiyTzqhUNqZyu9fbZ/1uv7aQKdAsVb9T4p8HGWabmyz2xTe
sNHcoLsOAfGCT1LXmCx+26W5HWL2oIFVfH31iu7+Xdx7LcZ779KomCgsIs1BxuieXHomaaxEXHQ7
Yqq8qvK2G7c5ne8d7hNDRHZHA/UGTgiwkgSjWUh/UJG4zcKT7M78Et7um+ojDwEtJBVcRDkWdY31
n7+qPtJVSlx7Tm8zpFdsCw3QvJuhtEkcJ66HIEp/WAzOq25tgK7s0cfnFR6RyAjKosVF6adXZk6u
Vgizru3OvKF3Bgb1M2jnhuXQt7RW3cur31YHheYy/RxTDlCUFku/pv829tWneRLTvDVQyDXEPYm6
3Xz8VNa/+HVJdn0oqEeoAfsGfeVT1ZQz+3ZFzOctHhnzR+PI5gcAUncTQx27LI3K+IIx3bvTgq75
rLs41z+++vry/7q6R2jrCi0Cm3bSHa3Y77nOEBxzvC2fkUiLH3Sr0l0izGT/8ZVOi/cv9wm00uMb
oKNzWle30nTqFi0+xqmlf/LZ8F0YlTTOXOS923HQ6oBtJbTBck4+77FxkiaJrWMS2y31mWT6NCW6
vhWdEJ/++e2sKZ1rIjSBt6f5zOVosmu3iltpuPKpG9zu1sNadabD8t7t4OthujJQE7veOmhfDcq1
KmMOZXZbGwGLcuek1UG3qRrmjZjPCKveez3BqkaGe8cUfPptkiFBsgWSD0oHEp4nEhhKL1JOZ8bb
u5ehC79KEhluL8mjr+5IBGr2BJGcHqq1p5wqwPWQgbX4+N38pURkrFF4ID6dr5lM4hU6+Pq5KYzO
LUWJ2ybTTVAfXjfWWMcGwio5bH/lMC4eOYs7+oaKvsnMmwMDpQJjGpx4YmOyzvyed27aWZUr3srw
WZlUb38OgSiNU5X+cRB1D0l20S9G+Hbbj296vaeTL5mpFZmab9KZ91Yb6Ot7bqvS6gmyPJrmSN+A
1FDAb/WXFG77FPRndB7v3JDLwXXVU6BgsPW1tfvqLXrCwbntTEcVF8mBGti8oXbinFsuThvEvEW0
wQwTpFBgj07743mdAhQrzSNnJCqfw2qL7tuUg5tPUcbGKtjFpr01GxK3YCjkzlfHXbRtb6ORXKQG
UCMr4ydCn/JHM08g6/V6zy4VW+mDQ6fkzMyzfoonj585nAENlpK28gur5tUjsaXZdqZpHl2z126X
Zmx/0HVYqxCY0uF/67TLdOfh41f+ztLx5prm29cgUn2SOYjE3OQ3AZ1gE57iw7pqfbohqdVimaHj
wyGHnKD5GpiQ9g8bsusb8ixU4kjgMR+cypipMQcZk8rRi8W0RbEyEJSYZmcG21+qkfUq7J7AIQD3
pKe5jsZXjxbGT4cIUMe7yBe/lVNjgqBKDfj05kKoq1MN6bPG6fNRBjM7GuLZfAIaXAKK7Zwcgk1l
la4WSg3Zw5kP+y9xxfrT+Oigg7prU/V08V4Mc4WO2cdV476J+yaFApOVPxq8eVtOZ9nnzsJdYQwD
/RLW8ekrWHJjm2Zjxr8Lgrssnow/ZSXUmWn2ZT95OhwptQc6CyEf0KnAHYgkddtAP8qMqAIvbcw1
2GrELD0O9gXlvexR0gJ5dusJqXavsi9kA3lYcGnAGtivPHPrJr15mNq6uEQs0T59PHLfm0CQ/5D5
woaYOubJyKUWOwBx04+EBdT7oabyTcqpPEPUemdG5FxOR8lfaYz+6eqZIETOimQ8Vq0BSqkTdvoJ
mqqLMTAW9q6Gp39muX5v3YE8a75s6ODT+ut6/mqktsuoDNsYjhORvleGgBtKDLH9rQczcadABVIF
BVDnhmCWjBs7M6YLG5jyY7wgBD0zNN95wnySJp+Nj1oalO3bn0I0QWMBnjiWCb2IJZN/dBw5Z/YM
794vUgJ2c0gROTye3K+o8cAVKRi8HkKG8vMyopaxBmWn1kM294qll7YnG4mYnqRErU2RAa7+tu57
/cyzf2ex8NZtC2lErAoo5N/e72qx6wlAPsLobiOwPM/IAn4rX/8RY/Z3l2U/eGe1fO89Y6Y3iwUQ
KTqN/bfXLFrMnE7THi1FJYzqO72p3HZoKQTYMm3jYNet4rbN66lcQHQxT1ry3pnFVhjNt2Tdc/zj
r8rjgLd+87hpOOG+/T2L5XdjIOpjAK39wPCmpDc73pll+e+bDnCVsO687ABgLr69iFYnOM2a7lhN
ZvoJL8LwBIzb/cd3gpkCKOqqcvV9aHVvL9IY2Ac6Rx0rafc/LeUWl1Bx2zN3sv7St3MkF0FFyxdL
xYoJ4u1FaoLMNcdVR6Er8xHDsTjEy4J/Lh8dmsgfv5oTmiKbaiSGPvAG6ht4cZC4v73Y7Oq5stP+
CDq6nkPMFcl9ipniszVME2w2asaRiY/1kx5X8jBxcvk+Ex5/iQHjJhlKVL6EBQb0EMVEB1+JmX7J
YA34ls/8znVeeP1QeNyIhPRgrY8wQ/81bzhEKhHxdCQNBG+8UNJYNkQGZFAkXFowPuyrCopEUGGc
B23F/6cqepGsmJh/OAbWX8I5AT4J1NwVg/v2iRXQ3P20m49u4QF6cryC9mWmn3kvp2OAi6zKSGzT
zGFUrE625rPvJ5pI5FHVJF4Q76tuaHmEUKrzM0jEv42a65XWc+9qiOQccHIl2RPfSUWS70b094vm
0mKmWuJdZiogTHnIMEXNrrfvVXrf12N6B35K+y2CLrhsvW55OvOa1w/o5DW//jWnMODMSxI0++KY
2dD9WUTqu85U8k7X1U2n2e62S8hfLV16IHJeLltSNXazPxkXnptQtW1MJNVnXvd6/x/9opMPZJqX
LCfN6EiTTgdkYhi/Yohk90q5QxgXqFkE+u4t3rW1dUJszccP5HRWW8eB6cB5p9KItyg42ZBAffYh
cA5HrzIU4RHCjLLBqc5c5PSM8HIRphpsNA5Fct19O6LjUeuQujEEWmE+EHUU4xObb8x+wlmBUGNW
9XT98W39tUKvl7QMSgfUTyki+CfbgFKr8yUQ3XEYfJ1QUmWacHjm5dEPGrBRpgFpEcxUk7A98LMH
nHuZseHQbEPONRojOPO1vfsROOjOwQGjyWBb8vYJoKwAZlkOnFiS4GoZK4p52WgTthbn2lfmN8Qk
HDUOQW3rJGlBlpJId3YcDOq7pmq772eezvrAT8cc+xboR6u/if97+3PECA3OtcRRjLOmbUyyJZ4N
4J60aNhV5qAZAnXTdPPQbSdKQUQQea37u01m0V0SUE9DYiEOnsgrkqP2ObiYiW4U2pZLu+r+EyHx
/xSqv/smmZiZEpkM2eaczB+sGmhPmuo4enWyIGOyAbv5CBd5XwrFcVgWQqOIkQxpRytTF3ck6Hq/
rUVx8uVNVu6ZleK9L2Y9lvm8TR0Q78mr7FGSJu7YHg2tWzL0DLraQ12V4//PkFnB6QbLEtuOUzM5
dNUadd563xbAJmynRh4VgVWyqSpqHyBN1RzIgrUA5rkSxdeSQrfZtJ1VHjPyrSpokoq23Mcj551l
I4AJwBaFDuJ6Jn07cHzRIyr1g5vBn4PrpLbL+9FI02/Z0qrHj6/0zmMOgD3jvmOTwr9OPmCPNIYi
LrWbZvamg11V7nYqOu3MNPHOd0CV0Xqx7NN7sdfV4tW5xWNTHkvTv2l7SegKSq5NTbn4HsUkIpFg
rMuLj2/qr54ETAwfUL5hsAEz2ayeXLCGVF71arwZMnP4SjtP2MQYqjUTyidoLxxSUPU7JKUEKwY5
nXZmIzX/qsEzZmfeJPPO6STAnox+U0Apg59Fj+TtzXN6SicpSWJPbagehSILYovRXnyd+gVIgSXU
J/Z2L7Qedl8/bXtU+sojFMPdROkKvVdip85NXsVIZACCI5dZXqQzVZAsxd4EwKp90bXBWy7nVWmj
SQvRTfAiwJH0RReUUqswB6nzdDSWtngkHqv7ST8ACQ/JDhUy6cVH2uO9yHzsCUTV1lnVP3LVASEB
RRKUsib+FPSRjw0phz8dd0jsbfMiJFJZ6YEJfpEXVcBTb8SL7KhbFUjzixhJvAiTmheN0otcKXiR
Lhkkfskd5EA5R8uqbvJqE6GTWjVP3TI2NWmNqxRKZ/NyKPJGPbcvUqnM1JBNoUwsUfpi1v1mvAir
8FzS4EqWxb/NXqRXXBwZVvNvSRYkAOBFIGcuRE23CqVQnqLfmzsXyQLHZqa0fdAGRrtV/tw0JE/B
sc1+ikKHTzskrCKbtLdZTxBbzDVufl+boybo/WpfjQ16STSVcFND/pSHWLvm1KxFnmZJ/6LHienc
xL6LjnkOpmzaxVILprugHv29FSMhJmiwFyvHOTb+1HmGYEFYIDQB0hT1EgpCTLpQX6dnGGpo38LY
75cj4YYFi6twuwLRDsmqm94tSe+zi7JxwthgpfokclXKTW7bxZM5OjiMgnHIXBha6MNRh3PwDLvF
dbotqZiIkMcBMdlmCZL+Xqsslk3o0+a9q0rTOCLE8JgD45FUl8oZjHK7DFL2FwYv97nIBxjWZIIg
e4YYVscA1gTtRw2ByhB6QWb8HjRqufGiTd8aaZbLJbJLiAHEmvc/CUQaliM8tJoMKfhz4K4S0TyK
khxD5AB+jioJ/htSPrBFd7Mwi4dk6RC/6TM49lCi7YGiE2DbiBrYxcmGViijOojbAfHY4CuEiI5F
/GAz10i5qt6CTJu2lFJBl87I26Uy5mCbBHHVb1Eq2Na1WcpcbqC/Jd9tkQp9l1i199i48/RkzaZb
7ewsT0ecZYSoQxibiid9GnzWR73ISDnPhhHWqxrvjYbGXChZ+qtthiPgl1tMrbHrCXfBiJONV2Qm
gzArG75SNQ4XTWKl1gGxcZFFXQDXVak2/+R6M/rSWPbpU9bVxjUAdu2qc0ldDD0Enejn/Va6h0ar
xRMCvex2EjE8gizNOqi2FIs+C92vrcic0qDcykXZzCFJNySb1h6n/7jJ/0e/8F8UDF4tRH/pFx4b
+ev7m4jslz/wb92C5f8L+YG7tjPW7BBMYv8tWzAN0qjWXQ5rHhuQF7jlf2dkmyS0sJ+nLk0/xDNW
L+V/VAvBv9a9NzF6LN+cK9iB/5PwlhfC56u9KlV2luWVeUBWDA4263QjYPtwLxfhfh1o0LlPaTfy
gYG0hl/ZX4NiZa+X6KrP042ol6Htv9kkOpozqr26mi9mwGA60qQm3nG+DYp201WVD827tIN0CfaD
vZRZFLeWJcyjNXVzbe5ijkQweck9sktmFNccLoqqk8ht6DTUG5iNmChuZIM2b0OQi2Ue8ylz+aul
ltUKjV6jN16xYwI30n3C1+f+SABUzMUOhm09iJ1CfVl4F17B974htoEJo3St1N1qCdDvqJ4WiJYZ
k77e7Nmno0KHRUli8046c0l/kgxfVZDcjNfhElBLQg6tiNFLQs3vugE1/vouLzXg9Qj/akA3N43D
erubkXEZLTZ/0vB2njkQ1mKwwOqgGGERRuTlGWbY5DURfost8Z94TW+ITcsIEcAZW0E0M/Nb6Dtq
7mhKDXnR/rEadE8ba3Fo5q9KYq/7kcsl7Y5ukjQ94lMonIC25541iMDsUfYoy5w1warz2yX07Mn3
D4JOZPFnbuwa0WjGGUle6UMli61GAPIqMaaGH3Lea77ExsrKI6BrPKRxjSyMPjep2D1U9jvZjT6o
78CWj7wuR34avExYV5zrC2hyeS3RElYcdzddsbBZMbspvsplMsAal7UGUYPoRH4ei8BI5BZ2lH5f
1jAMHeEFxL2yFYEgyQCmwy5Tcq44PRHiV0HdJ1jT4H9IB7726M6B+ou8GftIiLsnkZcU2/Qvvj6y
qtm5yZ/MHKMVVD+WyrtvUhDM6GEC9Gg1K840RrrwV+AmG5qaoGWMk6HRzdwltOMlgEBe2d4GyafX
gkKyOIeVi2Y606ZOiL1qojXuGGRHySEg7BriKNkltab0b4miyQjzApCHx5XjQ/YL6X+q9p5b01E+
jIYzWd8TVXTWV51OMihBiAgtFkCktsgCa7xOVr4fCxWjdhZ9A2u5XFQTTUlrmRuZZNZtHaA02vZE
bCeRkSf8KAQ2LYUT26nRxGcxBOa5Ctp5zz4FAwRM2fROGs6AsHkNSF1yHxpjEvhQ5War1QnsnN0M
zwzyyju+2Okzo5bHqHRsR2E257guyB4Wt31a8FdDrOYf5mPck1IwzljjAmm1zwHBxMOW5T3eK1Ic
QOfnvSDTztUfvXixvy268j63XV/16AKt+hpHUGNcrPsldS3TVHrh0JrkXwyODpg9le5k84WQnRuW
MHZIPu45KqEUFday6aiZZ5ce61oGb89tDoj6QfYLkgge/Crov1LTZOvRzqkyMA7N/Oo6LhgqXorQ
vrOZYhBMz7gfWh1D/DVk1WXnKaf0v02pLoh3HWwAfLcIzH0Irm2SzqCrVUXENYzwob4UbubKHVPV
bG1ypKXisTF8s7yp2bpA8VRLUwX4/2viZELTzW1UlgVQREVaEDSB5YsoYKs+aCIQU8Z2X0F75QOc
F5bjfkKEcZNYfKYGhjza7htKpl0WjUvrJHszINvaYJQWOtxMvE1Gf0BtHQBqHTG0bTPMiAA2Es0W
h6JxuuFmlqmvXfHdpt6lshuUqRsVYBeLNK/R3Ugz9d5fIuGPNRa40h2b5CdHxnT8NoHGJcRYxZJD
QtAY2hd6n7mJibKEKjW6IdilWaE1s73W+LGq05biUOdaYlbYqayecMFA5W7yadHJxs2SqidsO/Hs
T4pcgfI64RRh7U137Pt9y4Ffd6uvJmKKmiBajb0++HKDIE/9EWtViibnypRZvADXLMSXfMCadD3S
F5cPdeYa7SFNSQQJXT6Y9BEqq9WzIJU1LHEcd11o4d/BHpSyP9qVCSKkrUmKhPWQVIPuRX4Qi3tU
Q04W9WgbiOirtHzaB6QwkOuVq+pIdDFbbApH5ncf9GIPX11OBDroaXUcHBuLWEm8Ys5HtQ5JPXMa
Us69oeuiQWHIu3E6laNcRoogkPxbBDEWiCf+N3tntiM3km3ZX7mo52aB8wB0N9BO0qeYB8X0QigU
Cs6TGWkcvr6XK7NvK0KJFPK9UE9ZmZI53UnjsXP2XvtSWcbKy1Si9kGGyzToapBVsux6raqnHXbV
5JrhFkbLImin5dDaQm9D3R3670Srdk9us67LNggK7wLBb3eBjrU/3Rq6foTt6FQktutBsV9JBxGb
bJKrfshdyduz5b1rRohRUvJ4tdZNt9lYudhdik4t2ZYTu/oKibR7SwO4W+D/zN7dFiOGb4ZQAaGu
DEYN9L2I+bhlUpJb0UjY+nFCAS8i/HQg1zZlLZMex6OGpL7v2wA3J40iDAiT7+SRj0fiLLd6UmQh
fk8vJ83NvJkFSGrE1J0IyG30BnZVooT0MPO7vAwXsqGOtpeCnl9WcJ0bh9t1Xw6I67fY75yXuctS
raBb5XV97HvGgK+BvIJ1j1VzWG9d5N3gm+lV7NSYu+2RG4p2RI85ECG/mNw7X+8xYmAdynCFVL2P
3HtYjmaVNH7UCRP1r9V1SlyOTSKOGLJuq35lPhXUU3UZBApUDyfD5itpB909yYyuH8/KTTijYRxt
rAuI5NxjOdGVy5cFj1cWdZJg9X0iTfPKdm0Av7KHdX1VZeWK53ZY2PkpPrIbdhLr2WrHMt9DZcu/
O/zKJ3tsYZlPajDt8QtJ38G4o/XP0VloQWYefWUrfdd4Cgk77tOVPQj6BScyu0cnMLg1tNCb2cGN
8JY3KJ6m0B08ZvmTHqwXicjN14yol7vesjmgaJmhf0vmLKlDPD4jb5u2r8d44bu+NZWFlDqZBG1N
08/EvTsZ+puwRxp2IkuhLcy6tX6rZm53Tk11XTDqqSBkZ17jfS3BHJob6jiDdhBj/TN9cEBCL3Lh
+E/2EIp4k9TBg1PzRRDQgTES67KtLrKUHHB+t07/IjBFQx5vA4qKtBioE7UVDOpmYtSQxg3nXrbj
AXU+zPi1f61Fiv870bPha2C0w9EVVvaoqaa9NTJ3wZO+lHbBLteqi7xFoLLhVqTMsoPUbeJ8QPFH
mlEdHAj8rd8VBrJz6Q3JO/Z6/QnWut3BG7ScnVuBogtFvnKCb/2T5AH+kf4d9Tpgltnpkwc9n+R7
5gRt8tiLgqikXu/qOQZDnZnPc2XW6r51mVE12IKILdoRIWTokVZxVrB+06v62Kk6HQEI7UKryVD0
h4by05AiUL2Ta1wU8nyTCO6AOO8qbg1d3uReOWBd7pX4Z0BN1mTCy6njxCgBNUo762N3DJGuo2AT
exvPKOszjJD+bi21OV4SxpYlTPD4pxPZ9R/N95/lyh/HQH+s59lMYhjKcs75vB5k4IKXAmbfdklv
XN63Id/xGBuMMWJGdXReZkNFJq15euDz74CUH7utP1ZnRIs/lLuYOvpH3/KnRuhaYlvODBQac+vq
ceAOQzibzdvfX+LH5vFpEXQKDJkQG59Civ1Pk65i6Bo6jpW70Rh9hN3i4uqSWLVibNLtb0Ycf72W
C/6IPjUDzk+N6sSg8SNItCY4pA6iIdXqx37CJzridZG/a9X/cn9yYTYLMTlmqo7U++O9ohn9tFZz
53KmYfdxCX2hboUJuBd0S8MaK2vcUXVH/Vz0R6+2/FcNRmecWT0FZ5eyL0y+/TjP/fC1w6J0XNFU
LL/5kL/+wnzGHzNY5Nb0dj6NLVSaks078eUXrd/GRBtXgIiKZPvjJ/5Pi+Vf0A5/utt/abGcfW9O
hK6fUMqn//6PDott/JtnC/4OOkkEOgyl/l+HxbL4Nzxy9DV0w6SKYpf5s8MCYvk0/QCMw5+D/HhC
7Er4+9n/+pd2CjEBVsf/r5MICdso+Cctlk86Q3pyJ72cwzDCRMhH5+bTrZFgBCUe13h15iYxzKeZ
VAlqIYs0M1zQc9U5txShk3bQ1Fh8D5bF8jZN0MzaedJqHAVH21+1YKd7zkh2IAlww/L801f5F3vj
54f59AGxj5wmFSAwqd8+Pl+njEECt8a3OXMNADvE3IKIB+aAwHMeO2/396t9fFKYozHWMl1Cg5kf
8zz7n9REap0F9QEVM0ljaWQT7/2Avbq7+eerIDjXOa0y1gQ5+PGasmwpQfY31OUneAckeXmoqId+
o744fdb/P+j941qsEzTV5NEPfHpxHwZcvt4GqWf2QJSMutiqbtIvgzkb9w0BgGdlpgWxnnXfbZku
v7m8jz/ZnwvjKKEBiBcK7c/HhXvynyQnOo6OU1rtFmOZDtCYyq2xiN+RAT/uvn8uhbbIhmNGSKz+
6Ztcm7lzepJyNo5RNOFIs5AM4v7rpK3vulUbv9lHf7kwUhXZC+AIIWUBuP3p7giwkRuFTj1YLunj
YPd67Nvy++ISevn3N8jpY3/46VAwsoTtEZ9tUPd/eqkUmISF3WcM3w2DGX2R13FjT3bcuw2hfcCD
zwKRLL9BTv5y7yOO0VEEnKbOqFM/g7oSm8j7ucpz+gQCcsc6deM7vnbChf/+4v5yHTT0kDYR02N+
+3h7MGVAAlewDqbR9slJkAmneVe8/v0qn8Rn3BpcDrimH/9DzPO5rHGKYjEHyn7absN46oJVHFeV
vcvT8r4T9gWDnKgq7J0EVdD3Ys/tsi9ddVj19mIJRiKABcmo7nr995/rr66e1CoTAR48L0SLn64e
lDAZmhpNZoiQhNEW9GUU/YO/X+Uv7lTKVxBzfAuA4X9s+z/VdCCva45ZfMf1JCZmUkZL28qR5GCE
RCKVv2P1/vIY8l2b1Ock055eJ58RW3aQlJpfJLiwi1TbTrb/Yij/TPrOEQrR70xVf73YCaJHWfmr
/hyLvsFRkcUmIkT39aoPN0be2u6m1LAz0pPqf3cr/fo4Ms2gAWbxojwBUT/9ZokzF2IyeBwVGJ7L
IvOfpOEf6X1MYUncIhwfJud5sGxmaUZr0q0RcX3h6YCLdlGThC/xaZHXPWRaK/7x08QxBTknGmDG
OEbwabM9mRXw19EiG9ORDv7EnN60yDj4p/cTq5xmOhilaHTqn05EuKQyn5WyTQ/hZTk7NTTmSAFQ
BOKe5CBP/n65T8Kf08PLehhg+HnZDfjiPz4l1pToPbSjfNPpQtZHpVwgS6Szlu+2aE9dVyslYhEL
dhHiwEj9uMd8/qhnhc3EOZna36jqf31ocVkgv6Pg0k+KkdMt+dPjhGAM5bLg8usyGOUeuMQ4Iy9g
xP+bC//dQp/eZy2RT86UsVBDcsq+pUyIDUP8bnf4pTI4mUZ8WCq4+HCM2Z/uGXOYTNtVfLsNoksj
Eo2F/nNILPdhmosx3w8wl5eDDWFs3iR9S8LS3/+8v+5OrE8/y0RAdtqcPv26rVF5Sw4Tg/6FRhgX
++GWWd4QBZ3S9n+/FEdGfpsP79LTW4DfjBEia/IPH387/dTpKyzsUk06YcCEcoBNzBaBrNkcm1Q/
ye2Ce9Oe6Q4nrcQ5ZM64KHg7oaJ7MxLD/5LXSaPBVZkaNSDSIEzoRLPTlN++Ut/3zTe6SaN3GQDq
+8E4gyPK2W5Ku7As1j55HrplNI5ahauHG5oZCu1Xcy5vNMKdQauLatFvsznnxYMMRIp6kw5r0uzQ
CEFvhQA2lVpkLM46kA+tr5dZRzR7OBZ8plBblRi2gTn2Q6xmd1DRJGZrV/tkqiJQK/K3VEsD+kJS
S90z+s1rGvlGPZDaOw1luZMBfbYTz47jsmktFgOovE1ExMxiqHci8EV/5Dl3XiiIrPq8FJUwd7Xr
0Ri2YIJ4yLotdTpazjBRTtFJNUcKuIBkwE3JhZDENVU3Gen1IjhDcmmL4rnoEDx4m4lmoiJKKqsV
acdLYKDxwUoBV9yPfC0V48Frk+GrTTDdNUa//MbzO28IIeW1KioEtu+wz+1uicrKWO/KoOzTnV50
9M1HDDwvaqjrNyE0BppWWRpdJBcPXJuakuCaSPTkOa8Lg7f/2CYpao2iysnU7Vz/YFTCL2MfVagb
Ee+c5UwzApUd3cTKn5Xm6uKMrK3THHkZFvr5ijpQPOnIF+SmSCvtWVqVv3oRM4kKJIci+IkvOCPS
MYG1otkbD6DQdUqkkXfs6fgBjSKIqYjGbi7cqGD6tQPf0+JnBKsEmgkh0deepvWySaD/VdDPSKSO
g7TKuzOYPMuD7dDXBnZj1xCq5sTepyCCEiYdLSawjQGOm0e8rA1901mQ5eiKuG3LjHucbzPRoGzX
jMW/Kvw+uEHJNTtbiB1rSS4agnwZicnsKiZUU5fPF4WHeyDYrKsmGDMU4H4kC5P6xR3nTeIxHRFd
hs0wdDdaWymNOZ4rzqWEcRtRDxnefWOhcrud6oKhS22Bvdh1trFWAbPOVDUP8yxRuBjpoN8RSeWK
GJKQZoDJq1wvPdo2ahL/rFGu1PJDwasqP3Ciadx9rQmMOBPjghoeua9fe5pevMLtHLKLdiY5L2pU
hRKLkDyYJoYkTRjoE2iUFL453WHD6OFypCtqPGeZQL/A7Mi+M3JPQKhlcg7iquGMBYfJIUO5MAuD
HAjHXonICpSVbNgf3CQqFaO1MDAHnQzwntgt2sLNnJO255/+SvT4gDwwGZDK0RtDwgMHVCZCPTWX
e9enXR6Z0l/PoYBJ4i5xm2aRAnUMt3sN5BVnuTaIT8J4BiItUXmb3jO4IRDAVedujb5wMzQpHnAg
w11JwhlyLQ6XubGECcBJM3Tn3NcgkQzrVyNYncdqIbGPCEVVkaBNbzJSJAiVkaFr3XM2TVPwDE1w
lY92UlRILJhyfOsr3+ApWIVr7lyidYOzVsAjPPqEfXkx9ItabAVpbwVT+dp6QbtYGdu+W3nXWIyH
iarEE/It84NK7WqGaHsIb3kTd4VICy6ndJEl2CaeMSmKvt9SBXhumNFYcTceDzT0vW6ETu0X8DJh
QuaIvI3WfqqCsXg/ict9ctxH2KiIITwL2oRRP5WBvta05MwuC2urYZdAzSSzeJyUImUR5WcZakNb
D7sWrdxtOjaVG6LJKB0sVF3BUGfCVhYqIgiqM6yl/XI3kMtpGsD6ht7emWbWdB1/RSaMrSRxStBh
g/uFSmrOr7TVM9Iw5Tlby4fJDcBF7Sn6KWLjPh9Fx68ocEgNw3evSBzxXGedw3jJoKmdkYK3oG3e
jtTy4/VM/sSBDM32ZUoLiF9z4jRF5DlEvR6z1rEbdpwKagMJmCSEhwJWiTaHwqon14k4iEypvQvM
RS//NOz/p+/3L6qTn6qNX/p+F1+Xlh/mQ+fv9Cf+7Pw5/6ZV4Jz0S/SGoWxQePyRoWbT3zsVuDoN
ph9lNSXLn50/zSBEDaE7fxKNFW25n+KLT/8uoA92aqHT2LbpH/2T1t+nY9SpvvZwMeqQI8Dy8zk/
1kVaD+6JaYJPAEGQ7QqmEyQyZuWWYPFvpP/VvynEPlW2LEcXj+PDCcqOt+mzbdKec0h6YwedUiZm
WC4uYiQn/1380yeR9enrZBmimOi0omt27U+lZVZpK1PqAUpTH7gxR7D0WCY6Fngu62wp0nKXSNnI
DbNjkjQnX11yMjajn26Dv+hZ/ljlp5rzx6c4daSI7HG53M95FWJG3zh3Ey74TrSvRaWnN6iiV3Dk
723bOm9yVIDV2koeaxfV02og2yw0HKK4RMvu2gV7+uLkABENsMDmroDL+l2ouroZHaHuR2cqQmIT
yvNcaoiT9bYyzgyNfnHoEfbpZ0Hib8lWsA+pQtPC2LWFl5np5OUyGGzC3iqGb6NTOVkMLJX1sRtt
29QcX7KmmV5WsVzbQZdcuh1ISr/K2m3g19O9B9UUSK4oYIv59RoavPGzP/oW/9lL/sWD9tNN9Mte
8n/eRd6P3//rbfyvu/Ht5y3lxx/8b7mmzvmTfBwcQTr8FTaOP7YUw/23jSMIpM0ftKj/3k9M89+n
kc+PkxbGFaSUP40S3H/TFiaIgCbtaULHX/e//+cHc4789M8/DzGNz3JNuoaAOKBZYSrTT2kDn42F
NvYx31GmuUH6UpsR2sx+45iV9LoNYPPx2Zxtd9mgopHeOUQcJo+h1c+cdhPQb1iKjdW1qWTGvo5E
J+Y25Oi6aEVoVdl6SSLD6N9MPfRPRBjrkCa3pW0Ldd4UeoVYXO8CsV9rt9iVjp2mR3PqjIH6t6HI
jHLXntSdu+omBd3SNJZEB2+uY5TyPpdfKwYDk7mpajM1/GhOtPSmGeU6R04AaPlFl+XQBSHjHAhB
ZTEz4NxwrlvmK06cc9cSvmsnKp5EXQ5fJvxSCAEZiM7h7C9rdVWDmxO7sun94g42i1Pemphm6leJ
P+LGSRtXv3FG1/aPbtvLObLmljBc05hrta1V17f7Sgnl34+L1zoyyjl2lmjmp6Z6BTnbFfvBDybw
2eaQtCQWurkKLlQ7CDOy1Op5ywVxjU6xRkN9au5wUCOP9tLw+9HPQy6vXZ6dIdDW48QMsvsOcSro
wfSqVuZfefZBwgZrPfXtxl4N1OvUJI0090C5jfKmM7JCvGSOl8vL3NWoLhHoMy2qO6vw3/1RYiAw
wODTJC89AzXnbJW5rW+kmizNjCr6tjDjK6KcrZ6z35xnczS4a7vui5Sf5H3W4aNGebMa2jZpjZaf
ra+Z19OtOGUhXzUTr1iXU0bhulwgIdQngSgfNueLgIQynv57UckrPFqtdamCJlifSImDYhSCVOW0
dADtbsgXezZk8rSa8Joe+oGwq2uvb2IQ7v0OOOk9Zjr7rJys8iHtyuGQTsG0GUrvyeY19ma0ZTKH
mlJPup9SfeOM+XHj3kBfb0PbndMooy+3MiFOoXTWaYqLYp7n6rpAZ2k9WvgNxufeLCGcw4ceNoiy
4SVHMtcRDfljZ49+5I2KhN9QVkF9X80wq1FtFe22UOt6k2hDt+VHRdSngUfRiRmmjRnxWudw4JR8
nNkAChEGeeE+94llFIeAVy/g/DpAinVZzlSt1xOJ1WmC1tclhUd3c2TNG6Mjefk8X/Jc3+WaOa+v
9FmSIYmducTaX6L/Wq8qsytNkq398bmsUKn0tpaPIbSm2tpBQldbnrDkmf+UF1mHJHMz2GZfhjAd
0/4iQLXmHnUauEGo60INtxqpem62yQYYt/iDGVyru6Fsbe0pR9WpXtGCBNMbg5fAP6DN05y91lUQ
rFGatSY56HrZbg0NCdXRPSUSxiAxcdmsszVWSEXpgA/7VZP1rW3ZRRkSQEGqcCb60kKoLIvQHqXQ
Y5SA9hzangJ2Ds67fdZU1mdE7lkd/M+RreOyS3hmmCfm6EEDvlRsXJo/k6lOSJ/XrDAImO9osd0S
44zobuDslvqtE5rBWPUI+rTivFx0zglGKalNknWo1z2QBPK7QUfAKte71Ddjk9TqJ1WPCBrpoZRn
miXUdbvUWhVZRQFt2+nsivxry2meiIJYCUiz3TPDzdcQMdn01pq+itN2cm9r+tYgZJfbBGmgdci5
aIPDbULD3pTlrgYGF5NVpYi17tk/+SD0vFZPbw9enxs7+D5TnOOHpwuqSfk8I09zNnmt5d/SBIBy
Y6v0auDvjEriTeNqsZZbp/GrXYf2ZNcn43LemFV9nxb1dHOKPjCPiSffsY0PYpMQk7TtEUeBsAja
L4WH4SnUB8N8V6ZRofEmqG+jLQTVnSjfU1z7g3GfWviqNk6jcPIOlvfkVViDwnnEQpYvsxsLdGjV
cXSFF6Lrdx5sl9jp3ZoYyPfqCmmr2ZrlOYZYj3O2mfRXzGW82CVzo4wNXSRosqU1fx+F+jIIF0up
R2LOk93o/T07gCk4qkLnjmsYO4cRogMkbBVc5oBMI99p0shqzOWiEjJ5mbKMLMGqJddDjZVAz25O
xZXXF0jAgd0f3DooX2Q3MloEzT1ulc9F0bDUbRGRCEBqEUo1M2x6w+j2nemKx4mXPU6Z2XT7nads
+7bSkCQPhpc9NbqnLlLla9CsDfvezaR4Fvo0bpk5ktI5e/ltZ1sy7qsZKJenHaGGkZ5gdfd6OfeX
kx1MydXCwHYvChjCVldPKpyEs5wNTBv452GfM1mbNnpC3tq4NPrRmnTnizDyV7vvmiP6zfMyw3+M
fcgZHoyus7nrdfvCs8ercvGr+25d6ftyyKX5uWbkEbVDqPLkfAAHGzq4BMkGGdsziNmUAlZn1s95
IgndMV3tdgKji9+jba8oaLPILLX0OciV2PW1p+Jed7T3ajUp+YO+QDNLmoV9M+ttXx66BTE21i0X
ZD6n6S0tovy8Wsf3NC+uAi/HUkuzFhnEtTeV8s7uey0ucmE/9pg7QivvAFkMF8LoR3KBu1yjgq/1
96RU9UaI7MwGaRsahBc8aBoE8CGV0dzU9gFaOeWClMc+OIUf6YqNxbJRzCJ2NtEWrlNyPwets+XN
9wZcJleh6yHX7upxF2AxPOsmSG4NDZFInagYh84EL0u+gK42Yz5cNdKezyhy/D0banBer4W2q+vU
eaAM0tyXHnZ2+ja7C852vWr627LSGRd1SESjINcA0SVFgnQ5by3rKIZ2vnd8UuwjhcO76yIvFZBd
fIdibV+nFCW3BApM3nMVGOo182v31FnNln2ODjeaBhcZYGe8d+mYL1s2ufp7ySv/0h/dx6rViuda
cJww2n4Nc0+n953ItD+zOpXvkyEwIqXTJ0GDiCkdzJe5aTy9v6gIswshcSAKDjA7zstcntfd4j/x
ZGhLXGhoGvnwp/FXVqXbllLzAbdJrh2q7rRrj7Sb3XA08nHYemJZvs2ZxnwXwEc7XNl20u9SgZMU
CYwZt7nA+GlMFb2roq7CQXcVTSsV8BtrZrAtpCfjYrG7OOm6K7MofOCmvpeEzLJJv+mrZdkIw67P
ce3yeRB9hu20njsJks9t3TXN+cI4cRM0S7NrTdV26Gg9Y6sZk4oZompklNRm1cPyZj+FNpJO23lF
CyiVBWAZj2VIH7azNyItp7egKJu7psybZx9q4tOCtu5pxlFyOwcOo4bUW/ut0hf/0Rdy2CtVNlug
1284T/R9X4gKL4SOAdpo6osWsMnW89fqrZ5MazeWtr7PysmlDXmyxeCTvRJKzyLHxYIoU5nfqslu
QiI7jW0y1fUXEwr40TEd4zHzui9VrleUyL6+a4tVfTedE8q98r4z0Sp3KqgAPTsBISwZ/C1VqlvK
BMnLNEfcg3yEzpvs/WuzSbJDsXrphWBESGHH2GOz6slF2crveUU8acj9H0REWvW3RLu11lFK+AlY
QOtH26qJ0mn0aqfaKnudqCT32eLzwEnTKL9Ip6l2tqwbvMOj/UIKSHUvi5puHyeRuYIOrhEmMXeU
p14DvtWexAgjrChJXQEFWNLkpkFYcnhrqM1mhSyjMN+b3BkPFe1xBNOz7sWTV+PnLHN6gOjGB17+
yPDG2Owm90BUC0VDAyErCjTTPtCpE4SX4VCT8K5FQlibv2LNSmZ/3MkhMb/UaDECbs5uiJDtkjwy
wwJ80kzhvDvuUr2a/Thd5MFAtUg8xMtiNkyjUbvDkC7AqNJ5abqvNFDqo9FA3HdXzAKnJAk9RjKO
O04TvbqpmeNk0eSuKSWdvK7Myb4EsC52sNGDuIbbdusZpgNAiOY6KOvF2aRVq1AhJ2CqRwZRuEZB
ixxdc9XFptIFd6IlUFTjGyrG8qIvTLKruloi4Jo8dMia0uhZ1KUTAcfGAexl6znCEQ/rGvc2uHbs
bVwSaCBro/cWJ0Hu2OkyGL3yfl4hl0cajoTubHYKb58Rb3BLyNyy71vE0kclci+JBseWXyZMNTrN
3NkIF2kvTjh6gLLx3ZfG/DjK5QImcptsDA12N4W2nu2XrLFiShjn2oJjsutT2/3mmJNuIeVvx2uf
bfhgL2VxTkhw+urJ2peHVE9NLy7JG4gn4mJOWiEUtRtcPuBVAky5uOwqsZ45rYPTz5K52gbeWD5r
hU8RSNzbPVMXHkWsdZQpeHnfbX+oYzchyk5jl2PG4uSvxMbncTsU6km0srkabfYnwwXGZVouHCcw
4NoVffD0ahqUnoSd2VYPiVUgOeUFs8AUX7JLAnXGmFBbJy6c7BRqZVj6JXhXBpmM2L8alJTx0rv2
N4X1vA3JhyFBrCoScVWxKR5wANnnCLOaeyT+zbPnp5TTnT3UONe7obvt8DBuCV+rzhZ90F8Il5Rx
UyTuQR+Yym14/SRvdjf0kVEn0x0hZdPN2uATJvlHTj3N+MKPdIfsrtLNvwX6nD6gFCaSTrOyi4FO
RLsRdVJES2/JW8Nu1j1QgBHNGfOc8z73/eNAhs+u0xYbxxhc/R4f0BKRjPmYGUZyEDj47pZEK767
A6OjJbDGs77lVhz1IfnmpBB4Bkdmly7DmVuDTZEXT06oTMBp6SYzg4obbJZfiZ8ObvJET7ZMLWSM
ouHguPp4zugvPTaBQ38fCI1OzlbV30E9Tl6Q6denKHoO3NOYn2d1zntcy8rl0uEuxsy3x9YBVUHm
uMPDvHasFydJ6jNXk915YaUGWof2TjJSKTazYdCcs4rc3bJ/LxjniyXfTSRtHQ2soaEB30dQ0Yrq
wV7lZIXpyguaSLQ2AvqDdUUyIrkJUlM+Nr2HGdJtl4kCfkxLOzSSdOVPMLS4AZzUdrxou9UjXQQi
L1HIJkV1indtptm7H6iams1gggCKPDGrrz0yjadxltOXzlhrJ7Rnx0Hs3Rv+A/mNNkkfxRwchtHp
grNl7fPidW29INgXPTU+fsjSOgAI6OctzfBa7iiV3yqpSA3T5XStGtuZNqr333W/UM8yr3R5Nq/+
WFy1hkM/yafQ14kaWtB8ifJVOmKe7wtV8uDOOF42ZT+lj0GyuHs52/KOxkey6/MZOsJkprpzsJiq
eKEu0mU/zcKxN0SG5FpY45auIzNd3NgvFtEcNQfjGm6OYDpvxkYv4pUOXLkTq2Vtg0T6eI56581N
9X6XQCecSDmkGg9JnSnDiTkwoW6V/t0lfTWqWsTwc+DVJIiAbiy3HE/XKeYeJ5+1cyc1RLNvLuc0
doZug1u4vm95XVZh4ygG7qeErY3Su/4Lfd/c3zRDQ9crIKbMq/P62zgYzpFUsGEzeu5dnowqEkRa
fdNlTZDhQq5QvVrzXYaB5ZwC1YroT3nhXJvgKgnfuDGqtdmZk2Vhv228i1Gz5ztvaMpLrpSDGMlB
z7hKhIwABWFxk3VNaJFhlZeLr2VxLdYu5r1KnAIS5DRenWW56Icel2lAmzEJW+SAW6cVxS0BOSSf
yaYiMIfQRD3kyFVdu1peniZeraNfGF5CZxDezUIgjz5b3hHL8arfigqXDdXDsFRndDtSPypzMyvC
fB4dKBuepVl3opNteq0l6DREzJ011aTVlJntfrfrdWxex7QunG3piH6oooHULGYELlaqh9xn+9iP
kLiwTPpkxiZPgzOe/NOKeAlthyMmGwPYDE2W7qrCK51ryWHcPiReUQ7Q9SYOMoCgg+QsM9Wyxr6e
s2o2ON65M3f++1QMRfCCiTPBH6cPbE5xK0/Dc5XU3jUnB7v4UgYTPj0bc7E82K1f+Njj2sS/SDjX
JjcIKZN2W3FqmA4AkNpiuw4lq2JwdN4azsp9tPrEmbRYqsiDtBqyp+jhc7KdN4w50yBaHDMx4gTI
IkwNiy7UTQY6v9oXhtLGmLWHrevBpyGGVA1n9pQN+Xaqec3c9pNH3k5eEumy03manAsl/WE9E5iv
7b1TYjXe0x+qvbMKRuS4s+aVjuRmHVcjudV8h8WlpmsIP7jQdEencFGHFInOcL1oQ71sLL/Mlh0x
hrq2LTOd7NVBmpp2XeRdUO9W6hegfIs0231gz25yXp2ycZistov+hV66y7ZLpIhFuVWgHis9TonX
wTqz7jqsNGr/h/QWv9dnL9nksP3OtWltqI7trwGQmSPRmcFKshRsm8hPZHvuGTiBQvyci791Tc5W
IVIeHXepU7vXkrDK82TEjuglJr2/nseT00m1X+1k5074/jbV4KJFkGu9A+VththuqTvgHL3mckhj
JfTkC22MeoMH1juMdA8PNQPnM3dZxSEZkxJSPqf4UjkaeSzim4tgK/TH8SnFTwrtxezJc/O9e4Qh
RCBUlBcwUjw1YRbXJzgczVufQIlnfs1a/hOpUTNy1OCYd/IIIiXBQQleh2yxNqbqqtDoYODu9dLc
rCVGvGygo5VV2aNYqThU0RFa0GsynAZNbAd7reM+S7NdNktt7yliTwabEqxhKFeW2EeZmMaDD6Sq
c9Zpm9T6sgEeOsY0xo1rR/ZJqMzUAk2iuiw5OJIZHlwAsrp9Znic3+0g9hsj/yqtzN86MBaispSw
UkIPf61+sRJtvc8qUuuVTPcFKpjY1rJl25vVLYrUr7lbeQAM2OJvkGUYO6Wn5cGdbHnIls68H0q3
e1/g4lxKDmViw0ZYXZNxyLsLmySsm3a8MMaxf7Z1uMu6NKsDNb6Oyp7lXqDXcG5yGiuqeabO0ryf
3/0mwNDvSB5sNy/VLukM9zUr1Dlug+qhUkP6qDrNxeTVed+spPD+L3tnshy5sW3ZXymrOVToG7NX
kwAC0THY9xMYk8lE3zng6L6+FlJSKZlXV3qq2TWrYVqSEYwA4H78nL3X/qKWKS1Lvthnp6PuGLok
vZtnNBQaPrBLTSvmrWBEhPirqbalMdBqGgbPX1VToVq7Zqg2yZNde3O267VWZRHD54tN1YtvFWk3
+85OP8y8sg9pO18ZNBSRIDsPWpU0gZYrLNVtqtIIHYgEnaJv5jBmBy0pXZIaXLISaY63evl1bgzC
hzz0JgtaEmkb2QZdrhYkI9W60rfRaXBEc+2U0xslveKTXEXLgwePuMs8vk5XnZcNEKgPHEfeUIN9
KXloibn12H2m7LpgfIP9Mh1DYDLV81LnotoWptZvm7Rp73IyBeFFoFi/Xcit1yTyFyKd1O2ijM2h
lLESmEWFTC9StQCejuZXRn6XQdJB0ugJEUQ8sju0Pc0bnvXbpTdu0XM9wBjdk8XBtKOvnxVH1Kes
tPeAROJ9m3NfZcb4UmnTck7lfIymYdnahhltzKQxdxHE7tMwifpcVu501CzaPSN17aEFHXluSe3a
aNAfdh7A1ct07MO4dbWP1gMr1DmuvraAXbGxWxvpmyHeU8H4qqXJdXRap/Xdqd7XBXMSnXzHUG2p
tzLT23FsNIMuj+dgsOPR1zv7mTV0eJHNeIT/EB3SXAy+ITN72MoWfevGybp979XHuSAnwEoaICgT
whiasJo1+r0+GFcQSnPYUkZvob0VJmABujtJoPG8jLsistOTEUU26nhu22ZJpz3awDlYhuKpUTP2
VBFpRMqAB6I/Q/JU71XwuGFEzSWRhq1VPYjYfo4Fd2ae9mSuGxXLt6M9rVHXPhdrPbFluI7TYqYb
lnYu5mfVhn6hwWVKyMItAQF2pl3uqAXKLRIi68KspPLViyZlo+k1cL7RAVWY1A9NziWdJOMuhtfU
fvDB9KM9ZPA4ujZ+WvKC2m+SXZg6OBFwy7d+mtjly8D8cCuUeQpikIl+kzFs4+CYWTdG1427HvAy
qZVxs24Ec/yVgyi1BrF8mwkPfcI62HAfk8lwHOn9QseqLmQetY+aaDTfiWlckx7KQ+m21d7R0pg9
Ar3OVo0te4+Ue8dpBogEPiwzYEA4j9tqTC9kacsjzUHWcMSWU1V0N3OWWSeuYfVhoi+gwVBxSFHT
5AGbc3cxZkV+nyAIQm5QTBUfLSuZL9Ac/qb0lNM1+scHREHkFZu5S9OE0VFQFskIDRJVkj9rymgS
VcUte8DB+jrRQz4oXlOTM2ySv7adHCilXgIRzBVSv7MZHgalNn1JdMVboOIIAtmjYUyNQOaK2hCN
CZVgN2JSPCKq758iOqmnemazTN2kuWG6XfkkHTuU6LTSEKMiokCDqbzRwKCIVvIdRx7trBt98bBE
2RwaMPT8vk2/urMVBzSlbrTKu+lJOGY5iiaS+JZ8CTJEcwEaHRrZOeEEZpb0eMDHHO2FbPVAbdz3
NOsRxzGOiLbgyFqCQznfN5vWLDIgVU0Dp2WOaQjbVuJbTNKoakv9amD2SgPI7MKBQFn4PcYA+MxG
+DmLZgznRWcNygp9CBsQPGGiFuq+MgEfdySdfZDrd8ycqaDzrs4nBB/KFeu1vZtntmaKVSUQbqTe
Y9fpN84MO/AHicGf6FQ+67AtZEYOSSEAJk2Ijpr5c/5JW8ajYlQzzgl92HNCC3N0ygx4Z+dvBN8/
iX/wH2ADQ0SprUEgJkCUz1qjaLTG3Inw1wujQggLbkGfTgiaMY3/9Sf6SdnOx7DxKGjAszXVwsu3
/v8PQv3IncesKasUn3QxOtt6cPpsw3QlehlqascAiXa3UKZ5yb0W4/Le/fXb/2SnhF0MNg8hNAIg
B3Qn+qPP7z+2MDtI/oR3gtK3QOFUcyyzUoQLZgLLM3QVx2ue0U9kw1mVBNWpS0OnAfIBRA/23uQi
9hrVO2u97Kz/B23Nfc2xsPyvVY/zXjezSOOk/67x+ONf5/SdnlH9rf/Ln9p91Gs+WvfzD316ZeQj
vyl/Vr3Lp39sq55C+kZ+iPn2o2P0+rvSZP3J/+5//ma5vZ8bgtrea1n166vRdPjEO9NWu8b/+vH1
PwW8XXx0dZ/UP0puvv/Gr5IbHaSZRceGpA/MVKsq73fJje6g4uNO8zgJIWvxVjfg7yo+Ha4aXVDg
ASgYHNdZ/S2/G3gN9Rcbni2SAUt18GP/IxEfP/6Tjo8cDsJIgGvgusJ/BXLi8y33x8Glp2ADC0Nb
WlbsHfFIYWxI9bIpBQ0ysTXnoeBgpIPir+VRNdrXthwOzDb2bdfRn1YTubPyIaSahZ6rx9JvnQla
GgHp0qPJtXYxvaeofasjkskIpW3j7DgT6Vww3BlWEAXdv0smOPcz7K0rpWtDB0Qis++vbmu8DzQT
WHLBqHCqE2lxGPrsNTbZJfJIZ4Btyulx7VrA+rKET1X6GI12QFw3yCw4iptqGK/oPZ3a3qA0MeuL
qkh3NMWu4VCACEk0ekrtciA3dFMPSKkbk+kgopF1Xt99WMbyOg/TNs9wBHYUla0yfGsnewwLooPL
ePmS5cUVBK5yg5ygOJqwNCwne0VyJQPbEKGTVN8IKYfxWctnIcpriW8aSRCgbst7t1Ja1jEz9cdJ
aYfXTLVa3+GQs5HWwtFgjHWCVfkzh36m2RjHjXJfZcyXBxgkPTzEUXNuXRqdftNRfzTo0H18rc92
QdhtMZk7FUVQYRgMQ6fkZHSMCAzZXVXpeGMO+pVhQm/W6caTspd7bMhlXb0sAo2610xHL48d5ljV
2aojBHxCpNtJoZ3nMr0IlTHKdotT3iTkxBc50xIX00+83JhRcTZESZQuUxWBBchRmjsarLc0eBIf
kFMd2j1dLFNx3pUpulYc+zg5LmzMlh92CWbaGIgrdkpBTPOAMYettuyUE8/KRmquulnset+VxWVB
l1MzGnldCeNOcVPlLhcew+8oVjfaSGaRLpdHugInM6/vWrFArcHhlzK89mGWad/o5gAjm+2RWbbn
+B0BprRrcG/DjWIYCHb1oM/jUWbZsi0AxfhlAbVqFqyvmTVRS6KLtu3uWojoW6sZZ1s2T1VOEt53
o9lkkaidtjoB3UmoDw6qDggwocIQz89a78y4cD+ndAUBxR2TtbztZ3mpWZ1gvFzgo1k089pzxzcT
2X3YFg7lKQDPsG6T5xwzIOOYGAdoyuBJSayLXIpnGlkPqlKcnYJTa4K5hEdQny7NqmS0ZMlgltkL
EQU0AZjXbFWjeYQ9xdOo15cjVa+vYBPZYg8h4pejas2ELXPsbJsa6t7LzoUJEy4iqPjQ49X0Edth
EjVH6H8msThKxrmcIdq8Y55J7wg7B+n1xbBJ3OJ91NJyU6XAt3A1WgFngpMmUkDB8RD0Y7kv0Y2B
8k+YGVP/ONn07lWkkrOVbRLooSH1jK+L8uhAvlKUiZBDWD7kW+/0jlY0+IwqKFODFFvX2nvpJOhD
z4zRi21SXFFZt1sE/zQfbiokK573mmkt4a9t9g6pbZCGFxipuE7MXvpFphOrbgpK7mEmAVZmTnxn
6EOzN3KtveDUAvDMa0pgdUw9dTVOON8WTDSG4bVAwBbO2L6eR0/cgTUgJntmvMsJYmNWsXXZ9Mwn
58mq2JA4ksMjtoOxNLKDqXAUmKFKTaRPb0GPVEFFqY7h5Zwv8ZHWN9E3XZsfB42DLI/T9egpp7kZ
Tqi6vi7OcJ9l42NBs1zAUwzKSflIGTyDTlMjzgXRVQz81lz0oznMp65OoTdZs/RtO/Pr2TV4o1rZ
d8CBN7M10mdhZnvWZwOhI1HztOo5uY97XGvXiSsvsxpOL6faYi9HEsnjeDxJyz12ObK8xsNRs6zA
lFJ5bmkubfQWPhADKpf+LesXQJPsS17p5VGt6oGuxBS4i5gukBdUO8k5adM51RhkHSWlQWzBPFR3
llMQJX9bz8a+GhlzxxksrsIEXzmQB84pbL6PisNSry5LqQ3942zr3Rlo27Ealy3N2SOwu47Tq+Gi
3ramBXyuOYYy1REh0SP1RzDS7+p6fJtzOz+jIbtSMMr5Q9F3GxWU37YBZb2ina/G8o1zkhpYtcx8
h8lLMZv22yCbr2ncdzusF4Zv9tZeeNo+qdFH9WoAnnjZNB26v8Q+jvHic2i7VNL0cbFScC5DecyR
AcFY3JSWaFBPoMS2sf3CNPyYHYRhbVycMKgQ0WYDoJziJSPbHYfgUG0rlT2mlee0dx+EzW4go5PN
fF/VQLvHnp9bvS8iNzk3sfohuuKBk82yBbtmhZhOqi05JGVoJ5MGXbeSKESjPIRuHnoVDWxyuHAK
Ta3cJ4mXhoaQg9/L8dYc1JcpXZBLVInv1eItV5XerzQWAISOdtgpRX72PHagYRlfmKI2QCg7TduB
GcXz3Lvc6G4kwlksFuJ1ifOkszH0VMryPC3Lk2ujviH+g8qCYe8GvedE3Wc1+8mqBz+ppuxYMOT7
kpJTF5oLGTsbRjdW4EwY8lrGJX5ip/KLmhjlYZnHfK8kpnxKTX1+5IRSv8xeVd6oubUlKs8JhHVl
xeFsWWvfcvKbQb0zFPOprPLuPlMZzy/OU4W15lAztgyTHnFFPBYVuzmLrAJHa2sVtFu6MXr1aMZs
HERLm1gdQVe3SQhm8DgBu8aW+zF2tnGBK3QMFsVCkjNbb1nm7YbKsQ6lpqh3bdw/6bPNXubcRo7c
9eNgPJkxPQlLKGc8w9Um1tvqOGo9qqIWslPTsVuS99ofDJIfZkSi9BD8iIBUutbHxFMPckJMQkB6
jXYBxVvLwK3c6pAWNcjOuVNfAHGEPhYT4mo9Oml7QXuG+GsYtq0HAQ0Y5hxpXYgoxvA7t9nPuXZf
ekDGZTli6sYI10TTeAWcfJf06/NoIy4rOYXPra+29jbLHPbM+kKVynaKE7+yeRi86MpN5F2sG68z
Q35vnthbxQFJaZia5kNXYLvQMGMhSCKUiXMYSfSobpyNBPhcJNqlBoigipBOFEqQ2YRvmvoH2Z8I
Yy4qleEZjvoZVhvtQjLDruMqfUdrelo6mk62xMsJpLIhF6J2ysBR4h3ww32UNse61XeF29ECAptr
20el792d5tHmxH+Zh+kcM0c0l1s6oJdGPaxIQAbO8bQ8MBvB3WePlm8kUu7RUzzCJtMDdL4lG7t9
JWl0NJb6BUHRSVPZz8gV+TYMyC5aBi4WIt+o6vAYxwcj1a+4qSn5mJ2jCKGv55HRbW+L0twPXUQD
UXwR3a2ijneNaQd5FwWNcVfXxQtYqKeq1nZN74aDJw6LUlyUsYIMU71sLdiRCjRDVAR6MI1Y5Ro1
DQlIMjalmL/Vuftsrfoh1obcbl9qR3yYanSyRrIxo5rk0WI36nKnpOYuoaFvpQ16+fHrMNJwt8fj
QOtwafeeGu/qNqaaF6FRehdM8tCpvQ7kenXxhWrexvZyU0/eSRbMdul+uBisRSIubBXwbDTkm0Rj
IasncRLmykWM5RlI4JtNrcsAvfRxFlMzNRWiFX2PnTNo8nO/NJGvxq0VeC7w+qbiZWbV/oYKJMb+
55oXhAVRUXlnuI1XtSFuwOuHrB9n2+YHcvfamuCWiFuyBiZGttB09eKqSKHKKq1+VtM5QBVvBKPC
ZtIiwENlkhy8+QU+XhjZxVOaFmeTQhWS/MnRnceU9LwGsB9c8jRmFNL7BZ3hIpXXAOhe0tgqAmTl
ki1B7mdpXDnz+2AkwTplW6ZuDioE8YIxN+C2x96meGl7eZyFGk66QWKcodxA2nxoafNP9sVke+/c
SWlQ9hgE8KUyhQGxyWEk3o7J+KWCWb11mzzUC9M8V7Tfd1VT7pcJBnWGfNtetpiESfzsiMCMJDjN
0vmwUxJchJwfU8VbTxTEp7CNxettOXgvE7VSxlamVsoFACJ/mR4YzqCZAFNseWnn2+ZwW6VDMKvd
VTtpfqzLU84emCj4xsyBLUBOFgB9ple2/TIMV17RXM6xOBuKe+dJHLHCeDYjGL4se+wZAsGn3jzI
5Utuv2WW8rEYp1SxrlV7S8cNLUGe3Myzte8WSQaNNG5EnX2d6vRcq9ZjSTCxb5nzNkfgO/LXIV2+
tMZ0m7v9ER/pdk6bb3ATb6Z42NZ0WTLnA6fnvswqBjHqdBlrFrjR6KrBaIoFwTiyaXNaWzZ6nyZB
DkacuW6YavKg0YBMF/srGSu5n3T1qrzR/bFwdAZ93blolF2qL4yEkr0Q4hWe8ZNobFxt8PwBZmMf
x17mK2wNAFMPCn4LS1CSLgqLjbHOVdIOAjByLrJcqnGroDRYQzgQMyfNNyXrN40eCS6TegtXxd0y
biTB0UEC4PSjcdBGxgQp7W2M5vdRk7w0ZU6xNciLWNMvm7Z9HBa4AtCMx2NT2pEfzYify2X2ZT7A
JjGyL31j3tWKUe+Qsb0lOrWk4dbtjsr0YRho/6GGPijlTI6BIp6HqH0p8wotLRABJCNT6Ttj9l5y
aIVmO6nHqK6dcJGu3KQuwPOxvgXRbAWadK9FliFKimikznV3pavyvMT2JepCphcZrl4miDxR3WJt
I/gTm6zzOlq/8YtiswwonVnuHTcZd5lp2TSrkW+r7lyEKe6UzdisCilvGn1wQtWx6GjAK3MaPWla
DCueIR/n42l9NVTHrMQxG5iy10UScnHo/ipWtMEP1GCxyOm+m/JUrFNdRcQ3BdI2cqNuK7fZJLa3
jdIOxZI1br26/aD/eI2CK4yKGiWZE5HUUsQE9Ykxqs4OmoOD1mZG4LjYnScw4WHCKA5lTercpYOJ
8RjzPOvDYdZLzpCgbIHBTtc9IOhNbA/RBZxa2BQGUqCTKasqbMqmxWs/VkhmG+2g58gorLYtXiOX
NE+kEaBTp/cYeoKrZuFscm/kznOtuBejwkFpnXZY5TeXvRZ48WsSqe6+nvH1IBYanc2kD69lOj5G
WXVQTPwEbmwcUSuTWumZyPeInRi4zdHGnihNGWGyVgWiTP0cskKj4NeyWOEw99xLjc4l5FWLe3xU
kgNbS6k4nDy0iM0P4Lc7127orKNbrZg0Mn2GYudxtt6BQEUemsjRB2jAzDfNCgBUWBEKHwZ0jwnE
WFcPiO1xdJ47VCiChBAf2AJAfEd/hG36RXo41yeNoWN1aXInul3yhmzpsnKU+9TtnEBr8m2EnrIQ
VZhUIt6Mi7a1Vvx6NCOl7NmWs7I2cYTnwsequq1MudFlvLe18QSOIt4Ibw4bTZkCiUrYr63qpGnG
ZUapVurVkUDZD9PLtyBgj15q7IcSSXj7pbCZ5Xfu9YCIHipUKF396KAlxQfgd5IMzXToXiMvRXFY
fhH5eNkWyamYX2IHD0013xhmfDXN+bNSNRcNGmwURxuitbHupEfw/jcumjgjnTHMg+2tlPEC8Nq1
gW2l6eR1PDzBnbzNGtRy5rJsLbd5pqtgHhxK4pVF0LHFKqCLN7YRQ6DutbBAQXahJJSnUXspIwi4
SzGfmXTi8/FueCyDxO7uIRqh71U+TOq+xZBPY9Iij+3qU1qhS5h073KAZvHYSrw0+L8CbOsM8Qsj
MBTxUqAWVXHPICvWLpRMdTZMFC1cqN4p67IH5ui0s9pxQrCU3kRGk2wtFQ0ABjpCy7DtMuu9WwqC
VUYmLvmkPPWVdhVPkePrtU51uSBMrkT7HOcMzcl7u1W8TlARFY963W76paUFUTC2xggW5qSu5LGG
riBOvnW5qA+ROnrnymsQtvaZIUNCevciza9tnYbixuWwK8Oudh/NeHnQPVbOIS9nZrfOwYiTM40h
z1fKxGZjMNSYU2KW7nSmtXuSLnO5teL4kCwM2gfTuYur6Q6b2jMKh/9vpF3nBYev//t/wn/4y3Z+
+uVDpG+f2/n8xq/tfMX5hUY+kDJHNS3yuMy1a/+rhVbRtF8Q23DC4h2YVWHZ/78Nfdr5ZBdCx8R+
q9FhWAlgv/XzzV8gHapoiFZ0ngWA6x/xOA3zM2uMmZWKI1cFB2qij2My95Mtn93NlFoP9xudTB06
iu11fl64SBMjFIqQZNhDiYQDReRslFVgxDKu59fI6RsLGULb26FrjJDgUQyXhDotqEvBghC6MS4R
7JJ8QYeAQDxXL6o4oRCya0feJnqJ3Q9nJy1TT8aL4it003bDinkPuyalpCyUvPaCwR0EnKTYVT6m
KOIZbNDMnepE0MtcEyGOGI1wINL16SkOCw2lr9MNDWc7BsKnkWDhp8LolSfQGYm2N0mYuId4U37Y
Ve0cXKVyJO4ydVuSMLSfjJVn4TEu9dGeLWkA+D67E2pT3Y9IlVCNcwp/6fNCPw55k7LLZJJxRI3U
6TVOTQLwTFZOuYtw/6rbaEZrTwlTe9+izhgeJkbd1qluRzOUo5iXTb2QnuCj02axENYqt+nVzr1z
aLUBNKoQ2wcEUInbOVeNtwpw0qGj8FCPazcCWjgBYH6ZF8pFNc4NwEHb05+mQqbVLu0Kt/bnVKNs
M8DEs0RlxnCKW0HmQY9k/oVoyPGUt6Ii90BL3NXK6jTXEBiLimM/ySRsczLDPumMKBE6DeufNd6u
epFTvDj9C33rpkVliJ12g1gC50nkrtOHliK2opSw9DOHaO2y9RA5+NZMhAA6wkJc2cZCy2XMjP5E
azR/hgaALYRWiFMfBz7cXW+W07xh5oJsQM5NjMw8KTR3o5sNVuVh7KargpewcQh15oc9eW8Vbly8
J3lGdwM2xkj7GaLK1YhQL4XtL7r7yfWWr/hSpptIuqbclbXllac0RjWOxrSMt7Yb4wxvRKptTJib
xi2kiOqj6ub6awIOG9MuY/pdE8GOwi48Z1eKXcdyKzAKIAsB2aLvGWUY+6gqMlx7XWSfjaWR1WFu
4D5sZRHjJpxHa37COGZRADbEfPmqVlZPsxvrta+3it6HeqLHDx1cFxFSWDv3ZT9B2m+sScCemZT5
RVtqooHQjzXKJofWdWmgPOHUW4JZ5lCl1VdWGYGgj6u27Kg1FveVkxTgKu5z8PE5g8fhjA3OQMWb
OgjlZK5Rcw+tbNFG4S5IQmcZKzqgoxxCN+OFt07rLUSONzZjk5Xpm/upPiSExmVLhE5ZOjgmWhyl
YCFKB2OZAQpeI0PICIFzzO1GjaXy3BN5gNYZ7QwKo64nuAMltl7Tehq9Z0yR9MyTmcb2RtVGjfuw
7W5rMWtnUXnOS6T3jK0qzyOnRc2FAnsqaqZvhDyoXUC1QMFm6aVy3aE8k4iKCun3JgZ/H/dT28FN
o8uyzkXAGGm9orxl8H0Y3UGl4+UgJvuLVdhnt3Un5ncR2PI9Eh6lQn9ZOKiHTLlfknEBEYCSpGGA
tdT33gzefDubHQJGQ2jZNxuqJ0grYCp0wCIcDx4IKfUW/37y5kY6qw8IAQvKUkKcqIMOTXM43gx5
2t0OfS7TsK9JL7vGg2xetjPr9I1r5xR9npgxpuINnt3tYHZR2C8r6DZ3RIurPSmA0LZuJ57x34mj
3RHLRwxPNV7Nkt5NKlbCB4Joi1mY56ZfMNj1LwO+AZ5XyeXnqtUj9ln8bxtpj+q7O8w4UskC8trb
lDRCEWSJujwWBUB/vK0srsDsPMZiWt6SlJNVeZNdjWNvzFelgvw9LMa2SINYd0rJvMYh56AjeNH1
p77wrvAYOSQyG4iUsGbEbpXeGArZP3TyOg7ES+fQ60d1n80XCwnZ9Hs70ZybrrIJ4eIhe2Wwnku0
fuCMjgC3mkeSbdAY0cFphhC9NcF7ed2SqOUbgPOQfzGTLH3dUrBmlZ1DMIpGgJ96cOJRmmGNUT9g
nN3j1PTy+oXMDfUmQgGmnqp0qlAWdqngYY1c/X7OiPzbZ6xbZ+wi8XJdLe4odl495DTy4gp1FbmM
Oc9ALuJQ1Pl0a2O57zaVOujY75MKly/lO+LdKwfFq3pQHTBhgy/xSF1ZyyLGMCkIVgmkm3fXChcS
uPvAkjY3WRYFSYrJbKdo9bD/Xqz8IwDKVfNR3fXi46M/vzX/CQILG83BvxdYnN+kSN8/Y5LW3/i1
IrONXyxUEg5VlcrJWfWoun4tyCybcLrvmFxy5NFm2aCVfhdYaOovYFAcHCEQTEiu9iiTfhdY6Oov
+AxBKLk28gxV8/6ZwgKpxo/8SCIZ0HesQg10S9BVLDAuP0qKlgy+XZ47k1+BsKBf5EwPdpsJDluS
RsjSY6zuuhZyX9sTR9HXS/Y2YpD91rbJ31FYqTJ//lM08mb4VJSGJqfFz39KxXPJUCGdOefE3R4m
7ELfO5V7pymcmO45s9HcjaP3djKXv1Fw/aQy0U1AyghZ2FHIZ4eDyrX48VugO0fjiwljALr4EfP9
2uiePkChhKz7xt+82aqS+hGfxJsRPciFox7HCv0ziRrdkm0h4CNrTTHnYE7kG92Q/G+0Wn/+Jq5L
/pOzoph/+kTJQA+gsJQm0EHk0eDLhmABX3X3w63+JxK79e749FEcXp8rBacfORDuls/fW9MNfQ3e
sYcNWN9YypIy+WvvPWf5iDUiSpfm4A4l7SRv+9fvux6Kfn5jl7BmAMkI0ak11///QQmHCE0ocW/L
gH4MvV/G/NUc5qPbPoE3MPsw0uncUe2qb0a0LGcUId59Yka5sWmHOiKEPCuzILJaoIlGO7oP84wS
xG9Kb3pKjYH0PlNX0AkpjLxWsolOFq1nLz0JOpNx33cgVRMBVoDChVxcwUQ2OrTVvFwyOXf0A5qO
grGy3un1psZYTdycjF3vwEEdaqIBgx+OYpkqj6BbHwVfWbxncMkRBWGcQ9smsxhZGWxFFD621U//
9AbkQoPugvGuktugaeua8OOXZzW1kg+xDMqqI2dKpRskUu/vVJH/8kw5FC8WzDKD59kjbuDzu/Tp
1JVaT8riqGKD9JhNrO5m6ADrPGJAOer/9T3x+Wjp6gg8bR4qAwscCy4O2s/vZytlY8lE9AGSNa6c
RHQ92i2JeE1GDiSpbIE2t+7ffJV/8iFRwBtwhi1YuCgbP7+p5yWcce2I1nUur6kf8n2fdMBFDe+6
mtPibz7ivzzU6zaCrs7UILBCvVr/mh8u3MLNATnRlYGDUcsnbltDuzb9HXP7Z5knTzL4ca4dazCS
aPjCn98G+BCEZBauYLTy6pUyU7cY9jQMrUAPuffu0FwoUjBDXWKKaX9unTKsUpO2H6wu596eB4Ln
OuInfv34/6h6+O/pN//TagzL4FL++xpjk4r/cf9GqvePfZ/vv/MbOc38hb4Knph1sSfiYN3Ff60y
iGFhNmWj7vwXGCPsNMhoFBCqg4IObeUfXR9d+4XX4T/BGZqQNHXnH6HTPtcYiN0tx9KZNgJWJzUD
TOrn+8nE2aTjTsaeSnSG9iXiZ+D9LLknvpFPm3BqyhJPsMcDIODm8y3KbxwDy5ChT/Q7ZcjjMEN8
Zt1+/xL/0f30n3an6Cvh+9/fKXd1+Vakn6rR77/x631i0QPUaOi5PN3rM/5He9BUgeV5XBqHaw5p
f91Qf6tGaRyys1MdGiYY/rVr90cxqv1iE4Ky7iT2upNY7j+6UT4vb+umhLZdReLOwR6gkM3f8OPy
xhxp7Gh66URGzuILSxA3hlRpzfzwjfxJ0fJ5zf7tbZATswPSjCQ98vPb6GnWRWSj6hu7yLoLxe3i
gxj7lc4SN9vEmZ27v34//TsQ84cyieM1aQ4m+6C+Zhl878r++MEiYp7HiAkGuJE6U+Gco6ugjYjR
0wBNVGICVTagYGTcbkacdWDROtAux9QGO5aj1WIuhyiltPsb3EqlezS1yfRCE6Vc7RI3m1Af+biQ
8gVed69ECqaiNBt72HL4kfs0UMzEACQxOXNEJHkeFwLfydgochA4fTTSoDm8ShONsTCk45DZ2Vhw
qE5iyOfxHSrTMDBDQvQ9kvmlEts0+INqTAOMO6+encUfiUK1jRdBMHU6BvjrTES5SIoUMB4W+j+7
Jf/QcYRGUydFO8jArYhBVCV5ZUTPMKn75dFpYZMDrusANex7kfJzvujBP+9Us139dz28PwSbsLVq
OPTDWM0TIjdsRW7jq1Fmx9GGSW2Ods6ypsKCTDA6OaJS2zYDVRg2/JtkKhx8dTrcgcna8LdgT3UJ
n48ymstCmngtW91NN6bL8O3GFamaHEs5KB76JT54BF66FuWptLTiCXd6ax/izMuxbzWLVjcBxHgt
fu1itewOZD7NerZxRKnX3+asF/da2VcwjjPgc5sW7I1Y6Q4JkBQLITAtopKTv6l1DQLlKq7kFl1r
mn0FsoN2yFYVR93xnSs4sMghFGETNV7yPrKyGh9VTZ8GtxltJ9pmWWWUp741NCVYDIJwzA22lMH9
khMikIc0A/skNPVyzlFl6QuBmITcGlp5mZojHSjhAI0+TVRp5W2zKEqNI6tSBHoLFf43WrsYAu2F
MVVS3jWY3Gz0AhLu0gxN67vjP1cvC46IxqlmCgGDAbQASqYiR5O4otUbA7wZ3u+F6N1xMNH1WDD5
w7TzIvtk93FrXyHBAhbmg69pVs1u7WHSTS2r7w8a3WlhIXpklLmdRtyeCP/jFIAc6A4Q2KSQIkKu
w1hM3fICu1yniSRyU6q3Zd7ZAPGEa2JWLLls1wZKKu8SRD39TaV28/JOSY1UXgI8xvVvojRhzqi7
FfFg0VLuZ2wUG8uGlJlofb7mW5op3SSAakV1CbayTM8D4iubL322mgPkzxIC4BCb6xyvEKrXgkZA
PVbsIN808+H/sHcmSXYbW7adSlq2EzKUDkcXt4o6GBUZZAfGEnXhDjiqGeU4cmJ/QdL7xgjqkcbf
/JYdSSYpiMC9gPvxc/Zem3wBT1wUYliXGzA1BFsb2JrOHsQ3Ws04SNc1q/arwtzqnHJNYONZ53RC
v48wNEx3KeQTJo5rpJvxQZezX8HUs9Bp0Zw3VfmhDYp6wCUMsO+pAHuI8FThRx+SvfFsxSBhEUxW
yDTAia3W+2mE/b6ucW/mtB0f/Nq3dPewRIOXRzesWS05QsDy08oAZCQizVwqIp61/LQOGOIxJrhZ
oh8N1jlreVDt7NO8yz1v3osW7QjD2DFMi4OCUcp0sI00qdVhIZD10YbDixhPmcjEbnS6CYl0y1Ia
3VID58wvEQyWUcFRLAr7XV/a6cwMxevSI+KKRJ9CGrw2fLPCKi5QpFnWwesHmWAtC8h4nRFYq70u
yIHj07FNdy5YOJwnq7RUcMJjQWPUALjyL8qh05cw6aCPlj5fB44AB8chaiQXK+/CNAIJwoolmTiH
1kPViXNP93Maxgx/t+AHAJULMRDjEo2EQkSNRDEBqO6vxAjENVgaf76vvNwuAU1Lj6N95IUU647A
hPZyHyPc1gycFzI0N0G6gfoMWDUSkfN3/w/XITbLZY7kYsZ51Zdh37cHnMkYT8qOQTX4/fEBQv+v
UnFebsvczrZJ4tXj1Lj9g721h7473IQFFIow4TKWsiJxvtbzpbLVea8DfeVnGEGOP7+tV+0mPj6K
X3erb6lPaSS8ul6CdWBeBcQsJOwQNPMGaNoatC2ydqffpzUGjdZf7I9l0k2/+Oa2T+xFPcAUFnam
R+wSn57Y2oXf32prL+QTQy6NhyCpDsVUVkdwITY0GD3tf36XPz4k3CRzWNeXmyvL9V5eis06qMeA
SzkDM4MlAwnJWCr9xQ39+FluN0IaKZlu2L+CV4+IoX/chwzbYn9aewZzc8fNJHXw7Ps0lWWr2eWW
IjtjFlT/9TX+VhH//+ehkHf6u+96cw6+cPZdt+vH+tOG1f7+VPjnD/1V7VPTbysEzQmaMMCPt2H7
36dC+w+XR18Qxhvytz9jO7/rPfu8fOSP0abkydnOCP+39yz+kILOA4dGjowOtrzfORe+fgv4pSCR
0DfBVMpb/8OjyXTGSoNyorJ0rBjLVXBVG1ncKdHL5rdqfn5lruXQrKRTSZgtUSwvX4NypGbtq26K
ZTQm4y7RcmSKS/7N575NxksALGn3i0u+fvO4JF4+ahxkGNiDt8/x+5c8KGVdFC6KYEtMuAy8xQJ/
n+Xn333nvzzM/HljMoDMjU3ShXLuvFpKKs72KqGAJpMoarLzkOWGYlEGRLS4jUR2FDTNrzpt//DF
SbyfnJ1cnxfefXXNDE9hGAzhxFhvieLUX2r2yWwtkGKE5nfz8LaPkRYFjWxC+LZIwZcfY5F4irJV
AsRidnXjAR374hP6c4bDsSNKXke/2oder2XsBhENk20wghiGv7+8IA+kPbYlLNVxyi7tfvmEq667
NCZ42xcBANJGXNKyOPz8a3z9sGwXBe/DFWljgr17tUxnA6QHMRf4JQuHSqUWWOirtvrFw/LjVdjz
aB8GgmkPsIFXtzYqJIurXeEr40h3g94yv1Z9+Onnt/L66fCoj0H4bw0l2svsOy8/v3lpKG91B+E1
cPRTNJXLm9IV7XnvmF+lbvzDpbY+lS8jDOk/3g8o4iIrEDqQTEWo045TwYRdylumZ2/KzPqL72h7
0r7ftbmxLX1D2i4NEhaRV5/eBO2sBke4EgMpk7MiWpJ3WTead1qh0a+dJeuQ6DB1+PnH+bos+vOq
lCgRsixOqq/D+RhyKNXJDKqSw/k/T9b5soBIeOV1yI4W8MTBb65b2wVxggd8fQAN/GB7iL6rw8iX
UtKu0dHniZIHtJ7JmQyX+fTz2/qHR5GrBMRDsz66P7zWeYCfMK8ZtHguBtehwNE6R17y+x8e8S/E
BNPU2oog9+W9JNUKbtOGiTBpF+hiGVg36MxALeeh+ka0lnrz87v6ce2giQYigb4kN0YQ6svrYbsV
ddvBCMWQfcb9g8JeIxW3g3nuagfJBuOJQTsXP7/qP7wG2yTRQ5+HTO/PRu7339hWtteAVoGUDEt4
0CZosb2J6AwRqnn6+aV++Nq2NQqXvmBmTLxiuP0q3z0cStA0ImKVmDfp9dfTmhYnZC/F7z6CErYA
fUCG3wxrqCpfXmW1lF34hMNg0CK/m6MfquRuGJyH37yZbZVC8shTzg7N0/jyMoWSeSQHZoLkHGwH
+UiyQ2PW/82r0Fb9c7a+bdAifD20iVw5gBviIYfYTdrxCAGwJ5Zt//Or/PAMbMMnerpAT6ik+PRe
3stCdT5KibIp9KV1oct1fSMR8uwK0Re/ODj98Az8eamIAwUF1aYlfXkpe05zOCQbgC7IPNo4tbF9
tGdk7Rx+fk/bgvpiwSW8hYIl2NZa2ravJ4h6lKYdXKCcphM4lr1pGcIzqJCo9114MSs0p4UkWqEA
l6PznvEAyKmQ82/fL61i3izECTZf4Wu8C+8rx/08DONiHuf0YqHxZp9cr+7aX9zvj9+hcEMktvTU
tzCp13gXCyR3qhH3gvFsUfFHit6CWc1Z6kFu+/lH++N3iOBBoB9xPU6iHgOeF++xWJ1A6RqbUz+u
3W1o+Q1xrPJvmTZ4lfRr+w/F6T9cxY98DhkhV2Gt3274u9ViaVIxeRXg1kI26QE6NgolM2W/+NiA
Zr56UHAp0gRhVkllS2UjXz2R8IrAcBMBh98kG+ZDxf7VH2xU+19COST6vdXnhV/GoaI+3Q95l4gw
VjqBxZj2ZdY8CN0zwnRnpVg+LXqesXbptO6J00FInJf1+iUMRq/D1UPX9GuCN4YojQTAdrzkva0f
Uq8fwyMaXOLxkNQAxo+d1Cn1hT1jH/PRznko1S567KHwB9FELgEcWBL5/OiGRTpd5Llyiyi/K7LZ
H4+MQdBw7tnP1HgXzMkyxoQyRv5hbRrj3NGhR37sdAXu0ZCxLFGhRbCEJ6SpgPpN0XdvQR7bJ9yf
jGcVd9fdJj7pD+8zPS3VNVhUZAi+F4W0UulE2DubKLjorMwjp3mzQldfzjH4reWdlfi5OjoYDucr
6u0F+DIaZlrnDSCizRVMuCNsbMdN2FPLgNi/AQJtcI+XKcmOTMKlv/PWwPLvSnzj+b7EeXVXOCuw
fp+QIAyaXT+tsCIprpCHyg4HSdC7zbObAsi4aEGRe0+usDPUlN0MVoXMHl/gdZcNNhnAmBmNDTsw
CGUbqYYz7Y8hrAiHOQBo0yn9UBYTzY5cz24JcsDJn2xoW+u5jDpIALBGSY/Rrm7zN+GSiSdJKMty
1q6yms5HHXrf1n5kxlB5xHakMY1lzbdGl0+TXkOUIchWk92lBofyjpSN2qHZWeK6rmr+9C0Wlka/
VYupiL06qFagkmKeYry91XAD5lNEFw257W+At3nikeSGfjnve7/BuGX5NZTgA9EGoEvxJ+JdMftp
hkf/SRbMKUhz8ey5v4H3WevLCZOhd+isYtRf8npZga0vMkFiXPVAWAQkVOwhPBHx6uYCqexcy0E/
dIMy+adFB53nAXC2JSqdwOsGPIWlgNme7mGr29i5G5J9yJ5IVRVN4d5VqT1+ibzWHq58CW7uK/Gy
ugMWUw7E7x79xXNu7Fo22UXfpdl8QFHvEK5QjP3n0pZNcEoIo3gja1t9s3rR46xuSUu+TCfSWU1M
gV1DYHQsZ4D4ixlq/LwFy/GtGm1F1nlEz278ZE94kk4pTuth70YKp69VBiQcN20xTPuo0AWDDHvF
aYPo3JrPwedXGECzXKV3c+Ux4XKGaIyu5yHr+lOW1u0XlGfDiD2cd/hzDXzTZzCkmsthTe3lqiI0
qzpOshvluQdR3T4svDzTvsqC8QbTYppezkYO1b2sWuEfdV24DJsspdyDA6dl3q+ZJgsnIboOVSiZ
Gh2oHgHqU3llLU9ZkdTdjpWUHWwmKdcQBhOtmxMqYRpSTs5bInPt8QRoUvkHv7d47HtA9jgxmdO0
ZwBSvXQ3eHgndqiEYYwCjk7LmFSR8us6hDkFcFbR6uyYmzhngZma6X1Qkul7nnHiic6g/dXeZdfX
qf/GROkk3sEBMvn9ZANZOBeSyN+TS5QAQ3lGAAHohSF6p4Ihv7a7yEoPLomgX23H9Ol11qEojtfB
B1NG6xQSD9GcsoJtIyuOTnbrbF+QARkzRkMY12WbPbaA/JiA6TAqdiWvP5lNzYSZ1pH5chamtNt3
To8MLWZ2pqOzqcwcFCk9WArEvFo/t6HVb59ZVd/1Rjc2tqnKuimXUj2w8GNrrTzooScYKawaTdMT
yZPVXfmI4wxcoZtKAgBwWAX9cYUA0t0uiWtnfH8DyYGocoN6l2P5lYcuKLp8NzSzlkff6RjotGD+
EsC0FZHZM1Na58qL4MTeMNHLz6HkhwwLCESFhBhC5n4/pCYjBcGsEUBpNs6dK+UkEFMSFovfYyNs
hn2GlT9ZssndKyNr60qgNNd7CWteXKyT0xNJMNkGz+XqLAyRh0aZg++aYTna4+is+ywZiPmGusCs
0IkW0pCZagwrpIUKB5zGktaD023m4UKNKSitWXRBfZA4D4tzZdO2JfKAadrTgKGZ9JoQeDIklJRs
u3kihzeeaQpRowhk20evoXFzKN0u/MSypuxr/DZgCdLAh/M0StrAOFfIk8jC1g8/kBkNyHW2aru8
WEyaEh+QOQwtYHPRlOggpQNiTg09+M5f8mIXjG2wHiLtp88AHmilLfNU2rvEwUgOujbEWWBNE96c
lKSgLdikoyjsIqG/tqAZGQ3mSwVw3G02Q0TkTWfz2JM/PtIGV3E7lTA1IFb5H/JFTw9kDuC8ri3B
q1hV2rrtrATrAMa2EbQwElS0lMUYwfUoXTLElsjKSToBU1JAzxrBLI5qBitKq7H45gLNrRnJOwCL
elMvn2Sn+nFX+N4kD6VWhrWd2GQLdr8D4TfqnJ7cDLtyqzO77owPEXjkvDoiAcRSPlXujkU3SliR
R/FODk3WnOd1A7a6z5xax2jwE9Ix23y5o+uH2UP0HQklmumnPLaiqC4HtKD4jETvvw3XscH32Dsc
TPu0sgvwumaxcfckE4rbrh3usnUtQ36fjJCjoCww2auQYeimwI/wB6CxB7wybZN2OxDts8vWxyvf
rB6ufqVDl66j8r4AN2vYACdA/5SZSA1jJM0KQ2I9KgtrNZsBUzrsMztScZqPi/ZxUXZe6zyCnUzZ
CipXXWhbFxlo02KqDqIpwkOYjn14AyRslUd6C7OkQCJxjCZJmkQxPg9A85sFvji6GKrUm5SU5ZTB
R8XgdkiBQmOvLSARXKqmWL0DKdl2vgsh/WTXZQk/nwkyIRoP7srYZAdtOChu/MJfxxOy0mI+W22f
Z6fOFuFcJpCty8uOWmKAdxa5ZENgzCKdQHgmBRttZb0PbKUNktlej0SJSf+cbKB2SK9cb8mDz/Di
6o791VVhCryRjVTEI9xHH3+r5fndB8oWt91rDMt4pNWUJHvfqs1ZzobYnyDiiuAsTy3gI11VJwMA
gxC/D8ymLf+kBb+28zkJPisLQMWFruCtcjENJ2Bqw+VOmlxB0TegOmN0z3l51IkwgG4lDELCkzxA
PxRdID8zTHh8/IqPgGh2E1wMvdf3J+MP1Z1ttTAGhA7Wd20WpC01OAaffaq1f6/J1roIyH/Ld+jP
MfAnYP93INbEsPNSYbFDtT2mkWlIovHZpK73vHC25XEjRs5hgjQ0MPRxOQzwRxfY4fx/q4tBZUC1
m4ovG7BSgOFYSEJcQP7Bx7JhnAf85h0LIFvjpgO1bmxth4JHviEspmgXWuQjPYX00Dt58ZzYGSuI
ZSWA2I1HkRhvsSUdcObCfNRs6hPyYgspx4ixhkCXKpneqUKiQU8njIrxNpQnXGetqkPjOAbkflUO
Iq5aoi92FK4adIMr9Xi21A6Rf9WqmsfAcj0rXgB8DEfKvvCNsFOBr7CqQDp5eVY8u26uix15ozOh
BLJqwDZ3W7RJxXAmVmaW985UWPB7MMqAvrdB+8dZpsav1eCCC0mXjtewUEWv0TobLNCpFw5ve+LF
P4OapmW6SpSBiJqD6Vsjl+4dWhNx5icJtZRdOpyWOAu0/S61yv5qCTXvKnyfTbQ0DChOa8btElVz
2NVwoKr242QN4SVBoSBK3LSoxAEFTvYGLlPdPUW5Bqk+Z2HPo2TIytyryHeOqGXg3etMgGOyyxXe
YNhsIJeibaD9ja5i14M5sd6ZpgC6hULQvwqtkfC+rGisJyXS0H7qpJtMsdbleLsq33sz98b2djLz
rfu8iDLrIOxRHCN4N1fKHvG8D8GmAg7Krv0E8Kx9MxqOjJTYuFDJTiIOYeebDO9O7TSVt20HSXJy
fVPM57BxTX1Hz2P6mqqm+cYcPAAnbPXsnjkSR72PnLn5OCO23OBKPhqUXZOM0NaQXAUDx+BwITmR
NU43LNM8Pm3RX8KamKP31rLW+g5GVbpuwBXQcMcwl3b5RJBBg/GicxfISrvI0+5wmzVWxVtpdXav
4IFpkn1YwZLwba2h/Ewhr9ehqkjOOJrOw3WEEix4Tvti3EQtdI0lp1Bv76wNsTjKFAshXnj/JP44
ZyRohKJ9F0I9T2Le1pyHziY5e5kPrj9kXzUofD/uWrl+nFVvvuALycZduyV+8ZySXhN3lgKJ59Vp
2QNGKJvLAFBYdqwRGQ7wQHDuHkgNpAJea9d72wLuezsWrN4stpVdn6KwMmcFGbblnxF+N43PzJjv
oSM1M6RS/0I0VBud0HiXz11QAaQZhqY6lp0P/Insh+g5mA30ObdEmcPJC+tc98nkHOQeq5oh2Qc+
28U5lNakFvRglN4ge4x4yjryJ/dE5LgCBUKIai7x6nE8ppAF/Ms6NMEjikUzn2ZKQWghI90EiAG0
M4pLKAwSm11YWv7BHXuEWm6tPjtLAJd0QuSCoG4wCQZmp5zHA80mCvIW1yA59qrjpDCCkjsDr1QR
SEa9CQEOBvsjYinzIcUh7aG8sJ1nENACMg5/yA47HFtFPonx7ZRrKJ2RtlVw4ImjdqB9GrDXGmKR
CAahhxbTHiZVS+kireCbdZstGkrB5zoaV1Y+prRzLIICZosZQiyGTWvmA3kQYbejAK3J/jSt+WhN
mc6vJpi/WPHIqtQnxp9JElNqmHvdo4xjm5bzTeP0dXSARYAvA57lfL8iMSQeHN4R8sbRsvITbT9o
KFS3IUj+dRJnYTgFaApHGs8xXHlH3UC2jCi7ZSXCq7F20udGyzYh6bgDVY2mwX20WlE3rKEUu3E/
i612qwp9mdcGYF+4WsVbSr6FAhQQFB6NJODlVygC090moqziYHBqOy4lSVu70fj6c9imyJJRpwJw
wEwILXRmr0atJCuWQ3BQhBNZaR2RZkOyHGwGk1cf1MQyE/eLT5m92mv1ZCm53iZFOn/V6Kp4y2dI
9xcTEsovPJepd/AQceff1gXgAxGWQWldJE4+gA0dMH7GGNCd6kxqMzQn0q3ZORWCf+/Iqde2P9Q1
vO+48YpSHbQ9rJ9mlbPumDoD2kJCWXteWqt+DxQbq7ADZH3zZK/lYiXXxIvObv2QLQaLaaEM6Qko
QHNgieDBF3dfqtV19i2iM/2ZxkFRf7CB6gNF0k4/nPq0o02FGZ+z+mNJGafY+CYCK58rHxz7A0PF
ENpH8ne6bWBX/X3lVdAiAjEzcFElnvZrSZbLt2kurQWS5EwmLYs3p+Ww5LySo3a8KleZfA3UWH+j
uDXvuzHK3HcjgTbVt2Km+j6CFPCm2BGQ4s4XInfahyxLO3VyKzlkj2JgWE0XQBXvhnS4b8qFRMEA
cybAJx4Nr+kodgur4VgU4L7FOH7G5/wBn8qVavRt0/rfOO+W+6wLvzSVO78vItkjV0yjkwini34r
Ocl/PMl6HsjomVz/cyr9Jbv8r45XKSkb6FqZtpxmP/a59cYSJHEfArdAWSQ6nLS7wuqH97QlAo4y
IS3Yk9tPwe1/yXZOtOb4xwG9Qd+WohIGOqoLcxsZz3ngZOaAyzcZ5ekyyf5NF6Gwiym0yqef94V/
6KSGG7wZ8DMCJRv086u+cBONAU+msDiAkJ+T0KLczWRW7Hvbmn8xm3vdHOZgyNyFGRLjfbGJz182
h4PZm0GiTVskXV5ep2yDe39Y5t8ceXMVRiI2I2/GIohjXs1FehEQdZEVBJ/5ob7gENRcIWzxfnGV
P2UW348quAxezU3URefed51Xs+E+HbTvDkAbosmqkqMu2XXiZPQbdQh7EJz54MubKbQ5U5QIaJ8k
G943PKGUPr//BTq2oOG+DTz98NUvMgaJ71gWXyCFstlNAwwLC1M+74T197jif5VX/+lsc81/b7K4
ydP/+e/XFJbtR/7SXTk+CHTe3sjbHBZINHmJ/tJduRsbnX/LRJAcH1SbzKP/5bLw/pAy2IbGvA2v
GSw8wJtAEbuCg0iEn/oX7v3vGQwk+n87k2FC92JaghAMqRBjfcH1MABie3354oUkhPgFwvxqJF9q
Pi32DKsbtoMdna8Veao3XQiMMp7HvMyuqQiGYU8ehe7P2dSwIyDnBeRBw0U/hiRhEopWkuN6G7VB
loKuzRUMoxQggLzoBodjcYzZxK1afgKyyB59OzJBVdtWfizdUBdn4eJj0ydZpRXXftNP9m5JoSgQ
9GSbIK4Ha3HiVpgh2wFdgv7NYAZ6IOJKwItoZEpC3zhhXvtBZn1YrVwAUTDkoWICCJdrv4+2IUBO
B9Gr3QWIOu0d/rza59TgTwRwUgGkYXfmW0NWx3451euuSNwi33lTEdHmERDM44zIbuA0eaYATYwC
zqWw867dWaoUy5nf+NVzFJbuDTrV1jmgOU5v9TpEHzP49s9tOsgvXeJGGp5mwAExo/wFR2OMI54T
l0u+Sx1E1ATeTHN9vbhVVF9MYwmXummZrOzNJoE5J+9naR+8FcU4+XXr5B5K4sqI4eoItj3YYwaO
tyC17W1LtJrzELQoYK7Z9sxVBJh35ju0KiZYWPvXi0olqr/t+8SuztmeJEg+4ZaXrmBNpgU/zYQP
k2h2VBF4OpAdc5O8ZRUd/SNQ56w+65NMe/DcIMEdVN6rT3oB6RmvxBt+zgTBtjvbXfy3Ux0M7226
+8HB4VB8Mix7CrpHIz8zW2jhPUz5BJF4hdG5AUrgk6FZoyqTMtWXRRBY215vluCoCxEuu9IHNhPb
i4AOhFzXw2Pi8Gudgl7MIO84d5wNrWV9yUYLUMk85fmlk/TZvTXk/TfkjE8DGBbgnT2D3l01SJi/
VSHzB0NAbs4HVCp4+c7sET2lNUzT1fXeue1MyiVIP9oDIQTee+OPhUt8lYF/lWfVitC9Yl4SJ+4E
6WKY6/l5puFo7zj8Np/dwQKsIT2KTbCzwXqnKo7ceDigjR9dr0XpWDUjgYn0PfRXQEXJZwKHm1t0
fc6n3F6L6tinLWMjE6pm3EPQC0r+mk8fsGXSibKN7eoTCZ1YBnIKXsZoc7N+9K2gux29YKvZFKdC
IrBaOWCDAeBF7o5C3gMXsWgv3EEzlc3tLVQoDXqKKzuZaCu7OQiT56rEbw8J0Q9PjA5cznKSzhaP
bt31D03q+tDQobvhxhmgNDlF4N4nS1de4ZrGaJDp0v6i1OiuxzQXZA8A25DPBemjd4MYQLGEIQSg
sSMZ+Zzsp6E9z2iI3SpmHdhNKmpDXrkQqF00yBR07mKDBtSok/iPE32gXknUIYHXMvlN5rl6mghm
Q5bvZuheirZK35ti+36iiuDHeBlQhO/FAn6arNPKJb9dzG1FNLyEIuw7mDUiWdRPREiQek2y4fIW
MLOX3Y51DxQKGbcp7/Xs62Tv2ZYAUC9XyL1upqbTNtAfDqkWc4V7G94SLaOWyZ1nkSgct4xg2YFz
v8rjKKlTGJAGGENsUdx1e78hG2/fjbBPjjnQKkP5V253R3x5i3WrHek3gja+7mka+TF4mYjh7yq7
ZC+1l4jjQlPkvWWH7fvaV66Jp8nq6A4oN532w5wj0aiMpEdYmRQruQh7cVv1zfSJDEN9CUN8reI0
ChryL5ZuJu9c+N49DywMwyWpq03g6WfTIScst9rnQeTa+44XDvCStwK1SXxDvuYiJPmfYdh12W2S
2dm5htpPBKIbpvc5QRzEyyarOTauYk0GcpOAS6ysOsYi09fXCRyn9nLg/MbwdimAHfnsQSYuyVGs
j5JIjYiI4Lr5gEWAh8Lk6dyQihSF932CN4cpMuaRfTWw3/FYz/n7PAfOA2Rs4yxHvGqP6OoGLKeJ
114ktev0h5IinFak34FvZTW1yTKzK7LAF4XTOx6sGrL37FSW4rDX5nB9Crd+m/dZQiD2YNMXV/yF
1sgMF8bN24iGtil5+MbcBjheNXXwPqOPk+4qzGp7LYo1O6C6RCOICdP/Mke5jSfOdor3+FSE3Zz7
Ux9MgCpFzQsdC8jnX6aBAG+zrlD4XGcNz+mk1gTs5W65nYaqm2AWwZNr5ev7ypCTmFmshVBAW/GF
cYKFzqC17bdzi1KRlqZuv4EpyjjThu1l5azrh9xxzXXEXAVOUNJ6IIkZ5LZ72JvkFUB8doiMW513
dAYY1NRhi/974qefE+VNABcjF8Y0w/RvJVlbF7g78nynGaEQ0FuAxc6QXN9iM8N4U2zamnhEgodF
SWUw9ekZOeeBCXlmQPlCn155afKN6zsyoMtH8Vim1nbE1tDO4irxB3X0i7Qze3/WExOcoLSvs0oh
3563LKxZdVCWggqtyR1ZoA7wyVx43k0/DDSWrFROG9+naOoI5laJMeljGdkDlqt5HRxzia+pnt+s
JPnOZHiJyUiCipyxvBKYepies4AmzaOokF3sJ1n4PAMgUxISUy1tE5qc1jbHUSuo7DtNd5EENHCM
9Z6mMykJpfA4+QIKqi4b6Po6DtfC+RzKdJq+OCAc1VVbJSDCWYFrVqYqMqDgJkJFt59cULUumfcJ
GGgx7Tx7IfCcpQjoMMPBnHnAOg92ck5f15CJiEfJP/RW3xSPA6kE7b5KCruAGj6lgokAq7yzq4OF
DyZCOsXXjr4h+WAgXHvIZf50NplWhm1Mhv3oM7lg5K+aI85rAhJUyTIWW5Ij3QnvGGSq/YhEfJji
AN2ZvIryIVm+DdFslzc9CwRhmR4Jndc52Cd9nZBdEJ1nUekAw62pLWYI8zYB9sds6kx4CVGNEba/
pi3DkdGv0k+AM3S0pzmL7W4ugnrYMVvhF3UzkzDJS1BB4ASbU8//YkA9VxdpOS7lG+iISIE15bR1
ano1wO/tlhHO+8Kze1YpS4mjsklkIEdjbT3kKSJ33vY22ohTqmBCxTzIwfwkxwLOUhOAYGb24iIN
eh9NjvOMEmB2T7U0yTfb4G04NUzyF1aJcmGqlthkZborDzOQu9rQ3Vc0W8+aSpfL+SZXM7vFHqE7
C03n9LZg4akus8I1Xy3K6GsJ5vND2Cx2eHTkUuZHR/e9e/LkGC2HqckbF1Sek6zgWUUaEE1Jk5gP
bWxvOtlb3oGAM7vbtQIO55XFjVW70PIQlBOGE86x7kL1iTUhN8dghJPPqkJ03i71YDPfDkj3EdMQ
bdMeyNqrFNWaSREhJS5TWSGk/U15dkkFH+UN9Xe5Ku8gjMtAj1jgMoEyRpQKNcg4VCcKBEC9Kph5
3xJ6LR3hSTp58jHc8o9YFh5bn2r6aJZwIBBkmvx+RxT0LA5dmBf3nV6yb40riFyvRvQyBHX6y+XQ
JSCRe0rqYY+A0k/jVhPwF4Mnws6scSDLCydL+Yh1aGfvLKfbGpgCaTjSCF3UZEkDaWdCWdrZG8/o
1Jw3QcsQd2SA1JL4WyFkXej9Q7SfrKI5i6a2C3clc0KkKMaUzbWaNW3otpLKvSyxPhN25OHrPjAI
GXNGS85k7S17i5kLGWsEBx8tEQkG/GHV3jaKeJ6BiRy29g7+HOHjjH7AE2YTI/A+mj6P1krC4tpn
7de0ywmJVgm9rE847vxFE7EBW+4AvKxb96tw+nbdqTZEJMksbYCnF7eE0RA+swZh54xHjh0RCPcw
SF1a+UT3WclhWbzB3ZVlE4a3kjU/uVibodA3uJTn4h2Kltkk6DBoN22taZTbj5SehUeBoLsabOef
p+b/bSD85yZV/ff9g/v/+e/OfKo269Z/fDH/Aeg4fRHQtv30360E+QfV1iY+tdFD05DjLP9XKwEq
A1U3alHQTuh9w80X8HcrwfsD/xZ0BwZ4/kYccOi8/cvBFfxhowZ3aPtjq8Hi8ls4VwYBL1oJcrOJ
hZg8pMsfCWXE29qJ3wk8XUs4AvHXUQiCRL20XdLryGV/uZoVY86rUbOJI4Hvy+owRWs2X8zurJ8z
n3nMDgNJq3aRsdAIUmgvxX5KjCn2KYBEquWxFe2e4RTJx7xp9cNSI1SK56VQ7aHsl/ytWxls8xU7
N2Hi7gQs0yuz5FtDaUBsi2P8xz600QGaLDTXA8wAXmvbW70zAx7DO4V+u4wHfx62OWm4UivT4J/f
4g6I6nMDp2R5x4xDLRfOgqCHxJsWa7fKHf/MdTha7EaqLwI6CovIEnfVyQcWtLXb4zupYIKSStfh
dtecL3C3p2M8BzX9hawJ8usIcj4LqGs68pedZbVYXKzyU42K/IMtRlLhZy8AYVqwib1d8yJ/VtqA
t0rnCN2gZA6Mi61yvrWQ/Rz6yLqFEe+34nyatzyaNm+rN1nryPaAbriV6ABTNz+svtUuh3RyBjvO
2xwQU8AZ4pGIYa25pXzxCYJTFsEHQ7k+cHQmgblBi3hcGfm0h0lzM3vCmS1x8ObcyJPdGX3KG2/4
wLi8Yo0WDXPsROgb0Jpuvlf9SoE/G82SX6EWMTvf7nw6y2A3PupIk5YkUJITVzcI5jMVwkrGNqF3
1Xjjak7w0VMfCRh73h5orCFtpYk0+iU7VPXJVcwgYiVFUdzPehzE/VozijnLR3vs/w97Z7IcN9Ku
51txnD0UQGJe2BEuoKpIivMgDhuESIqJKTEDCeCOfB2+MT+Q1IM6TrfPH+GFF39vOro5VwGJ73vH
02U0fPJrx5wqNFpXinTPODeu8VKVSPdU2NHBI5qpImOgIRWbh7FBKd80ibk5ul5GCYMrh9U4gmah
ciwYyYbzjJFHHVLPa+bYYp+jzV3YVUunlKBGqvSN/JUlS/R79sGsjUdqZJkELK+1mPuLKT2Rud3m
iFAdVIlVS9jcvhxaSjeUjW7vHHcsWRR9ZrOLtnO5NPu26ebuxFC6hgueckCIqZkyK9jhuJfGfV1r
zyW5tWGSIb2sz8+IVzceM9VSA5Vmvos+30O3fp41tuXfZiNs7YNbCnog5mZY9LOiLLdBkzoN2X1p
pDq/KKqkP5u1PxFXmw1iupRMo/qqG8KBlmfkp8GB7r4x5XotiO0YRFg4H/zeRn0MF0rp4p4LyD30
8KtZ7Neibm5cPWE/REIpMsrelplyPpJpx7hJ5ZCdWnmAfqDbkKpYeUvLStMpP7gqq44oAkKJDfvM
ZiQMY4LHTeuYhov74bOq6tgpsqrYm4BFW0xrzlzYZaqsDy21IrC7rlak+tuDmR9Du0zrKMBP3l3I
ZDLR5wKWqEuCMjm5EmkN4r3OKyZ/msjG4TqkxdqMIBGr9OBiRNlUJwvykdYs64q6jNKkZglpICrk
avsoIE6RndiO01JIVuo+P9Fm19eXwuLkOQGgKlNkvbpsTsqhylzyOQyVnHXpNAXHCgKEpozebZ3I
Hy2ghSKziA91ETZDxvVsOwhJysy5A7ElP6OhSc+Ne/JZvxDGz6/Du88XVX4fUNddTcTXk5j/vAGr
H+2SuB9LMVsNUsmlfmTA56cjbeV/GOnUIeczE7QSIwoyxK5OAqBAcgsfnTxEZFxDQ8E74bTbGBKU
5QHH1nAloE0pTkd8d5lOq/neOG6Nuncpmo7zO08Ro2k/+2YhaUKAyetKxshYP1IS0X0MJgFwJ73j
dB/LbLgfuaDMmAaLGrUurLHDzZqW9WOAJE5ELi2u7wmYE++X23CTIlEm4XRMmg5Wn1oyd9esCzO5
WaEqqSmRRjIyw4rlM/oTgAoyNnamPQYBcXympuwhQ4F+2iHwHA9rlcxftEmg+LmlMoSgcETFUbud
NhB+Z3PNxFgTnmgnjv1EgGZhGyckJ2PaAJZGjBapaqzPkbKYIH6EYSAaIawVuY+ppgdFcMO3TDsF
aFM4LreT37fUj88mBeYyGc37NHXdUy8RbnsA6U7CE8eiMWkSjv3ejSUtFCiUwGs6a+ir3ZDk80Kh
E6pIcjHK4Vww3lNuF1LQicI+qC9HPQJmuex19zXRPlk02ZSo049FdEUE1d2dqyaBnUfctNx0ePGc
45CFY4gfIqGihRgdm/6I2barz20SpgX2E1Pct/x4dAKqctPDOi70t8sZIWSFHiGLRlmAZZmGWu8b
K+tvgnL2HgnZ2NIU0OmcySQD90rsiRrIyrI5zEg5fEEBK3i/5w4ZVKNbFJt+2K5wo9AL96vZsW+b
bZAfjC7vngc7kBealas62GVSkFPcVo/NoPRjVRriyTBnyNYEgOF69Npe0kASArGCuSb+fkrk1O5R
UKkHawCj3tkWoUEshcrv6WOlvYPiFgQKR2cxTMOJQHQhDITfMtxPm9Rm34AFWCzgufCiFovyu0gq
AhpmFBc3dHD0903uVixQ4IC0S6TUp+Nx0cEVQ8DQnZhIk5FsVi2PtyZYKVYoTSsxIwAX/3Kca+IY
FLKA20Ek9WvBFllROzGDa5KY0hZROLVkQAG4JrhMcn+ed4OVWY+Orrq3streSqdzsmvPQUFHu0jd
UxbGHnPr2475KuSSPdBqm2Vk9mXtluWdNdOeUHJhH6Gf6kugVl7Zvk2hbsjvo+K1dbuXIDPD13V0
y3vamdzPVjojzgnLsQByKet3IjTA5VWZgXE19WxTe8M3bg9eWNbGruxc57Hd6gnRKcvtTSZz+qRG
vGlEVIL0KhbbgyPKLVwAWKn6NBJzTS2IWTXhvIHwnnPiBA6SnMFzyhpkbJiJ4ykbQQ0Q3gFw0Hy6
3nI4HRT1jfzmAm0vZ+Uypc+V1KyI5CMJVM9MUgyCyxJkdJZ66CBHMwAlmhT5SFDzzvWgZ5NLnwYq
gBv4m+Kw2nOQ76zJyYeIysg+p7tlRX2/8jA6qxsDvcCsmzWILcJh9lbbJM5JUob5dd0Mgobdlls2
MrfHKYlebjNHoJlUChLzjRdHgKh3m1QYLcySB8dOt04TGX5NlxJo3ozIKgF2OLgo+4oY1rikFbKq
i4OFy/2Wui6/3C9FkVyDxKY9dQGrdHZB7fUtU0iG5IJnrXwyEJZ8dCbdRTEABEi7MHJ+nVka6oHB
T1/h4RiQyRTDchE2KG13w2JTdyoSG6ZvgdbCJzSt6KhoQ0CoRCaZNNCp6eprVo6tOgXk1bQBln2g
d+yF/guFes6XnLQhIzaR45VYsGvKGefAxjOcVnUZK1kWiK+HPgw4yublWz6M+lLlIytm6WXLLb2O
/Ztd4iUAqZynJ79G+g6uCFEXLUT5g9gRMD9HeFbYaudmzOsY8Fpdd72RvQUOEKsV5FAj2JkChNcc
sMzZ0qTqFy1/2u+4/B3xmaSa7kYqBRytSUvPEXkGpoMloPVuZJ/6z9CChPm0ppe+m6njh7RMT+uD
hSz0Ye2ldmiidQnaN9Mer7WZdM17kfkj1Z6L5iEUEhZQAtvJwEYWNaLLy4JiecnVxm2kQUWhDZ1A
iN5ct1K3iNuJZZcmUkQcHCBlmJ69nB+ego2CLWCRgNNgoE+kdN4ayiShA2iUfBra3gbRZTF/0yS5
dDsN9Sh33SDqFcuvqcENEKPRTdoGQA7LjJKEmIuFEy1wTeMRvCXxbsHl0leQkullWbW8xi9crDeu
1yuoxlVrbwOCeUdHMxwZ192huiEBKgFHzCqMEqnZhdQSk4N23tFSbtMf5JlnvRsQS05eMozZaK/d
GAeukDe2R/bHTmONwLyhKdSCazYhuEiK2RFXT3poucr5fDBGzpW+IAUe04OtLwZ4rfKAMqK/A1fL
3rIKVdluSUr9hbSv8XG28vZVTLNh7HKezl/qEVwZieJQ3PUAqWsUVjwq0AdPxWMOugEnnXPpRCOD
6o1TheJygX6n8ctDnklgjuUeIXymZ+oDtigSIE9yTQ0J6De1DC5tu84FHKudvoY1O8OORGrXRsMc
0oU6AX9+VX2WvRoptWN9Hw7U8nTEIJfG1l0w+m5+bnXQwTRGdNWtCormhfWmhIcO9Hjldk7/FOZ0
HZpxFXJrPI0THa08BljfaN5WHYCro4qHYg69BzTqxqtJqFlDDHHmPq0ioOK4lILLfpmDNUermCLF
q9Fa7Yi2ci8WrdTHquf5cZ7oAPfnvkz2bPR4tlK31QcuLMqCKqwguxY1wLAL8oRCcolsPY+oo52e
ShILX8wtESHymfzoc7LSMTgEFtJI/L8kgfAk43G7R8HvPQzC7vRlSHBdE+VNGQZno4J6Bc5mFNXG
nMq9mRnWe2ZRrI6FTTo5XoOMGi1RT+52gKmJ9qqVeVBB5H90Fe49Vk9RWpdzWi00s4VD/ei4I9N6
YyUhEm7Tlm99MVnd0enT4oqhWIjLcUh4jZMxM+096Yv1eudotimQ+qEF+PWGjitELL2IIUG5Ubps
3WTuXpP0PN18KAEeqt4+aYHvdtlYo1MMWgbFvRJrnVyEa4Uosy0Q9dxa27jKJ80phbOCTiWfYrcR
JW1E7xemP73pFvf2SlbuI7hydi03uR32NLcY1Pm/AbUftUhic13/PaJ2V4/vX6sNTLsb3/8ch/T9
635gabb7Cc/6FsSJNW/LyAUW+ynLsT+R58E/iGFQiH1PIvpNliM+CSTChEiQRmDjZuHX+Iml8UXE
cmAxsUyIY0wZ1r8iy9lEN38IyHC3h8h+UQWBo8PiWvZfRDkyDdLZ78pnN7fMe9ps7H01l+UZHWlD
LJyEoz6bWBL/9CL9J/5s/3uuzK8/1gG8Q7rmmMF38dqvAB7NNI69lNOXuqurfI8DV87HenGTJ6fJ
mjBGhkiR2tIrAu0wWANWpKN/L5p8eCXBcTl2BVF9py40Qnli4CCg1XUcXPFl9ugkh0nr53eMG9kZ
Edm9ebARuAzMgLiV9/04zPLQjKNojj00yoWsx+kpGULHpOYQV+pFAVbn7XsepldS8jKwOHtufzT8
UVOpVhbBW8W7XVx8lxiiFJ7pVFYdvwvNckbTuOg3JtcoP4bM7JNnf0xs9Md5Jky6c1GPz4KtpFjn
rt5X1NNkp1tOaF+e4gU0vCeIKoQ6lgxxD0H/pUwAMVaDMXwL2dg0OlnRVDcQv+ar1pC4dZo11XFG
RO7eBlmNHEkHWn7hQ6CEu5npG6dDm9kzrW4WB5GDVuKutsb5ixFgzIz00q+bMoXDHbOC03n9rh0n
3yQXS0kylVTazbcNuz5+Lmqb9gTiUEeTpqN50nJR9bEfroBaUs9udhznTaRK0aJxAbxHzOcoZhsQ
roIKiM2+9q5qDYt6sNausU4YEtOQjDZjtBmCyebbK7/CQrhzRTGaUY+kXN802aavTX31KjpNjFao
XSqisxBxEIop76UpagiIPIcvZV4Za7T6hLEPURqOdLNYVDkhejDmsogSmjrpJLatlvmhUQVosDc9
ozJTKxVMFlmLZoiSNq4Gy2n2JkHjKUmhNor5Yc4R7KhsrczPJBKaB+p2m4esm7znJA0WYFSP1+1Y
VzUeL2PkpKcsq0w95u9etaBB2XoaSkd+XvEo70Tq599GrdU3hVIBm1GZJhJ4x02/9eTzkRtvpliN
ZFXFLUgUj6u6ESdNbVPexGoG4JkIR44RS4LsIpIC9Hk3M1/vFpRo7NCBtzmJsiR7p6p3FlFrJ93T
SJkU22ivm3fZY5GKNxnZGam57YPTwDGSi+8Lh4WY9WZnKq39U6y61VE5bkhn52InRz9puV5WntTI
0pbGlPuySJQTUwjm3oZ507+rMMS5KxOSTMxZdZdZ4NZfHGww7X41en3Oes3dFBQFCCzRsz3ZrHo4
8/FGq+M0UMGLEqXXUd3M/tHqEFJHaJrW85AJOtn2OHRpkIR6jgK/x/kervw8dC22ttn4SbfYKZGh
bysWJhH8vZo8fHxgQBmpTUTHYTW3doOGue0+6LLmJocfZmg2uhV6TU3P5JC6L7UM10c7TBq4XwRq
1y5W4DsaBqvLlQgrLPEkGH/QvRDWzB+zb59ZskToEui2fXISMpx2GufAJU2cy/2yzNzE3jSEtw6u
1S8F7Qyb+xj7dJIMuHPYYOlAC6YSsgKv/XJdO2gFoyBErb1vDPTquLYsDBfB3GPNw08qLfaslHkE
lUAqKN6EdDiwyJOPH3sl0W9gjG5uOvvWFNT2Utan73Cb0lZNOtXa7qS/DhehtwD/0kwrEFi6qqph
EyomTF1IIag15nKPxBogHdo2aBc7IZ7qw7pQtcb043ZkvBUVf+oFOKbrvivf892zXrZYSGK30XbH
hL0msCNEpuoClgIknkuV/BaCaw8BWaYagxn89HyYxt74wpvM1LsSu+JESA9SyNi+xL/I/SQmaErX
KvwTv6ZGbzgYDbnLBfVUPZW43mis6dHzFDvbIWmyQhdwzVj9s6OQrgFPna7gohc1k3EV9x1pz9vA
Z/UnKbGxTgky1YEqO3O7VIJvbUNSUqIbFBmX/ITPGPGZCiwwgxW8BVSOrNmDh2DVjAgNKBaCjoa5
pr4KGNA52x5RAPsFtTv+SZuPiDVXIqc547Ax5mZ37kPUaIpWAYZhZ/K+9+6lspwALUDWWeZ2qlbo
3Tyv8BE2lUJN98lUpOKZbj4177sutyljHQgQebSQL34sbpt8wQuBKGg0EErU0AjitALuQ+FTmqT/
LoSU0TaYOjzr3NR84rRLyJbQ6fmQU2CWF0lwmg8E6cbSIIpl35PBhQelxiDH3puMF2gBnBw9nT0L
KJyqvvWyNn1spBzOqCkZvjJme0Tg+EX76iy0n0W5mvmDp1aCZSUrGN1O5kR2EFDBc3xnTC6ylbZr
zAcOD6wii0BCwImFI5OLl0jZBe/qaedbm6jLNNAZTlML2RQEtv25slIMFeVM48Au8yv/azsndOLB
Ojvc+7NNDZer6xWJJ8/+Xe+MI7c38dnvdpASEVyZHmJcHnTFbi0L/1YiwkNgsIihjIRNj160hqX5
1tmQ57uwKeVd2GXidV65pklq0vyhVPXN5hC1xtTx0PXImjg0Jahq5GH54LRJ8xnmIQi+rEU7DHuz
LZUbN1k1baZmUouPc20rws77VqVxmcPD78uqn561jcoJqdeCMqjsyUPHDNwSboiBxH8wlFtMh1D1
XrMPjYJiExQvoDtT7QOOyw13J3nOpXEslOKdLr0tr2Ad6en1uH92ats9o5k2Pcrby43oDMO8FkD6
OEcPmEP8SxKMqiI2WTFkJIICLBsCpEAtBVfChkbkxucwncMkGruMGYQDeRrZG7PGu1BTV/IUIhIm
Afvh+GLEWXHZ0pPGz+48s/FOke8aj4W2qULH5AFDt3bs2jtvdqwWIlSB4wcyrcMdvA4nutct5RCt
hUC9YSOVXGJUVO1yXDMOpsNSM//My+p3sdPD7572up4c8igcfzwuqwskPtgyO/iq8r0z5HjtCcnC
xhRPIgkBOpPR41zC4bjrwFSzCB9eco7X0Qc7HCgzBQxIJgx9RsqVOrl+4p5IgoNJgF5RKmjdZBy+
5LiD+Cirfx8Hw7cOs4W3HbAuXRYQ+nKoEZrPzjWoY3AzARmcWCt+e9Qk0JqebDG9m57hXpL2Ub2E
KtUXzuBxdudlsV5yac4vhFOl4kDGhp7hRUvjLJgm/8qcPZMWQDo0vzXDOl/r1TWGw9wUxiN/OdlC
AfHQ9wbc94gzjL2Z9Ar4rp23BM7X2q8rHlGh/c21/Ia700ksjEE0NHPapYo65Co3XoI86N4WDHt5
lNZjiJaGPqenmWnhOkl0Cny7FI+8W+NpM7nUfVPHbVG/AnvzUWXrmsfIAsU9PdKWHTl4s9p4LlHO
HeveX49ov0cXVbkRzgDHQf6sxxKPaTkqaz5OrNwATYYxrbAVdW2CXW8xQnVbuaCL2HzvCPsY5LFO
vWRLGqCPfjcQuPEYMKq4BOVzxJBGmlNntI36nGCs/JwApg2IxtlIqLZcppGWh8aW7s52N7diVs/e
Ofki661bphj+E8sh3MNeQ9EfyIcprim5Nj7AlYyzdWJg3One8p8qLvjrvsydm3AYglOyf1xQv7xw
wKpS6QHLaaPvTxGKalRGibQBkroVYpvE//SSBTz8VilpvyjOmonqd3wzB7NyOBRcRnACo4zFqQ5h
oVrrlJ2tOM9nwkAPXjCgilP1mOOSztaA6mvijYrdMFUmXQCGpVqayxam0Haok3YfKK+7tbJS0UiV
yCrE7+5un96OpImEDHQo461xvMajo7I9kwzXYBbW3RWJ9TnFkl5mH4CyOJowSCMN11b4pJphQjcB
boEOf6na03rQuXPIZe9BgirL+Fb5iVRRkMlRnedJ0adxz89DCR6UuY65/1LvLjABgPcBY+KMx0Gt
V1TM0LeRZBlD3toR9bPDNty7sN9dCp6Yt8GpRrl2XUpi2cFQJXFWPfVXXkS+P2Z4iLnw3UrK7Elx
EzzAE8D+s9zMsAb+AjBJqIZ6lYE/P2dTz8sdWLX9GqxiWXfT5qCiS3s2Xyr6YC6zRmDm5wRwHjph
JUmE1he/NjmzdAbXNb8Pxo6cWgO603fk6oW3Vg25w2/cBPdli8421l3pgwtNLmVrqza4LBpzYgSx
xraNe7F2WE/dqvMiOw8rxCSNyd4ztMZ6LpmR1T60R632BscqMUgGhbjUkY72iTBs7CjKaCcqwOx0
bCLuRP+BWFqvj9p5O6YyzITAqY5hyjMOe17fMFyEinkYE+xkKmk8jSpYbsi3JTiAO6qY9gPx57zI
uiGrn5kKmwAjYr4ccnKcMvo/4D12uSbeheVK1Efbmngizr41+8jQsg5lgDmtPVdtOj9tUP/PEOV/
67X+Q9j/KNi6+1r/t/ta/e//ZXwbjOsuqwCrv/0CM21f/wNm8j85nkDtTKq7H/rEP+Nr/AEzeXzE
YurE/mWbgoTLP7m/PnnE123Rf7ZDtyOA6u8wk2F+2sCnLRQfh/yW2Yd5619Bmr57Ef+M+RADDyRA
M1tg0Zomwr/EN5eOIKOXQvsa7SeNLs2pWa09wIRjn5hl1l0UCQ8PrIM51gnM+MmprwLUJMS722cT
qWZQO4WPT4Leums38aVFrsqyviztZMQyDOp7x5OD2P0zVAWa9itAZjoWUKrpCf6NFs4FiPuz1KxA
rlV2/jO3MgkVyWRZ12kmlzwaij5H810QfxFM1Q0nO4uC4rC/YgVvP0C/7Au7tJ0zuxegLcTJXEFW
+4SlINT+PBcatB4DhX6eVFPdc6GwtSlzhYg0M+/c4kWkiTsrjTesM/qbSTLIra7m+eBC9bzmDr4M
Q26Uc8pjadd1VX6+1OJQIpGBIF87mn1pI+9ZTeXaf7hM+lGTkXRul4YbjdR81/83TO+X12mLXPaR
A1oMU7SsA2f+RZKHKCco/e118tkqzfAyHRFBFR19KcIHnbAsevj+jTr/RJ0d7o2/R52vRvm1ev/6
y0GwfcXveDOqTXA48t+RiAA4/3YQiPCTCxdvQ2o7jomn83fppgPaTERNiDqTNgzeS46Vn3CzYX0C
qt3OCCBMF5v7v4Y3433+9UKxtsRbbN4uvwcSUuoAfr2hdLnk5J2Etyjb1+q0y4bAwFo3pluU/Gxc
LLK7Q1hdQVZDq3U7EFVx4WITIbemrNNnQ/sd+ntPI3jvoKKz4yDG0o3SxaLJzfBDMunL3KIgnVS5
lUyNTdATp/mqnxBSucspRoqFUVkCyO6GMEvup4Hm7b1AARIQ6piqr4unNjM8CRzteevgHEmOdmoO
INK4CKbkJlxXz8frQaVTbx1ABSpifwpPdM6RyPYGs0ONxG6504tMy8+buy1CHqbwjbrEYLrRtkQQ
mzXm2R0RY153NDsU+tGkpylnwBR1uikBZlJCs4ECLnNSptplylJPGoEhcxfzHipuAUEZpSLJMQQI
56llNyfATtG0JQU5bliCgK+joR+Fh1KUUyky8T62B5KkGIuWDks5D3rqcZjfydXdKxI1TjZ5D14f
JPBvKEA6I+6aVTJtJENpHSZt2i82poSHhsi9KA1wWADoJMSX1mBHBHY4TX4sTYfXo6VLLPycZ5Yv
jkRAWdnzKJLizU3ykt13bdf+MdNah8/CNJrnHIi2iHOJhThe0qk8VYvl6D3biftYZcP6lR5prhMD
Mg4HJdWyWKAcCMbIQKSOOQaYPNGwYDF730qyimJoBkYgbmMDiHFN+S1RnoFoa1RluFevtBO6Xdxx
1acxADHkuHKW9dwPBuHELfGixQktQs4cT2glkbGnROzsvL5n8fZlwLSHmXoGfrRInWeEXS1AMTIF
XUroie6JG+hSZkjXWfEFsvChrQJfNGk+JZIAKVKtw71FBxnynaVPv1mEqhm7Tq5oe0hJgCvUJK6R
w6QBHWEPt7aKXuvgsiOfqdxhhsUiDCM9pBdbKMerRUPW9YwEWB3L2cjeg37QeEVpZsj2jLvTfaZ8
cYsrP9E2cmXVQUIUPygJDCUbQZGWRZs8L4UMyw+pWmLbdkJ763gqM8nVwUNu4znQ6dBSXn/nP4yN
CpHBxoqM5uxscZYbWxIQMnsFJgqHIteNTzG+cytsk9NTtxEuiKqtBplto+WhstAG7n1lTEOEs6Iz
D3qjbYQK5ne8PnA57XdeR+LOsIjoadLypLKoKT1dl3452hshlAypfw+bC8WzboQRTyn0YoZXYt6r
A6MvPg++MWZ4VIz5RDSC3aIbwyxHZzNfBnPmFQdFwfuJUxYsqoRurPdaw0TvlkaEH2Yji8sQQna5
IGyn7ePOFt7dQFHpszmlSA/MFq3dvhNpirCv8HGfCl+hqnTa/di3oINWmoMwNfRPncN1te1tremG
3yG/8Nw9AcXNsws/stlJJvs5rbz8sVV46UmVgTnAM+HhiwoS07vWnuC6cwm6i8u5cclJDd3iAarI
SS7zJge5Q3FSnnV0pTZHai/t+VAiJUdyQtDFEmECVMXRGoblAzahmvtzjHAjIVW+XdTUZiWE6t6a
KXj8bsQT9DUZy/rKL12viiVp9n5ETsySxcEwqot8dDDtzGnPkYcYGaZsgFXGR2fq9uCG1WaKS7qe
1ckN2MSTaquYr5w0728cM/UMRLPOQvlRQCMh2zpUdgykq/ITMtP5PuSdddPLDM/f4N0NZo564u30
Kz5ZZzh4Qzq/tZzzT0yv/itthtatV6VkpKCRLffhTG7dde02ToXx3e7kCa7+DTFAnPYG/li5cc1o
pM+CQaNyWWS/CWbKHF2WnUwNjW6tu55Y9LWQSwuqjASIsE2541fyvD1cwPoy+IpbwickZkWSiDw3
Fh6wKquW8EeUxrYhD6J3UhknqJhIH3JDBCIISobP61hYoMS1qb804UAQtumiobW3lwApZQf0SGs7
4bT/HpV+jkpbidXfj0r7Xn8dsir7ZVbavuTnrCQ+WTaOUeLmOHdZSth/fixNtvnJDy2KX5BwUSDL
7vL7sGQI95PPCsNe5CE/BGD/g5ynU/sTsnZWKU4hjymHEuO/hGT8U2jGD/79j6WJ9BgTqwvbGb8M
BQ/mX5cmW04UVeD9Q7slj23T3DszfW9RNVUGNLiLXD2gHXUfSnLx2ferK6I7s886b4snaKXwZRbB
8maQ/FCgnxM8H4OiFad1k11No+EhgMMRU1SDEWEHewy8LEbr/wo8ax/c3DmrWEa4K4I9OG+cD+49
P8uF6cxPxdIdRi8Z47HiKS9QEHXtNb49LwJtSdFuCkaqSd3bI/pTe+6cL0TatfvUzJcylsOgzH1i
AMcd7e8JSrkSyTsSZ7RRWHnL+g7ZDemjqeXRxOeQkXdXqzLdk2adI/91JTirNttLWfkq2oKurg1X
wf2JZVbiGCTQfuSIuK38IjjqxnsL/pG4z7Zbsv2gU2t6d9otLc7op2mIu0wC6tjEPMPlzokFRtZY
FjLVZdDWRZ1a7fngJQZ/a+kV0+OIdAFfOGqjY1aIqWRElWa1Fx0R5Du8wvImdVx9kRLxXu68YIsE
b2wNhWkvgYLXS+Q9QeTteLmVWR4J2kCsWpuojlFezl9EMvHcCj11oUucB1Z7Q6/GuvNrIu7kYlIu
bhr9idD4Vbl09hh2eRc5/XcGgsNTqgYTOOY+OWkDdmlSjqo8i0n/PSGT1jmkxLbHuvWdz8w9e0T8
KADzz0NX3DMgEbCQdHehMTSHbFrXG6LIioi8lEewtfSCB1x+7LIQx3muEOrHw+Lg+SRBuLMeAzKy
1QMqdAInd4NKaxn7MhyW2CBGD2Xxv36a/WN/MqE0bzVyUt634X/8bUnbhj/9/mnclT/xqK3w7Jf/
2FfQHMvN+K1bbr/1QNK/3dDbZ/5XP/izQu1+ab799/94q8dq2L4bgabVn48mTpMAkAa9EEAOqxG7
0j+dbv/zdfn2y9H2n379j6Nu65P6KTvy6WcThPoQScua6G6Nh7/Jjswftd3ocpAqse+xxf/cA8NP
2+ZIMgCtaR4rpP8vpQH9ZQtEd+RseIrgAQ1YQH0fR/KfYZVZuglxEcMLeWyNt3eIMiHVuu8kTrnd
XGBAjHCWkQGe0pm86+ylO7NbiyCLqFBNF9z2sNolGuZuKpvuhQ2vq5OdzgpmI6BXc5Ex0lbHf/t/
fOH9f3hJCZtn2t8/ILFm/OIB/f7pP64YythBE1FOUIDGtWD+ASSADfJ4M8EENnCQFjg45j+uIRyi
9gYWsOIjGvm+4P+8hrxPPMQQ4PKPt7lKuSp+u5f+C4lSpAD9AiX4XMMOWVbI1wJsp3w/LvE/X0QN
cJlL6rWfFQ5+eF0a5z79MMvFCPne48YOu/Vrg3KA+jYSGM7TnsSpSGdhemkIS334qZiLjWNMrnFz
Jl8QzZsvqS6ahzqrUnMvwNwlA1pLvnQqqSTYe+E0fK3hpRH6aINkclOksmUL5GrbFe40XjX0YK9R
H6aDz37sVxhwHKe+tkunG09EC5W/X4zWfkb/4ixvVbJwelpjnqTHrkcacpR5ls4XHhqE03Alrgr9
g+W1D5XV1OGWKGF5D7YhimLfsP0fHLTDmzy+Lug78AevzaOqbix77+uGijy/To3xFLnH1BxzFLUw
lV5l5be907AWDHKGchkNxzs3pVQXssmL7pD7JITGxbQE3vcB/9XI57U9BN6QIwkv6uKqBto56t7P
suvJcvJURoSkdwzew2yrlQ2uYwPsxh4IAuOS15GYsk5hDCWdwYO1hZucL6jWkshp/fG+5HELGyUQ
1R1WNmX0OqJWU/9eJ8qQRHt6zYNLTullVmH/xOWXZrR6UzAtxxuOGes9lBnNiqAB1Qeln/LzpNAb
Y2IFPmiHJiijlnSt+tBMlqt2gZLvhA2HC/s7sSb7cCJGEsVTaRFDS/fAsNNV3t2RWxC6R1eGeEO7
tuaRSihZUkSGwE18GibuShZFnjMXrCpFeTY1xIHhQzHKyF0S+TEmBFdSLDJwFUBnJ1g94aAJwcnD
nEwXTMrv7DV9etQhMY27ftiCgggP8NmJzB7zWt/24UNebqHx9ZKBBOf0a5BWIrUXkzuZPFEqCXst
4CC/csJ+zsK5ao7ckQ6K+mQs7tqp5g/rC6doI7pwsJUUrl9ehqScPoqAA/MzOV/YYSa3JwIft4j/
4EE6FSgCfQRc6PDSJWJ5Uu8e5NKE/gqqjI0zmREHBUjLMcw03iXKnez/cHcuS25jSZp+lbDedLfZ
UI07iEWXmYJxlSKUkkLK7MwNDRHBJECCAIgLSbBtzGYzDzHrWdVidrOcXb7JPMl8jouSYDAjJAFT
ySqWWap4iYNz8ePHj/vvv0+2/nAG33zoRyATF75+HqXb6D6AaeTt1APReD4W8q4zHVau9Jxsy/A/
NqaW3VM8z4BRwlvYE42SJaTPbp3Z/dSZee8hKSUs7dtQTY+Wcz0nScobDPBoxFYBkckq30iuM8y7
EPlb0+vVfOpTq1sJZ7O3ZBB7yqlqJtvBiDLvgx+0EAbWM2czWxdnM52M0tlWW10E04TCJAvF84B1
UGZmDSCiIGmJbLrBaZaTSEUQ1Qp+we84/3mQZRFoNKw9CMCnRnIfFDolrwzqmQBVjcjkLuyFTb26
CJMXWxweLgKgmkMhdICY09MMct87UKiYwtY2zu6T7dCBoJH0L/Vi61BM2tmsQJEwBqzr4Rp34KgA
GpyOwIlBbrfJssHnDOo0rPSVP54EeHKXF1TdmSY3W4jhKbai6hl8U+Fm8WGbD7xbI4gH4Rnc4LPJ
xjPmnz2SeMirQe4xzwA1fZwCQwIkEBfW5XaGDTtaJUrg5rm3/AWJ2SjnCvW7o6sQjYIDazqO39jp
wtBO9c3U+qw5M2oibKPhxiJZIwTLAWn14K0BR9gEYjV4vdTpyroBZsrl2QCrD14n9ajEFJNgm16R
bA1CAgaJFfAbiixchg7ZwGf6auNdBmQvza+tSAeP8e1n9x+agruW4F+eNS3/zBMeOzSchFnLYDSe
Pd1f/5rsF+q15S+qA940XpmmQUEuBzsTaKfxhTBSrrhCxeo4hAWGmkLF6C/nu06kkfgCBbbKirz4
b7/YiNQGeEWSDeSO5Mxhx0rs4RsOeAkZ7dx9MU2HNoaqNEfgkHhG+3gf23N9Y/u4XopNwVk+8mea
ubz3E0qzZiTmUXQ3qW4WLO/hwmHt2ASwNuhgYbaQP8UEJkDRfqI9NebxChN+XYjxMLK5TS7vwdbx
X2e9VqzL6TpIB3c7BtcBNPyTh+JnEI5NxYIig6jM3kPnm3hlRMH6PknIwrzPlqtscGcFuCvvnDzZ
4sIGZPcdD5VgMSQaBINA/u9XPbcoFZQna5uHRjzOUyJrfjv2iGfeAuwy5rcQK4v3/PmRPllQR2ek
pmYjHOUtpz2986FB8XFOrNyEUC07G+MvhxgoXTPs8SKfUqTy+efJzP0uQDZeUmoTQjwC16ilsqB7
AjTNVnPSjrcjhQTc5T200jMeUS2nl5kytUEOTB8MLu8I73JCvixT7UGLANs6DnGF6aYH2NHtQYPq
B3XiO8apB/PQ0MYPKUsbUC6I5wMdwkf7ghTvDdug8rZFpJoHIlIUwBOB22FHCYzZLLGHIZlAQRTN
51dW4FB34pws81URXdvUQcPiGnrKhn88wWfPLpQZycX+5fPT3xbsOiTsqNaQ4nh4tqy96fdCnSTD
8BcQzCuC0TasBRdIHYna5D0R48G+5Ax4QcT2nonK0ghtQiYtZMiw1u6NHfa2gvAWbFr+LFwN7vSF
ZaAyhuFiC4gzcpD1YgWDhXL+/FDlpvG7pKEIiZBCvMvy2pDb6PuLPJt5OMOInZ0uYQAd3AmVHQ8E
z1+wyOPQYMUjFg0+wkrc/TQWWQiYE373fF/2p4C8IRQvkVwyUOD83dcnREkgNRsOwPvHaLsEAlqZ
gw0KbHA3WOlUVTufjXHGvbTbZDl350AXbAePNE2bKJCi7C23xi0sXXKjBGy34lwfKVi1DM4x8R+9
pKi56+09jaslcR4SoQxLaoI7ewu9KGzF58YDiY5H1QMgd/Ya3Nh5kOaOtbwguWMzuAu3KzhLzuH5
2CTqOzXSEmR8VpiR8kFXBKfG7XiIlExLWQHUBal/fDpPp7I1rWKerlc31GvTeQdWZYnULNJtSIvh
QFnyjxLPQKe/Wa1iR3x/oJbjNaFLRYNS7NYiFMzfm7DH8NTm4TH0Pcq5SZbhLP8JypzMj66oBbCN
1sSm/MXwFuAVhTnObB/OUnuUr61Q5MTfOpl9GUGcQWks/CYORhaBXSB8xJtmRBOpuUbdbbDoECbz
uBi01jy9hjJCoWrp1HOksQCTHAXopdbWJjgdzGK24EJXtcc1JTjy2Y1HmNP2PxUr0m6GF1Mygfz0
3TBQ4kQ7sxIHij5uHNmcp2VOOibQPh8s14X1Q/2httFE3BOoWqkaAZtM/BPEAzE/X6YeO29Mg8wa
vGMBn8VExxEPcwaTKwXNlrlM+kahDtHyotpF9cgq+eVeJgcSlA1U0LiEhtig/ESt0uvJBZ6PlJ9l
A+q+xZeBN1wsskupGEPSzNbSRTw0KtPZy4t5msNndjnXtkt99YaI9DRNfqyek6QLPbrVFp6J+c7d
PcYvBcMid8i3XEXxDtxAs2dQqgRGJFEq8BloFqFJT86WWnTq+bCG/pouc/0IGS85ITIAVbWXg7tt
lLInpSqLNGEGYW5fzoD0ySptYGkWTLUKKOJqSqU4quupfr4miWlpUrCHsifKZga+0Y/h3/mRPJhh
8XPdVJCspY3CyuRYWcVRxKBxwUcME2eExkzXSzKdD4esYK2pso25TkxQw9NFOHGgHWB2zICNcl/k
8CHB2ABrG72vf+7oMSnY59z3I37oU7uNp0XU52Ju4zAs+A6MPBnhZ0uItKFczAlxzG+H5GMPh9TM
8hdz48KA6Rfaufr3RKXRSRfVIgTcipnO1UoVEbHDrTErrnHSY56ovBErCSPw3tK1AWPIsulykWQj
Eq6Jn8IQQQ72avOZPHWomn9yCA0PBw/LYUENR9jpTHuYnhvLDe7O+8Kh1ID5ZqVAh538GPGU8fCx
SKiYNL1br7V0UXxG1+lTKU5iJkX+Mc2IBQNwitKVqrmJtypW/nVlPQVQWrCKtSBDnyQ/HGe57Mo0
2gzj4lzl1rV8MBcDbUVU35sJQ0kB4zM/rDd6JfjDucmBUX+D19Oc30IPwg5aVlNcWIaPaoGqO2D6
pwtrkCQ/ev7YyxKq6nFRKz4sPepbI7mQk8gKTXOx7Naysh/H9nZt529rcwR3XSZLCVQUUaks3iHs
5cv0YoNRFGtvQG6F06lEVUxvc50Tas+3cKjjcdVHWhgPUUy2roqIrzWQ1/ezQolYNbA1suPMla0x
PgvQ/Db7GU4PK3gXAgsjt8PR2Vjv4BiW88FfAj29m2VkUwcXpL+S+X87trGAiTSYMN8C/yHLMpvf
KLO1Y/0CeAV3hmnqBZZNAMMo7W3mJHabQilkWb9AXEq9o7OE4tW0PvWQw7tIo6TVu1UYb/kjKF9I
pbmYZcp0vAEggq8cuUjipb24yn2xms8Ce56mxvlMiTdOcQlD74JttAowQpIRTrE1fw5DUAG5Cqb2
UldO8avpdCQ2jDHhGiuawmhz5himjFYYTGllDHyGXw6pUZpfDx1owMIzSvXkfDZW56b1i1kM5OcE
s03+8RUKElLFyEiilXc2pUovVVqrJpIM4ixYtdJ8ObwdwzqJ92gKIHzhXK28gOpgOCBnIAPPFkMj
o/kliGamcQPmYB2dKdTPzNSzMDHiTXSlwDjHSFe6aSwGV95gjZBejdWCMPtlNZ8LM5S/puxMsvTO
HDPOV+99f22rCoHwavDADwZ3MLxRywXyEWiamOVw67NOq2kqSp6EP0iBL0moUMgppkjMOLzSrc0m
uQevNlx9WsMhM/x1pow9SA3yIfy8zpJk0bezJfiDK38TrJdwtdmBDfqpWCLuF5UYwD+noztmcwV5
ovYKxerOB7BIyNoVVs4abGGwZSaAn/KLdDFE8Z5lTgKb+tkm2pDbd6Wn1Br8pVoCJHslY5gv1jbr
uAZewynnc8/YxG+LbeCV2lQVoTAWoYfS82Ah4Wl+6q+ZpK2Rkn51s6T+NUu4BBEbvKtmcQ5RE9Nt
klzp/bBKVIiTrsbAWBHbAVzNMkewCNPTzWKc0ryznSn54GroePHCOHdg/GEhZSNIu9UMz4uxCNt0
nMVwI4XLbJgZI6pEccIARQDWAMLd3kpmKfz1MW0u1gORY7jKkrlxrZOJhpoHgbsc2x9UYN40tuDy
nyGrSqzHlCH0InpEgjMen5/SfCwDLsY4Fsi2nc7kw3oBLDJKGUmUkaaLD1YjZ0n2Xjz3YB4yBwkX
6TPKCAz1cyNeI+r1yKt1IxosG7b6JsXDQPNol2k2vYUEEVLZK7K7kqGKBQ3KdnYKf5Ts9mp2wxnm
JwlHwdQcji+mKyLeZ0uVFE5zhDPO/PK7cWTCYnJRS+w6GqosV0oVQz70h4zpFztVpRucJyiRkPRn
fjALctmSeZbIyvvLdcjqkkRFVsanajyDcTh2tOthqdFmG4hdmL00UfmrmU1yNNsOijHZYb4pS5j7
vsaHFPIwmKFBOh1k17isQ2ZWteapmrgwRqT8cD4gLpOMjCmAaqmgthkbn63FdjVUH1KtCHXr/VT1
fXrlqZo8xjKo/pOdqdQohrF5ie9YSdx0a3uMiWg22OILtqVipABfFnM0lzXLBoUwvVMKmByyWoFF
uShUCGrLlY9xSfhvcO053s/KcjAdLHHljeWrxSyGNWO0XahaiIZeW/E6wjJKqRZLrp2Srfw3i4Wi
rqh8SO7DVLsKrHTJ0TV1ioBTB3bxgDNi7XkKFnMYruccVhxgIea6pKysnAuCIlESf6gvLnGhhCF5
rCbsVpBtD/xxtAFAFFF38CLKKbdRXHO/j2h6CfyGIwnaNZWmI5+YVSJ5K3Ji+jMYU+xL01iJ+SB1
S0BP6FTRHeJLJu0k9D44lATUNrdMLgXwcOwOpksWw7S9NcVPB5KnfsneGIbJJcUV5/nsbepQddKB
2prkoWS08LM1vNKkFGmwSeprrobgBFYrsQky6otq+s0Y9JMFMpTaWtYKRqQF/tCzEBACf16f3iss
EtpEXcvfKTCMWJf1lAWAGLCoB9wmKKG6pkvZpWp5Mp7UKnKqUW2GRhoVH/UMecX6HK8yrBMcMGKE
mhvq/MKwj52DmVWZVNBJYZe8UQgBB7CkhqmtQn5XPXpeODN9/WYwIDcbYlUJDi0vcjwGmH2G75j0
ru6rp5LQMj6fgXyM9LOo0GX6pittOCPxcDAt8uBiDHF1Bs+vrVAdmfDKUsYYwM1v22TCqpm6PJOE
H3ghiAAnY5e8fFg8wWeOM+VxUZnMapHIADQ9xTaCClXMaNSZzfCjgSPXCy+ahwgatmZGD2bSyful
aYiXg5qw0nGUkqinLCY04EBzga6+R/9LU3FgqrLslf/NLs0xaquJQ6FaSvSprOiamnxTk+Lg8zyh
xKceSYPVDT+C6o1mY3LukUZUszgECh9y0O1FskpyuKEKJxKDsfR/pdOZaALIFennXMnDuXajhVlg
xG9SSs/RGXhAZemixJIb6Lq6KNU3XEw+nS2jwDiAZYeXXXq/MCk8rt1vrQFQtJ838DvRnzmJZKxW
PLblArtMwDA6n7INpQjXNzMfmO+Amy+IxTHFALj+AsI5H1bGfi2afmE5NGBU81BfU1dV42MqwTNY
akcstcXNQFsvc+vtMImGC4Fal/fo1dSmGuXFdkEEBGrwpRmQ3fmoQWDGjmq8Is5WEeWQBz7zk1XO
wgi/LO9iXJoibURN2OtRSElvfuJtFYdqBdt4JXdtJ3a4AtxkK8cYw749HERD6gak4MBQ3n7OKpID
hkc1Lj2dILpJorqkcskUNUqVi1QjDQ6s5MK7hO58AEfXDC2FLIWYujy7do1W62ZULsPEsuWrmGxi
pjW0YQMrrodesbLHBG2VLURxm+2GkocjKOjlECFbS52rFMFJp/Ai2oaX8QdLbuFD/9yLkAZ41zUo
9vzLWmhNHbaQ5cU6jU2oy8kaVYF1W1CdDKkoN7BWtLnOKFGcv6X0LJr6FNBUubnHDvwzo1o3eJit
0NJqeQzH8hXWdYxy1AOqCm9ua5GqLWbAsHKT3BjUbZhdGxYRnSWBPfHV1sK/Kq39et8vrK3MFCWE
ZB7A/qy22QVXFkpsjuBKXbGeJNnLbZRTWbZOkW9jgPGU401WUyhHpWGrsGeMg7KColHS0h9uD8ha
ti9znPWR96H63bq8DEEvLheMWg0pc/Be3MwKmGin55aepvxDrFlu4LXXkYxVcTuv4kBcOZpEE7ih
aVv5pVTrYHopTJlu8ktoVhJrCyJ/zqF1XsucZSTamC5Ycwijb0hInTPZxgDtD8dfxiXQCd/4NpUR
FxSjJ13cOMsSQLzxz9vVBsPw0sS6Z5rr/gL71onw2UDaUu1WeGW8GycmuTWBQ2uQDZ3rODcXuXcB
50WUTO9gcRsO5g9hsY7S8fU01exV8n4IQL7QPxiebbD9NV+Rf6Ary+hZPcxahOPKvwJVmag+JdUU
LNo8xvx/pAYRZXPOwoUtvsjahVHvb2ggxXB3OGeYq3oFHehSNgt4pgiEf4DZFr35vAez7TIn24R7
GG5jIgUknID12fftWU5kaQuD07u6PhNvFyOo1oAFdgGL+vwjAaK0HYoauwBvOQ4UTScQZOh7Dw0U
jWysMZNTex0icIZM47qSFjFVWUO/ChtAaKbF27u88gYYJmTB3tUwXcLq9UHVp7H+K/dpy4LRLqby
KiWrYh3aE27BGdXuV2/SsZEigUNo8Xg30DmaEaHtEu2NbyqZOQx2EJtwF10Kc/jwMSHxzMohHC5I
3j0lU1tOAiemBAtnCp5wGtOro7CKikXcmHjcwKbWMcu2IlSfYtKWIQdz64t3B146sTan6lDkvvYN
6XNFljurpKT2EChTSmDDWDywA6gb4VKRw39sQWHDUYH1yLvKbbClyjxS4ueBal2C7pIDbbtrtMCV
LR2vPpvbOC6YhBwyhV+NOYm9YBvhBKLfte2GzUfIjQttTqXweWRtN+lZ7VQujFgeNS2obwGt0DYV
BVP3KcxidEkw1cUMCHVV7IratKQqkRzDfnXyr0jW5dSpQ0GRnm7onInIkXoTGjiB55fFmESRZOT5
jhxstQqvLYYFCe78wcrwfAop4GCIUv2Nk27iZXq+qfrH2osCqVUqlrlCp4dLQ9ZtVp3EdZtrcpP4
DnZX6a6RbOQn82W+gIQ6JTU7MM6pJS16PVeUuQZePghnHgfoJhQXmWROy2iniQhWfQLUoy2ohsQa
aZXpBz1EMKdyrIlDcfYfYYgiwPmC9Tn4pd7l5caqwZJ1eLPCNO+CKVsR9a+Lu19OonfuYpKWQMwv
bVVQzC9vvw2nuQPpfALU/ILDFhjnexBd2Scot/agnl/1oybEfbihr0N+SoHQFkqv7NEHAZ0+10AA
uj3LH8GUqvDC2eDquAMIvk5RQOSReUCKWPn1QCWiT6CE/b+7foe7/BTm+kfz08fQCZx1HLsO5FCq
QYApLCGJDg3ujh1Mvk4CLx7P+gXQgcnekY7vG9/XzNNzqweYA2Tx9eO//5NmEi3rtP4UYSOJE/8c
lsqhSVCZBIKUYHoJzcmL8++45qCrFMDO8opD3LQtGBPLV3sLMANkeahkefw+Qcc1A6xcRymwX0m5
Vh3O6d8lfXcnmEyBjcPZqZWEAq7nuOag6z7Qhq9K6baE8KB8tXSB9ko+GzZKslSTxzUBgrmnRxVm
6Yt+/oaTwH6FxwowdLPEEojfkQHVYQpALJCmdGxrr5pVl75/7Kr1CuEH96PyX3m1VcAAWlUOQdK6
qm+PUAt2nwJqLekIONUBWusuB4QIhcFX1caolM0RnYLmfi7ftxpBA5UFVkgKsAlblq/2+hsQHUiY
zUAJlq/j2wJG1yMAhu9XgKDIH1JoamfjGxDBkJRoYO1/mZvjUn0aSLZOqg+CC42QCRjXen9jVe/M
AMJhgsGD36LeANXzjmgHUM6s4xSIEaSa0MerbdGXCwCnAgnUggc8snVXKzPk+/W+1KtD7X/Z10Ky
vbPwpWkoqGVoto9u8FbXwQ9UgNyguzjTMep3hk0yMml8IADrQ+WIBF3IpLrtdVS9Yps6QXda2hk0
hDUgToGsC9z3uOSc3MmOg9YUVJihUESxrdkGDpsbegFgVLXmO7rrnd5VuQ/wcGhQFzlEvOtXa+Gh
NwJfLhmBx+fi6HyoY7zhEVcR9t8P7x2h19AAZGmSD3l0FzrYEDoKvfNKxqxzc61lu73hufPygpGh
+fro9n1nm854RTY4BH1EH6sXe2ln9fH9CRSaahBHZ89ijXdcffS5YxkkIqvtZYehg/QGOM6aiy72
znGpe00M8E727ABvhpAzklK1d7JzyRvaKqCfoxP2zmdcacGKi4ryJuWrbcga2ivYCYj8NN7cozPi
YcjrtuyY6jB2kiQlaffyas8AHhyFQCWX3N+dHMcl+bXp9f32PI4afFSQDYJ/O6TxOA7JNcHcsY/W
lysZK502P8SLBvdB/BUtZa8PX0HZqqMTj9WHUZ9C37/6mvXKBLFNKJ7EnvLVmgEMPSwd3Buwl5Sv
o7N1n9C2fKsjCyc2MQx8VY2SQ83vHPicieBzhOSznh+JeB2XCrC6iz86kLCe0j72VYW7LtBA0/j9
dDiukds9qH8H3i9gpxjzO6tO5rUsN3xjxyr3VCvpqPTY+uB/SPfe2ds7U4BvEy8H5EMSy5ZXNdfH
5NhQuzqx8eYYtgnC0di748sX+DfhummuAce26e2urix2t6aqErt7cuhRH09VIZY+1nWXFPpO5/2A
Wx54N5KX6zFKiH5H9k0QHPh+sAqP77zrGreDUYoceeTabOw5px294lIAIBDCAmyC8nV8G1/vetPV
MWoNSPIV2UY7C+8I4QYJ9LXKU5Sju+UbXfc962/j24M7t5H9/WOfKxHWMG6OY13/ktmhkwJA+ZFl
CIJr2Jb9gXyhDHHw2I3n89gUPzHFjtoPUkK0PjebHQf2zh7A5ocfQbbA0W18ZLLj2CVsjdWjGCVH
xs6oDRPHHs4fq7nmHt3OV8VI6ST1cKbh36UOLRwtLbWH7ws8m+j7YzV3AJJ1HLxE7ohIE5Nu33KY
E4B8NqUC5ViUV/mgI7Jz8T12HDssyjh32n77HdknpCWMIlRFbpTe8c1BHUr/fk/HANc9Zx63XOsg
ZhGTADYZlXTbxg92dHLwhID7W30dAwlqcrIBTDgY2zKJYsuFnzTpIzX9iMx13AsDfLoUZyKAb9fn
X1sXQqzmENAWKqmjE4Dulz77lU10b9/Tw4wA1IPNqnkd38nvdF53TdhySfOGHuuLcO8oQe58Juy6
du3wwSl0bMuP1d5Z9vFowz5I2aj2vYdD0KYwvUEc4OhGrXe1+dB5OuVOSKduXu0djwscun8Rjer8
r0XtiCwAGJY6rrz6ytQx8cwGrLkX59LB6+ELMh0Tb6i8jk8MJDWxk/WLjWth3uPRrJe5bQcahPqG
RAJNYP3V6+h2Qg/nP7Iu6TnIeusCQFoPwi9BgKO79gC26rjwAwatGbZKiKsS7j2Yvo55LMVHwPtU
C390B3+JNuwo/BA1Asrk+lO92utPkAtvoC01UKrXNxgAX6Env+T2kb4ZPJapf/4kLRMtqsSuF3/Q
ZGk8baDO+ipTu7Bc1S80uOVPpQpE1XiVASbv/9IqClHmpu18KekgO29bv60SJne+bRLbdp9Vz8fT
nh4cQ/PhlT9J3OTBK87LTLV6VJKl+e//NHJDt12EUPbE7914Uubii6g81+plMpmEAeUNm6ZkCkUv
dG34drLxH1qlDjhaujd755I4evKeeUomJ3T75FYIl7HgmqZLEVB6eNJn6txNHk/uMjebpK3WBW3R
dXpGNJC4wcnrxSTxH9ymwbL3+B656//hE+jMVy3tyE38+/uJ25oavKY6AGUsiRfaPyTAX1I4n4p1
OzXz27+vu1OOn8JL/4D79/WvU88N/TRrL0gPW+31dpLcu/6s3TCGzR8u8VdK0OtkMQn9lnBiGXRt
9dQNp4H7OEm9pq1y1XuYiNvCDRdu0mq2jw57+f6i9aAB4GUN29WEJIGs6+SO3MV99Nhes7JWbXmg
HCyH9FXK5C7xT27ccN4ShpLavmPDqIqw3WgPgntFIv7JW/nP3euPzaSKlJGO07z9/rm4DuFomaTt
SVYl/6fr6tHyfqs9bIs3btxWDdBnd+/r2yKh3Pe+OsO50r3pd1GSeaxfMmlJBjeT7m3fUVTmYNs9
CMZbd+vOvadT0sO+vnEjzv1KvkpBFsdkV3G7dR+oeL+/RaS2VOeW2XuQ1rSXTzgXOjfsBo/+qm2Q
qcKx0UPDLoxC7R4LsrJrw+8msRs0zZRLZ/ewdO/dxH2YBCfXqRjvbdEQBvquvX7vzp+YKqpUw+zc
MJc/P46prNLqtCa+qK5t3/nh1I1RG01TpWEheQxdW/7kuf7+LQmC4h4admf+05kGktBH0/66rffL
FPXOU5EnczEL99Uc7tXuff68vZ8cmA6plNO13z/6kyx0F01DpWj0oep+SDO4oE+uszzJ45N/OznP
KH6Y5fXO3H1cCS1oPvh+86N+4Ns8dFPPT3hk83/9Qw/Fpd+DDXEXJ24WFIf0ja5afdg+t/7jYzA5
OXfTrJkjWSMwGs+2jhb5KgO2nrU7z59HWPPM2pf/W+nQ3YcCgKCcRw/ulVs3cAuXBUr84P/+t/+R
zuXdZVLgyaEHV+59tHCbVWvpQ3wA5Jb24Mag1HyUDG4madbSiuL/pl5PM+jvl8a7CZeCeSPu6b+d
+W5UcF/yTz7k4aPb8gBRfNTWJHzZdS+fRfPHiAn85M65RvqL1qmNB5PwVg+L99bN/cSfN90tz25F
JelPksC6DuG9Owj8wYPnu4M0zZv2dp7Rw9rfcdM+0HIPyvTGjTNvz6yppubFQ+DPcyzZpHQS9NRw
8RPiIALeg594dzSyiXAz7350Lrfjxsv9zFc9us8g4/hH9J4FUxylrX3ewyZ8LbeUVqM9qI3TKEsx
vFrNCnCtq8Y4xehq+XL7MBJPsVpwOjS9E/3Thx038tzH3TYlRbPr+D9O4vw+8B9Ool9PMm9yMpI7
ZtNsaSr0cbJMFtEDpg6Pefl5PUgg/rpJErXDF5K+3nWyRhHHfttlIGxPnZulgTJsQaHLB6yoZo6a
lmUZhFCt83PceHLy4yR5bBktQqvSteWzmX+PC6gl8ZJC3bXdc0oeZE0zMg19+A7Ol7nLdcInUHSZ
c2Vu6RTJ+Ovc68TP9rxskk7XudnM86O4ra77sPs+se0v8XC3WxZulq49vsQUbylXyQno3CgBn9aS
SZ5q50afCEKZCdG12dFv/zubnDz+8/Uq8tsOlJIls2vzbydh0ZoKCfJ1nosb/37fKihx0l17y3Up
yrzW4VIC7zu369/vzYIkcHZt9Zbb5NRNH9qRL7WPY+TWLaKsfXMs0y+6dzlw1y0dDMFCHzMR7DXa
wy6+5SB92IMy9HG9vHXxCmR+3rr3Qx3fxzRIywSb2zuuj2PuNtqK/gVz0XRTzroSkN1VJt75mPit
Vvs4MspW9yZCGJK69rY6jwdUUk/dvGmunAuhFOza+sff/pqHfvtEoqJyDw1zM2mjiErGoK79vZsU
D94kCCYtYdYkR7dz02XATiqr78FkhO2nc+OTcDJt+zFgNe+hXQEouSc3EwLFTWsiHNRlbt52cLnh
NNyLrYHb7aHd/HEvXtDHtZWavq2DtIQxdl633/5ndPIpWvz21xIE9j757X+FD37cnmvBjHd90Ce2
4V5UELqEHtp1w+2+gi5Brl07/Hn6ZIP3gf/ATzAHqHFy4abt1RReya59BuDo79n0JUF/13bP8cNk
ftgyCWC56d7hX57cQaBG6qFZf3Hv3q/bUiz5Hl0nogI93D3Z35JF3LXtU0JQnzDmWjFuUgy6t/z6
vmgDpMjWHkr2jjG0YStDUb98nzrkjP3b+GGp/IDXq0H2jgTzXDuIn8EW/x3gkF8H9/uKq4+1BlPF
idkIjZyVPdgOr3OCs3vGXw/b6XQSTP28HUpWm65//7lOJVVM9vJAu5ok28k0Wu1h44RptfN+nQRu
0r509HEVP82DKYDj1grqPXT3bCKQzlYQTvLWu87CdcI0tFHvklTatdnzNKN8W2sS7B7Om9F2IpHC
pn+yO/q4w1z4T6D/kvrTdRIu3CSaHEIKEG/r3njihg+tE3LYw46+9O9xa2dtD0ofcKdLKkqF6aRo
Bi5LJ1xLXef4cpIs3LDdbB/zQDpIe3b7uHSOkgg7rCW+nN3dJ+EqB++VtCahLMLQdXKvQdbtKQcK
OXXv73XmBu3eqj3MwptJsidgULZ17+wbwju4/yYtr3jJ9d11em9c6lC3paGPK8qNn3n5vmmi9hF5
vAuiFXjIvS73MMc3Pno9m4SAc9qhXbWPa9VNvpmQDZAn00YaRPuofYDpbqPgkTlptWv2oNZuo9Dd
d7X2sEWAYWXtzvZxXXs3IQydPMXf9nGrAgK/dtu6oo+jmfqR+4rNUZtV/H7L9T2A/XzPj6b2kUX4
EVfXnj0FP1H3DsuOBk7RkglNStR21W1ArtCaiR+2vSRqD2fzXUzuY9ND2cmaVBTr3OGVy4UueWxa
KhvW+pji9eSxfXhoWg+idrf2M/Ld9sW45G7tOhef5wlT3DIutT7Oj89VKulb4OmPUfva2EcK1Y8C
V0HuRhS3bC2jEKV1nRM0MgfUZJq0BbqPW80daYt7W7AP8AFw3olghG7bzmwqNGk9OCqq3CQyZyZS
qLulQCAP78Oeexul0ao125AywMvidF/M3/677JtDVzMbJkCp14p/bQgHnG68/Lg/z7VWYcK7utZ2
+1975nY/Om9DNyvOsdKN13zTdOC5/PpT1xOd0ixdaYD1oLVHRbznw+kjIn1J/hoJ74kft/orvLhd
1cg11/amlXIS+ghYXaeJO2n5ndU+jkT6umz1tY9z602U7EXXelFHb/O162et3vbher+Z4OTdCz/3
kQ/xA+Zcq7N9RDc+UFA8abUqZMZdJfbOzR/9k9eJu39GCXVk58aLPVcpxTW6t1rbGdLnk/OFD4x1
Lx6v9WCG/kQqyckpqeBNf0uLsQ/Q588T8sparfbh6X0XnSB0/5ye7JuMHHPNw77/5nMpF6qTu/z+
kYQ4IAqtrUhZzD7UMjHo+0NnNqko6Ls+7m+v7/OT2zxtWzNV6z3M0X9+PL87//jj+dl/PRHhwSF6
crcv/+RmUClTJ6pHKV1HKFpfNHcOHdZ/m9Ce7kAj91WhPWyIEF3xQlgveoCl5YXfHAMF0VMQjiSb
7CnDeshfmZb3OkR3P8j9pWmntA5IwGveN3vzG9vdB20cwJt+W4vneRK1ASZVhLfT8KvbxCESoJLF
qlPbZfDzCVCIxMKOU1uBCQ70uayS1G3ZfpCd0L5VWfpwaMBFSy0GynCiIp4e7t+2kO8xF6b7dzdL
cgYNuI8peUmhN1t5Ntcg/UrpRmbcPUGkvtTQ0IZUjAbAQH0N/Vlz4msfdIqDk5SVuydkVRD5UsSQ
WrU646OKC9yO+yuUk9JRfJxMgRt+7eNuwUfHpNEu2kt1KMFuT4S/52Hu1Esm9023RT/Y8LfK/4bC
2A2l9fPsAV87qi+EWSd/4NmVahGUBzMoe4qEwEb+rIOleuyfd0pR0QceseaS+r0AlN3+//+7JU8C
f7vnd2vWu9H/O5LzlbtvFMFRcPJx72zpg4XkPDi5c4OVC2al6WYplk8Ow2/v9CUZPxPwna3z8Olp
+O0Nw4n0KOpot8NYkM3b75/md0xw4k7zVo/VZynsvnIB35M+087tVl+One8K7Dkng6Tf/m3MQqkW
23m/PQMO+5OIJw+baBTMekl0/ryVOHTI/l0owstJlEzbh2ofbD4f83TPDNH64H749Nv/ARVctBX3
y6CvP08uvrBf/l0Iw+skv28r1Zd2XOWkfs4fzWb2UdUlyPDUTe6BBDeNln6c5s33Hwfk1Od+0D6/
+qBgkt5y4LbPrx6wAZJTipeeg6bVdB/+uJFb4Ho65LrpA4Mx2pOOPhLozqIFePn2ZbwPqETT7uGM
8T742yAy3udH7sMzhjn2CL1w3r7595HidYXf3m+2W+n06EMlv0GO99ZP7cPrC6ZBMin28/764BSQ
CHMq6VIt36n67EX1aw1I0JdZJFeAVjxV68PzWzFRv/WzLC216bvJym9rEKkbOBELtPh+bVo95SZ/
aBsFWh+B5k/AVPxH97Hs/qfoHq9I0+HyLOgDbf6JvKFqfkbIZZQeUoZaH/jzaqJ+9AEHQxAuUW7h
CKm0whOywT6yrk8leTf1Tn70sdgOKnlc2s18fr8AfL579gk93DhPwdztpfxrdg/tjrhtwi/aTEEp
Un1k9N65bauIEk7NM75/mqGOzE7OSRcBS7OXHNEH0r6STkyYzPvtr8FkUTQ9llkx+8AWlwO4dXlC
O4ZGulQfTCTVAKpT4ORfLkoQ/r/uDoKqIcd8IxRn2D/k5RyRJXOhfTr0AWQkMvFrFMxrfb270hZA
KkoIOFSNpv54WSa1+fqP9t+fd+M75Cn+217+Do19p+hJqzONv+qrvq9tC9EgVeSl1ZQsxd99zZPX
yVQMqDaJzrN0oF9pGJ5CTr2Xg9AHOPA0cbftRFi9j4OU3NGWj6UPXtBRFET7REp90OGeP3BjarvF
+6j7csH17sETFqw9SqU+wPYXbjD/Q2Dkk2hp/nu87Cul7TKnMEXLz6L2QncNywsO8pZoqH3k2Am5
OE6ilpGiDs2XtPzL3qf3kyRvWhG9pfbBsvU5yfc7q/WxQ34E9ryltlBr4Qj+NQM4vsPuUKj8H/BQ
qEomASJyF1Frcfqwo09JrNx3ivZwjbsTdRsdvCb2UTFjFMnd+l/eTgikhtN/PXTL7uPOW8JVBL8l
KS6otEPP6SMNbBRFjeXZcqmYPfh7L/yZ32xh0UF9VGO4INVF0JZNubAy/cB/SJ6WiXm28tZXHif1
WUguV/GkDE0fYde6/RLnI4stzpQvQUCpAvTYWpQ+DgbcrK28mKcYn28/da8mpDXVElqO4fbhDFdH
0HzWGgRYrkYo/kivv3y8vYUu/B4HQtNSecT1wUI08hLgpUQoDlzH1JcDbi/3/N1kfTJygwM5LX0k
+rzz9+ji+kjz+dENgUq0zYk+PEHvoOVrt9rHnpUJ/mUCrKPNOUHOTSMs3y927/3sAQ/ewcMFhFkP
D3BjQoYyhKcstGo/ZPjBPoleD9uRQyqFpP5wkZw+IDWVU+xqEhB6+i8nr1NczykousqfLjuW4B+F
HkZ56LXsFIB/3RflUzTHNm1JqtaHKfEJWu12b/sou/UpJ890r7M9SOZPLK9fxRcu8oyKKM28iuqF
6L95+/2b64mRqfUB6R9JDSSJTTWbtumo9NvElWrbIA1NEv8UgKl9ZH7XuSEVQpSqqWGUnPyQU9IF
e/GgGWdLGQ0FUP4QXx/Y25fppg95uv42yKtD6N2uF5/d0Yj4PAci+9uM8hCW9x9vlIdAtkc2yl3R
OOCyrSXlIcAA/cv/AwAA//8=</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7H3ZcuPGsuCvKPw0EzGQUQsKwInjE+ECSIoSKakltXp5QVBqNlDYUdjxNK/nE+YT/D5/0H9yv+Qm
RVIi0bSWMX2kiBFsR7tRKCKRWZV7Zv3ztvnHbTifyYMmCuP8H7fNb794RZH+49df81tvHs3yw0jc
yiRPvheHt0n0a/L9u7id//pNzmoRu79iFdFfb72ZLObNL//6J/yaO08mye2sEEn8oZzL9mKel2GR
PzK2c+jgNinjYjHdhV/67ZfzWZv/cjCPC1G0V206/+2XrQd+Ofj1X//89U9fv/MVS8h2DvXf/nUW
3Yj5U+/ffv1Pn3wQAlaK8hvAriB6qCHDRJjgXw7CJHZXA1g/1DTDNAxNX7/tdBbBjKchuPuQ2bdv
cp7nB6s/H+ZtYevhtsgTa4loK1kA9nW6C5M/oRa+7e9D9rhKZHtgJbO8WOPgzyj+fIzrh6Zh6kRX
sbm8AL8beFe0Q43pJtVMpi4vsn73Ev/Wj/9bzA++/df//j8AnpCProXdlPj5F3o0+fmBPnWs8etT
Z7TnrYDIIdVVlWG8wjzaJgzSDqmpqpRp2wR5Go7dZFjP6yF/fbuP8tEb2BCXSVl4B79/l+J2tkbC
X98RCjYOTZMRrOo9HqQdqoaOKDbp+m3LPbCAICthF5QHl+W39dguSHajvj+/R4L+cJ8UX39//dX/
49+yLTz5449HGcBCGD2fNcEKNzVVJRgDz9ngSQR4FlwMGNOSJQGZlgJwSY7nwbKbFJtze2TYHOqT
YHDx+iSwQB7KJInXyNi1/l5GAHrIENY0jNhKNhhbdAAOhTSiGSrryeQlJOWjkOxG/8PMHvIfBvqo
t94AI5rOSimKWSz2yIaweog1qhLdYFtYV8xDTEwTM0JXErm3/O+BeXQr7sb/5tweBTaH+jSYvoHl
/+PfhSeSdJ/aKAISIMRg9QOKNxmQcchgVyCDGUsSgGjeZkDPAGU3ATa+oof/jZE++gdXr899JuJm
Lve5/rVDnZqmjowVk1dB6G7QALYBYZqhYaKtmJO5TYRnALSbBPcTewS4v99H/+QNrP5LMZdydjCZ
J/Gj2/5lAgDWOTAZQsECWF49GiB0aMADmC141OYOeC44uymwPbtHhu3BPi0uJ6+/FaazbzN3lt/O
5Bopf10UKwiUUkxNhlRY5xv7gLJDShGjWH8wEzYp8TxgdtNhc26PCptDfRpMR69Pg0Feg1MhFnuk
AGZgCmNqqGZPHUWHII8RQXpPDXoODLsR/zCzh/aHgT7SL7++AaRn5axIQAqEB6NSxPM9akMIVFHA
MFbB2t1Y/SChNaSrRAOy3F09SbwAA2ySgx9/3IP2KHvcTY7dv9Ijze6H+mQafXh9Ml2BX/JRK/Vl
QgLMNKANRcRA9zTYJJF5qCKNoYWPaReJnoRmN01W03pEWN3tY/3Kfn2sn5XuLP621y2hEUI0jaw9
c7D2N/BOMCivjGmmBjb04uo57p4Bz27M30/s4f7+fh/7H9+APNi0Xpbi8a/L5HcL7T6McbdS+hGO
frDgahZ3YCM/yoBfxnoUEMmY6gir4Am9u7YVVAJGhKEbVGPqUn8FB8amcvQciHZvgoeZvV3wMNDf
BldvQUKDm0LuVS6/++hWkbxnbYHR7GafDjpFPTRgYTNTQysDzQQddEMIgIHG4AmQvHi5P/r60VPw
7F79q8/oLf3V3f66H/3++sJ35M3iPYpe41AlgFKDgOJ/d22zHQVBoADG9RXXgUe2+c6T4PwJ2pdf
0Uf78u5PaD96fbRPk24RFYPYyPr7/7rUVRB4flSICWB95QDt6T300ESUQkyzx+yfB8xuzG/O7aF/
c6hPg+kbYPlLzUeU+R5JsNB8dA2iwuzB6bDBdTQI1i+MMgPvtsruQLp9dE38CRkWfvbFxD4N1vd/
IsDH198Euw3DfSmh74bxQzLN3aLpa6EvyGbhpQxEPDsYzvJkf7sF4UNV14iqG9qWbAYpwQxDJcCs
1i9bxi+fC8buPbI9u7dRtgf7u4UPX3+3fJrnxVzGB5czSJ56UmT/fck2k3meFN4el4GCzUOmEhMc
tdsCC9INwIxfKGjrMOv2cngGJLtXwv3E3iK4v9+n/+Ty9el/Ktz5Hv3mSD/UCbhte35DUCEwMSgo
casLSLJpGD4JxW6Mr6b18L2628f26eD1sX2ZlN9mj8bpX2aQL9L3DApXD9+w9qmJdGbqC3tlcW3j
+2k4diN8Pa+H8fXtPsov34AfkM9jsUeMm+ABMQnV6crAU7ezBcAJuCCIqq/T+3pKMf/xxxPg7Eb8
el4P8evbfcTz49df61eJu0d2boBnaRH5BNwur+2gEFiAYJLrbOV7VdUeg3kKmN1YX87q4Xx5s4/x
qzfgdL3LHXxShr8gIew9JbKv3fYtoX6u4L7MjPekyO28/bv9+RQxQJ0X+02PxwSSvyDaaaK1w2/L
pABtB/QahFRIyru7IG9pS615GqDdjOf+S3q85/5+n/2c/v76DH+pBTwjK/dlOo5+aICiTsFuW3F+
QPKG82Oh5jNImPmJ5T8bnN0k6E3vEaI32ifH5RvQ7KezEGpj1gtyH45A2AzMgJwAttLjQcZuEIKQ
Q5OAFKYG5JHdXet3L83sp+HZTYj1vB4F1rf7qJ9+ev2dsHJBrb//r+Me8i50KEzA2NiONyiLAdUA
1x+4B3ch/RmQ7Mb6/cQe2u/v9/E+On19vNvzKLmVkIh0e3AxT8ubEP4n+X5QeHMo44n3qY4qGOp4
ECXwzwrvoOhvbAYQHAYGihH9QXBsSoaLH3/cwXdXxvDjjxXYq6KGJ2HdTbLn/GaPms+Z0ie09QaM
OjDxf/yx1/TXhbMIcjbuaxx6BvWyBGI7O3aTns8BaDfVHmb2aPMw0KfA6RuwNS7rWSdCyLDZH5NT
3jP+ntJwrVmqXM9lsT+kQzaZSgwQLaQnWYCDLYoQKQztlCzPAWX3in+Y2VvxDwP9FW9dv75wAejm
B4D8bxAP25eZ9459qMm+WyVPrfyLeRmDSXjwP4ZyFt/O/+f+aKBgdIgIZBmTjZTuDVGuQUkuZpq+
rovoJ/ZNZgcgRu+gewyo3Xtha3JvO2yN9XfExRvwZv9cKLyvffFeJf1YltMLQqy/h3eK0h5ZFoTP
FnY4XpRpLa9txfeuVhQEyspY7ztinwPQ7q3yMLO3Tx4G+pvEfhP5IDK5fYwxvMwbQoBZ6djACEKb
O9CvgEeKLKom1qOLBLVNRXU6ewKc3chfTethfnW3j/bpG3BGTWdtUkCnhL9BXkCCgYGJSnVGt5Y+
1aA+F6rY2drm+wn1dyCt6bHLK/BnyF9N/An9q/t9Any5en11yfbFDfQL2KMDalH9hhadMdBDmtOG
nKZAFgp5H2y99Huht+cAtBv/DzN7BHgY6FPAfgMBOCigbPcYDQLrDJY9pQzyLO+ubT8sFMxBFxmm
Q9Hcchi8g5uMZwHNo2JoN+5X03qIX93tY33y5fXX/VcR3cxu6kc/9WUsf1GLSDUIQmjGdtATXN86
ZQYFP9Q2rp8Dw250P8zsYfxhoI/0r59eH+mXSTQL91kNDTlCDBg5LOeVlNW2WT0UWRlQg6VBM5+1
FN5c7Et4Hl0Du/F/P7GH/vv7fexfnr0+9vmTSQ0vW/DvORbPtor/khv5ZVR5d3n3sh9/6j32t3Yj
e1J+voya79L8jgE/5XaykiiBRnZr8bpLZ38Z3hWwHrBKoYp6XUe6HUWl9BDqXKDl1boHRM+IeAZA
uyXL/cSeZLm/35csJ2+g0c/vELQL96jDKgsbQtc1nRk7Y9iQ0KEx6IZI8e6w3dPw7Eb+el4P9+vb
fdT//gaE+t8dQF1EtBklkFGw9hRtq1iLMneKTOh4tbuUbit0WT4d391NmN2/0iPT7of6RLNGr6+J
raLzChd5Piv3x7XuTG9owaShbW6lAJWgIxAChtbrSPN8SHYTpj+/R5L+cJ8YozdglFxBTCDfp1EC
GTaQQ29CdvG2HQjJ3pD9RBY5UMurJzOWgPw/WCP3E3vYv7/fR/vVG0gCuZzHc3cW7nHxU+gMqqkQ
C93O9V40z6WQDQ7F7mtf+Pqly4ynS7CLfvzxBCy7l//G1B7uN0b62L98A9i/qPfbdQOqtkxGGSNo
WzwQ9VCFZHDoRvZQErlpgT8Nx27Er+f1sL6+3Uf5xRvgMz/+7bZp8ej2fpmOusjDgIpfBjVS996N
DUcruJ0MnUJjrA1H4CbqnwHPbtzfT+wh//5+H/uDNyByN/bjEgl/3UZY8JV3hvPMxIBpAgGt2z1W
mrxH2J6XkXE5Sw6ukujHH8q8UM6liG9FukcmBCXvxAAb+T7tYhFJ3uBCwKNMSNqAf1c8qhfueTF4
u3nSn/xMj0P9yVN9fnX5BuJyd/Z+8u7RuD8d4j/rxtttS+5LckCDmner+qdDP+52dt/T94IkGmgy
/1602z9o4291dkPu8367G7+nd7+sd9xg2VF7j67X9+bedwcQ7eRF/arSVVO7PWL/vXPfE21r+iQ4
mcf7TJ5Bi67RJkQdtpNmCGR2EETAw7Hq+N3z3D0JxW6ldTWtp6Su7vaV0pPB6/utn9Gh6mUuDOW9
ZdYLFJy7Q732yW3ejxV7OHiuz1lWtuL8ABylB+928y4fQp9FvQW7eRFx2msn1/eS3t7ZVB8WIvqn
3XKX2bdHv9J7Zt8LBMPH9x7qmweJ/mddRQ9ncO3LPfR+wNgzgwpbpXf7wv57oeGOA3mfZQ9Dr499
1pGww8XZGJC2sootbAcWIM8VQyYFRB/W6RS9rj5PQbPbJlvO6plky5t9dWf6Bg5Vupy3cO5yGO41
9xH4jwanjOnQhnV5bVvDUGlL4Qg+ONmkh/HnAbMb75tze9jfHOrT4NJ6fav48u681T17n9/bKT0v
PtBXRJett/ZpJL83F3uBJmq9n6G0OMr+P6yBguoj4XSxRZfD21l831Rpneb211NddOg+sjhS8r5c
fLukFs4eMKHPEvTY6zlGN8Oot3dQ3oEIJvpjsO2WEI/9Vk9iPPZoX4JYw9eXII/Buy+19p2Ef2so
dOl3es/ofgsZ3dBpYr9h6fdmGi8LS/OkgING93m0kAJaGGIGgtMiHhKJN9LMMHRYN6HtInQWWEuW
ZXL3c0DZLW8eZvaky8NAX5bwN5BmDGdZlPG3PdrhCrSXXjT0NtV170pzK8MP8oxNgqFUDms91D8N
yZ9gfj2xj/j1/Z/wPn59Gb7qZLJGwV/XuRYliO8NTDb9ujsjD4NFVv3+sP6eVP8Ca+++wGhfSur/
L6VTvRL1u4W9xDsoqcvO//asmA3iQhTts0f/ZOpjbRCXhBt/++0XtCib+nXzJ7b7wmwf/HM/Yz7L
i99+ARkArU8YNNuAemioycXgGazhyCIYAbsDLdoBwVk+mgF/QP53nMjC++2XRfN8DU4pXXSiWUh2
fVG1mC+caTAGhUMMjpIgi3N6dTAttV/WoJ0nYesm8T2iVn8/iMvoPBFxkcO34EWdY7p8cAGqgQwo
UNUoAAl9txgckqfC+O3sQsTu4vn/leutkamN7vCirCo78wPNKmMpuFsbdkBK9TSN5AWickDbKpyE
Ki4GRVIeqyT7mkXV2GHVUZbnLtdUrxxpQTXEUvV4gt3SyvTGs0Jh2qVpfhBFwQPzk5PNEie13Cbi
mesft2nIw5J9qgoZ85QWp5UqrlpdFGdKng31gviWqX8zMnJbRVjlsg6HTlRAVkI4rgr/q0vNzg4c
nPOQls11XMQmh27T0iJEXjs1sz1delw4ZsPjqj4jsXeSFYTaHk0mcShGTMnPWaDXFvNQZcVZN451
AL7C1E5p4NlOgnzulflcI93XtmoGgW94PBf1MFOq71nD6mEYplbkdjd+EJ6xAD5LScPwmGaFren+
V+hCV9qMyKHuxd+Vzk+sJCk/Sxmdl20UW6aac0czbzUxoZo7Ft51o2TVV1/VMksvjIyXWufztHax
FbYAZlW0fmi5bqpcxX4I39TwpshqXiP9wgiYsNLcz6y0i1NLy7rPLCzsImzoSNVjOyQksknjnZAc
5ZyU+Vks6g+0wmeEGlaHCytHyTQwdZ9HSfylkyjkZtocm4GrW4UaT7XEiS0kpRg0SpIOjACrQ6V2
/FGnRx88Px2EQTiqDNlwt/tAnXBKZHSqmOQ4l17JdSW9lKV/4bbSsxRXSYasCKyaKvqt0jjnis6O
G93I7TaDh42QSE6KNhspIY3sCoooYt5FuXICe4WX0GCLdyw5yqPwNPQbC5G0PI8luVQMoVwG0nR5
7LgqR7UZj3DZXSvUPaFBcpnJLgt4lt2IsFEtrSHou+KkmJctq48q3dStnLTOtTCQa8fEc4eJEGSM
2/q49P1uEDaeY0VhJqxW5prla01mBy4dMZafS+l8zxCZsjL9FAextGVCa95owZkQGZ4Q6g1xpetD
s83boeJojeVn5lTI9qgVZmRrhX7sRVLjRVueIi2XQ0UNpV10iJ6bRj2jouiGWagrHCU+wJV5n4ME
cIQNt+WBoA1XPG0SlPKzDM2PqhJO9dBrh16mStiCuDmlcTQOO62029L/UpcosB2ZVQOVpNdBGcBu
xMlpnda6pVAnGrihuCF+OUWJ7nJfZ/5AEPXI9KchrTLuCFqPC99VrKjMBI9ojTCnTXKi+Flk5Tlr
R9RLIlsgM+J6E1bcM8LbGomIx0ImPCwUzS788gRJ8ZGZbmUXdXQUZSFscM+zdZfBNL+5NeNgUhVl
zj1HU4dprlhYRsd6k3FFaTILCXwTV3iEcxFYWRnGdiRIBO/SjkzRSDsoW1644cALzwQOs0EKG8Qr
PsSOMjTNrz7KGlgK/q1bT6qSmDYR8tyjRWmFPq44pTKelFUbUV76untJcJUekQBlE6aw3NLMNBrI
rs6HWHW9MfLCsXSq6mvI0nrYIgd9rk15qZXtpHVbx6JNmXEau9ppWpia1TZaDDq+K3gZl8yuI+KP
qdJ0VhsHvDHramBEZmzHenJGumYadO5xhozmiOZZcFyheAALIT2vTeWkTauTPDS/dXp15fv1dRhp
loy8xI4aZS5YZQ5EpDoD1XXOXJZatMPHtGpP8kQEnGltaTHmW0lrEHhRohzlRaDyVqvrUZ6QaIpb
YumKUVrCFVaU1EeJUp17RnnqJwHwAtUNj8paeNx165NSM47zQMF2asbsqDPVSRkpnzNWYI6zSp37
BjG4YQD/SrHh3wQxjo7VOKk4ahrb6GQzUcM4HpWRW/Bcj2vbzxttSDJ92FbxpaaHXwJ5kbTkKK4V
zF2/hHVEw0FRuTXvgrC9csJxl0jg3yWqiuuW4XyquPg4rrtBV8bHXlvnKodjYHOuaE3Ha43Ww1Jg
DeRDpFs16tJbNQD22QYsmAbMO1PSxrWqsMi5WnreIA2LZqjq7lkdzXAQq7aWlL6lB+1p2FI2q8r0
m3CLfCSRRyxaaEfSREdeogzrQrUTJ+l4mte88Nhx7XaWjsSpIsR1pwk28KroOFCCsdCA+WoytSsl
B/o4HjfaYt7qRmNnbnjCHMMZYxZnvHE734qr1AqqeBCrIGOycioK46NkIA1K54QF9TcVZVbnmlag
FZZ0DG+auupc5uFHpDvdIKFSG3oSFlOihdGQeQ3iwotLW1ROMGwLZ2jGqeB5ThDPmqw88jxTDIks
K6so6wtaqV8a0Q0TPfYsM5GzQFUKK0bAAGoSsGGuhMHUNEECVV39RehOmnI9R2iU5YJxtTBgoRuO
HLay04a+UraDOGfqEY6V7nPTdZ8MVoac1AVoFmkE8krBDWiFWnrUaElleXHjH4eJ598I362GtFNi
eFD3NFtvHJdnTpBYHhPljeqRaNy1dXCkeLT8JChur7W2Tb60Zhx9UANtYLaVbkvtTHOHraZlXDMb
K63US6LQT1Ec5Fe+WtVWp3+KU60YJ05Gh15BK1CQwhikOTBZJdCLgRYWIc9r56uZ6wbX05RyV60j
m2beMDeT40ZVEx5n8zpnZOIgo7Y7RcvsqtVmvm+OqljXxhFS1MvMLT7hloEs0y8cvRwVdUU+UTcR
liaVKXFxzF2cxcc1KmKLZKiy0xykZRikxRhyAoatInkTeJaTuGdF7B97pjouG8yTCFkJRgHX4uyo
AB6P1cpGwrMCPZlEfs194XIaate6yCaOw3iMQyvKTO7UuTlsHZQPw0oQKzfSozZAV5FJE15Gtcez
zuWp09RnBcEjr1jsR+baaaTzoM0sNWMD39dBZiYTtVQGjetZMYPNYDpnhldeuph8bRPEzbYB2SrH
tVCHgtKPedhYBHWl1fmKbbY+Z36bcLPSeWmGg9BDpygoQc7XlhYqts+kFVE8x3k4SvAkVg1bmC1v
y4prgXtEtXM3FrchTk+6nNkpKyOrakBfcmEj6JGtK+4ocsojR6THSYZHoZFboHYNS8aOlaIwRsiU
QPJYCYaidXXbod1FELNTklQJD6I6G7lN9zFBTAVIas0iXlkeZWV9bSCGbdqCQCtadlbG8N2aeuPq
7ASpIM/ytvteVfVUZIk/1OqOO3F+FCJ3TAQ+g0UNKp9IrK5TOMvMYZ2wQRjRoyp3pqKUNzK/UNT6
MqXMDnLHTsllkoRfqtT9FCdolBbGsDLluFPCSeQqYz1TTzMtshvFl3bih9hu6sbkqSqGTZ4RHsn2
exIYn7UQRBXwhoBlXxJdzqnqnGh1yUsnmeQiHNW4HCmCjrwAc02ko0Crv1V1NBCsPq5o9aXLjkzV
HSWZC9q8HJLInJDg1Ozqr1WLJ7k7UemFy7oPSWOelKFmUZoPDc/n0pMTpmaweauAewgYWdLIE0lB
t2ndcloGYsZA1w2aILKkaYDOlMY3OMNHLFfsNJgWXepYqptptmkE8F0x/Eyrsu9xAAsbtGk6aZkO
GpU5zbLkLCHyQ6VoQ+AfU8bggcA415po0MkLkisNV6OmsnB4Foq24EqGp6po7UJiYtcKCJNMTSwK
DGdstl+aSh06LPwkRDiloKhqOTrRsX4tqPcxjangnSvcQYsKK0QgtER5niD1i3C10K4SUoJIKI/a
kpzp7W1FPNvwfd41eWvHhsJlY47L2LwuGCgvWVEet1IdNpjIUUmUDxVBH7P0s96wScPMW1hJwo6K
4AKDncgr5jkcjBF3UHv1Tex15sBIgyEOKZ3GbUpGcRoddQ0+9X31vGbdIMpbj8ucOdwp64BH+pwJ
TXBZttdCMRcWhWcZIMbcxbKszC8N6Eo+iDI1ViZhrFtd8xF61I9SJfCAi4rcYrS6iEVlt2p+ljXI
cnF5EoAM9JTG4LQCEVA22tjpHI4Y+1JVZ2aYnraunBLFuDRLxw4k+UydgiNgeyAzpLRKnH4su5uA
zXxNmXfkRCjaucoGLHOTBdv70LbaUd6V0yQryQeZ+N+aREwTVbuOkKZZGm0HAS2sGqDzHOVUq8Ug
MIpjTKtBK9LvJko+NG41SNLP2NfnHsmPIj8+cYXanLpI417tnKWZHvC8IscgtMFa6zguhGcHPvzX
OEOByjESOhcd+xZnSWB5eTJWEoKtOtSxpdT5NEyVkcDdwM28Iynl18BQPsmUWUHrN0NNLYKBIbGw
FBANYVSPldo91SSopJ0CzIaAmQ7tk2pk+V5gWE5cDxRVulZQVwbXvPS74hc8xY4EMqkXgWIYAx0B
Nxd6Vdh6UZMxqg0Jf00sEhpXTup9SaMAlK2qnLgIn6ZZdl11YWQ1JK6P04g5ltNq1zTqWqsMqs4m
xL8pUnqZKCQZxUUw8zDoksRIshFoph+rqtU5drKxErU5LxX5uXKyL1EQh6D+KK6Ve01k6bV/G4HR
asmuUY+dJNGHXWmUXBjsxq2TCzWPNRuVxrn0/Qx+LUh5m+RnWC2nnctOA6rG3PcR453MYEflnTZw
HMK4n5s5DzL3i8KADSg5jY50w6tHPvR/spO86Uaq0YZDUSU5r9Mo457Z1JbJ/Pg4zFUfUC6cTwi5
V16mx2Cr1M3i18qzADixCwJMOcLSGwJxKi4VzeEqdlJulIHLCS1PQgc0eEW6H0K/sJoaX8RGyj1m
DhyRpzzU6oGZZHM4cuk8lN3QCRNktboTggfEDdKhrJ14qgsMxkTmE1s3MsVuqrYYeiwxLZYI/VJU
1BsAShvgD+MWR2BDuqCtNElzXjgB+GxY5UxEEuURJ6mCT2gZx8M0SjPum3VsCT1FYxz4oCllWfjV
MZpozBSRg4l26yqwt1V/2FJYG4H+OVGMSa2AoZTjY6ZF3w2QtaSNvnqOahwlbRIAn/ZrnTe4+hqJ
+trx47FCGZjuLjnuchBtnUl5qJIJrmCZNzE+AdU05Ax4lS0jYQVpxVOFTpgGHE5HyVWJUtUctKEG
a7xWvDGIlkjRwfJADgg/DYMqnBhDPUZihsIGDZqgCkcm2NYjtwAfTOOVteVVqeeMhR/q0UDtqtCS
RldwFXYfcA/nxHedaZsTwmXWMcsNFQl6Hb4uHe+mNAMbNeik0uNTCivRyL2ZC0st1pUrYeS6jdJg
4PipFcp46MXS5XWHBppXcOm0DnhhQCz7UUJ54ATS0pxyENOS49I9Yqg+cWXpcmm2wxQpjV0mQlqJ
Fp8gRE59UNUiHB/LWsypGQwErY5NQY6qyDuh2U3InI9NbpxXdWVRrA1LAx/rsuRVGVp5SX0uqvyr
YworD6MbGdSnWeidhO0XVy/hmK72A6HuWdMGn5U4naRBdqSB0sYSzYpMcQynQn4wEt8iouW5VDw7
VuoJTfxzEgXgSSrP3epT1vgXfmoknHbdQDPSz+BVoGMdVGJQGJMcRKxCwUXAiDsM3QINQ78VE8UD
9dTJTksH86gL26nTVGchNj/AtrQ9ll9R1wmBnc0p6H0dKT/VXlbCNk5ORCwuggabp1Xjs+uslOqg
TDo77xKXi5DYRJFfwirmqqMA303QRPFVnTsgp3jNzBM/9z9WuQvurKxujnNPfHBI6g00NXN5EGen
RYUFR2V32YW6adVlYAWN8qmI0ZnbOLqFEwzaZUdjK5bZZzdoW5djdKGYuQSNKLzGScaLLgMXRJiC
+l6aw6DCPHARAQ3F+54HMhk7am1OYzNtwZXjk3LoB8aRFME5HHoAYtEAY7cc5olxTd3uIzaBc1ZB
1J44nT4mrjcFx5BpKZHHQDAQ1QUr0RcjrIKSg1M/KAea6469zgMDkeqXbtxc+iL8XGWgUm8GArc8
xbdJ2krhesXScXz/139Nxa1M8uR7cVc6/3B/4Yd/+NtZOo8vCzmfF9NZ2n9y4c6/f/QhzWThwr/P
BNvpz1/7tF8y+Dx3PkaPuvMvt+t1Fj7yuxlLd74GdbCIaJphQsgX+qYtnPZLdz5V4UA9OLIcjtkh
BiQJLxz9K3c+NB80DQPrcOw2nMODIBLw4M1HcPgnHEhpmghadWsIzkF8iTsfks02fPk6gTQzOGWU
QUEuMgwDOt1v+/JBTtQ5ePwx171W3oia5Nwv1cjjGwGOHVGD7ZDB6jWLYzrgfHYTEp57r8HCzx2n
o5iz0M8nipG7Y1kXyK5UNx14eqtfPv4+TBdBiM0gBYLyYh2apSEMyXaYLtC+GaRwgqKrHeBQPDMT
Xy1sB+ymRuVqHBHBvahVCoXrala6Ga+jFPRnI0+97Fgw3TEC8MWA3AWjM2LFBwl+UOOYooaaQwqe
sMQYBYYHcRurAG9jJ8HFrjhKZQnh14VmC8N0C2Er1COqYzd668TECtxQ1iYoEEpZyVEhkE9D3nYl
hRiCJKWuC7D/NaHXJ7IK2voWobSqQEZAUKcurAhO5jArq1JJU2E7NJNW76zaMCNGvsg4akVtZ0Kl
4HQHl4FSOmBOhCbLuE51XSILeAb4BkGghm4DsYkgJs5nra2L7lrPUCiJ1eRwWtRRIQU8Z8kiB1NM
pRkjPi+qTgeHbByQxBG8quO2ASeWDsp4aqmOz1yHgyYWgG9M05pQ44Za6wE4jRmjtioJi/HAa0K9
jjkWkdZoHGAxsWUolDg+p54sqR0EGTYEpwYI1w+GFKp3HJWVYoJ/Aj7c4ZFIZHQS/Td739FcN65u
+1devfHlLZCInJI7KViWLMmWPGE5kgQJEoH519+1O5xjy33s8vC+epMO1W1BJIEvrPCBx+07BiRd
XJQ6beq9tlvc250BLVa+DyUx4QKz69dEZ9KbpP+66sE/xGbokotIi7oGIrUlHmQBreKs4wD6wd4Y
lTywOFgQEF3ZjXvg1rX+3JdnbECQSJIj3nkUZ0vMlD/YwqbVp7nBOOMvXb+xvs6wzeIlT3RHzdXg
aBztNow6piyjHbqVjw2Lk+Zg0RBWB5aYtQHqkmyiivJpo7G5qdkseeZlUxRXC1sm88ZuUdRfCtlF
Hv0UmWwHLK10aMjp0o3jvS09EegHxs69WfWKBRvAZuSmnclMr3rc6tzkgdcRkIq2AeaYAQmwdG9U
oEBQ1mSeGPp2Tur+UIe0EFdiKJ14DYjFjnEeTGfPmHyfJm1Wcz4MF/HaEM8BaqJU2S/zKCyIvbKe
DNKvTiy68BYkQ38o/RK253SiSWQz37CRvDFNEE0+eMWaV87gs91SICXpjS8HG2VRrxpzH9W0Hm+4
wjjEB4ZOEnVEorroIio2c1pBk2Zc2DSv4qEp993EajRtYi7a7qaelKlfTQBXBF76yu2FW6Qp3aup
ZOc83XqSOo/GoSbtUanNrhfOcCoutRi29WbdWKWyUVoR7+YwAovNeLltVbvbnJt1fKx9qOXJxlb4
5xSE5XxXTqRARbGlvpvufbOwtspIBBxmBOPXNu97rs1wFU1Nox51qQSAZbfFxVDsRkoceMtV6KQZ
82pkxm1v5mnhYduyMC5lP90zwyJv79d0oHV6g5jV+yL3c1K2410Rpd0yXjkrV68+boMbOIjHpCr8
w2h7Fq33rl+YzYC20WUnevSGKLYmWeq9ExtB9u9T78JeagHYLkg9zTabK1GJfIrtDAqkRyhNX3MV
16hPAAg2qc4ik8qQh4aUS2YiassDmqfCH2UYJHkN2i/Sl0CcomhPw6CKnVe8iE4LCBS38zpCjUgi
MtoLgcARP0ZN5PgRHKpss1HJgl02g/VXXUn6ZtcwfA4wfrEucqANyap2a7ENaDG2zXYpO/UUqG2a
UR+WUmYo7pjXz2U0rT69mtZ0Ktu7tFPoiF6VkymqCNV2K6vxzyIHNQeGJf1DHvs+Xao4VhS3Qacw
U6UcGjr6gvoWST0OQEwr9NS89Htjxn7NWrHVf6rZfm8dhbuVBHIlyHbIwb7NXsj7ZGhZDGK5sShE
bWune9379LfSMh7nnCTlHzNFz/9AXiRJqWvlZIFlIhel4mIzy5Uj7iJ47q9ZBaL38PO0fP553yVl
uKDiBPIISBhwpVf6Yr0C1OCyiQSvb1vGbKuhQ8g23vegreKwKw0I2J6t5ENT2PkXX+78xl4sjcdF
FKEQLwAbevHlerJOomiwxwZetHs9N+1hcD05EOLn3c+f8sdNgoekDPcCqbPqIqHffzwka24mjqXi
wRev1ypprotRlb94oB/f5flBEgxHlqgEFX+xRcZ1bYOkW5WxeQtorReLhykMf2IMKL/qPbLcqqvT
REHV/PGAfylp/joGL2r7F//6/2ipj/D/zbc+txLfKXey2v+fB1wx/69Ry+di/48/82exT9l/E5kq
Qc6XxqPm55B3/lnsQ42FTScg6YHVDxLPb4r9JPnjesE4xZBrhjyX4Ev/Jd3BPZ34OTAOUlwDhtI5
+a1aP4YG6JszIFEIS5TCHFOzKcdPlOgqvo0qTHGULttKszadQvyxwP8zBzChqf9aWFo51P5V6mWZ
x7oZYghCSraUZbZNGqKUPCCxlQcNxQF/8/v76X9bU4jo/7Od8qrfPpiPtRu//K2n/EPmdf5Df24V
dH/nXILL27Af5PluvX9tFcwBRZAU5xFJ+BskJP/qCyOMFGMI0xhSTAVHjDm3NX/LvCC3VJB1JyRG
fYn9gqTxd0/83ZH+50z3Ml7il5IEWxg9W4o26ocgJgGWl7yBHoXEUQbxDb82o9J3TgTV/WYaOq+F
Kx4Fx6B3psjZ+fTtvmwmdDehtXOm0qmY8sKrKc7KhVafQl9MV1Q1pf3Fki9jNJaEqgvVMMbLE3wB
vMdvl+SNMlon4IYiMYNvpmu073xV/ymO/o9p/Pu2F98Cq3BMjYZgLpEUN1h+v0qLA+8KtFpZVaZd
dSGRmNBWKD4eqqRTAKB413W/yAv/8OEUVIDoshOG1JC8WLOCukxCGjSDkVnTrGSrQUVVbXrKBjmW
x2829V+75ls14D89IOIWLj+NkefUeRN/+xp1ATY5adScTaGzN7RL+WfWz+4ErZu9HGuf/qpiOX+X
b9M4QliKKJqkHNsE5wcB9tsFsSHJ1Df9kk1zdUXC+hH6Kns1jvxt0Dy9Np24Qhzb//wpX26W86IK
zvkYDTPFmOoXCb0aiqUXi4ZyTseoaY1YgJ327S82y4+roDoisF0IluDgqxePNjmA1xtpoTBC838D
5L1+5YL8+PNHebk7KDopqc6yTUVkggrl+/e3rB0aIW9XcMqxf0znZr1tEtFfhHg0p99e6py8mMLU
dFyk8fJ5Ait1pWe+ZrpsyJajf5whnKHr/ETnatx+8Y3OO+37jaGUQLwiCaA0BJEXb2+ue2f6ALI8
0qo46XQt3lV2Gt95B7bWxGtloQaAgu/nz/hy/+N1qnMxm6oELxU3RX7/OstBOGdVtWVtDKSoLrbl
Squ0u6bW+nxdO8J/M26dF4QmmOPz4QoSzA74fsFFK6eIAaNaF07tgfoXJyXX5RfH+h+2IlaBR5Ui
PiY/HOuaQ1lWG7tBLAip46ChbVxSWvz+y0sx+gB3OUJRjFyXfP8sRbvJaiMBuiqfuGPf8OimcLW8
TGrpvlYAOG5//rF+jB2AW3G7IYoVPFisXrw7CDCF6a0DVkW3E55/ytSWOliUxidr4tdaeWhfffzn
Paf/MQf8w4lLgT9SjvsDCBLBixN3bvCM74CQqWGVez/yHgIokZ5AR4yPP3/AHz7bOUZBr42RE0CP
iTz/Kt8Is50AvNjSlWXIfeHVvJX62HVO/+4WVFCZAzHGrVJQmqP/+H6VLXJEs9hQSHXqFeJlA37K
DkN8/5sPc45ShJ53OTI0duP3y2in6lQNDXgSYc+QT6qQoSHb/s1VAMADZ0fBhQQtJHlxgOGDG2TD
sMlTB81QMhVVHvpO7n6+yg97ACcWV6YQfo6EFG/v+2dZ0cdNSkEXKpmKLn2zbbfw34GLFUEffr7U
D3vgj6VStJ4oqJLkjx7gmz1AlrJeZ92xzPOKAvAzI2EXq61lsv/5QueA+l3ATTmuFYv5OdYC4D9f
yPrtZvOTGvsh2cB+WQHtKp3XQZ5qBsV1nsh13vIhWZs1F062UMOwBWywmrVafvt5QSrgZOGiJoJP
KF+8WpxXAEO1lJlepqW8XAHRkmNCje1/8bw/fkNcAww/BtgXwbHOi3McFdqUnqcya5cefG7qgEKN
23gqqU0efv5qf/yGAgsw3EhCgVlQdH3fvVqxxdx5A8FLmDb7WkasO0Fl9Rdh9x8D0z+swnDpHjgA
rIJYf37gb3bK2pVipu2qMq26ct83oH66ca5+8dpwfdmLjQK9GuAyhiciSCYwoHy/Dq+hg58kxBAa
jOKyb5G/wp6Av/0s1VD45yjUmjWZdKhPd0NtCyEz5wtWHsvQVN298EGaQ7I4h/AZAR3PfAJMfpcU
piHXdWO2z5JP1ELfAXz9SwGVhM5ZwSBpWOtA/H1JwyQPBbKx32/aLZ3J4jJu/CVZICRiWaioa+vL
AKHgUGRrDIGlzOa+alh6gyBdrurCJTqt73S1sOkAwqwUUFsk0Cjf8aVYp0zjP7P91nVjfAcuZ2iy
2GroCKVt0jR3mq/yuFLtq6tRB/uWVz05QgcIVZrD09nXBUsj+Vz5eW1fkWDkluFSLAnQHZgVyQnu
RE9PTZ3G3e2W8n69gNRra+6igtXuEEN6tlyj3l4NiBo5gmTpZm3P+tDZLF0GBqJATm14L/fDktT8
DVQtRXWoANmynG48YncNFMT1roEG507HW5xmrN4QE7kN0BdCflVDttkoCy0BD0n3lJSwSlz2A2/o
I+7UqbYytwsMNh/aigmonlUHwcRW0goQGOGj2Q2dcsPJs0nCNRCDMcq8mMv3jZ4Bi9V+SRqIz+P6
kVR1tF2oFEqUHVs1q3Kf+L6+lWslHlWVtOup31Q7X0xe0q9bmMBGtdRucG+AgvD4asCD/S7UpoK8
oxiru3KEVjU3sjIxYPEG+tvW4KffVdEESigyYtYZNbzd8qoVy5xB5dkON00FAvays0l7O0IUJh5W
psJ6EQLrIOGJmJlTSPmnUrMSSjWoGMbdvIQq+qg0GC2ab5Qs4cZrZvzVDLkZ3dtIT/5zbdbtwtNV
FTm1bYAdRxg0ZpBOVn22JbVI6GExavD3dnAjrhf33FKad9Cm+nTPqR2gLmtEGiXlLhQ9gbC3M66U
E4RhbTrLXeJKMn1OaU+Ga6ZcG76MTnsL21AzpFt5YCuNb4hRXXUZbFkt+8mL2EGwNoVPDVEdPxap
rG+VIe5rFESAxravh+iqnFMJxBYFtulvXRzFA0PLR+n0adOFxlcdfZRGFynQ3ekjNMxJdyyhuR12
Seqg+YwabqAO7vUw71LtNSgvskFz4TsRLRd+qltIAavalXdLS8GFxkM6pa+WobLhWJWm/6xwqKZj
NeAMfzKBVgwUouuuhq0k63W7FFF7mJWd1AWtmpjsVxyeeddWfLqBfK0sr5ZRDe0b1faCHbzRCWjJ
yLlkH8Oxs+y2yus+K9JCrVlcNJOFaUuwdO9oY9Sx0oWxOSIpMtgyWryGaE23syamAG/WzPHbte3J
dJT4kWzPQoRtH2RVQZMHRq8/DUlNy3ygZIT+M1hX5EpPZZMVQTZftkHWKICrFqC4BcMWn/g4d/Mz
b5gLFxU6nvRUR97QKxtMyW7HtJzFOzjCxvrNTCC3vxCqVdsx6WfohTaQRRwi/CF95/hQvyI2jcp9
0ur+C4nHUL6qrAP8tw2sg4ixsPBkzSWIV7icVIvWifTx+QONMA9N6SAz0/TVQz/rFlypl6nOGxz/
m2bpZsgqY1WvJ1mCmMnjAKFRBpbVp6e5qWK+6wIMChBoe//Uyyic31lr7sLoOwIBTRvdNGvj7hH4
IXBsqYKWGm4ZRI2uC4MHP2+bB2iPLMjrUi0eUumCh8MGL4h9vRYJqfD9BhEOofbc5DXEn2pvubZ1
PnSLVwcWW1B//aJ98YT7Vle07uDz42uaDpG/AfdbX/SIF6CVYq41NHVJ3T0P5VjpfTdu6bNokTjz
RKlZfHVurQhkOHE3XMlQQdRdrNWc7NyoTHQtHKn9TnVtKy63OQ4cKn8yQn23xSvkBkPnxj1LxmE9
kGmKt11VDHLKob8Hqxyna99D898PGzT3LbRQHuKkkKuxW4ZLN5UwVS7CcrNX0KDpC0cA8GdlC971
cYC0tYK8gJUpPDGlWLNlNmh/F4BCqFHEmroD7QDc7JvEyo8Ia468EiBgDmPJGRx/kwJhYOuCQ28q
eybfT7qd0nyJDGku17EsqwxfEvQWXJoAJey64UnmcgRbY9la65xPPd/2qWflE6T+gNLWZW5IXsSQ
FGeblbSFdHWG46xcErHmG3jGLbep8F/6yBcgkeu1nXNsKIEaP6XzaZmCN9kEwsRl/dzAXQHvIntf
r36+13ENDa6JBI5i2/rotY0KGWeQOE1z1raytLtETykcHk0SgeVPo3pB7AJJCB/l5JLd5JYGWoNJ
6q+JSbyBeCOGdS2MZv2orAtTrhmd1b7xbkRsFyWU1DOJg9qlNg4jrA9t0p6IsSPLaggUj/1kQwdx
8dwmOYJuWiAiT+KdGrqqu6hNF437UMXGZ303FyKXfb3eAfVbu1wES+BbA0+uDr3Q7dXQ8kjBVhXY
W7lNHRRwIUZjGsqW6B2dxpXkpinmbSdtP9xV29ZI/D4Vj2FU0JBbOwnaPNNdk665bDcDC8581mQQ
LvqnBKkPR77bKPTdzssEqKOjn2Fz7ZAAZwpYK0wdvEMKmQDSNDO5CCJbJAPwubpr83prug+rZ9DT
WdrHDxMELkgFbeIuPfG6yuNIz+1edFruZTkFeQO76KYOwBYWhQKpdTlAkrJIYU1NSLI/i6H1IVlt
4W7LAjo7UGQtKP6hVGaA0FJDk37lOr3RfYT4XucSnq/qVdO0sKS0oOaX+2QDwZb3inF9wzTbpiMU
2no5bYRh75hqFfFVMTRpc2VRSwxwvqaJwUmrWVFfCjqWVsL8GBhsNz0vFrIdTFQrdtG7rR/K64Su
Nf8E57CxyK+Jk+Uu9UikIpskUCAoHSPK7HuULUm/85CuQi3r5qLYsciMpxoJMRwnUQp+qssINhTb
mmKAlF1ye3bvhRq5A0bcnKETfHIRrAqXvlUQhnbGQzE+93K9U2Pt0l09pmdPbVTVzcEXYlx3myrr
fgfgB5YvFF0URkmnE7x+h1ewx5fhl0OgIRxHNrR3JOqhNheeb+/6ipc9anA3ul3pPXvjzTxd8tDQ
OgdfBSl3QZnOYbYVQ05LESFD9cH7/TwU6fQ0lgl9WtHbYrsl6RiDaxw6maXENMMBIoyh3OP/25Jc
siGjrhSfgfULAUPGOoZ8hfkbTkkC0zjHb24RAJEas2jsohviiRTY8l2BX69fAZFPwBTKfYhr/VSQ
ChEkigqzZiNFkZjRUE82M7EeP3gk9TkfXQTRz5TAxZD7tpjfOa0YLAdzAtnRWb7xEPTWtvsujsc6
S9pmEFnbm5rkKFw9RPyJ8tNpNXELKcvmugeOCTpRtsLqMRxQ9slbQUpBMtq2MPfRutJPSVJ7nSs+
LRT+xLY7ic4WK1YHOZO5cVFv4llHcHIZDSnERkoD3VXlpi/tkMA4gjEcOIba6eB3ox4hhi2pHN6G
ca0+9Y0HZLop0IU79Gzz106t9h1USeLEigK1FGlidEvoBfqQl1ETrlfpcVbh9DrL24Zh8ZmBMENB
7yutgSOw7T/M0SCvto7BrJKUuhV7aLWqWzj0jH1Ma+8EtNAyYCuNayN3LmXxAboqEh18JWDMI80G
57nszpYe3XfwfU+JQ9aD+2C7GzsN+yVoQ3Yto6ksLyvdRY9OlJI8WpUUc+Z9M73eHKO3SxgJzVXF
oje1TqtoL8gkDimcT9eOTFA/D3x1UPw0tv8I62t/O41oGVFiNy2a4US4LWdjVaz4/F1Lz+mgKI4J
G/VyoQUajTtgHvOX0nXdVygmON+ZKCB71uA9/S6Nl+7DAgb2bLNjUCvlXTHBdwtxHh/QBsu12zhi
nO8QprF9eh2u4DpY0udo3Yy/g1ux3M7WG5iED7JWpHmknekGA+/ECo9dnlKfDK+rLmpxKiNLgoMz
1Hv8F0kK+dZ4+L1mieO1b9uOT4fR0jbsoBnkT2XQ01n+BNRYoQulu3jreoWtpNch74dFKZj04ulq
2VC053Lb0IbgtNbYdGQU1brsEzZUX7yDgSGzvdo+LC6Mn7UbqinvU2Qd7NOIosaMHMzR1JRNgES+
6a44LKPVwUCOOsAZAu/GvvUBFfBmEvq2h4X77aQRvRFsW2KOqWzHk+462uwd/PA3HYO6AN/BCoh3
UKl/LmH5So9wUDRPlrewJg1D1x4ay2ADFMmWPvFlhA85aaDhQuclKLcfxxqN3ENrQJK9x7td430T
zW6FchClN8xbo3isrIfavp+iRECrIqGvLKiZpkMJjTm7MnLkD9C2jstxQSkI38gENAHaccAZ+gp6
fCV3QjYR2ydTgKQvMe5TvHJMqJghh4L0chgLjka5WaY9wCYU5P3ASpt7Z9EpTDAVn2C0a0UGI6qH
FzhetgfI6sb3pUgDhUaHxE9q5QIeKfyQ3NUDUkU9i+ntXHvMa0g9cXyPHYfaAfApR64dbQJnogSG
lgEetsPOeV22cLpaOIUE9OqfTDptiHxgaZdMcA33zjjIcEm7flz2a5VKm6MANTG8u/34IZorX1/P
vI8HwCBK+iPoz6LIUGqMb3yAhhJpWi03XRxMuocqHe4sTDZY3mwQozbHDc43CGGnKKqPgP3gi0F1
Ky224SxOUs4c6tMJwHPGI1iEbzDjIEXZrVohrycTl0+dV32xq4W1Qwb1S/IQ9cJ0iKEodrOwiHPt
1mp/VZsR1m25RfotSr4VBSgsgT2sxhyH30E7WuZnuW2b8SE2JGtUOsp8Gpn/JPsSWgXomCHl1zLG
3IgFuRq6NtUiHMIYWMb7qDRpuWtLTaDSH+v2vZsRZrKwMpTZG9nax8ip7XWhy+WLhwIPp3yp/XA5
Q2z7GfuypHsKZUf9dVsh/T8S1MbRZRHXAwZIDFsFfnrCiIuT8uPQHRWkHvDXxWqkB3S9hLw3hm1N
1lHduL0nw/ZxcTXizmgq2HeKeu4vmmjzz5QJzLOIp9rDVEW3Zo2KV9GqlsTcV+vIcL7cuOojtMI1
bPPEQtO6a9yWxLse8kT/CcCBNu+JFhPscT4OwzGUFjAV3DXo1R8alHEOiW9ORPTUMlJX9yAVJXwf
hd3gUc8qTtrwpqUtfANcLCBcXDPX9pUqxPx1XppoxUyBpUGcTgp0y7JBv1JDF3vdbKr4wt1kvqK4
HZ/tlFbJu6mwY/tVL6i+DwKC7DmLBTzDF2uwur+vqtK6Y9KqoXoQA8hqoABOvxvK4U3XrAq2l2mA
/Ixja9DOotjVUYe2iGOOiuXJCe/5fTDxtev8665nX9HvNrvKys9dmyzPOlUBwtYyPQo5X4ZzyRnZ
+KjMMuRNPCfsU6nYWl39l8VRKpoOPsvKR3G3m0Id3Uaio2HPEw0NmrDwsOQ6CsMzYAmOVkYCgj0m
Yeav/0v1S+E92j806B2UkCX05Bg/4fX4Oh1pfI/OLK5xoiuUp+uswq1NocXMUGg1jz/HhX9AUuV5
jA9GAJE4JhgC9AIX7tKJY2cKTM7E284LQJT5Yot0F0i0/IKbewkOozEE7wIOCVoCcbYpvABtF7rA
HDvDZhnVzasSaXDHhnX5Tcobq4ASIaC8QYtAUfMCvA+CswGO/CgbmfSXaIK6awhb6C9W+UNm8S1V
gWXOM3Uh/wNyz5L4BTccysGzZAhRls5RWxx8g6yTFRPr3F4GDGOoB6ZuZknQUzSQWj8qJLyvRJxn
Evz+B4yJAOB+JjyZfPGLTLxgcRThA6JQHvN5gKMoIhgx0bnoL7ri/2v0/m9CsFn/83Stv++t//c4
rj/+wF8CPaiu0pRgID8MOTHMcmCt/hqupaCegoQFXS5Gb4H2xiJ/D9eK/xsqBkxthOoKfwKjr/Dd
/qW6gowLPw0CAKj7wEIJ+juqqz+3wL/3Kkd6AfEDxw30LWclV3I+mN+wMv2E8nZI5f3QVDxkdYrC
F5NY0gtnZ/82SQa2D6lobyqh+rtuW9WrOebLR4I5F/kEOc4OSHezK0cK+HmYludkKeb7FW33A++p
PYwzYGwOAOnttsYPUQxHWTzDCrZUobwr2nG7YgPh+2qNlimjU7kegG/xfQc94AXFIc1hCYYToa7U
pRmKiWRDC3ATwzj8SHY24cXeVcP01CgHFlpXCNW7GmMq3nMTL+MO1Voi8lZQ+HJ9r660415kRRHM
pRjnFJiIE0AdF2sRy2FukW1O2hSeCTbDr7+WUX0ijFh0P5wCmOIDs3eGdqK6GMg4vg0o3cAvsJXd
mbmRR/wq4ZUpGM9dX8S3zK6YSsWAcPZnswAyX8Rh8Rtinzmy1Bn6mN1g48sw9t2xoPUNuAxyBap7
Z4hdbmf5lNLxdqh1tmq4/aH8+Oroe15FMAbMmGMQFNyU6zXtwr4wV1tfX87T8CgNpkZhyNJ+XmRG
wEaRqvgcoaO+dH5+sn1hLkaLiVoeE7WYhN/PU1hHEy0+JmRR12EAytIrjL1g90vq7J5NEI+5ed2v
RVV+1BoTASqrPiGP+bzicvlAzPAZUBJACpPGz3AYPANIuJiT6NJ4oM4VfJRv5hgFBndL/7kj4l50
/ivb4keE3ntMTTqtEypw7w/h7ISCD8UfXBLYbqwpA1dR40dvRe8P8HhirIcpErBy7I2w5sEbzDrS
yfyB07MPsi5ObsIEBDuCHgHUcZwMUs4VHTUGufQ12vIZ0jionEuRxTOQoWL25CtUQrlLoowJqZs8
QhNwdo0BvHJNf+RoqutpvHB00G9nVqyYAAYXfAVbzfQ0AYMdP0f1eO8xb6PsnoGBjzwfJvREwWBQ
AYYWhWTvbKUAczLAp0XlwbVxjlE3qGwpUjw6qvGyA8ECrJ9iWt01nNXhQ4RpaLdhKsVeATy64NV5
KIq3sMZkwwIYrdbdrq6CeRuVDuZz4BO8MgN8O+MNkCT8m0xvJYZ3ZfMaTjML75KE7T01b8Ca70yZ
3OttzhxmAu2GxN6NGKV14AvyAk+bcDXShcITUT+TVR9EwsGj95XJzgxVaPE8ox2vAbdXJzvW1/Q8
mEvB34LRJuq6EcmZRJ7dgXUEjB8PN6bx5HKjmAPQYOQDrPkA7tFXkWyRG/7CQOizxsqjScJrFwPv
zxZXYDjKwmAOaq+jAe5o0wE/DZGZ9jLq0l1lRoi8+vLeVLW6gEUM5b/h5R3haZHbBq8SVfV6SOUM
v0w6jJ/bunxnan8RtV+H81wYEBhub5yI3naCBZjZ0xOIincYhJEcWiMQnmh8aozcjUKNx3nB+yBQ
lu2Dtks+CQj4i6Dgo4kqk28D+u4sqFGAhWMnthTqEHdzfKSA+z7GRSkPYwVntLdb8rwu6Zuy6aDF
wXQAbvUJQ4I+lqa566uZZZB57yq901U/3Ad4TPLVNBPmgyi44Q2G2I2szFXQnwq8uh1Y27CzBf9U
Tc3F6hqwT9Xb0oZPbB2bjw1mtGjPHKaVJTlwl7wwrN5BFJHj/b+u2YjGjL+JogBbXTRRAHLjaVHk
CdjYaSVpf6pBPvUJvgEGDADFLjAYyLenriv4jYa1+BaP4+Hq3+obWJzgY4OP5hSxcd73il6Ww1ru
RTGDrYnliVX1WyK2HdQbyXNaJzO+uKyKh6HDzDBU20AD6iQF8QDWdxqK8rEt2nfaseOAyUg7Kp4h
PjKYH6ggS7Dgtoo9gi17VyF/3lJq6aOFSSwrVPkR09ZwdsHirmYF5uYwmKHf5HSEiQt28nZin+bJ
7RB6MCExGXh0YdMWcxGWKrqiZCLjB2B15orF4/CxXwQmKywQ3X/qkqhjO/iHZsAkNadwHTbE7czm
5LGGfQndqW/Uq6Tv40ewvy5fmI6ioyH8pgW3dWMmKH2BiRbAozwmrIBIiXeI3OkBYC2GCXmuMTMQ
jo3MwV+d9Wlob3w3V4cZbG0eNXOLgxkwtSf6H/bOJLltJG3DV+moPSoSQ2LYgiApapYs27I3CI+Y
5yEB3OA/Sp+jLvY/oKu6LZZaCve6N90VpZKSABOJb3jf54toz4ye9HWZJGdLJuf9hJbufR1FW6so
rsGQnOHi38NMqaYxP9OxCZ6ZSz7ixecItLtoPIwQ0szc/q7hN70wsW8G0ZTba87sDruksbQzt1fp
rhJZuHO4FkQKywW5q35L23+DgoNbwDWMk/2unxS1jCmp75dOCtqLn8YlTXbhWDtvgWWFO9xxXdCL
vg+qqFNnqdWF29Bt7HeRyKpPmpkvDxHZ73YKx+LKbLL0nZao+EAurO0tM4nOVVrF55nhadda3s53
5Kf1h2S2I82PCUV4e9LYPmRWAdlP9fZ932rlJXXW8l2vV+Vn+DzLm2Qyw0DYUxeUVih2buGGwApF
HtilCFGhzsuXY/D3vzj4N4fY9T+HwX/834955t9+9h+sv/Kn/cDBYY48HRu5aZrIjpEz/elUMY4D
SDwa2ji0BC+UfwXCzLh18a/YnoVQGXW5TnD6Zxxs/k4UvIbIDj/AEaP/Uhi8mth/VpetRhhGRDt4
xXGLWWvU/TQMTmnZit6e4ARmeuXAzWnlrVHLRrP82Ija8zalWwv0s6TO5GfCjIUTjNmifaBjQYkO
6YXRPjZxa7Wb0rMjIyZyHQwKUE6efjCVN8bnMQaDJHAQrtgB4Ew32+pxbbuHvklRA7VDBRUuLlLd
2qeLE35wZB3edtWCaMfIMr0ONGrVEHYMvfja12X2MSsy8DRd1rXRPs119npjNHNABVAA1CuhlwS2
WzsgnSaV3JmEMLdhlMcaBtdITnshW/oz/BEZ+0ujKHSkqz3S8PpInqfzgmsyj3Di7ptS1vpbRFMK
x+vRZZnPHm2GMStBPbRohcJgtNooQkoiouwc66knbkoLU+eeqn4T7bKwjAHCRAbIMps+IFZPHY0B
xk81maZ3k9KQxhKqXJHYmy5sZsyi9tE5qmg7d1Axj5bS0nHol8sfZlMoKxbIwSkl3Bl45UXLG4eY
oHsYqY5iVk0qGRMhGyIBZ3FRThoh+91IPz0PN82oxal3PShhd+re0OhjN5uii6uhOKDqO5pkkx+e
2eWHg3b84afNurJdK5NmgpubuD3SMfi3nrPLINoMW1uvMkQMdmPWF6gD8OYmq01X/2HZnZy4cW/V
HNNhWyZKb744GnujnOdla6UOtVk5GXp5XzUoQa7wuHbZ3slHpeAgpa3GmeUucaA3g9H7CHRAJpFQ
VTKAxOYYh6V3q97ehJmqnQ2mCC85m6UxHLpy4Pgb1m4ZPdsK2BWCGENhqm4nZ2fPEVH2gtXYPDcQ
HlRX1azgPU5JUj4AIESSM+lZD2hl5Dd18KLoEHn/BtATaTv20eLexl036UGniLZ9mz91iR04vaEL
UtZnHkoY3afpNz06TqoEtVN3xSrB8BqTnS2wORxGbDfGJrEHUMau2zVqq1JAbPtJ9pJXW5rQSJhy
V5aBkoi3PhpaT8DjJmVHP5V+dXPhAfkhT3KLtd1F0FW3d+DwnHsPEUBCo1+gk2iWMKSVM9JExhzc
prQXjDhR8NXY6/Uuy7VqOER5GBuH0MvHnN4T1Kb0CjFdh2orSULLfhQ63DK6cnacGtuUOk78ONLk
72/m3O7zfZ9io/24yoTgUkra7Nou6dHaoROZsiq8WaZRmVeSh3+8jrGohxBwell90dNymTZAUuxb
0YylB51vCbfDiIF0Y9gFEpKsaa61RlcWlVzdvWtQR+Rn+VSPZC4V1GEK9Mu4URUlSehIQ21tminR
q42UmbgzALnpW6HFswzcCKCM74isiLbOErpvBloJZ95ExxksaQKKFMARQrbJzPasWtCu9xZqpoMV
Uwq3mqLrUa1ZY7wTxZAcHKtZkUKZa5dBurYG9tQt6s8ySmfArqFCFrAIb82sUs07dwc4aQGB33hn
z6FzH6dJbG85TQFujjpil41VZSOaFgdB0raQFd0up3Kjt2k1zp86YQpUTgUwax88mj7tGivkWWiz
JP8W0SJofarJ7udp0RsrqEQjPto9DYSg0UP3YMUrN1OZenYegohaa+maa6L/kCR71BrXKLmLXWNb
eSEoszwbESMa5OTntG1xsPCEFN9JQPKLlvre27HMm/ggFszf1fvMa9QbW67nyKx747e1DCnPE4QJ
GRzYsH5IYBJd17popi21e9vcmArITzDp6Xxt027LtgYYlIrtb3dIwDjoKMaQatwtbVGEPs16uyVV
BxGw400WL5cZZ95tmTngQc2l5IGKjHEsAysnCbe1fuKcsIb5DkFfpG3JjsO1114bg3szI0UcG0Qs
ISwSQ4jIBYbZeX2FWEZMknZJZvIVtEVn11sBzJE3nWsr731NH4M6Zs/h5TuGhtZT712EhOncRpAI
G0SK+crYQFgwa7Z9Ry8k6c2dZeeUGTIhFxeAUiret1qu9ef2nBLw20ZvuBvE9vBtvdLSvxqCKG4L
trArz+t8SiEeUMqtgxzeUb61KGHmYFNN/WvZiaXdGy0dG3p2dT+0/pwlYb8zp7y16RGW4UWdLZBo
VYG4ISizzLxqjDLOQElRfx+3WmOHpk9j2RzeKs8a3oSLRBnQ5XlzyyPAtSKxB63otdp4KJKQy6Zg
V71f6OlD2pxiFCq0t4ZsmxqRN1zYw5LRyZUJHbfvZZw47oG9gasFrp+Z+TWU6fVDzm0mfc+LceJR
Qc7fOVk3dz6d5yF6gJCt1deCAnHzOQX3xt0lrygqCPIyFda2X0g1NungNhUYxXxJ145WHxlbkKdA
60hQNRF0Kcf0plh0uoK5gprgizps+20V9zq6KJHjweLmgfuoNLiTWtjTlJZ0VzIaoVn+if9ufkfh
zQP4oS3skXyaH5QYnWvVoaamqt00jwBNjMUvp8kBpqYM8FsLxBlEnOkSgVgZymtPqOSNN1v9reGF
teuXkbe89/rQ+shHHT9Qw1uukgwSBQCVpL7L7bh9MMcaUmtkot7fFRavR39IvHZtMbYVrS6odnzq
uPJsf3KBB/mx13moj3C9EsqYlZo20osg5+VTAYcOPfJyGXaK/oxeFtEZb9QeTq49Zjsb8Wexj2kU
nq9slg5IctbeQ11WkKRNUV16tPCrLaDu6l3nqvZ6jFaG/7DU6T2iwO6r6jp5n2Xk1YEuah14ppuG
DfKHhtivj7VwnzNZgUypVOV+KZRyDqSOFFNyVet0aydZlDth5tVb2Cj1OUw+hMQ0gOqvdP6k6QM7
BpQeVYNBQBmbXzhgEaNMloyhw09Zj04ONvFN7NQr3HhBbrZhn+RIzb1Qo1ULa+6sL8ME1rHeZZcz
rgECTjR4X+wmzjTIHQq8QysRbIKtmwVU58YuH9COmOXFBDwFh0PhwhApywqV1GC3drf3Yncm+WpH
+4OgVlP5s1nZ5WXMAwr+0GtTDnttINstet2ip492pAwoc0du0Dl9gW3N6sYPg2Glj6mpN/xZtFMc
eoudZRtBANP5PEjFAFxaj/rNQOP2azu4ifCRNgMikxYPjN8mc9gHRdlF1EzIAd+u66vtqjLPEz83
m15scqdE+Ajzl7o8bwxE1b6KtNjjjDMb/Yzm7lQgE1hQ1IZmbFAHm0xIiOlE9RcuvHY1OBAN9hrR
IDMYvIXYvMaOBzQiHgRoo3DpoDUW7rbKKebtikJT9woPQLSf8QYIjRPb4o75OFbQJZbpIL9VXJJ4
g257COocV8C7ytKXHHixZSWo54uUPALn0CLu10q989B2lpesIvLuMqzyEZJ939d3Wg+xnstT7Xuv
yVGl7LEtRd1uXrSWExlopiY97Et1Ml01yqjzyldlSAAIVmfJqKUNCTRrCubeXbt47k2ELI/WejxM
9yFCwYqAqtaZRaHTt/AFYaQeaEZVmJzsiFjgrvYF0UJjFSNqo84bdhFOgHcuJcT6osw0Pd4WsUIR
YRd2t1bp6ugTgz9mtgeqZUITN8z3BsJNeMClPqQwmKHz/DBZ/S8H/81YE9P/nIS/+VT946Eq/vin
9q3Xbtuk/JLUTxLy4+//yMid30m49dXdDEKCmRRry/VHRm7zExhwPJdguNYRLxgl/wLF/U4ybq6u
JNOSqCfXH/3VmRLrtBjzOGjMPXaVSMx/pTd1bJP+uzUFowCvn2VLrK4A4Swmhj/NyXPLwD7cUIdM
rA1YsvogyqUjgrPMM5En7RVTVbSErma6wG3Ph/DgFK6EhLXE5vmI4SIPiswp3mJRa25lSC0Syee8
fCSL1oLIcyskPBHo/59u+DMOdesEegFZAWoPTVeD/8e2KE96zJlVzXnrfBgllWiavrp+GyfRnG76
rEvvIjNDmeeO5R1AMh2sZhtGN7lrN99dwzCvzNy0zs3OmN4BzE1v8skmfY8aV79A978gHNJG9WEs
6vKBL5pwoBDLvO0Jni91biKHTpJrXxC3qG8C0eK94vW8k4M5fk6tMWHUQOhsx3i0bL9ty/Ryrih3
j0CrfSIpDdXYkmGOdaOl+y6z0N3U5NCXZq4xbgcubrV5+UY9rbisbnCHEo4Oa8j2MIm7q/jgp8Zj
b3hu7qz3yekDU3jX8cDQEvCUiKYc3m663v751fzvWPjNWG2ILxwL1fCV2cJfh38w6fzn+tzx9/7s
VMvfMXFST1t71StJhlrbn51qhghi7+SZxsiP531Fc/x1HBi/G2jmcFVjzzWRd/Mx/lWgs/Cp09jW
BbNubJvn5BfoIE83C3ZPDx0c9T4bv71p6eaJEiWK3Xhy2vyDTHXxAC3f3JYTM4zAx2L5sUKSflIa
67UdegQt/HwCcQDx3KHlsIR7VHM83aPSo4E45+O7qq3KdIslLZr2NHPDR6tOai9Al6PQ7tCnusPL
p9CcxYPzgEeg/wz8bt63WWXKA0bSJD/TkNQCvB96abybbMa1kFp201eUzMm5Y4ed2JkpVexNSgOQ
TtPQT9GuHgaj3ncwU64IBMfHsKdSCgEam9ZVZi6mTdifzTdRxG2ACWjLbq85A/2VMM/cLyXfNlWk
VXODdI7yA6cNnwXorlbXElz/KNeGWCI6io1DaCLISxNDUKNDTjkZ9bbJlokYuCwTJzmsiMUuP2CO
0ezH2EPuRvHJQ04P/z2mhRGgvR28L16lhTS8F6Mu74ykEp+V0tMPVZzU5X5CVSnv3aQyryzlqugd
P6LrQyjvLUh/m8TkcB90BMWWnso3lc68LM3FqbShjbnQho9xXaLePQZWzTAiGPajIqLjUcTtdF8f
I7FKdHAKEAF1QbyGas0xanOOERxBH9HcMK2qLRjU2lVyjPeGY+yHRDYyAtFV9k2lWlXs9IWO69l0
jBrdSiOC1EfemdviR2gpIeuJTdcNlrqrk1VwFjvFZ6NVcGU8JZmekcA6Jflc7I81g5AwTDCOiLxR
DhX5s0RpvImPwa5+DHwzbcoz+nQLAXF2DI4NqOePOBzHD/0xeB5mHUyd8JCWBcgICLCBbxJsz4aJ
hLSfUoLwIllKcQHMTaCkUPXbZI3Vw2PYTjWBEL46hvPa0DPKqArzmHeB1xXN2cTfOHgRU6gWTHu+
ETvpt0Gp4hv5LT1aL4/DCFC8jL91oM2sIBIx2vuoLIOGJma+WaraOKsrM8Lqc8xDQsOKho1scTFv
sM6qy/aYtczHDIZX3iqtT8LkK1MMJmPTmGH7OBwzH3NNgqJuzYfsNTUCONq8tWqjaXbQQQ1i/mMe
JY45Fd61cl8cM61pNsO9c8y/lmMuFs+1iBj5teZoFi6ke29N3ArPS+7VMZsTE5W1ZE3xLHThzXbR
OnVJZZCnyV3TweqYGeaZ6s+ZOEK+OPZMJ0hj0alNVU/OXm9RFm6mNc30imwJA2MpGSWVHzNR1+mw
gnoL6/leaJKthiaBlV8cs9jsmNEWmaKchjGiQyt4zHoX6iTkGtXQPrhrWpweM2QsectVs6bNVKfl
x2pNpc1jVo0QcriVeOPeAF8urxeYLnhE11R8XCqv8rm7ZOg6RWZe7WvibpESCWCFtnMNpHx+mOl8
kLeu6b6FjetdNiz5asejGhAeKwP5sUrgjjm1W8yn821Fx23euB7yxW2tIeDExrDWGtypw6uCwSrS
AyHiudh4+hgjs0ipQe6yH0ULO4eFtMl/lDMaYTDRAH2SeoP9ikEe4FooOETO0l959kyjEWi/QXxA
skx5Ki0hsqssosvbDmz3jbG4LVY5oysk/hpMhrtlnhO99mvZAj3KSi71iuKdlF8Lx6Yi16GX6JJA
1spsg3xZwmlm8BTpSOZTSYJ1uiFapF28cxfUiDgumtGZduPQae/4kpOGIseIizmzTcqWdZdj6OF5
MsZApVLPnDOnmjEU7rQaZG3G6LnOtT/bg7bEVEWLxMl2YZ1katVy4H0Fmx1Jxowt8aK69KpqARQG
XQsoF8w31VDUAUZs5ZuBiUZg96ZmLg3+tGn2BvMF3CzZTEAGZ4+Gb+ESTBqLZmd1YILpRLdRCUFd
zclm1Ab9VLUbL8aNer6+ouCuZsT/zlnDiCp7u0DrJTOOG6ZstJeI3RcFg97Df+KLtOvsh6jQ6Z9h
RWl1sZ6qpbOvbYYSlps5N4rxgWkosfGhFXUxbds2NeHU9zjq31NN7r7PsgnfKYSZiJo1hmxVxlQb
h1JEqiFqF4BTZ7QVe0gYFu86GYtHTrsQs7WKL3uK9N9TYtFD2sMgDSINNgEyDBfBcVrhGPHRow5X
7pxZaRC35mRsI1VW91R34rUt3p9rIu4/DUVvw4Rwsuazhdit2KTFxAUDJUenEC41ctooxcNOsr0O
79FGKZDHtLV4y+GBdno2xuqaEwuLEpsXGueMmevQOnqqtryEsICNYxPqFG9N86LUY6rl+QSXj2y8
dD41U5jinHOYgcPTyLygnVTV8gX33gq1twZ8+0AFxFfTpQA2IJACd8+LLvOXPHPuo6nK6SzNRp9v
DLPmwy9eLr60pgWUx6vz6I3XJgYlb/Y06BLFhQ5zTTNzAxOr5aVrY77e1ahD5MZGA81pQ5XjTirX
fbdkTd9vRcNEtqBOynF1+QF83U8MVkOx0jVFHOQpOvhtXlK3UaZDEa5KZzi2eQdKGolFA+0LRTUd
/0IyWdM7Fo09LdN7PGM96uyxcvJ8FwHx/wCKSTJ3yIuMrxOPNQbeZWCEgc3z4xdWCad5YsoEc23y
gcKA56WV4dcJVqodamnnGvVKmQXCgMW6MdwMyfOkmRRiOYITtE940C+8eEICNLT0HQIO5HEISi+p
7atibHPeQjASQt/QOL4IcRZsZ4W2rt3aorYP6Whp7zNlMiUG1bORBEuLgNO3J0tvtjiZqubMjSg9
gpTOONHtds77DQVfQE8IKqY5cNXczPsl4WDazRXxz0QTtQ2srsvyQ6eq0cKgbTnDfmbGIbgSM0p2
TlEyVTIRSXNGoqSNwWiEnkAVNticS1h+EPDYIzMB0xBRFP+xBwFaY8AkEx2Q7dhazE4lhQrlWURm
Djx3mdL3iuoPhy8I7NGfCr37OvSao+8mHbMntt14Rq1V5n3l092xblN9dO/GcdLO9EXouEcmyfkR
NbhAha3Ja+zv5UePqs6V1dtr9TnPlmu25vQRWkts7DCdI5XB/aedu+Po3IjJFr0v5yj5VtMruFWL
1PrdVGfae64c2IYLWfdB0wQSI9xuTH6j8UMNyJ5d61PlVCWvKM/8JnWn5um0Qh2lPMMrOO3igkkR
Zap9dFO3/TLjYEk3NG09BJWMu3iciBZuw1DFV6hOs/d8W8OhHiWTUJhUojPqQuj19zJZljSgcGA8
MGJDZwweZoUmmPKpVfuqc5Z9iJNJBoPU6BaNlbuOosxpQ+UDmtL9CEECZoemjcsmYiqMYIDIytWo
6JIXgcD39gb3e89sqdhmFikhfsQOxYH+3iVUkXSVOGIQRaY28SChPidYgtHKT4RJq4OzER5xNCMd
gOVhRtI35WrfSZAjXWK4X+5lHuOADXULt7u5eEa3A5iQ3TL/Q/sujUg7X0jveUl2uvNYsuFvuzy1
7jzmgx2AYaDwddPM0jf4JCikTkrrukODUI6JjGHE8ENG3dliQ20ivpYQHL5RNTc/Fpw1I1NxNFvb
idLiUMDKxOd3tNkqd16GOuhAzpZdphN0vJ3t9k25K5g8iHA2WVymgsD7QLk4lgKMuqYXDcPMZorK
Tc+sOqqzdnuvJznC1SSMSg8DKE1LHyAF9nqPgK7fD/rA9NRGK5ItkQx7MGGc3w2w75QZaHZi7lLs
a3ygUpY3jtK9x6LuR2uzJAsW/4gi0qFC1WTt0qizq13DELtvpRNGxcZNoqG4TMOsi4OO9aCPuHmK
vg+Tm/3GFaFZbl3CxInScLHcoNBjVEHIFC1a5i3sCx8fXScvExw25SZMGxc5V0r3KEL8AGcggu/S
MasRyaiR4Q41F+l91cM8eSx4CN6i+PTAYs/dOuPMmSHu4DIvPiOKmj4kY8ftdvXK/Owuxrz442op
YMzIJD6WsUfcWhu4WzkBrLetoYfMQNJCDIyAF7tNxtC/cpOlCUMsLcbKIBENvXvUCaHGJ67dh7yB
1hqoNnf2VOQl7bVFaWyLWtBD7PShaYLOWFq8WLKkmWamHj3pvBaU1PtGWy7p7vbFFn0yQ9U0jlW4
IBo68U1iDOaZoZk9pS2tGRNfmfHALGWCjrfUkplK2kzrMZXgrrF9fJkiOuew5/56HtOCAl7GkE4E
s+Aeh8Kd71CY46TlicrGbQ85mpuMugE13aDhmiFETOddCtgkYXQCvHA/VfAOSK6Mam/qI2/EydEn
eqOELnQ5xbhQYkfi+9jRQPmTKvq/8tJvUEtfKi9dfvrH/R//HMqkKn8uLh1/60dxScrf8StQQGKI
OEIvfS2a/igu8ROK0LptgxClpuysFaS/bBAG5okV+YYNAiY51C+qPn8VmyEVmy5+ZGFSm8JDS138
F8pLx/rRvws9VJfBHWMPX0m2K9XLOHFBQCnubUaGtIDBs1i7dlSmqo07ldgAYP7Yzg5gq87syaLg
fCY5Gns/NGZNXeitZUX+xLTIZmuGXrrQMqrWLvlSeiiLJ0NjEF3Tp/m5o2vsx5oA1/LdRhFzUnfK
nWBtXqLYbmOD+dDIC4Ih9uifWCAk8R8WTvs1slIP8zE9rPs+S2tCCjIaZivlHnMiEzV0Z1akzGFD
0PjYDXbFpKzEwc/cVhQDqRr+b4f/5rAh/3P99I//a+c+bv/455Neyvo7P7a3BWybBIbmnAtigJYK
fp0f29ukl4LekbIpXQyaKiuN8a/aqUu/xKOgueoXPGw+/zb56MbvJgVTSV2cphogx1/Z2+vW/ffW
Zi9jROMhsvGhgVA0T+FuCUW+ItZcy+9dzdipSIfQghpu/9MNeabtsXY1nqziwW0GWMeT6FCE/BsF
uMvI05lXjDY6bx57L5/OHCYnMzB8iIm/esbMvrzg2h44WZDqLA1fitacHn8Dky5OA7cMJQXGc4Qa
k1Mf+oRCDSNP01eW+tsdXPGdoH/t9QjDsbX+/KdOxTzz+JYAqf0BA/vHjsGUgBDq+OHlC9JpnZ1e
EccQRyDlbQ9m+9pY+mkZHSVejGuJmC/z6lviE8a9GEpr3xia1oALq6pvNF9HKgHDiu3SnWGX6135
2MGZ3K2t5I8vf6Bn7jB7F0kVylh2j3VSc+8QOVYepGN675IsiWhD21RoEj9Fg5G+Ump/di0J9xuS
KPNq5MlaUZkVRUkZwO8oS9zUjRoeMKYz3MjJ4Ra9fF3rNK2/3WgKbSBL0RszCWv9+U83Go8805VV
TfzRpZTGEFI+2DJyt22lVVdyHKvbbJHNeSx66tGtzojrRlCKSso10We2D/ORxnC1R6TjBXq/eWfV
YX/x8od8Zs/Z4Lz5jPS+4Hmf0B+JrsZFz4CYNQiZtiFlVR8H/xD8+iqr6hpLLIRm6xRiLMpkcGI3
s4Eh2hMDZhfrIXMgBL1yx9cPe/KssoPWLh/vMoOa29MbvgrzVJHhuoLI0O9svOOHFJj5l2pO24PJ
bCzXj3X4Z6izjTcvX+FzT5WLm5K3Oge0ixH26dqGVSuk27HlixYtlp/2tnPmRaJwdiPx5I1MIx12
y2jQ5LTdeEZ/0nZnpe2QCA+2qr6Nsqt+/a6z69YpGtx79Ov0037ef5FbNqg6Ms7KQoZ3WZ3Bs+3c
4pXz5Jld7qJzZ/iHlGJVtT9dRYtNVVpeyrmva8UZbQgdlkvSWqtAWS47yJnhl5fv9foXT75m9qvO
LAEuDmXByYphkwtkaSStlO7TDfcx2oyoCIJfXwVdAJRP18CueuoUV0aiO4yMt3wvs8W2XnIkdYwC
3f0Xq3gswJPByX8KE4f3ZOhT0QAQ7+rxVq/yZOuiub15eZVnjj2iW/oVtsUh7a6miJ93gmYsek63
hDFlVIb2ekweHs5axfxmzfn1C0LI4cDxpswBYP7k0EMuXyMLpU5eMCEuoB0YBoiYqlee9NVQfrIF
GPZB6MKGI6I/PbbEhFoVxw+rdPbAOQnxDNwHkTGzbVsD3kTCmDDTvR1j75UD85lb6enkCLxDcHMw
M+nprXRlmzdanYBVURRSatkVu2EZ7Y3RltorL6v1ZXR6keQj9mqaFkw8OPnWHFQlPVVBiJRptcsH
eww8s9zEAoOIVhrnlI/mV27rM08WPhhXgJpnzAIDn55enPQqt+/zHm3LbDIxvsNXtVIgXrmu526h
xfEsQSPYdLxPnl905lA/lGP5shzNsyq04t3Q0yFTw2C+8hA/t09wnFsQ5XkFw5h4ekERRNPRVphr
SK4i2o6ucSjEoPYeh8tlahYwnVGiPrQIxXeitsQryz93pSDtySsZOWMx+OTp8hW4nZKyM2dIgXQA
4HF+ZSMzvWKsff3KTX1uswDNdKV9TDFP5UClEgt8kZGvrlVoDct75jdDsmqX73aYXrrwYl9ZcP3s
T3engxWXt8s63EegRnp6bUPJCemOaPJVWFAYQyR1kaBI3r58cj23iksJdo1PAKevRq+fTy7Yht0Q
hmC/6bYVAQPajF2Vh87ly6v8/Xty+OsIzZhAigfMPVlFdvj8oqgGLl419ptUxN6XoVL91zxclv0r
S61/6/S+cXYRdzPp1DCckz1hYOrmUslgiA1pLIWYDQecNcgsgkQf5Y2nxmHaxK6CI1eg8YTlwj/m
2HEU4z41BFYfl5C/4ttexRhE1dFPQI089d8TMebLblINw+1SfcCuaJpF8SFTMYZOYef9uGNaXnI1
Q/jJAqPHIoLDW2u+ohGHOpbEAoM3lRNr8nvaJg8AG0AQZeWQ4cqFgM5ksSSRn0Nb77/DEBE3Upbp
e2w2kMfqmk/N5zVsdSH10nqIS0lI3+de2e0iPvCHGOQ0mLYykZeeo0Vcot1E5+GK1ArY1tjAlNcx
yjiLLBnRi5RTgn0Nt/crcwue2VG6Dn4VbDeBIsbapzsKqb+TxJHAkNFJ46oY6o8usLTDK9/y379k
XYc0wxNJrkpN6ekiWR1T4teRV6eMPb1ITaM8c5mxuWmKvHttQz2zFLolClsUvXgUT/ZTyoTUtpIJ
BK6pyPdrEbihayOjoBgx2LzygngmzGWuLsM6QHgx9JeH8umFwSeKK5WTQJVO7XxRg6S+lEG5vG2n
WhU+sRllYUarhhu9FXQgUteYv5pxl4C6zdK7Bqn6K7f6GFmfPFDcSQPiNq9IE8PL048EbQ7YDiGu
X/dGft7XdtdtwFzIM41qMmyKMnevGsluo8mRolFSXTRddyPjT3xME70BPlM6eLDNkjyM2YrhXTO5
Yn7luPz7+cz3ba2VG7RvklLN009ZuQaQ6YmIJWwK43PX6Njda01+J+k3vinokNdRnK5Tt/5VPrr9
cRN+HmP0zLmGnIy6j2S8z9+VrQ46dTiTM7emkuZlkTKVthCJfrb0mXb98lLPXR+DvzDW4r1dxWxP
ry/T05T8qpQQIkhkBW1PMHDTXZtU32Zopg6t6Ffu6HMXB4yMahMD3pj+c7LxTWYCFmm0lksGJjN1
cLXe5fzLzQKKLXll3z+3FuWmdQQe73HUa0+vDgB+RRCGuY/X0HDQlWZvpDLrS62BnPjyjXx2KbYy
FWyKczxrT5dyedstY0XIsvQ6ZINCsDvydRKJ9Vq09+xK7EVL8j/rNLSnK6mloK0xkkdZszB3Fe/V
Hjmsiyuf5DR75bKeO3ZRrVHgQi6xHo1PF4sR6coy5EBSDA+4mgFy7EiY7c8v37xnVmE2CPkUaC/i
89NER0dBgqCF4ylu9OImQxgJO7cDIvxfLMN1eHIVtTMc4+nF4DhKO0Q3FAUpaxzgapqXdjKJs19f
ZdXBkhiS6CJvfboKBxkVMHhpAIG68W7yjDmIGs945cFdD56T49MgnbbWeUgI9U8lr1KJStJTX4VN
NDFHq/ge6sOtnjiXlUYp5eVLembLoa9HwUuhmreHc/IcIcSYQ1CWoC2YvfKIA97deSJWe7oSv17Z
opRK8i7INFB2ncLRJktz7VTZEgtqBG9omdydG3fjK+nuM3fPRDBMgkYstz5JT78j2eHTxUZPjSUX
zpkLL+pAF9d60/SMHI9MZbxSLD1hvlFX58YYVP/Xncf1nY7cmbwO5UxMSiFqXFfAazPjvdSxl2kU
pO/QGC1fk2zR38DwqfC6RsN4pvh8+5e/x+cum+mOlBKYY8REnpOtiSR4CkNCPFyN9YK8CxUv/j/j
Xd/HUOfDXr3yKDy3HieHcJkQhunyNOzAbm0wVourjlpRHlqagDtPxfHbfgmZKeJJ7e7l63tmn9IR
ESamFWozun1yCLcjDTXo39SJtW7YudCqA33FJFFqe/wvVqJ6xng3hIEUpZ9uICYFwNDNJ0LlVeiq
kLpsvHQsL/JhVL9cunCotqFuXz0e6zn8dKkIzbSO8JZar7BuOwRIK9ZpubLd6bUuzfr1n5wpvLjw
9dBbIsw+PexR63ipEbJSa4zZLW+FNy5KjCCHTYUoBap7MAqa/mokPnv5dj7zAqDERY0LnB0b9DTw
boHFZDRXpD/Gk/uWe4AmgSmRr2yPZ7ajtTa5+OQEHvzT0ztJScNzNZOzBQVF7rva8ug0RL+Rjmo5
VL9+QFO/4LCkgOBCDDlJtBt8RmI0ODPtKKWB23uA12KAsnMq1LammvLKNnnuFtJpWTuJtLxo5z29
ONSq2prSwZBr4ejmkZPvFWipV57o51ZxVtgnJz3VtNOXG8FWXhsl+z5f4rcZCHhYDK/mBs8uYgha
MMSIHJYnEU4RQnpvQvLQKo/nK7se5HWLx2T78p577rCg6k91lathDtRJ6FtWOD0B8Eof0oALBAr1
69QgFK10LNEvL/XsBXEIYoZx6OjaJ6dFjDKO2IyAfqnBTGfR5F2mSFReKRevH/j08SWKp7ZDN44a
68lb+v/ZO7PduJFsXb/KQd+zwXk4wLlhMkeNqdHSDSG7LM5TcAiSb7SfY7/Y+ZjuwZK1LXhfN9Do
blSVK5JBRsSKtf71/QJsBHEtX8CYVMkOd7Bo7aIx3wzGPO9lAwnEUepzoeJ9NVX2pxmSD0YneiM8
4Nxi/3j3jFGiYRygDixhfLAe8rqls7P39Kvyc6fGX9/cYgMJ9mTZ6p1fLi1q2uMq11qEi4M7QX5L
hlt0fiCYQUR+cmL+uiUyFOV3GiDpNOTZ3q4qSbv2nFgzGWtlaOg0MSxMNprGekmU0emgQ5Asx4B4
KRlufv/NfDAy9xYCYjYQPtL3znmoD2dbcduF6G+FWxix6W1WWe49d1AXanJlIHaj8yZAjEoV5/dj
/zrBJ9LSwqhdmiydd0+NwCSFkUaypUv0ZLVczHZIS6L9VMEn/P1Qvy4NDHsJRnDANByb/3o7wWHo
CqsySWk5Su9cZ6Xs9mGHyvqPRyECQxBAQpc1/37bIslap2POA5lTBGZ6spQVv+Uz0cEHz0JbIqVS
goIFOvVuCcBBnNiYCcd1CBY7u6Gj3egKdf37Z/ng5fDps4ssvbnLMfZ2xiybdmutdukXKWZ1bXSD
txgbRfQamfMnSZrlQHy7o3hLiy9ZdVx6SEi821GwvpGFJE8OFL5N7qK+d2+muOtf0HyrR/bomH5R
Xfvjg4xBKUpymFGoYXN++3wgEcHuiZEkJ75uz6ikYaEOSvT197P4wbsizECSYpPc0QjK346iTYqJ
CeXMF8E1etPOwC4pCk3B/2YUtmSuT9z53o9SV3ampNCrfBpqwzWvjdAULscno3z0RZC35Gq2VFap
zbx9lpbpibNON5ZOoXlN2nJGRu/OK8015CfZmw/SduyGXAQdQhoibO/dqSmpmk0gcVDnOoiakR6r
5ZrWiR5hOIHlfuQEeEqkSe8hDK9ASr34i6sqxtvNaIptrsR4wwhL3qRtqQfSmsw/zhMvu7VHZ/WS
pKe/9O1cCLuazJF42TckFtJm5aj8EoS7v3+vv0aSjMJ6IOFDuZTJfDtKJMIw8TLWYORE9iN+8uWB
5mhRrXIV6CcHZPLJK/7gcwVnR6Z0GZRj4d0rntzOi+qGV1zj/XIhadfaxFY6fVJQ+WgUgqFT5z/a
yfcFFcBZXT8nGGDRGG/c8zO+9GH/2cr7IBm9bMS0EFPbJoelvQvDRz6ZyeqWKkZVmxdF6tp7ey7r
21Z0JSrtJCofiyzD74KurotMjfK/5izus0AOaXsB+qf4ZJf7YPmQaViUYuSeSPG++2Qm4UKT4iTE
nV41b8zCSbaV3XS3ZjfrnxzqHwzF4UPubtkOaIB+9xpNnMFUoaPtgP4WXxVpm5/bU95u5ByKTxbC
R0ORhkKKgkqQK9W7oYzKKX+U4JrKbb7C32q3EwiaYBhymNF/vBysJU4nGUhQRprj7XLopTJhiEdR
UdVCsWtoMrmMFQe/qAGRejslnxVoP/hOqZmSaGXPW66F796YZ3IDcbXCJCsfWmt8JpKdrU7ik73u
/QwyZ3SoUy41SF6QZ333VPQZNJ0jGGXqKQThXQOYEburuzRX/lRDaKga2MVFjWPyqmhmfzuB9kTZ
jz4gCt5U7YC6qul6bLv6k9e0ADHfnOfLMKSCVcIsyBNocN4OU3btDI6OYdxsgQZb26zH9SbJgxmG
cS+cNS0jqzGrUywwtI1nhvcAf6D/iaDAFuX338yvs8tv4YgnK2+xrt5nUDBPHWaVrjfkBHmFw5ep
c8x37rbyjC74/VC/PjbJID5M2rptkkLu+xdpl11WJCgy3KJOD54dt2etnn9Wyv9oFGoNFFpPFXbz
XURBJ0JTJCx9v2nt8VmzpvaxMcsvf/wofJI2pAMCMuj+7waZmj6u+xaNeOE5ZYBbTbsyreRPwxZS
dRhYU6Th9n3CKrz9Tuxa4lspmbDMcJu1TVx7ZpU4Hn3yLOYy8T/Hl8s4iBDodURtwRVnmdKfpJZ6
O2Bda2CqbiN2/lahaHweCid/nnGGLGCZOvVrV3vjfYatyAtIvObFSCrsWhHtARiIka/hfqnB//Yb
TOqu2fCsZqfK3Dnk6PKdu6yY6oy+xhoDoiQslD08zDraOUndXfcavburpKUetCcGLs/LMqV7xx4H
49uUY42zhsui7MqhMmAczRMK+pKlAswV+4J2TW+40wdCl815bMmm9hs77p4MERLnFfnYR7taDvhn
cYa4OzyslJcWB9rMHyA5matRtxNrU6p5BtI5B7AV7Vyo3/aqIiili83rs8t8cqaHwdSqfgUD0rqK
WbjtJs/KdMGQi7n2NXWaxV418yaEYF8Uj1XXx7fulNTTyrPn5KIQjXGnQth8qaVu0twCWEpCsNOK
YjsSuoRr1xq7CwKC7FnSlzVu8PPCbU14o+ZdNGnIvhcnepXu0wxP2JUgsou2oZua9cZwR0/xM1Of
cWrV6hJb5RECaVCnVjzgsdMo0T3OAMDVBDB+B+XkkJ8VNNKl0AkSWIZh01eYESqKqFc2NIKXWq21
B7pAmwGEfojjJA7W3p1pjTbWs6Buv8WGjeSu9UaoZ2xvAn+1PLs2BwGHrA3H4gthCxgwmYoqxOrM
ooeoAx7frKxESNWP3Ly5oPvIfNCrEjrZaNnZg8r/5zvvBnvXKkDd0Iq7Tb+ZOwySA2w02f5TVM15
AJ8sIzAALB3T1C1hNyRq3WB+0+j21zAt9YchTES1i/qSf2JwqnEiRraav8pIxOEFyqoZ6p6hGHeR
mqk4pNEr8ug00xDuHK2Ob5yhd6/rMDP26dR7+wSOxQGUglgZyOZ8qEbGM9ZM9gMp/BbbIgzECp9O
KilW4WyklICSRja0Yg04kiNLK8YtLrjeX+roZAkYLTD1YD7cBApQIZSvnG3Zl0wNvRpcYJP3KxfJ
x7iCOyhvhDXMddDURJw4B9PDeyB7Fk2+DTYTTySddn1/igbnATArrcszf/7bMIx5sYUXOp6Xnita
H8OzdJerdR76fHqLn3EqNM/HeXv8qxtz56vsUPas01ENxcao0/hxJNlQBqG0q2twQKYb5Gol8GLV
Rjcs/bysTVwQ07qP15Qr5nPhJsV4hY7CfsFrDN8J6ZVWs+kym6ZlSLcoHMymdG0cINxUXlmtMIw7
OKdzvAL/H7EYmryLVqWZFkaQ257E3WxpWj+ik2ifoIO76pbWiYUZb1hD+JQarVpcJPhugfhVRPYF
iwy3hvPYWPOqbJLpMW+npoKIl1Wp+9zMyrzRvGSszuG0Z3JXozwsF5vP4UnEM+TGxoEEteq6EuOs
zKpp58GEEsqFOg43kWZVNL0xF3sMvNwEUV/rJofa6vU56LTIoVe8zk3pqybhM3qdnH5nlWYPGbgi
SlxfL0WHiGIewuGcnqJC26VJX55XjYCCOnQpL28GRVsUtnrLYdM+1x3+HIFrNJjLlUO9yJfqGlMt
Ov03hmI3HhhW6C9cq0QmVhHArat0SmnYHtW2jHyko/xNi8aOB8xBo+thsum6nuDb9T6Ox2FO3tud
6LKHZ/+aexVWeU7+gotudJ2FjUUvfKFW0zYE28O/XU1Lz5+4HuSrmsZ/QM6zS1t34WH+sO6ixLjq
ikYHy0dfIgyNScekdk4mTwYdYt9oh/lBTu/+2NW9vicvigcbffGlvJtEOBwjracv3ImFaz405oDX
Yoq/2zNds9qz6NkKDr1mjcaLjSWXoe4HCIByW7teeDGxfuVKlkJ/UrSFpyr0RHdww104q+1kZdfk
0/g2mxOJNbMUm8nWXAitjZe3x+TEbVXdrHcx8+J2g8kGEJ41oJvpUkBpnAPrRH+tNBUSLBBA81JJ
FjzsDJDXRwgHo8KO++E7Ei5YsmpiQMaYQIZXj/2JN9t0wrwviqCuhX3A3LJ4neBbTH4YW/MhOyFr
yxO+dik0QSgGud2veu7zizXpgrsF2QP6dlgouMYJiNuUuru3TpjcUoWYK0/w3HTh6MJLXD4mbcy/
1yfQLtxwfdy0JLuBiRR4D66ThcuLmUB8n59gvdLAH28dsaDIhedQ2lYzyEw+4CIHKo302LmZsV88
OicQMJL88GDQCY6JoeqC2zVP2GA4U/VXGtuACbtoccrAPkGG54U3nHQu1gjGCUM8nJDEzCvAhVHx
6CKVY5htG5klx+6EMuYIA2vcLYTjwWs8OnoX7HE7wXIAMxDPVqCd0MjmQkmuT8Bk7DaBJxMUAFKO
TlBl7NGUMxCzoJbrE3bZSmPvOIcDHiXqwmXGr1pc9p0DrNlcuM0qOngPE6DWvuZDB+xc/oA8G3FM
9yBZ/OFyOoGg2x9Q6FBbMMmYQjqv5okZ3Y+1q15pyGJTaBcLUhqTBvDSfNagptXeXMymNb7SC/jE
gKjhWMb2TWK27H2JbeMXGp9o1a2eATgxe6XHXE5gBoucfUFaK7k+aTcemCJ9q2QL8ZorD/Tr+ETC
1k5U7DBtI7lSvFy+iLqT/dWU0oBY/4Boj0VsursqH7HuCZ2QT5UbsVU+9clgvP4+iPzlGoHHokNK
BNEe//NLW5SRZS3b+UQfwyQBsuoFpmlmlF05toyufz/Ucjt6F60uxZXl0oLwn8rD22gVQx50I8Zs
+g4qU84l2w5sYfCtm503boQd9ockavV9W0/zGvJTuf79+B8+KqIFEnyLEPK9hgA38ziLi5ZrTDJ7
m6azjPsmNMbAzUXzSdnjl7sMs0o1niu9zUlLQPv2UeOsrPTJRZZchRSAFc2ctk3djX+YoiD8d8k2
qTT/UF5B7PZ2FMVWy9CRnFx6W0FJdoi++t7sEE2BHPr93H3w7tBzLvkCZExUG95lQ/APz+duRr6b
0/FOOttAHItNygSI1TYu2cgSIAF1fNGnTn2QVuh++/34H03oqZiD5EEnAfRufIwRHMxpuRx6bths
pyms19KijPr7UT76Qmh7IWtB6xASpHf3+7qHJmZ50vQVUeHNNSrtGi+dFh/I0PvjL4TkPMUMKhBI
qQgR3r470Zl9JkoXaUfipeuZqsCF3Vru998/0K/TtoxCXwMnG9mlU6/eTxdEWsOJYMg4+UCxYF0P
7hjIMf0HEPbb+H+j79X1jyX8s97y17yItrSEIIbnP7TALq27P99Dk8RFfRAxjNLm8or7t7NOLRg3
KKBrJRBt7V6O7dgTaQzjpQ0fYl1NGWArC7HJ3m2HgURzhHmH4pWfFEOWJfB2z6GSv0BVCbEXOei7
JQLbrDUrAmjfhLzxEg0WjA3C8E0PCiFw6VFbaPvxZ0KQj6ZdQx60SIXI1JrvXm7oTX0Ft3/Z6WAq
tEVFED/Gxif72Yej0HNHSY5av/2+kAXEW3bsnCYm9IW7aQv5qKrjZwWLX1MM9KbSCEYPNV1HPM67
V9vOiRvZnA/o9z0fxHn/Baty1Yd67RwrmC0/Huo/TfB/W5LV/1IxBy/dy//54Wl5+VJ8/39/W/Dh
4nv7M+Fh+QP/6IA3/863a6hYNdOtyqds/LMDnt546vcUrhBFYOpNKe5fHfBwiuhzJ2HH3yavbJJc
/jfggR74ZcnSHkcm3WB5/BFL+PRB/3uZ8XtsDjqqOWw0S/H2fXlFNC1OMGDbKK/0eECqmOnsOs2d
byiHqDcGnjebcFHNr6E9Dd/Ukmg8zOriVi9bq1unQp33VVk+YaQ+FkSpggwAjgExeqkyrlYx8VeK
nXVRXYetKACyW7FzUUJlqVaza3ejb6EZvQN/FT7kmkxIHxhd/oz1e3FewWmAU8XdV+lJ+gSRY44X
bMjeHKR1WF/kcLu/TLFj3uIlY5JmoR81KeJ76DPVoyINyG5IdizcZBrNxkM6HTFPl+46c2X4mFhV
+Y0Y2P6sB+6kNXk7ocRiFJA4cWm7+wUrwIGqTXmB4oWbuXY3wys8sM3k6arJpHusplb7q8O6bG3P
5twCaZajumrCtsGSpcgep8yTr3OTz7s57GrNL8LCxlxkTm6FXowAREtzOKRxbhk7wMfRJ5npt1vG
8jFYS5DF+Uk11SMx83bLyEEk5sD06LQvR45pD/lFqeNpb+Mwtm7ST6sZp4LXu8l6M+Dyg3465YxQ
jWPcCBGZ2K6vpOrV4umhkaEyevM4mdlG4Pbkm6N7UHH3VuLyPJ/zyzzXDyKcHvVwWLd4V8OA3v20
gj84F99u0D8mYmm3cVl7jged7u3v0kU7Sj54WvyRjfpzWFQHJRvDi//FKBoHPC1paLHeH3G10jat
41AZxwC1O8f9Tqwbox8+eamnYPLdJCMwXE55eg64KbyLwAwjmxNIKTSzp65SUHs0oa3WmAGd6bkM
H+I+pgM60ZvpUbWF+iAsG+/v3lbTF2HMzWus4ibL5ckBdBhVHiwhjBigyBXZd03PW3QEc6itaWKw
43UfK02gmnE17FQvX8vQuOi9CHW2MRbpOs2j+nbIQTNg/WkfJqsQ7coK83VEpnVhlfXkFme9LdtV
qeVLRV3PfVC4894oMRb6ETL+57z62xJP/M/nld+Lvvwr+fm8Wv7Aj/PKAC2EdgDWNVU54kGDlfGD
2KJ7f0d6Q+UbVTNx4OKv/E9iiwKWhb/G39Z0QIh0rfL3/gkkMoHm4/7CpQrRGp8f7U5/ACSCDMnS
+/fXbFH+4YcRtaL5YLRfKiep6BNFNeqHidrasaV/s/AUib1Roh7G1t3FU24eYrvj1NHIMsknw90W
VbcyyM/0Xba2rdvBuB3pFk7djKRZ7q30BPMXrNfkoK9c5aabb+tp3KiiOFTFWdOF51U/9JRHIu3R
iA6GfqMpL3ln7/QOYYuwuwBSpfJQaX/VgxZ081mj70oWi9V+VRpx1s9Fti+FmQeOJpoVnvUdxucF
YIdu7bjpKrTDAE7O9xBPl1KT+Ne34N5do0qDPkyVlfDAbERXaW54a3pL97mZ0p0LszK9HF1xY803
iUFuu7aj2zgqITbIAxz/AwZcvqKg+Boa3deySsF6pAuanvWqatzksfny42TYhqLZKV2/5XihWzXf
xpZ61rQc8sPz4FAIQPA0k+xQgtiO/qoKlxJGeiHNi0rFfwVIBb1TIlJ1P0e6hNFrf2gHfj+ebylc
Ta2MghgSeJ06qxjLL5m4Qd9iJq1Pa9m9KlUcuMVrT3xtztW2Eveu9xelDmyXGooZs3dDEeiy0xpw
cn0Xb9sQDHjWX2SWfT+Ptr0ztCL1R0rTG89iVpZmLjPh7Ii/x62EFGUHhUV2O3PShxTv3SZpcW1J
d+5E+lqjQOYrutNcqEmC/0YaHZTiXDdfstH6AsQVWY+uPM3F19QbA8W5kF61H2RmrI26A62g6V/D
fi63uZpgcGSY7WUPNMAorQfKa35oo4q3eckW25pVrOLIUu8aaQdUnh60kubYhCRkbD3ayQxcUV4W
/UDDtem07IrztccOu03cs7LSEiZ/n0dKYOWRdTai8EnIneKIADVzGuTGlGYwEsvHc3MGGBxea/+9
CXO+6EocKEut1areG3ykeDC+agt50C22JrTUsE82GlgKvzY1scLgZ/QjUtZG6F7YeXqQuEE1dYi9
awZpNxPKFoI6XsYOAAs12mrDBG+9CbrS3Tm9uuYtr1KlXmu5DEYBFbBXAummwZwde3rJqVhO/jjD
FXSnrVK7a91MrkInXTuwUYtBO+omVsLurZmQ2BdY80bCC5SW+pyxV2W5Qqiy06OmQSt5SAAYphQu
lGRTtt/a6q511rH6EOKkqJvjfuI8qQBlXmteW8KYN1YQ4VfTpJzVLqTd1FuV/fOIC51dHnvsx3Vw
41qpridp11dGIQq/jKfdqMqbfrS22lxdmbW2slThG2ZCpYRSq++qN7J6DBPlsMQqaW4FJFzhuhbt
Rh0v007wT/RkrdWzNh3XjnxV5sdE/aJLzc/rsDkCfQlq3KR8tZcbXTkvx32HaVKLAXxRmP2m649a
SuCqFhu9O4ymvO2bdD+3x4rFnwyiC+y0hCpZ7LBP80PnSh8ijmgIr3q0At6J41/2FSygHwNJXYUQ
bMBJr+ll2IapvTdq4QMdva6yJzvWX8MI9ISJj91wN4bJl9BiNbhzyVf1tXTkysHLtjaqQBCsT+PX
ri5WZZhhZsNKQ/GzasiyhPp9IUHNssxrVfOnRq7G+XuovFIR8ofcWtXWzWDruAAe0zRki7iEPuqd
zYb2xUKDYeXlatCwKZ4ybKDa+8q2qqBBv2Yp2Xlhdf6cwstCn9HEBYLj+OCa8loIoPB8LkUnK4pL
NGZQY9gNprnJJzlQz1HHDbVUmLWh348LZZOpyY7d/Oi5L57S+1Iyw3G5oeSw5rvz1pE6bBsc6vnx
QCxWSpOFK6cYXh0xH2ZXOZ/HWzXek3Igz+weTaO+a7skiCPxVJvONo6UXaaFg18Vpb3Pq4Y9PgJH
fu6Cwgt0M74UVtJddhYc77hJ8q8gna8V3SrxNmquncJ7Hli1WAIdSeNhvmyrTy1njSiz8VnIJF3h
8K2dR1m7btB6ewYea0huGzrfkVMV1lHn9lZaFk2XuA+fiTS7FGExPXsptFo4pGHRXsjZDmpL2Ju6
W9yZK6DhWiVTnIT7TTN3iyeA1q+rBC3aHLU3UI41iskdc6c6+Z52fsNbpVAxz406Hh9tkbTbyMvF
vVFqMLA5ZFVbab8P0tMfNbXNdoL6tT/YrbmyKp2yYQla0izqA972I7bwYdCF1ESGtg23rSx6nweE
aExKqXG/FViHnSlYuO4pR1KqlV4S+mnfo29w+ntQ7R31vpmat8tOVCXWECQdPE908Y8xNZ0kxu0h
8pKHFgsztIzjxnPk0co9VmQMMF67hwoKV0mNUr+KnNJ3tQdvYu6EedMmdrQFRAEz1JV7urjwszAf
y1ilGNvoY70ZuzPgC6+mOrqYMKrlV62pnUPUhirVH8w6sWoFeLjiw4IOUKkUk91Yu9et8AB5+Wwy
490Ipr6D4x/O47eky9yAJzA3ejKuJsveezDbtM5NApSibHl9ETRlskZ8hks5yOAVFY8EvUIfdNC8
1VJ+qSz9saalLcpE4lflsI+L5rqoxUap2kfhyG0sRBzY+oiTmqa6m6hscPq6Ah4c5Jz9wH2X48Wv
VQj7ttVIyjWKsiuSHLprx2QmiLoXPdQw92doHdzXwvXEWV6XbaBWXflQh3CGSO1SrrRaY631NKGt
vNybOFe7xOi2GIR1x04x6qAwW/MKf5tw3mRJbIFM6ML+rjSrePEzjZ6paMW0dpbchlZ1bOL50NK2
ZFdEDbUe4bZVT2zadeJIYPWTs7L7Gj5kaBIQJYgkSyzQt8KczKOL+WWBt2DcP4Q13ud7uzPrY2gZ
FXBxI+Xwn7Cr3WVt0q1A0G6zucHiTF/ah9hC3ZhydoK4wQ+VyjvQPkJE6fTSy/2+zYpD1rCOIIYr
zhmrur3KUOs94ezb+JhGdOcm6bWeLQxLgpKGdifI3Tn5ShOw2NiN0n+BVhGuh77rwMYDSI82vVcP
KtaSpgMrusvPzd7EqzbNOly/e2ttDtG0yfBvKjBOczhFs2lbKNl8Biw7OuqSg6PTpvJC6dCMZ+Y3
4cErA2xBePHQAzffd6YEvp2B6oS/bJwbYyhvlTYen0x+/aUdcyBJmLKBl3oOvTOtfUTv4V547Vgd
+SnhHkeQGycPh6BILXapVDxkk+btUy+n+F30SGz4AfO3HsjKNtecPQZzOZdEXMU5jJGZx0YbpIvn
eCzVs6w2lMt+8SIvF1fy2KmqcwtZBEsv1cG0416enIzMq5bMPp6va8NM4/vWSeR5UjfQcADzegau
jHmxSQ1HQajgNge1LAVu0Nl9lIvHScNq0Ft6+lxbiVapWLdI+56deq4OUa4na1Fa050y47hekIV7
oEgYrquKVEKrEinnWtxCO8atnXKQfe/gNYhtQaXvPDvUVk0jYd6LgthqcpUY1nN09FKN0q7bo3gR
TX+G/266GEd8SyjlirJ7lNj6Ju5xbtBYRHdNNcu1ikHARRbXe4nlJyGc5uzwqNqHURhfYUucrU05
3OEMFwHdxx2P7Ss+N0fzDrUydo1qc4GnDBegkMK1ZoWoCJPkeyO5NJTJpIJLdM71ZrwV1bgCBHeK
DXdOxuTWmmjPk4iAPU++RThiEaHbX7TeeUgHFeT12G2G1LoOTdke7ME8TzOUC8T+U57cUP7sqN5y
EocptgwiUShgRfOjpeiPpTUS2kIfP+viBuPVDv+AwbvJXTJvanQ2eTNyFkMeyUg+Inm87oy2PXRt
z+0A15VIK/Wt17T32Kg8Vcu9ReeSEjnZQdMb4ScTrSu2zC4Ge+Qa4pVcmDxzHIPYiYLK9g60fOW3
bKYExQIzgUopJnwFemsjaPSNklFcFImp79HQeOm147V1QM9Y+x3VVhMYcRjuBXQxJAmKezGGE54Z
ilU1ew5ZK/FF6MkNi769yIDwX2ZJkm57BG0gb5oqY2UUaH7Hpgwi4fQ4IObovnKcUdhP4wELWI96
cIGBBPcovJjPpxlgDXPSir9gxKOsyOtKDdBfy0CKKv7adg2zbcSHeoJEft6hXEYThm+MjwXPrlZE
2G9qnGOTM0DqJGB2llHPXxSMDNe4G2xxCPmeqvVW9I0TZHHVke6xn7gUp74yjy/IUnBEViJvf8oj
/Cej8jdOxd+lVG7/+7/K//6v6CX/Oaly+jM/siqnhD4g5YVYuTB20Gn8M62iaM7fKVcuPFvSJDYN
plSc/0nCtXEVpMaHaeBC8kDE9K+0ykLCBexBAQEEAv15dIr+QVblba0N7f+S81Xpc6LjTQVDzU/4
OQ1bhWUyTkV4tEHuf6Gyn99jbYbnFodYghFA545fq9EJ/6iQ+mNUexHCgq+k6+59EdxxoylpSu9I
zM4mPRXJbYM3widlxLeZ3H8MQv6JBCjCePS2bx+t0cPGjTr3CKXJ/DI5or3LogaB4k+v+4N88dvE
+Y9RlvwX08IwVHvejtJT2hbLpQCob67juxOZR9NNhjVqMXWnls4nUIUlD/9TDuz0vgAZGHwyC5T7
fbU7SzXpzL1z1DKtOVNH4zaSmnXe9q785Lk+mr2fBnqfOrbxHulV6aAMFBr7LII7VSifgdk++vpI
NKK7QHG9FKLeTp4dIYaOY/vIOebd8A8NcMPlPB/yuVY2k5fm+QpDyjj4/Ss7VdB/mUQH+AorkhKs
+m7YPEU3F+fusS2wPJJ0+gOH6EwzQDFmbLCIym57CLjr0smdR8tt7Y1lFNHXJLK5Vxsh8DD8TIoz
R3jNQca5FuLEXZSfcXw+nBtMBykoUaOjjvh2bnrBFu6l1Gv7pt0g+ZnNFRpkhHeI1V51jC6uoUn9
Gcfl9DUv9G0+LZrduQO9m5mpj2MzlvoRvYF2wLjNC+YyjP98YcI3XBrWkLSaKO7fPplQxBBPvXr0
iiHDB410ZSJ690dN+n/UN/zob337lh3I0QvRDK6ZY7zf2mocRYSok/NxHhxrLSxLfvFSN68Owi1c
CoYuNh1+rqVI2gdd69O1ttCMENAaWr+bEKy9woUMo2AuygEBuWNi2C1LXslWzK1TBCkS53ObC4MX
yGpU0hUKJfsmA4E0+bRXh9dzWnaK38TdiGE6pjv30CTqe2EWNgY1YyNe46HtSBZhajMgqzBajTzc
mGn48dTGI7rYxZpG79K7rlZ5+YgL97RiGB3pil7DHDpJWp2rnY3wCnsRjaxlP55H1D+R7bmhHpTY
oLxYWsrd0nRm2JgVoO2t2xjGfSjNEmsTxTNuhNEYCBjLGj926lDFMVVYgtuMv6AjouH66EMpks+2
Vk8pkU2pqr7V4FG8gjIOOaaaEv4RkuXddzPGkGSF0ZHyDRzQ+CrS1Ny7ZeekgUWhd1i5QolvmUdv
r49l4e21ufBIEbhtdGY3VVXsK1pt71Qj01Nuql2IJ5YjlVWNgRq3QaI13G+ySsZb0qNDFUR2m726
EbhkP1I0nURY083VuS4TA6U6W9jkd7EFUTBqhfJdjMOUBYI9gUg+S51D2OO5uBldS38uQ6BI9JeM
cxWYDbwMXwD7a0BYlN4tgLbmmoCuuawKRiAR7eR3ZWp7rV+5invPoRJt+bfjguXWtnxyFdmfu27u
GkFjZOJ6HlrrrFG96CX2HNLWaRqX2tbG/O9LmbRlukkyCyxra479Oa41Q7bW6aLIKaHXMtyqKg5Q
BIiezILYk3WA2R4tILVtk1Z3XIEbtWVH5UtyMvcwlKRVfG2W9deiDZ0BOyGruqR/tsNCKxup1PdY
p0vyag764WnOom/WMCboxmkYyVZRKaZvqmx6D1ytk6zx39MfnboHgzLjkcVF2HRD8huNNJpAVFp4
WWW9nmOrLcmkkHKvEGMTh992SdYhCa6MV0QQ9nSdWZo806NMXlYpDAq/7HW6j7OyICeWT7i9+UWv
YdVezl7WbcvcorrgyVBTNqmF6RfhvsTnU5I5SYAtTNxr5q5Xb0BnlSwxEsf9ShukHtK+UFGymaLR
hWGtxs6rdEsuQM3g2hulxaJ9ReVITThX6AwI8kZNU1jiPcmYUTPv9Sxvn2XXJLeOBGq7GlJ7Apir
9MaLbKb83sQw6EhWmRv9WLhknkyvFUEK3nJf4SVV7DGFGi8RMVfJNiG1se+LShlXPCvqXV3idjG7
VvFVVcPoiV/QchdyOptundk5DHrRZAH2Nt6zBx0ORsdAF8mq9gDOBiY4qqewpDqw5m5FJ1sXeVmG
+kpVFzmEeE7MWWorpBjp94nXkNIjVA53mp5W3+jHDp9cuhBq7hB69Fy3mvkwGhi2+pmXlldpGZGB
UL2M24jFPThZkbO0DOyN0vHaVSwdHUbpJE+hEscXeqvjo2MooUVVWc6xvQmrWciNLBqDy1hp1GWg
RI51X5nDcKcCQMVwS+0fxjblLj61FKv/P3tnshw3km3bf6k50hw9MHiDB0TDYCNKbERKExglUY7G
0ff4+rugrHtLEVQpTDUusxzI0lLpAcDhcD9n77UDHRITV0B6n0BuZo0f9ckBZThXCqVyQmk1WJCr
J3tyKU0awuMQ3wgzoaLoap49EzI/rI2JqJBeSGCdnu4yO9G/j01vA4lgWZ5Ie2ylv+EDhiA/Nozx
fVdJ9WEs5xk1sK3p1/gwkBfYQ2eKbW/TAV/V0tLHJ1RkI7dpUB8y5r1HEmulii3SP/s9lUrNDGUn
l0fM1oV1OaRjdhgWxD83OBfBc+Z9U6I3towk0nZ+oemsQHVZwC8JndLOk2uvaXBhgDJZCk5mI+WT
JejdZjTv6YijZ+BcaLxDz95JFmczzjfaQDf0UkM80960Kks1unAFb65N0c8PXf4c0U9r6LsgZqiY
EP5CYxQMSsOyaYxrBNuSqO2gucaVbibu94JwMGuLI2nZL+ZYydBKUGUHyqqrcMQ5oS5IBxNXGo4r
YudM6XxqbDVfW5XwBrwVzgALxHS0b0OmtR8VGUr2roVXgP0kFcnnHm3AezCWw6sW2/or+29rIQom
4dFXTRyPhz6CHbmhOKmmLSAa60NlxHGxNUsDSflHL2lpls11qjbV3MrkovYm2W0XO8lESCsClKwW
NzNNpiqfsSdNypY7V6XmN3tKdUS7bpNNF6vUJQ0nN82McBkjMV2Yiq7H1vEa950ifsy96JDl6NvZ
rEnxEn6tJduhygDLDrlVP6Vp504bo/PzJ5wBGDgGN+27q8hn+mw0NCNZUFjrzLKwZiFqzyvHDSzq
CBC9pwHrTFE4L2SnZaQUGKNbEfbVDnXoyxEDH11jjCH2XOfDbrJy6uJTB5mNqj+Mza1IrVhurb53
mIpicibqxyr6ak7oErtRCSJRIwjQgd7wIdqx9VDRdjYilFbsZhoTnClthNCisBEF2NnnEcHvmJN+
NSwO8XegIfUg4VjRBWMisU6NCbOeVlzUk/NrYgkP4lzJmoZezGfeaVAn3QhjGrtdq48eTaS25Evl
4N5LL5KocLRrocohvpz4FPjb0s7S6ZC3pfmEk9M7YDrNh02HI+RZsFUY6SbMMgrtDJLuZpBJG4WF
FlGxJE6N788tNguqHXne2B+WXHc/GzV2wgBX3Mz+ZOm00NOziLR418xJG7PHrM6DGucpIE2TI0PQ
Qri4NRylE8VKobfmoThsHExUaNzOaLDETvadnmM9Yr8X1uQ3kdXsWsVCXXikV+YSfTBuGnLov0+9
2fcXRtRSHZ9gFOyNOdKm98lsptOOI3uMA5BUI+0CI0t+72hm71008+hqYZ14Ln+p9UtjuGwwj8eP
RBNmfmDZi5/vG1+XS9jzESl2qmv6jkcc08qtRMdXrW0SL/kK4qcsaTCNEaV9wttasaf1U1tl4NeA
TQNj6SrCVHsYHxkmhOy6JAjycpClNhymxWoowaPSkeEoDTDsViqr15YbnfET4gbEVF/YZQjNB68m
ZmVFD6ef9eu+ctIhcNip9CF7YLoZXV5JPKlazUGs6xbnlmDENUA3WtRjhnACcelEQnDAWcuK95PG
PnvyYu1hsnWnucqdYegOVepnw4ZyY/qMFYJu0n8rT918+Pb//kGR56dz7Rvx6c3Ltxf50n59aX4u
Pf34S3+XnmzxF0gsA6066hz08UcCVJ0TkeVS71mViivr6H8TxhCg8t+u5F+4Zmv+2L8qT7Qk/3IQ
jAKR47y/au3/qPR0XGGgIgO3C1wJvxAr9FrmOj4GesTUEtEbs8mK1XTA7MbZS3bFmcP+8TEalL2O
FJrCFvS7lUdpnRyjsfkKnb0HbWa7vopF/Tj0w1NvT9vSV1XQWO05evLpZTEU6l3U69xbm5P7ibBx
4jQSpTgkww7e4C2B2/QiOMQEPz3rX5Sd3oyCBMrlmkCG8nTFKfKFCOx8BInLIUzQrZjZNpBaaFrv
fz/K+gj+dYTm5qEeB0xEC8V3EH+tM+jn6mCqEf2oN4jyMkCh4dI0mNbkLrOS9ZzyMKXp135CEfP7
QY8rauugAH6RoTI3qJmy8h8POoO370ZglmzRa7nRe6fbuRTDkQQY83UJPuHMDDkuqa3j4bIgRAJf
I2ZONJnH47nzLCIP9kmome4zEVPuhuHKEEPVnzEZfoyEDA4elwWFCCjqyZVF5JsbKcGtYWHH0+W8
EA1uVL06cz3r/+X4oRH2QWP7R40QiNvJezVkY8rZpu/orMR1dpnONSlVHd2V6cxAb14t0HCrjh07
jA7s9HSmp5Y/yCX2u1CpHgw+ieF7fyjt0IuIH6200vjedl1+8fvZ8YunBQaF/Bk0NCxG5snTEm7k
oKzGvN3BL9g6UFF2HOm1XVFX/pmJeHojieHgBfM8zG866sfT2b8ilfuRagkSBJnuy9IzDxEJEmdG
ObmLTD5WKOY6LQJKb6ivj6dfY9Ol8QZ88tkc3dl2Z+0jOVxXY7KdCnEgWFmeeWwn79c6ILXWFbyC
AQAG3cmKaC+iqKYJm7Ho5ysz9m2emg89gjCtQw3y4MwD+9VwBqJRKta8XG9o2nU7WsAFdKK6IQW3
W+EVlEoHun5XgxoIWO0BBP0zd/TfFv9OnhyXuPr4WNlhR+GT+MHg+FlcDl+4JQw+C93R0Q6V5d+v
Dbw/vjAQOUx9fGCAnd48uFiXdQsAiEGmsT2Qn2UdSEVOt3FU69tppLT8+5n/q4talyfk1lB6+EAf
TxSLmGKZ59QZgegnu96tSIH1kR79fpS3j4vv8TrIWkpk6rMH+XnJL0yVzBVkdaT1+PqjQlNrTBFC
m45jhOiyc0TSX1wV3zGmIs8LB8fpVbmW1i+80lmI1J4SlWdlW6VXU/j7q3o7Co+ITQb/rLsB7+Te
+TN9T3tGRVNXibPpBoo24NvO4StP1iamHXONDQf5Fpgo3NNeUEdFMPGWWVHnjBHe8cdtK5c06Ewz
OnNBvxoKjhh1ZHykzPWTC+oMeAjLiGBlWpQTxr013be6T/6vMacvv793vxqKO4eD6QeJ7fR73C9D
r6rFV+iV5UPVR9PVkBg9apyx3/5+pF88pTXqkdYDXU0+lycXFQm9S3oJTK6w6f2jH+u1EK6r+x9c
EGs7vVN2uutlHU/xGEzYCN0kR0iN0HShd66/M/o6ku9E4Vdn/L6/uqa1u+vyuV+pouv79tNSBP+i
puxAHLpQOPB4u4YbUUrv71PQHyx47AXJN8Lw5yBuPmVJ55oAK8grGo5N1WzTdkGRpP4sLw0Kn8kg
pkmXiL0SvpWTL1Uy6Gkc6QyiAV7YJijbb2VXj2esMb+YbkejnDwdo5JZUiDGJfl8jImiUWawEHy+
VZRS7n8/394OBQ1/9SbDYmXGnTIk7VGb5nows9AejSVDqWxnm8yw0yfl9dqZJ/SLsXDRryZ6UMU0
cE/WVYq1mUEJOws9O7WuMuiJ190okxfOEtaZteHtlLOQpvBtwizI1uW0iUfRQCvnkqEAHmdbu5lB
Fhl6e2aUtx8KlAN4CDEPE/NLn/14Yhcp7i2PbGgU7pUcboy+LJ+VzLzuaqAlUxHvrqlzEYRvx+QQ
AmOW7YS99vRP/EwjhytjLCWCQN2EBUvde6NlxCmqFlSbZTZnc1HXp/LTXpopvyIh4YtSPV370ycD
oi3y9bisVSh7PyItyAQQtHd8QM9B58/eR210/GzvsB4SuTh07byF1iM+GW3VPne6R60sAtxshFVB
JSlw/Li/tVDF06FxskntKcG32q63NOdqsUz5R1qB9X3F3slmeT36gr87pSE20CqkbvI5Ij6lQn5F
H6riULBEXzTgNPaZ+fB2gq+sAXIeANqz8zq1rbeNqqamYp83pm437/LMNuh1AmdBwk/5+sxov5gJ
GNdhmMPQQHVxum0wogS2D9g0njp+jcmKnXRbDKDFwmkq5iEYqrL58PvVYv36nMwFsH0e5D52Ycx5
83jCC+kssZY5pIz7Ypf0zuu8CEqJIt4kNZpSC63+7wf81TXy9gL7ZsNCF/tkwF5YbashfA8ThGJB
L80nf0puKJFGYaZQpv1+tF88P24mlSL3hwdstX/9/KEy1YCakuZ0iNtWJIHWtdUDPo/skFqwh/58
rPVzuOYuoEA6HctDij7OI9p/Wr8YWJxSu8oHmV6qvF22vx/qF0+NRD7UMmiobDbrJ+tuERfS8aK2
wOdVAfiqM/cRAJDAKOLpeFGKdKsg0Z35hr19coA6kW79eAHXd+/4XpKghYc6EbwLTkvfZsmjrS1G
/eAnsMN8MiB3f3qRnr/uLbhS33lL+tAM0jFimgEcwqdxT9RhkgY9ooprheb2Mo2yCb9BfS529u2M
WckiFIgNG2+gOA3paNFaly6Av7AZF7Vfaj5kNSX5UCFSPzM5vTfvHusXEisymX2sf6c31ESbrIYC
A0pqFP0QQK7O39c+ASs0W5bio1oydZ+19YKUZO77c9jOt3NohfZaHNE5TVIlOtmXqoTdUFJlReg2
JGKi8LTD2qJyGfjLmL7TbJU+RJBFz+3x33zH19B4BCy8/4Ijpnfy8cmGep6LMuVr56OVmDyprn0z
9s7c2l+NwhqKCAuZIfq1k1UGAJcxC1wpoZHb1cbNmoZOldefmaFv5srq/6S3yx0Eesm39PiN6Lqp
GXSbvaOOi2e7bsiw4XU8rnhc/pOhqKlwVkRDCUnkeCi19A1kNsTjRj5i1QQ1sLHEnNNb06b979+7
X9w7NlgrR3nNpMJiczxUrtPqSYwpD2kEESIN+ACYX6PKP6wpU8rj7q1sb6b/Cnw6mQmj0fZpXmCi
K1patoGIYvXZ8bT+HAP1zUT/MQ4pvsa6KrPLOr4eqU1Na0ubTmGNbSxovWig6Vb5TZhNunaYSs1o
d50x/xlGltHWcVn3HDi1LnWgk0U6M1M7dYo5DxsbTV0TaemLnZnEMPwHj2v19HPos0Bxr5P0p7OY
bJa0gZGFF9Exe5JBKgA7oUY57My0+FGzO9oqcD1wh3mZXG+F1p5ej5uVZb/wvKwGAue8dZD9q7hZ
U1LVoRTmRUVPXhFLG3i11+9dvzgH3f7VzPzpF7gnMwYmYev2Dq3OsdcwAnq9Uzz11mLf/fkd/XmY
kw+d06Iebnm5oOdN003ue49mjo3rPxlkXT7QKa+7/+PHZgzDotHGZ681Y3PaediqQi3XfHHmsf1q
9lN8IC9oldlSVzkep2iSIetrA5Z9WjvBiOH2DpzoSFWKHR9YMLeOrnWkW3++ANOco/UA2UkYVJyP
h517u/RFybCwPooe1Ve6PCnZm2e2r79agU1A75wKaK68YU87w0ykVs3+LiKdlZTN2drNbkeZxRrN
aP7ja+JlBgYH3oZdEJE1x9dkJL01QNKjVFDhDl3KuErwCTbln7/RjMMmkkO8SRX9zQnerPTeQlkT
mouHMABhkNzbsCHP7Ofe3jtO7o7ur2g4Q9BxO74cuLZWZVhyYCbMfZAu7bwZYvrwiLXyM2vUOpmP
lw62VAazjw7iSoc+uXMKCqLmcJQM4zGPdmmp1fuqmfPb2NHLC/Ry7Zn61ElKH2uvy+kdByFAKo7U
wBWOry21K3tG4DaFaWpk6W2loFa+KA6XDWcrEsA/xHaFZ8ft/HILWFgZH11gve6BPYNW3f/+TX9z
n0mKYp9OQ5NSCc2Qk/vcFEYaV+UwhZlba7vEFfleUMz4EJvuuR0l0+TkTnu8bqiPWaNtvqvWaTEh
qtFOdVHihqpEqZWHc6EN/q07W1b7jIxNIEJCyVj3QAkszcIbzMl3WW4RL3vYGvl0pKGiDPtQZ1OW
vKRz2xRQiCRiqnYp7XeKk9YdUD3HvswmMcHQrkbc+nNDmqSFvc+5muocMUXdmA4KwWaq5aPG9+lH
dyQZ8d4OC9s9E72fNaAHs6YS+BC4nELwaPzJ6Md3SUm57y6CJ4a8s+sh1nzMhfIvWjzaGJ9lmiXR
F8tX6De3fKW8sULC5SYoro0SIQuOct2tzC+RMefuHM4Om4wPc5xpLrQKFLWAv3WvyanA+Y3b5ldl
RjDfFgWNk0JnVtI0b7DtYZME29DGPQibWXOvUXVHUm19v8kJtwWXS2A50vWlT79NthZNl2QLqihM
C3OevpqezBMqfHFNgmFaTEOCCLodCdQuxJKnT+ZkxlZNutccOeCiCVU5NPAy7Pcljkx3V8+O2eKg
J90jBIPr61unsmZIVejzzBhdtp/We2tGTvUuW9Tsh2SQT9V1BKJ0vh2XRmmPmsyN9ioaumZ4QHZj
wj9NdIGYZs2M1KZlKV6xksyvadlrxrXZj3kRenHiuJe1i+roxrGytDkYTTH2BynLqNkmKYXgZz+q
MztkGXS8EPaD/GaxqYJqvMiVxpiCyZdXq+gokRuKgXHypFlxRMIzizLOectCiFvMJj39wNQReH3m
bcuiDdzgIrqPIuU5l7pdee6uzYzJ+JRDh0i3KM+aVXoWC1VQAoGJBQ+gM5BNZ0Xr5QGB7pO4k4AL
o8DSmta5JZOzHreocAXXg7r9e0PI5GtTKiga2IZyeWH2IlZsCCs33mKxjaydLIV223IgzYKqHZPp
wewbnJGqtex8Y8yD3bzWSSQ+mYRp44Vz+G2wfaqOD0GdFDUMlGK8FjOE6IBynlieGnLGusBtEpIZ
RDS62I9yNi+o3LLk2WgMdMHQFgBZtnbU15ueImMfTrEs5VZZhWBuL5lrbmL8MF/1Ic8LoMyLViCC
khrgcn9KV9xxmd62Xap/hWQPHRxI72Lux0ybHvyo8JqDDZGhBabqCvLeLYI9wqwtbDgiqqrB1lfC
eJWp2aUbTxrusEfrb8Fl15dpBJOWdZ9cmNrWjcQUWoTz4jgAHZizXlBIbS63xPvqD9W4wiJKq/TH
S+BPnLmaOKuySy+axQzPo5Bfx5JjCpz0VbdV6E73GeG+3T2i2Uv6sEHcz4mX4PRmRwG4vm+LUsw3
bobfMsS7PcXUXpfOt4NmqN3sHc7CqN0VdmbPgcq9WGwGbcijm7iKPISsUee1l2ndSyuUSWo+LAQA
xE9k4aBNdVNCsoM8Keiv4wWxHln44ydyCaI71m4j2xat46SPWlEVLDdeLZaLkTXzeyOs7pM95M2E
BdlPP/kwYfKrWYw9YJm2dqYNe/BI24g+y1+FEemP8UCjGmqI1SFWlMagwShhxoZwi0vn81AOifgA
6F9vn/JqFne4kLpbfdEpHo2aby1XrEPFLSLcXh20vPLLCxuh2xJSC6rvq27IFBQ/zftOah0Yl7mb
4P76aW8k11Wsi0/oHG25x9mgtD3KIPlqjrpeBb3X+uMh92sbq32RVloQs2P0dnpSp+m1LEZfv7RG
AcUlFq0Dps4ynlPBgd1jvw8Ji5d9gl0+S+Fd6fOcL9cw3Iti09olQlRvlGYZOtGKVfejOcYPMpat
+T5HYa1vshrVZCAw/Hjb3BvH/ktEO7++AUnpdgGImwFojl+7I/iPfEYyqKXLB7VQUvvciFZ89pxI
Zo9InjL9SrWaY13AHWDJr6WNmtrv9c4IkVdraK2hnhu73Gvx15MIuTj6RmrJbIct0C75rPQp+1IN
tfHkqNKLdpau5YghTHB9gUj4BjTbqR+HmnqMKeu7SFNt/qAys/GfsCwkco9rvGftLjmKBHlpGnek
dOFkMdLISq8QjJpo/2Pg7KEQY5RuXJz18QYWdB9tIACiTJdQ2dWTUyjT2Gf4zZdrVyIbe4y7asVz
VhVfyYyMiHyT0Sb0mIhp04V+3Ixx0A2pJvYNCb/eJ031sROm3dBfWpqcxgNieWFvfS8R7RZZThZh
0AFvelHkOEC+N3T7kZD2Q/4yxq77WuNkar7CmtMRQA1ICbaJVuLTqVZl5AYmomN/ZNlQJizfSAn/
A6tV216QWSeny4p31AyTuUuJweynTgCrwaUePRm1g89A83qhM9k9Z94kYCWa/drnH+4y3ari+7yK
Ouugl3rFlM693sq3AFCL/MET+NRw5sQezql8wUR+00DiyS7bqvHVhZSWj7Bu8aw5AkeY1s1ToXVp
l4UAhnJ/CDIILMPnDm9B+2J3spV3eMHzFqWxN/EKJVjh3tW59F6tMhr42Au/s+HvgC8JCpTWy2F2
BlTTUcmyvI+cLstQDDgedzgsyimpP7IzQuJM1AUOh4sJTa71YGWz0G8bUlzEk9PDvLmfuNP9fh7q
Ud021lLrO9qLsGpSiQM69MxePY1YV+c7gA2FtuHy0/oL3VYyDPxstvqDDbxOHITmLWNYFr07UVVy
zUu7JSvzuQJmHoUG+twmsOnGX6ViGT0IXSnF80n3C3TO7aDnAYuEGFDvDoa50b1Er27buSExdKxG
njnGnI4XM4hFX2ikB2CT2OtYkcadJhjhGrX/6O44Vyr9JtMTEiWmbgJ8VA+C1BJkKKAkcrkY03u5
pm18HBwQCJhGS/d6oJ3bfa18MYzvLDmXVFtcYrna+9hAP4IFZzS6Xae5lf7eLdLU24vO8l+0Toj2
oxuN4JEsp/JB5U3wzAmWMDsqoqRBw/nDH+HMokQ1HnvipZLzqD3XAHv5lBJz+fhj3/5f+/c/bIoE
/x6oF75U2sfXpvtZgbv+jX96vw3jL1ignK9M7IdguC3OO38j9VYpLV0ylCg2JY0Vnfd/Clxc4Tgj
aWkhftTpPq5liH8S9XTrr/V8xMGBvi4bETrwf2D9ttZ6xr+Omis6njh0pOpIhNeI7VP3rcwdY7Qt
WpmT0OxDZuX8MWp955NdlZhbWCI+V/RGjFA1JkD9GIkkAYCmucN4k78QGXwZR71TbzWtdDZTShM2
yJVQt07VWS+WVxpXvSdyEDjJ6PH1X4x6IaNj9p4jX9du0z4bk002l/mTD2f2WpuizVQql/fG0M2L
Rve1p54ctzJMCclgf2B/AcajveCZMCOoBuOWbjrfeWcxA6WG+eASl7DJHCP5e3L/W22FYZzepx+Z
zBQpOZI7nMhPqrwlm4M6K8zvqx7n0RQFFrI1U2hvs+1FJkouEfi+PL6QNpEobBT6r/ZMkACeGhcQ
oSbldK/R+GHT7xrDR+GQ0MQGbWpWlwXdBBI/tnyqsGB1uIOAoPZ9si0yazkTdPjL66CPTdeNpPg1
tOv4pG8OLb6ssfwOgjO+I3D6NTaByagK3phyNLB1svzWVAh93UKaezmQn+Dn08zBCkvh7FYQCzup
f4lgwQBy6uC65+IaD5Rx8GTcXGXFYL03izg9SL1MzpQpjssizFUCvnXSColARsL1t9n3p9JtYwpF
FU5+L8DiXhfCs649ZMLh3A3GtZ4BKfvpNX7/90twREdfKw1H7wbDodcgHXF9qu5pUPYyIoNDvf7a
m+oZicFjrBZ9a1dpd9GVhbpi7RVBDy+Lb0TJ3J/y3e9/wA/5xOkPoIOIGI/tL82Fk4dFTOIEd618
TRYldAC5NvaZvk3rbyAbjO+LimoRRu1wcLTOTgCDiflLbhlxFRLdPL8QGxYPW1Q03rWajFu7cAUd
5EXVn1eL13bJZjemK9JVZMjkWsKxwQAYWOouNMtE2w6OyOydNDtAdbIx7xZf0/qLXDXyqSgKeadF
nsyCXnnVGWv4yrU4vu/0Nwh3hpPxIx7hNO/BMpF3xHH31cT9XAcl1tFLagrjM+UR9nSLSModKdAC
NO1kDIEVTda6FkTtO+Up5z524pjckx6fZ5Dh9iOBpODs18xV/+RoonvHLn5ZdgQpfiD/x/44xdP4
jn/VhHFck6xIvsqhqOLmhiii5GHyvA8uMtrD7x/tm6lMpCkzmDIfHFPUWuty89NU5uUo5dDYX6ra
JQgwUsuW5LU40IHgAOOJzuVa/4hsPJpJjMc/qyBcX6fzSVm7ToVrmHP9pYc7/4yh3d7OSGM3hery
FH+qb7yYme9eDNpyFXcRMWpZ1N4ZdFubALhgFBgueuSyajQwoX5BZJheZHL1UWt72DfuQRNYytfi
GIfyPvOTcJkNcn+8enhYtQ3Yczs5PuhTtelcp2PfL9wrUbrsb4aCo0ijmYPJgb259M2k/87br9/a
zmCGFMMgF//+3r+dXhhfUEcRJA135I0ONLcSsEH58nX04VllshGbmTsGz6GJr6pgDlq+LmeGPK5p
snKRKMiLzKd8rYXDPTh+3HGSuJ1dTV+Fajzk3N2yMUhE3dhZ5J9btN580HlnWCR5zCs9HqzL8VB8
qnPNaNqvsz/AcilruG7oHD/pBdW2BY9y6Mhxucjowo3BalL7nAALvJktZzxnDTDWb+LxpPsx4dam
Lz+Irt7xT8n8HI+f4X8prUl8yuYl7zCeW817I6VQFky4LYcwnmb3MY1GYQaaJbXnmO7ms5Gi0i3U
WN9OZl/ClBL9wiydilfbg/0XIHwZKE8MUX8x1BWha/Tkiyv0QGYFYCpOk8CIIochc/ecMWXdrp1c
FH0a3lrsPcjmmbvHFyWSxauV5ryozFgZjGpyvom2WcKGV/12mDsKd4VXsMtRDuKSirfndUL8FLQJ
tQMAsAaew0bHCVglGOGXcuqIs48h49qFXrzgyJy/c6xiVTBgNbGTWIx7q1Xtu0zO1jNxpcNHGJXG
LWsxLtNUvyBFLPmQxR2IX5fkmhXw7XEDRCddHW5VWVwYM7ZxVWmGtSV08F5l+My1xbCvrKrsr3Xl
5pwHhnQiTp0ObAmIy0o/oDPtWghuA4TK379+xtsZil4QQxqaeeS9zI3jO2gOXTu20nhpjFh8svrG
KUI9hjUGjjPH1toWlMc3Ot76K6d0poMbTxxkllRdcoaTUCSQcdZUnqNQ5erJNTr7rk6a9q7NujgO
q8psu2CSTn/lT7KXq4ap/PDjCv570vkH7ZF/f9D5/wVksJefjzn853+fcgzrL2R4eAWAueBg+dFn
+fuQg5WQbj59BcrvrH7u2lr6X5uh9RcCYhpPqHlWqxwlw/875Wi69xeiS5hKWALWBJg/sxk6x28t
YUsmwxCYwW8U9KpPpYJlLDpMZu7OTY2OgpDChKtIEuyTXu09UwnKboN9P9PJsOEULt0BEoCthUbt
z9+k5sA+LiC3vdQzuoIVATk9NwQi3s72oH3uwMqVG2OMx6cmdWsrpMLMUb5zYu9K9R0qZkxSjhXo
5E9+HSzM64GvgZUO+hwcdVjjmPUBcs8E86qs9+9Te0JJSkoNRWjPKudhi//fNvfR6En/SSRwGALY
CNYDVmtBEZjM0O+SuHAKYJKtOhBm2iKhaFXycZ7TuqRQlTAC4a/pg2sXoxv6mg1it1RKiWCK+j7d
DI0gn3SyMw8Ui2mUNYqPWgygHvXuIz73tYaFlz0n3suFulrL0vZZgadxlDda1qi9KwiMJaQItvaS
B6NmpMk2r8y0+P7TlHv/99fj50358TeFB7kKzbh0lBsoj23/ZPGg3IdUyXEOgCPd2wwyzFMUTYR5
/n6U0+lCvgoyuvW0Qf/VxGdzvET5quhYXvXbceCoC6nAqvOLpuzb+AK3W5K8//1obD2OPiokhdjM
zfVIr3MwA/e0Lpk/bQchoGRRlPRfaKY3agMwRj0XYGJeEt9vy4uFSmN86ZfgYLdu6xgFNqqYmFiQ
C824jaekuirlBPZ26eLxU0q8Y7xhQU3q9hW+K/3pZylnv9hXSpfvSR8qif6THTGfXjdH3pU565Td
ESnCVDAIc0OuQjSKGcAEgmKUNNN0aTYTkocoV/SSilxWNyiite692enlE+VFmndgS81xs1iut10W
adEJ0urJ3/TLaANCHhPde4hoDtAKaiwz3y7uYjbUyyqoJj3he8FUdU1FXrA5zpdu4gzVRqtyU9/Z
tNy+iTx2n2fmFir9hi5iUMzWEF+0iXAu+oWd/UUN0MPb27ayXzsvtkkyq0Zaf1mfLUFKOsDgd1vM
j8s0b4y6IrOwDwl6wxGcxrp927izBpWB8lwLGhvoe1YvQPJlTV4v4aSONmzgPU/u3he5/X4qita/
TBxCKANz4RYEaZwB3JaDLHbOgO8yJME5ExvX1iMyeK0yr4OIms6LHlOCY3+cz3roaE1CMyvWohxk
dVYYd8uCYIk8WiJRuB1l/64189a+drp8wHU1jJCz2bljt1fssK/oiHmgLXyrh3js00bjq1kVYenx
Oy+tylzS0Obtv16gk+WHtNH6h4Z9Ex9EifN2B0/HfFoGo/WCqOm1mYI8gTxbYvbckiDBnJzWNPay
JpjaeuwuO43U2TWterqvZIQoC8G/yS6j7xDFzGbhTftJtxKbFIUUjXzt1SM7kWaW7qVZACItO5UT
222akwZCO0vjjVyqpNojsuG4SusTGg+MflFsez0VKcCURP9ICbx+HeWcvZKqCCRl0IgB4G0kH+Cy
kk1+aNAsEHtI78LZsPQtFx0C1WvPTwYYOw3SW1Id3xnIRYvLim2uvvPMNLtc6gmMUDsv9pPpLdPj
qHnVZQ7wcFtN3fg6uUb/lHAXjY1rNWlFdclK4EyNEKnQz+eICisbfQBmlKF578Di9cJREdm8HYsZ
fq3ee0O86Qzbu+2IWvjqcI+flKbB70dFx9HIYPvngaSfaXMRMR8Tp1b3nQ3OXPI0YNN67oYzboMz
3SjGe3zdObhP0yOkm+o5LcBE0kWKaFU2IRCOJNt1o+sdOoe0FkrsbNjSshj1Td3ZzSPk8knfFqbR
POhxNr3a/WgawWg67cFGzgdK3HYbO5z5Hr7yFDN3E82EPgSAgOJq681DaW1osEcfShWb6QVZgQNQ
phzgA9AvRTynJO+WwGij9L6geFY32jxPOrEXlfd9orJ9O6LUeo2JH29gvZiElopGKY13qyHuSaH/
XkL8RtljvPTNDXje6TvH0TWkWsuj5yofalAfdMa9jdQrlqlFH41732qruxk6TBnwEpnY7HqfLHjy
v91bQqYNuVFybFzQGq5W7Ly5kl8LaVVPZpzNNIXchR4IVFgF2c4jSTok5pj5t3h5ctGay6DvSlH6
dxHQKGBUbiK4YcPU83NnS9SbIoIgEPF5JEAis6JXZ7GdNHAQJzkBQAExh//D3pksx21ka/hVbvQe
DiAxb1ED51GkSGqDECUR85CZSExvdJ/jvtj9UHZ0W253O3rfK0fIEotVBSDP+UevHqPrQbhdZL61
c1thK5eyJDKXy5W/M2kgmVwE3YOtZwKYckkQ3HlcN7QcERq/et2Z20HKr1epWIcIZ99ALsJq+9Z4
iYvW75IaJTedECyAAjf+GBI9wxZ+VdXLaqFUUf2DWHqYAZfHAGH4rSjuVmA/+sZpCb6ZSdoODz3W
5i8VltXo3Frq9gex565/JGlxeVaSwm1kH1YrdnmkivOh1RrSmcS0dt9ltOeqs1a7/S29gCbcB5oc
5xqEZXHOcF+g0J5kF/SXOam0DYGKVZftp7RgtjfwEJ8nPTg/FMGc39FL86kONIvfIVizXuexFFzk
qVV8bOzPSpFGLQ1lFE3s70ItSbeXkW64hSLjU0fR5eajRSrubZSl6Y7E41HU4C3zzHeVilkiDZDa
AD6TNIqUJl11Ms1yLhOnBm9LRtpXlmSMY57+xbK2T3mfWd9UGXtv8ToMd9SXhS+dUva3Nk1Twr1z
3TP1oDODSxdRW2A6cragVGWP/r7PbCKkIj53TEIqLV/K0LK8XRBn5Jx740hjs2uXKS2cXePLA/ug
+54HjSDISSwTI9wiZCJBqO5SHr/tLquh5hIvLz37ym86/3NmD8Wngeud6nM6lx9UJXju97WdkuVO
Ie0+Hgzqd6uYLeI6q3p6w5TlYwiA0u/2dGFS3EQAf3NJ2wdNUFGce9meQ7C6n0ptOHSWGOd+wTJ5
76zMknvkcPW3xt1QIIcx6UOOpn2twIO+RxVWxiQos+g1Gg1fvtNadrDP0yYbAIu64Hud+5opcu4X
xCvx0AoQrjl4Qm4TfB1YzN6agZsuafVAkJmNbn84+nZJfJ4gT4DKdssCEiCfkVmGwunxtSGe73VQ
PLWPcQ5WZbFhV3Kur6oJiq4jpT4D3PBHu/uggi2kWtwjRmvmLvvS9aH7zcfvuSY55y0V2Lh4sj1a
DbLWmroKsdqDhCjO9ClX9zqKy9eRJQAorqjK88bBzrv3UIHJi3DMgf5nSY3VMUxNhcSpwrhP5D8N
6ri+o6rfpT698onoi9W59t15Dc/CobaGq3jVff+yZG7q7WarsMbHOW9jyjbh8D75lpuK28nSszxX
FjlHfDQeif1sG92aejPRJd7gjLs+UD7NHKnMRnQyIlt8JC6MlwxmwdbdZs4qWYpFJkYQ7tLza9ik
c1cFI+Wl9EnMSjnRAW6RxGSTPx0Nhim++obCg+K98In+PF+y2p13XZem/nXdI7ucmPkEsUhMjWPa
3CNNnEAIEV4IsXNr38/xldWQv9OuYWolHi2oC2HdL6tZq+vIxFaKI8umhPm7IEfMOjZ0z4f3FZGr
wfd22N4PRfdFQSLZwpPxgpAxO24TJ58r2xDeRQrtDgqrK459KlS/78haTMm0ikha2lXFuIRUGBhZ
POt4zYmdL2VUms/rItfuuTA0hxxrXdnpE/J5NLjJltwXHBlFhDrPYtB00jfJXRMPRe4GIkyckGz/
x2Jl+ch2BeBDlyfY2ThFLfqq1X6uVjLbE56QnX6mH8PEkpQ8Kn0TN7PW8ODYmadvrLyjrq6Vapxu
dCg3PVdvRVQRkZbE4nuRekrad0bSsL1rHN+dHvp+TMUnQZ5mcAPQUYvd4i7j59haeaaReUVK8gZo
ESqJlW/npKXnviD3WT60ozTW4kqN9FEUUtTnUDfTq3bwaR/8OR6vZLAUUaKrFLG54ypOwzbS1hMc
MTm2LYx4cChw3jsMeIPIrssgxKY8sV7YO4Jwp7MGXNnd9dEkXsGjelIftfGcc5l7ANdRt1LJgLuP
jDpnkjl9hjkq30MIkptzfaUBz6ghRAW2egv9BGszd+ZODgB1hyEtSbpcFCM5sknL6y9LUnaLQxn3
2UeHFlckeUTcKq0WWj3aflOs54v2G3GgVYDRfnHq4X7G/DiJ7qocm8zj6A5T3og1FqwJk8cYLNO8
cYGNvPqRnGTzTZSx+31l782ITJfFa92r7CHrqLVJsm6sKJZ1tSJbcpyn78IeRXmfdh4PbF/koUy4
xM3CW+/MoSEOlduUS/uH4pIAvrfm4pxekhVtBZ1FLBM2DWMJ5axqvkAsbJ5nzx0++5yCaPJWaj2S
ekRFmHSFnh4IP9IlEk8IobNcu3WEcLrnA5vs1r8jopaeEPJDsydbBc3byrgUJDEnhAX11Lv1UeZW
zi2UZ+v7StUfuO+c1zLp6CXh6WHPhXeBrTn6JtMwe9iiTlOKNCGBSHirtrh6MoA4lMqGfOPKdegA
OC25/wXN/sYT8Hf7/p9kdBlVDF/b4sfvobPTP/pNIgCjj5ce116I6hWOZGNnfpMIIAQA/7KBzTZv
H+aHf2gERHjKgCe2CLSCWKYNXv+HRgBclT9GIAC0xn/+I43AT+AEPgjOdkQKxFBjJwf7/gMLKQJU
36MpvhQIoZM6nLdCJVpLf/eZ/Amu8zPi8tuLIEGIMApsISAbafM7BMRrmjCz5+wLKoH8vF2GDTC3
rEu7n/6K/vkZQfrtleJgc7qhdsbY/fMrZQTwUU0Tv9HTWtEDN8Xj44DFrtr/+zf0zy/D3Ilhz8MP
DfL5RyPJGrdzGUj/1ZVjEx3YJMwTwcbjX/kD/0hmQUaACoCvQvj48Hp//HJICoyg3l7XfAsV9lP3
JYvKNCHL0dnHYDTHNAx7PANL8xd2iD974c2FRpIVRAhep58/xooL0CjPfnWbkgZDh3aLxNYFvb4V
OQ3IGwTpnZQUAqzIvzAOb+Db72ml7S0D/SEEgFIihe4PtFJX4ECj4eNVimwon+fGm9LNY8tg2Blh
2eeDy+S0D+Y0rI9UIw3hAVAE1fu//37/+YKFuAWWhlcFKgT2/fn9c6L2xE2KV1Py1CWk7En2BJxW
VfNX1qB/fiGQTgYTjPVcSwR6/fxCk2XlEPXuqzVU8pgaDqIRDxTi/yy7+PdvCWPaHz9aHCARf4wo
KNxUS3/wXpDlaU22zG/XxSVgYfGKfNiDr3KfRF3ffCrIM4VUYvxGwLmM6WUYZws1dkGDpl0vmwqn
DEZWOI3ibCZ7PC3f0zDlkOSwcr8204AMLnMGhRO7lTSABUSdd4eRewR0Z1lFlAiyL338eFkdXLnk
jIcJ/sMYKGRt0CFMqXa+Adx686EciR1jVyyBM1ynYu2AP4T+aiUW9jMLTAFBv+usN5G/Eqm9rpR6
NuDbxZFBvv/KqohSW1vovh+i2MpfWG5XbCDubHfnosyAV72yHOOkctzxrpeBkUdPTdGMzSGusMbD
bX0iCLfBtiG8oT/0S0o/ZTOtFdh73XTf4eFL/1BjIRmZ9sBf6Gu04ySARK9ZXRorxAGYaaqSemam
1QpI/pTK74PEX7sC9WbmhclkUgqYR39exqeQice9WtuACPaGufdLbrX5d/zPMKKpKkRFJrsTBulX
R2GPezdBkD6uI41ht6MB1t3N8JAo0p1gtvhgz2yrzOWlBKbI7U8ES+WuvYfCdi3aBgINouGkM0An
S3io5Frd0wxYKYxwjVXT9hlSgjAMjnVY+l6NlDRva691a62+pWjE63Gfuw9i9Yh8PSeXptGPpa0c
Q8gwKus0+IQroxvms1hJhbjINdVQXDVo/aV9hH4cBWBB5ee9T+Cwa2XkSCfNAm4TPW3RtJgXdozF
qUOWa1jw5e8shzQ9gkCoOq1dbx+ILJQv6Ti6xksKLzQYZmuUj156MfaI9Kg7FMSsPdXMuNWcuHaj
PlblIlQuhR3IeDfOwNEp2sysNcu9L4oysGmS7F1VngUl4doNS4PNQvCsc1V2cu+jZ3NJVZU9LWce
9Xz0IzZF1suLLXSv2plB2s1tHtuVfTWCO9hnGi/cx7R005r4ropuYipW+4vOaaIXV43YGwcvqH+U
dSeyD1I1jHerl5r1XskUmEtko3VHgnGRns089fLPC1S73DlgVuIsVOgbmFr98YFjwc/uZnCNNXFk
W77N3VCGZ/A9kU8Wr7c6fBhimruXXLAwnFHZHrnXA7r04JxWRDUmkz97gOgtGdtXTpvL16DaCNhm
BfU5OOjFCRZERyvOrGkO+/cMlHEARmLx3SNodvir0P/znBAUyMSNxntUxyFuU+t5mYbRfXLWMU3v
ioF4OKA61/Zfy6Xy3Se8IXb+PW4GGXzThXTZbihWdxyd+KYR3YtkP7Dof+V2j29KWwZVkKRDGQ83
gP34lZh5hymNEqnVWJJUWygCA6kpCKenBXjNrxI0OKvhWUOw4bVFSBffZY4PonXK4B4ei8hvusOI
/yZ8vH7QfkAouFPYPHVGX4D0OBZhwkzMOkA1YnpxPRGRBQPtqBr6PJ/vDd0HcNGnGPKh7gs86H5K
PDnSY+fDnELLIRzzCEf3FmYOO4L+e0tV0Umz5Z0DDXl6t5xi0AmJ4YQtmrmpzsSWlE4Z3vwZtID4
9Ln1uV0gicCW6marOyM2OwoBEEhfT9H7PXcWy8beyxoAn/gU1U6oPVuwOEW4E6eAiC1FeH+TdWS8
62VyLR7zJL8T6UsIfNxZBMJXOiUcvjgFxUet39xN7hYf7yyF/xkbc/YF8Q+gtb8lzdtb5rxBUU0M
8BZEH+aiBMXf4ulzXegvCLHsGzw1dbUn7wsEyMAk4C0iavut4+tTe+mXpGbTG2f5CRLK+Isft5ti
yUPpsS4Zgfk4MPQLUoL8bdny9JFLE62PB0u+D6fA/aCYuov+FMOfA2Lctqdw/srybHOMTsn95Rbi
729x/rg26mdni/gvG2sOdoQvg/OMWwmAs9UB5LAbz8a2pm88oWgL6EwRR3uOORp6y1CJatdv5QLT
Yq+Gki0qB+ZT+8DaAI8l6NaovuttRUNBUZMJjyHL2I8r0SOsZig+6VhlVrSJpd96DqJT5wFvmv6D
5tSFUJ96EfpwIMy7PPUlNGbrTmhPPQruVqlgr3q6WplFl/vF98SH2coXtDVOn+pTI0PAwUrFdHVq
ajiVNpSIcffoo+hyaOMVUNS1JJUmEcF1Jlk5JeOkKyPseadWCO/UEDGDC35bTr0Rw6lDAuaMZ6E4
dUuorWaiPjVOILLv39XkIxrNnZHvBeSu+YqDgqaK7tRa4QJWjYmQYasPlEtSbwEjRNUFf3urvThV
YFQNApX8VIzRnEoywKWrV24ZqjMmJJA5zTG6welUDxMRjKL3H13c6L+FSfx3df3b5iz+14KPx//7
396814U0P/7nu/kfzBNZ9/sddvvXv66wqDW2rAjipVjeCGnx2Yj/rv9A5IN2lgojgWBqG19/03+4
v6DoRf8e0cHEWkki6d8XWMv/xSb4BEZ8m0ahMeL/ZIFFW/TTXItqYOunD4ku5EcGDNF/WFaEhU+9
VP0xCJZ572YdYT+EJLru9Sx5MF6PyoLMiVYNnjsBIs6XM9Dra75R07BTmxwiNhbSiBUSuoTL2CQT
2eojn0D1EHR7Uy74Squ4az4tDXFcQOmb8KLSS/FZnOQY9Uma0aESafbuptjgAEK8wcPde9IhUki4
kdDcDG6XskPZ7uqem5PqIzwpQLx5CJF7hWtGwXaczZ9lEcbNhRmJu3+JGNCWS6JULIg4q8uCvSwc
71w4HaXszI5BsetLRiMi41X6xaOHsN9PuSGfngorntjritcTNxeS1GT2G7odsb0WN7EFuAyvZYD/
V+w+VjIaq3pvkPt8sRnzOXhcf+kTBAfx55UsrlcMLe1yRD0w3FZR29OUHdfOR0czL63QoeqmXex1
wcU0T3iZ2ePq+7xzou7gEjsbcf5l9HLis+6WQzY5g42UrUhnKpyj/okCUqV4SwVPvcCVVpR4Q7V+
moqCwaxt/fSI0qDrDpPizewdB4kexTWFwS7TG0UPizt80QUusSQO2vA+SAN12xqMAnupV8gQJDds
GTheK7Pz7N6z6A6qy68qVuqxC7ICWWgxBN1O1dO47MM1dK9bl0LcM3sdmRkMnh+xd3BizTu3jZVz
VHYomzP8XQ6kThSU5SPpN0PwuDZyKs6p1xj1xWKw9VyQ6yILutVFldMY55h1v7Q1rdRNrKj+FP1I
v7LudaV2gbJ8tRtHMfdnlLt6y8HPhpVtxy/s4bqqYzNc48mzmmMeBECqTsCYt2d7beWlJovvVdah
Vb5H0NS4XPk98NFacV8mrLrk1UqnQlWBwVWWe7K+aVZhmVq7Qz1Ih9WGVCRzvZTgvDtduDJOYF+W
/oAAc1bnVoPU+hiOJQvi2OPgjlCjyMx66ropQEaOeY2FkjrL8lJVk/VSNHKgobvAl58oeCTSxHvX
CR8Lms7Ms18TArBHE7JMbw2YJINAPQ7FU23lU3lTtam+nKdwbK6KYhDjbTbX8XSnAEMneqrhN479
2sIsjjQspK+DiCvvg9/b6s5igHBnr7mAqCyBryz2YSe6/sGfxhbGzV5EcczlMhO8vEz4PikQG4oL
p4x6qsehG9d9EyyyvvUV2ta7ugXr5WaZLffSXbMu3jNP2c4Zdff+B1KrYdp7BFlWB5Br1Ah2VVKP
rIqm7o5yDHLnULFIUAeNZauk07vOu10EPK5usnS02x3Oyb65FXPGkytlbRbf8UPOPRlDqRnuY6dg
YgCKa/Ojz1CSgaYvuGglbRwtU1ZtDxedhQrt0Lfb/4WOropzVHCyuRH1pMvzyVa6uxUOT57zmYdF
fqE1M+x5PbSFjyAEBv5S0V8anbUczQ5GOR91W2gcleK1dBoYaDfHrNrRWqWSuqsL75OHpWfjzbzZ
39MJE33Gg8ivw7fPP2pDHV2yVY6SHtSufKtEqD7kkvofC9lC/b7VS/diT9urN9rlD6x8VLTy2Khn
uMUaRQOal/Ypzzeb/zsihVq4hoaKb8KT8UGmUV0fPWse7oQPW0Y2Vx/e5uNqf+892lzPm6VCccQO
ggavm8Lih8MAcov/CFyiJr3yhRg69THY7Jbn2vPUxzJb/kcpnBYgQHalj8lHe9yseY3wydEocPxO
d9/TDo3JrvZ7btK23YIeTNorJipaa3wsossbTZDtmORdgDyA+3f2knLOSJdg4uuXxHZNFF0IY09e
Uhe+Ki5UBIl1pHhv/jzZXi6vnaaonnrq3quzCZuvdTGqYu5YnTur30Mpuq8EQVaudZ6JjsRbhBEO
MdFNa7prs1QQKUM7m5UeEC62XW4343NDQP2PYvJQKgVwGo8jDLtK0tnOJnzhxn7Kc9+/CFLhS+z+
Vhqf40pMb0bhud+VQboB/bJhEcoZEAdA5SCuSj0iQJPOrYdr0QVwk068NO0x11F3ayZAycT3F/eJ
+E5VkBckwHlbQa7WziPu9RqnKwiioT3hQQHyeGdDETOFkrmDYKZdWPX2zuy67ZVM4YCTerbFE2Jq
DMBBQ5z+kX4scZVmM/Kfdsth3pmsIobOtpr1qXcK/RAh134prQKIilgTStvTAlF66o75a9U6Lg8z
BQYteJbzfc+qLpN+gjzbYb1G1Ygkun6CjauuAxuO8WipUr0NpFfcTPHktEe3Tqtbmoval35oppcW
lQYM0wyXCf7T3JtA6gwFRozbdJYmDQ8jKe/yIArVPDuDLJHcbTamHd2Eod5X+E0v2CA7iRt+sWyk
BN5YQrWLENEUD1mxZAcEFj5u8aAUwU4if/0uUqzGx3kKxgc8wvqpL/0WFtgK2LGQWiFCKaMpumMI
GNS5rfNRsEdJjrc+gtZM8Bml9s4RJrw1c+exf8yFehxE2r1XJnKRcAVzxMHsQp3vYsQ5fEINMB/X
VciOPxCb8UKGgfpWt9tX6SmvuAfWxGeeDR0sJamE82PoevY71HXxXBdxQcpHxHq/69ExjocoXoV7
hiGyuwXJ4ZPVkm6LXlSNTsi9UF+wa8fvq/HrJ4EI9QqW2P2M6sZUe2+uu+9+KBobC2LBmt53M+5y
wQ+WxyCuUcjXyvdeEO6UElFMtn3JgeOcd8pW1s5EQhNdsR0cOypu9LciDDUbxtyh2SIfDMFujUbO
O8frIJfDEHh1l4T2sBn7yM2HCW/Q2liAV/dSkN1x4HrKfvi+yZbLehnzNwh30yQWniBofCYpBsFl
iYq9PxChlRg7yr9RhdqhB1KWdz9MM2hhCC9JoLclq+q44ssGlRu9ctiBj+ryABW9IgziMLrskPZT
IzX1a4RdoqsOjuxT7zyt4/K+6wcxHWvJLbuzt+M0ATMkXn0N2umt8EFaTSkQMyp0MPNOrQsmYzVJ
j4StsKPpqGpGSB83zWR49FUtqr3r9yi9MlgT0LpuevTiNqyxFFXpfUNLuT7E5L14gMaBlkwhhQfd
6RTwrVbmfig7n5u9bWOY48Is+XXmzGqeGfymu5axgL7Calhu4n5RFF4tLsJDkbpwpUsu3WYHVtzW
R90XtOPlzZJZSa8mqg9rI5sLz7iT3KPOwN0i4yj80uMO+1x2pSFuIi/bOin5RA3IlBsd4rzFXNJk
dTWh2dYxJjFnJuRlIFWnKY3BYRAUy2Pn13jiWduHhM7B8TXswPwSLyaHGN1cQQIKQzNzahGgOEK5
acpuj0y3uVfaKr5FXuO/kaU/Ux/KzEDfIQ9Y5uzMLvvDDBykkSdJT1x1zJoPhPtDa9Ojt+UEoI/3
QKRl8JDpPHwDcQePlnaQf7dzQo32Egz82bHz7nnVGe1RqfLLHBeFtn0iVFT/vSpCUx8YojiE4rGr
8IjXWQRIvxh3RFxTLV/ge4mJgWSnV6p1igDFgN82j5nhWKM70R7RqAI838447pFl2vSJMK/hhNwq
mxnoU2Dqb/3soynO/G58HaTGmbuUTv+NSrqU1ABZBVmiBtGtB8UBRwyMZaYh0TKK8t0y90TppGrh
iRb5tvXS4bMPHrWv83eF++TLsk7ZPTrlan3wgy0To10nKME8JYlnb2ipYlz3BxKL4iHt9nXR9iBM
tortnW976bUqaCNEHhjYlxosuTpL21nhgnRXZfZozbMHrKY+slWsD+XOmabyG9JP+0cuFvRNcTwH
aAnXbL4eLMNzRVeoIpJ0caebAU91fQzcSn8qIYO+oZRnKVnSevoMxG9eZoeYAjHOlpXg5+MZZRT4
LILZ6pPuajAXogeQ6UB9VC8lTYAIc0sunR18UvzgoXm5JcQgemuqYNY7AlEd/0wM0fgWugs45Ewe
Na20VlbIZJQMLlJCpewIcsrf6RzrR1RgBuQO3bdfgld6w9dGF8W7hYjzXet4eCVFD21BbTmIqk3o
l9cOmpMs4Y/bxwYZ0xfWG3ri22gyd77yNL25ZS3sfRtza7yasYBxKVzWt4TYU6VgX5rquZrj4Nlu
O+vdjkfyvyNd+K/QOpm1qzMg62ShkpNaVy83j6rD+520jDs3y9Q0H+s0zy8z+vr3cNZU2rHR6x8m
9+V05MJqLkNiaIZE1iOYKhQnfbOZ9sJyN2l7fK1l3H0heNQPdyGT3xZqlZvoGDnNOCaIjqh5amaO
W1yvbfAM56GmW1p8qdYs+zqOLg38JRVKE6MogfDU72GzcL4XDnWU9MplGKJyVPjhTnSjvz3AKO7L
W1J5wPgD/qDFmsHqKWrnFk0XUYhhPHQvnm+Y1nGmUq+nqVH8pqvRUWeezqs7hmIhsKamfMapKWyX
UtuhWz95E9tUEpOpX/P0GRRXiFio+IWB4EZRyJKYIoOeIPG+Cx1zxaEaHFIKiIlRJU2i30eSQfHQ
iLVLb+IVlWYiq8GLHslj1dtfmjFdzRQKM0tZ2lhIyrKhrldKA6IuPbiI98VL4c/FfdZHiwBb86uh
+dWF/l9A7W+bl/lfA2rJ//1vW7S/h9C2v/8rhOb+gikfKh9bIUVbzBCgYb9CaPYvGxmLWTXEsO97
Prz33zE0R/yyZfYiD0GZQdzT1r/0mwgk+EVs5hW8/ghIEK1B9v4HQRHuqTLqH7R7CM2NQYo7yN8q
ivBTbYKH3yk0xFKlYwThMvU5l8fZ6OMzQaVHkW97xO0bHDVBQHI35itUDLoKFCUMuFP3Y7LWerNi
6/mb1zjTkuSTXsK92+Oo2flzSna73ogsLCMc0PuplXG+A5cTdJhGEXhC2ziztRdt5DwNsx/c5q6y
8kM1ZSuxyHUkxRX3DAfIZNg9bypEX5uNG9Xnzp74kedrntLl5U/1piX366m76rB2z4lnVGYuQs06
cF9KKA50aiUtHWOAnWoXWnnU7zj88heRZ8BCOm6C6FJPE07JHgVcl3DC+Ty3e1o8HVDr/ezwy7NB
ecvVnDHLbd71strRvl18yLAoH01JAc2BHwGvY6TAvJA5c5kfpevJJ691gKCkp9LnFJIEzhvxnsMT
zydBVmilP6H16a0d5MdSQ7jS5piQ0jF9LaRSIpGpo9zDbNttm2BfqV2KibXzQWSmMjjIiI7f+7go
5VluNV53mKniRWttzBzdUW5eejuHoMIeit1n8dR9SMgO+zn6wEoLsioqEjAQpJn+88AU1sE6OjaG
NQ/06+DTmX6L6KKMdhlCQJ8pGCc5wlaU57uwXtLlgCWZejoRYTs/upbnhEdixMIvqC+nm6IU5geA
h6ivfFXK4Y422lLvZrExdiHR2gsk6hgO54QxmeHorpNiaUiZIBP0Nwu4KAjGssd44QZnbWTSj62m
U5zNfKKvNKMO/gOpRc2Xjvp3zst4LOk9720Z4v2YwXwTXSJWPBt4KmZEJ4RDdazoJWV7HjGWQpKO
zb0/hykCX7IE37jYNRriCl8IoO1IZmGoB/dLt/Th11L4HNTz6sp7z3GI8xBDsDF+MeFEiHK2Jk0Z
VV2zb4oxuI5G5ui9rUfOUsZqWvTSiCACCj6rLiTTazuQXRO66Z1v/OGb1ln9yc5S+1PLBxTys8f8
2S8n88mMbhcf8UdlaAmbijWjnufoezlq76Wkj3vFdBKmRYKzP3+3HUP2EFJeG1Q7IyLSHcdZsM05
7StB4O4rCmISFGpAVvvG6mf3nLUu/ZiyOr/yxjr7zuAiHgd8uF/hb1FNToRovg8W6SgsQupNmBG4
sVDeMybs9s12Fy3P3XLMCMuiE2lBlCNFeVAopC7tQFuIWaj6wCPl2dkS7Qf6QbkwuSGn3Zx1xRtq
8sU6ihSICksR8Rak79kNKMM4Il+Ffoor9rCSszzVJf+UOvaVMvhAmnHnUDONaSAu+7MwqzFjuWAj
+9J36vtCMeHsJ9dt8j0q5/y9y6Px1Y2K4ZnEp+xTjqek2cucsY2vZTE/gtN3PThS31K8KO75etkn
tDNcNHmv3hUZfeyPs6ferVLyplRRMu2G2mVqB7Cx8Hbp0P+BsYGCS4KgucPzfqZAvgIu/QKQM1wN
QiNJz5Gug9FEWRryC2dhfKwcHwJ2Co15AultUtxjjNnXzLJEwRN5P8Z7pywDteOZhffBs4ZhuYuG
2W0IuuC5UB8MqoocNgD7ZnHfUoR4hvq3utN2UJgkrPUij1Ou1TtOfjBEy++1h9OqJGSQKsbmBvrD
C651xg9XXg8ONwXQ5I8FYxcevQXS7izocstcuMyh9MZ3veMeaB0Ukom27qr54OkN9iOlMzoqNLXV
AUQzAIPqO2TWYwkA/RytsgGLIjTgwipQXt9IPcb5WY/CLT9riGhzXnCxOwvZBpF4c6Wy+4Ooebyd
x57X3cdd36qkirCw0VRmMWJTZGfu8h61f1Lp0aJGeEK8nrS4Z7a0iXH4mmW2aOmWlrgn6fUjAo8D
PLfhH6r+uRCu/SVLyxQOJ0jvudS5WVLhNB9TuOS3nLmkN67zGDrXIh/929No8N8h6W+bYu9fD0ln
X9+7n2ak7a//RjN6v+BpsiETkTqGLD1MO7/OSBFcImoI/E60UIT+KTDrN5qRCQmh+KYqtW2aGzbu
77cJyXKpuQ22+F986Yg0Ny3ofzAi/SzUC11s72R8MI5BgDEmuZu47ncDkldHIamNIfCNLB88xNx7
eubY8bVwf700/mUa1c+vhBwYqoVPgTgR9j4msz9IAoc+XFISsIieJlI7REhHmMa6pXMRPPu7j/5P
ZLk/q1h/eyVo24C3RlXwH43QUZHLZvbZoHOZ7kXpDYmaoVD//Yv8ydtBa8h3FoVEu9M/8/MHl/nI
AhRJ2n4RSiwZXbZF7w3HSOQoR/7ipSI46t+pR3lHiCiZlQkqgFdG5vgH3Wbq9rnJ/OqA3QYkxHSD
ZE867UzQWVG/Z/xBEZWtOjjUGfqxK6TRbFvytHmZFKB5cwYMyFvbTMskOm1q7q9b22mDi3/d5ha3
GUkt27a8LNcsfPgu1dmwrYHytBGCDLIdWl3YvcR+ys6YTZisby05sS6KTAYfxWnD1Kdt090Wz+K0
g/Ij2EeXRrIiOtuaCuFRUBgPT40jcZp8LLGnpTY9LbjmtOza295rhpGf7dorgk5Q6G01VkP4jUQf
SpRGgliRUxGxCZNdhcvbvC3W+WnHjk/7tvp19z7t4QP965fjaTtPt0W9rYgqR+04L+/IuVjkt5Ue
GNa/kac933JZ+ZlJ2P5JqgUJwFSfWztAev81ajqwxnWDDbSR4XO6QQlMbaAKhZeCMAjjMCE1J+Qh
+hWGcPJmeCUZ1dxRGs0n3W6QBWkj7aM44RhimMrr5oRuTF4I0gG+N7yCBFTv7QaEcNeYr/kJHSnX
LnB3UDigJrYr9NfQ0WwWq8M3Y58QFsj7JttHJ+RF0Hb3tqU6+WdNtCx6BxUcvWVu694KV8cPxLeN
JR+mC6IjNnBnZuhli6/mO0g0GL51g4DaExrUVo332TlhRI5Z5Dt2/+Fl3iAkiYgqgoIGWPI3iEmf
0CaxDNPN/7N3JttxG222fZeax78QCAABTDORHZOU2EviBEukJPR9j6e/G2nXLZl2ScvzmnhgW0oS
CSAiznfOPoxP0aAmcJoGBE+kKfeiUklm2+26oTC+G6uMRRE8ipZ5UbeMgYSLGZp17/cWNk1OFn9o
YYm8qi8KmdfF4jozM/aEDCzR0Jjho6eNuV3cdReVLcMfGfh9M68RqRIoK36JJV/uplWg44Q2vKSj
jl5DBij6nsxo+Ll3Yg1xtoN5u23+UPsuyl99UQExnqIIDhd1cLgohdMqGrYX/XBEuPwsmSyQo9Oj
ekvLrhi3jD3QHZ1gQoPsdEmWyqCdGs/pqlKWqOgEY6clvy+UG4H3tiI2tRyoy40iNEoqetU7hyTG
S5rVzL6wDtps/qsgQ8fJLlKpXFVTeRFQxUVMLXqBsBpx2HtqVrUVY6Lr+c2qwdJZOxLGX5VZgoTO
ndngcNkCL0S65YdBxi1WRdfoA9s8M+NE6KU5Na12jK24/40KT79fIeqj768acXtRi1fdGFIZEvJc
Vtw3XkshyzaG35WyY1klZ4U3E0PGqkQvDN0xRfP8vU3cQPcqMT+XHu6Ubbpq2O2qZrtDzJ1EsyUi
d3ARvL00cHfpRQZ3q3ULm17k8XpVyptVM4fNjHxuX6R0RC+C9p4ToLBfxPbWUQjv7NQbdLyyDQm1
XsT56DJc4oCBaN9mar6BeoCUD60RTMqq76uL1C8vsj/vNEYAYRipH8s6F5i8SSUb7zIumOJAKHTB
dYwQZ3OGixj9jpou5gzw2Bk5DKmxwCdxBt+5TCOsy2SidQgCQF5eJxaKsWvFxNBN3cPQ2gkuu8uE
w+HUdcbHNMLDWicg8jINAUbHZKS6TEkCNqu3diAF/pl1jOLFFRYKK+MksjHWQQtiGUTVuJQkEdmk
rua+iYB3png/6yDwMbPj63A5ig9SM7tpL3McOdf2bXOZ7gRLE79Zl5kPpAGPDHHkAi9OUjR5iPvr
jIijRwSxCdfJFd7O8Ds6pG3tQpvRknWZMjE5ZuLkrsOn/jKH4hzMTCq/zKfSAt16oy5zq1hRsLRN
13FWAC4rQhtnvOqrrOLl24pOHr3LHCxm6F77lW6sTwVQeo41Wg9+FAvjex+UYPFmaRGGH7RzVC6w
6g2bIPRwa+nUEZZUfUqtwvW2Neco3FSRjcIeWGdqTbJHA1/Kq1hHd9KdENUtrLatPzZdeGODnf7Q
KaNSB0+SvSOosU4CSaEyFcybLH7CH2O8juvQ0JIjJB1Wd2aJJV7YWwLB64RxNpu3CkLvpzAaAJh0
o+DgHlwmk8xHGsRtBynD4N22yy4TzH4dZhZjNt4x91MEoht5y7KgP7RVY4xbhANssVq/jfz9mHwv
I9LR6frmSBOE+3EeaUjYBGHD2by+DFfHdc6KDzG693KM+vtmncMCBmAkK6sMnjb+0IVlV/P+2lgI
RVcipmB1GzraCLfzaLD6NGj7Ez7qqDlhlhKvAHao/0D0w5g1KL0ctQlwBITwqnx4rf1xkkVc7qK+
NY6Aw3giB4gwD+GgNXJQzQkoWEieVpbTBEjzZmfvVJfkJ9be9oCMBUPGiOmYYcYov5Zejd9pmSQL
SIJZoDvAheZ2Mgq49wTakw7NIw1Tf55jxm1xM7Qcojxr+qitzsqvy9nGHNbAU7G2Ve3VX0g985jq
pczuZriqgBphBfQsFCsrxJGEV4YwfiGZw/NBjLV3GFmGDdK9o4pP9DbFL3R3R7zYSS8crSq097HK
g9YXjRrJTsd4szcMGFgdRrTUJ3gVFiPRQve4J2aro4Wrmfpqr+feZN6dzPxeI7tJb9PB27ieGzXQ
wiRUXEJ3IfLANe06VuXd0C1eRPfEaAx3BRUo6Z2sYTmcW0lnoDoBT7fumL6PoM/Nlu9O8Y5qGZiF
GcUZxL5fB6bsmViE3OCilazSSzaUPq4q5qojvT/puRjU6JyaCLmHF3fJKbkb4+E2CU2zPPRuq8SZ
GD7mBvxNotu6dYhwJLVuHsmTDxNoD0kBiJ1WHRPivIh2bu42R6pFp3QHcLptN7Od4GYhL8A3b8l0
ei3EaDr+DDbtKlk5FJsxSmEoWGkfqY8q4YljIRHmndmaXbgvh2RuNu0EKeu2Mx32RG09s3YZjHGu
m8rQwx4jXOL4SQhc8UNEBTnkjallY9dP0sk+5LUzfV0zEXANWBdhowsFaDRJ3OFbY1oB05uom1z8
e6oj3gvOW7LIrz9zP4duzY2FNWobLt1wRd1J+43u6Tne2E65Hu7DtaRFNhbT4BBFdNwy6RuYU7eO
g2DY8Q42ytk4jSBGGj+nG9vdCLpr6rtlmmhhRK9KvJ3XBgpNxYb3nQ35isWP0HBTP4PSZUA6cNSr
HmWrd/glU2vHDN2EUNTYbaLIKWTmnki7uZzyeUh5MCIH68ESd8WV8pJJNLu0R6LZxwCdJK8crABH
SrOBavpt6NHtpFUIFaNkT+EABGL7vyE4VAeZ7xlh4byivKop20Q4Y4ftEBK1uqldS/BzBVn1mdh3
KHcgYRLjGYl7qr7GceLVtyhGtb6tTAtujwEbx+LAUjrp98vp6f8kif+S9i81iZuvWfzz2Obyv/+h
SVj/oatO42I2LBs6NNnE/9YkBMMZExcz0xfmMI6W7v/MbUwMzqtX2iXUt0I61xTqn6qENP6DYxrH
MiIWlEmXZOW/ECXc9xVHq8UaqBikUwQK0q/v84OuFOA20nZvtZNhH8skaQufLWjcfVYjPxlnLNG4
xS7OvcWF7c0Mgz7lsK7PYFF6D59pXQ33aqpMfZMnnU5OKNDd8COqzbI96zEYdnA+q/7U8kprT2bS
q2LP6TWbTpYbrqH4xYiCfWVnRf+sUwEUZELBhx6AUVfi5+oj7zPDkTXsEMwxwCO3Ru385o4TqUq2
MTpyfFaivP0GZiv+mBPOr/yozMb4G9IKnUeN0zTeKZmt0foIeQALcZTKYtsbiaWBOixollOxZAnF
G5EMHmHGec2hB33gx7N47EbvjS6Wm0EH7Iua9C6wxHWjYhVslcgS1j+G5+6BwYMkb2B0XdXeuKXn
PhtG89J7lQxP8IeVwVEL/9Ri6CdSk5+suvMATXltsatsjkg+/RxufuiD3p23S6UGmEyhbnk5Mdx7
tgjpo/0rMVn7jH1oeB69tL7SyC/tsyUSsRzoVuKoGU/D+LwwuWfzwW/QFKd0KtXHUujgukfsaPdU
i0wnrE5sVwsOUKfWdLKWwudGPrat5VFrEw0kWxiSuMFpKYVXboPakveKmZCHnDBBD93KMppeiX7E
0x4KyGQcphnqzC1NF4FikO+1r2Yrgw8qSBZ9R/FrFKJegHUiljibXzhmzl/T1m3uxpgRCZL8DUMl
x29xJ3KmdWvn3hPDE54H8zTHUn0HohMthyRaMKVCLYDfvC8mSMZv1tTb4dZCPkkONlif/qZKJnZf
ovOGz7HjMq4yQIYc0Hmb7CWJp3o+BKgrnZ8Q37N2HJfr4J4InAsgh5OH8iVvVP0da0Qmv5P3dKaH
dOZAf5qb1ms+ZBP1nWCB6Js3w60hmXyzF+KAj1xctjBx1BE8GtSEjUbBNk6VMcXmm6MDTVeNoOAm
2WHwyOnI6exFf9HGbLBPbSgs+k6YPemcjauihqhrM5TFcGhdj+4MZ9Pxggcgudrd+sUkbrk3Gh7K
3YwNMdml1IiUrysePzzZw1TrBzBlTfykwrY1YPgmccZ52F1K2pqoeera29bw4uwD4UCdYbQ1jEwe
mQG4codSgZZnx71k2LNVIF1csR0ihaX/5JTMRdPEcQ/kbZqDObbFB7f28Fu16iayMV1tUmIOD2yh
cFWldXgOEmmSv7Q5+ResvsyvCQeM7MHjOgU/0Rl9tZXLWsrRjt4ed2FxFOSjDwmZW4xoNEuxWYFG
CIRPcJoJxmk5mwMWTUC2RfqIWEgqAqsSt2/a9890+jZn3nHJ0ekW56pgfOEH3vgjSazww1QFj1kj
3fsSSeTKyDTXvQxrZiu95/CN4u/BtuQ5H3PmWY9uZmrwdEVjHQzehFeja2Na7oNk3M9iIMEgJ2ws
drPcYUJrr4D3dNfN3AzbuW0gzXmuOKz4EvCcnho+WbmFcXGoFZUqscfLdD8CnzvUJvaWrlXu2XD7
1YwOnueQQAs64vgtv5hFRcDMhHrjDhZ71chFl7Dg5mwqFeDhw7W17SrOXGw1xcnMYnFD2uNWIqds
E7b9+7AAKLXUi70dgtRxNozA3a1pWtOjtqve97Cxnadm8nYZ4ywCHLmxdYb5Bkfz9Aq2dDzado21
swVZIgyYhZYlja3Am7w3rTTYCkvIsxW73dUcjdFnKHx6K/BMA55zmr2e+uAU5/VDCulqTwsUu1nX
CQ+LjXslzPrkQ5zb5XVCGPie0rL4BOZk/pI3Bts/qk/EYx1VrybA7308jf3n0NX9Xd01MFHDUhFU
nTOuyHgwEXHORpGYbHMNbxuIHNh9kn0NlyEuIe3xrXLLyxt2VPwvrkmUFi+lPxGJ3edVC4kNl9FO
ADA4wlsbT/2kzZspEhaIadM5W+5QrT7q6gofznlgRu0vTtetS5a9KwmzHK3Wa4kicpTqibReTYMd
kJGMgoMStnmE0th8nYOh2UkiBScHcrvfmjnzqKV71XyFO7ppzPt6HPY57MzrNMSNgGdana0lcL9k
hkNnvAG5DYiriOHEBl259Zhm3FYFfdKjY1pfzDhmO4jLIcQNbRcn+p/UrYwwNIgwcA1qF1RPuiYc
i2crs+9KVBbYdoZ5L+gIx+IT4X01qtkXZp7dDdp4GBpbH6E2OC+NIeU2j0e1pwIp3c6pcq9GOvM+
eQDR/cTEeh/a05vIel4tseJc6wts3kwfPaGc9aiFkZUA/oOROky63YmDA7uh/h5pT++iEf2WV5e7
bQpJLyAiDTdQJW46mqU3DO8WYHdNCY9frqs4hIkigvceZM2+WJS+q5ngXpvplPwYl1C11z3+zRha
EupQH+Pt12QweR73wKhk1PWHMUoyVVkbx2XZQX10wwbcKciCfsBV0baBI3ZRyGiW7Lr3Z5Z9IJWA
vY8TiYbmtSAUXmLwfOFNZDwQUOOYN53GS3we1SnqP5AIbvPv+BfI2ZvO6qxnBGB3L10ryxOmFfbp
deHtsSJ32zTvXrI6X+3jI+jE1o5vwS5FWwcd8zG1i8w9CMYKxp6Bj4PUhEq7L4oxyfEi5+U9nT+2
X6SBvEk80JxNs7IBKgi/e7trQbgvPWYZNVBRpMFxzRot0xpaNJ7OVc1Jxv1wEmKOr4Fi5c9FT3J4
k1W6fBtN6GEbu4SWPcVl6QdFofeqzp5ouvNQ3AXMTo7GW5xfyY3QYfK1qnP1JPpqFLuus3vK+0CC
ZhfUAYQil0ffmz+1Lb1reZnmuM8X+zuJONh3ZiwO4aK/jgGITgMk+Z07ZN6Vmzvdve6ZL2/4C7lt
kl73Jy+JI7FhAF2wPTOREVPnoWpd0OgXEoM9C/fNnGJ8md2on2o7/xwEc/dQsK8h/hwl+q41B7Wv
15eWwYx33EDAyqBAjnZ3rsq28XyyNObDaAU5tU8iK5LDgnB/01Ma/zJN3gMNLu5txe5376DBbeQc
Jbd1IrB4TEPLCS4PKpBKqiD+5zRO/jINVo59xTGPtH1WN2oOOd/ZdXwA4pody2gwzY1u3P7RjZ3p
Guoila4rep3suD2cSHiUPihAcsPL8io8ZLNukBybkeA+d3pmtndhX6i0nOzNYpZIxUUs7fnYtWt/
Zw2z6c5ZXONzj410wYpQ9QNv0MH5NLq19bbkRvvEyjgU2w4lYmPPffohKiLe4ZOSp8RJ5GOELnBj
izF8Xm38rynI1snH/Ts9EfCrj5qcNEt5Pka7YhbmDWy49iZyJuMml6SDCB5Ib2uJyrhmFuA8Qouu
zxaW7QzhOrUsXy7sYyp7jp5gH4c31iWduyjRPQyAPA/MeDBQpRzO3S17jaB9CZ0BIRK2vgWJNS/c
e37ST40IwNGWVCyilFWxNF/dGrrpTUO2f/44B4CDPjExkSaFQnJw3Q0tZAvEAUON/aPEUl/d0E9E
saZFSrX1o7BvUZ5iTjCWR24pTYYrL69Zz/uGvM8Nxo6l3YW5MmCzZdVEzV+IyEe6DdjfZkDGCY+u
TYWKE6ALUJGabac2Do6NzE+uqlmQOReQlqo/8XtVeAng9zYVT1QkWAA37NeqU67G+lqMYj6Pvf2a
Yi24AW3o3QG5TM552pK8yDF/dcANN05PPUWugQBmkjgL1A2qI6rkHNnEwXVEYquL4vzk6NA52Xb+
hSqzO3SH2s8sFn09D18wNkCt5amGXkfJoWWH3snpzegbD6h6CHl1b61uNL8QOoieZO2lVwRaggPz
WOeGl6nDltuWy14oI/7aOnV2noJBfTUqS3cfRqOc3qbWQaS0GjHj1OinUZ6GmeOgD2ezST6wi3de
bCmN5WocyI2RFiFT+FF2fZJ9yuN5+k7nAEtfPBluBm/RGepTlAX8ZETPzWM9jPqlp7as2Ckr8Cgh
zOOexjcICJE/07h1GquQ6yHikiPsgqek2RnjzBguSylVYmPnkP2CulepnavLuOfsBYXvRufszE5k
H1LryoRT0H6cGdVNXy04ISbaah+8xU6jQDjUJbZFHDcMJtxKQ28l56qjr7rLLXETRK7O7wRoyCd5
KSTykPJ5ndswIK4WD3jChsz0FG1LMguamEpFKsVWfajvsiCQGeDjtgrvpM3o6MYamork3BBEdP0t
8Wjv4B273weyVOUHIjqNs3Wp6LT3/bC0wTFNMiIFi6A81Rc6sq4jWjJBt+IU5bDamnBlazKzDE/7
uT+KpH+24za7CizL26m5D/aoR8bHKgKuWIOZPJpB0rwZcMRfsJRFG71kzic6AxeCRrI4BCIA2Uz5
z4bNuZttahiThAfyKXuFBhQmm0Kp7Gghtp/dqSCPZzifidwM3PmGzq8iAhFX4WhOOzvNlw3tk1ix
Cv4YCaTydTBzPGAZ24K31RxHcAdA7y6fSUsyocqImNpN9w0ESnlljHbwWqGg8A60K+X5DIRoMpcV
USeUlXreFt0SLTuYv9YuQXw+CGOZgZLQeMnoqpQHhqHdXR7I4DzLcDiAEDFvZ6NYdmO5yL0Ou2dd
zuRZke93RpA256Eko9MthXmNhdG8CdOE8SMTA/czLjEIBqbRvRLF68+Z0UT7Cf73Nk9d85uouuYc
odHchzMkr41Ru3TFzhq5U7LabHo6S2lNJEO6JVfH+Z0Hfm/nZC3CxQBeYgZ3am44WU8qOI8W6WeO
1ymlGKrtsIxb3jVWrwTXQmA/EGtPn7owTE9FywXxQfn1JzsAVQIYS57mmVxvRkH0OcIS6JumTHH2
kRghRAy/aIi7GyNz3eAI6rb6khCrpM9RDEXvfaRMoOiuOkFvABtJmzYAYSsoNFUdefYhRZCFE6Qz
yB1/sL7+T3H8L1PBNfvfXVCPX4vlPTPw8kf+VB2N/1jojTYSO4YnvEv/3wllev9RuFsk6iFKNa5x
UAx/OqGE8R+QaZJ/h8dca85zaxvHf5uhaOrQq4mcibhpKoe/5N/oju+MQ5INMLBURYOXgWvdst95
eoYYCneHfsZ2JEigdQW5cQTCPIWHn67KPxiU3nmH+BzNywxAhDbWRogVnfiz6Wr2iGPnAZ3RcVKx
m0xY8d+o9yo/mdoZf+NT+vvvpKXiYmsoKhalHKu16CeDV2o2XslKgO0Asqbf573rL0Gf/aaibzVv
/Y/P3r38RpjZMLppWzF+4/v7+VMgf1Kp55n8Rmy47oAoF/3GM+PoY+ouEXJka+S/+b3+dg1xq3Cq
RDr2TAtT2btPTE2rdeuGo2hCNAUnMidOUP0JBKs4Cafjv/zC3n3Yu4tYGyS6qDSnQ0S683TIzFI9
pSEbC7+e2Hf/+sP+9o2BvjTX1AROOdJcF238p28s6nDD9/aAxbmqxV1S6QKOv9385lP+4foBd8e9
RrkXfCp3/e8/fYrMZ6czI8qtXTqkz7CWu0OTaqDQtmlt//0vBCpUQj4kLuLo9x8VZ6qfpzHdRF0l
Tza/zJYHevzNQ/VPl82SYFMcqN7c6u8e3ixHH6WfIN0gosoDwV+MZvjiflPneGk9+8udzrfDkdIE
uKbBsmheRj9fN6bsuTawBzDWI2oBVBhPk8tFrKLukNtDD2qdKWB7Uw12/TVsRDJfp31Ry8NEeyUM
vIXc2aM58bRvAdXVxT5AlUJhHorsZi4k6DjZBYgjQ8m2jCMQVvyD46RTv/XqkmQVxjX2Zs0owx8j
RIvA76BdZDDEE++rk2nWzaVQMXSkFV/ngRirTzEgQdcnVK+/hMR5+t/YE9ff+P0V4UZFWHCZGOEk
/esV4W1A0lNY6cabU44xhEWMjacZo5dNl947gybCDCiNqI1hg60WsfcbtuY/fPNKGxiVDGURNXr/
A3TtQBvTCBuNOlh8d9gascSN4jd38T88MEoDC5I8nIqJ2bsXTrgsAiUKR1PPqGBrDnSRQSUYfAM3
2NuvH5i/vU15pRkwNzS/FkbZFVn08z2WQLSOIZQjjRBs/Kanle9c2GrhVMWQ5wFwjPmncft/def+
wzW0DJ5OBUtD4jd+9yUK8uYlx3OY+JIVqbcmJubAyn+zTLz/FBMnq2WZ2kKyBw78vucvVkUTK0n6
oqlA+/g9+/pp0+hxcP1fX8G/f5DLVwQ8ggXJXG+Lv17BJsVXFwmmLnj0oyu52GQamCU+/PtP+WPD
ACeKW2/9Hn96h5ZTUcPmr9dWgglbbl8lvsK69psb7x9+FwRIjy9mpVFxB/71U/KRY2Zh4rDCxZOf
mb2Em2XIxO2vf5f1C/75KTYlLnCWG6I+UJPh8v71UxIPiE0Y6wINZKnuAKXkvgDX9k3m30wImABb
zN2vPxHX+vvPZM/GoJmlbv1YGrL++pkFQWV7JG1PdrwRzrYlBdZwMitEv3NBXxQnl0HIJ4CAWNTQ
//AR8qbpii2I2/qw5BXWGbmapI4Ryxd5MYO0qF87DIjgO9V9Tl2FGl2ia0k3bJs+n19bT8Lfl7mJ
LSstm/THQoO75Q+EVk3fLanO2TvUjyDD0CTYgBbFVnZlI+iDK6kSEB2SHg1J7aYpPpr05+DXW/AT
Qb1X4wNFQ9ZL2PIF7fs5IoGThUEDKMBT45FWHId5HMVq47YQZMyZcFB1xfGPnNPqdZmZJY1lsyGQ
pTL09IFBzMSiCbAqkKsqGGTRZxR1Z9mRuEMvt9yaBl9MoSTlCMnm2GwiWc6b2RzJyNGFJWkN6kNa
1bKCdewlw+iSbssB++QeNoJdb4mYwLqPg8a4cRdLv1rVLOonz2Aou0m60QrVhipGXQL3kEViZT5W
j365MrwZXEptw/8iZBjhe5kCZjase0VcbeNZ2tUhKuqRKH42jY8LCxFTgtwZ43WWMwb49EZQ/r4J
Pkb4IGeMxC+9YdLHsFUMiryqUPD7BEqxcAfntYvyaHwWZR581eWwdJtO8GhvwFjP9x79z9+mVBL5
6zmJPw59YonXyjGWR2IVVD51RPbzY4l78iFE/gpPFdGynKQWtY27Rni1eKrdAqXSFbH8jMExehFz
ZZTbyjOrL3VYxFRvtJ1uqd4YR53uIV5VJD2hAuGDN3OsXbWcQnfvJFGGOM1Bt1ZX6YCQs7d6Mbx0
xWBULxpZ3dqJwQqifZJxNDj0DNTnvXAyeCVEhpTYYzE0i03eLtS7iGRMzAMIHfoyPUPoF1FKOmEK
JwHTT9Sb+3wtNL/PjCh2tkXi1N03KxbmfG5zRvInFz132EBVompaeEaX7dM6XW657jL5ZLLIGW9N
FmTd09wwqT32tVx915UopE/wUX8OJyoQ/HCokoccOV6dirniwhZeVg94iDjDb5J8CA3qT1Z9s55T
ZIGE/Kf+AQE1T7lmykreWp1N4sNQGmvwL6b/+Mr16i65rvs+lMzIqUx7bZlNJESYmh7rwQYb1XK0
eeKrb7VRxQXn/JHx5dwvEyMPh2Qc1IQxKnZBQf3zZnTWuPdAfLP3U3Q7UMp4yCTtRL3FDGzO6ydp
hhao2wxmA+2ag0vtsrfocGer2AKeAeAVqCpM0PzG4RyFUBzHKaIdaHusfwfqzECB+S0HWizNZVwa
3OPeAIN3F5e2VcBjAHNy5Vn4/P2Qo15LNH0pX+YhNE95wsjxlldO1O7NoWEAtimiyu5IYCSB3Xxp
teq77nsTgyAlMmzaic0ManK80E2PUVPES/qMARzv4TRO8cdhyBIGiFViLaWx0TIJQ4/iunT19jEH
jGQHSzMPJ4AZS/YVc2fibnTV9NOuqkzv0QtNxJkwZp64GTEQPE/uwExlzKcQoR78UYGQkw1yM2LA
pGsKmbDZWhwTIFYLRcezZTfsVL2o0atsL/CduinHhSPOBrvx+yxz+m9MkWeosEPdt+cuXZlFJBeU
cZiBJCAUhuxTd1Uaz/aWLiqwgjFoOYwAMIKs4wRgNd7BmEs+iKlkybYx+4y7pAvp6ojJIRbbGip6
vjVH5d1mFuxN+sIkP33CrmXaVG2SPxC2dsd7wwk5xlA6W08HBzUJtpVpdbynMQFMW6eqjDuBahdc
VQVTHh6UKrxNnCz/yIlcFOymg/iBv8OZyGdPxuKnTdym5zKjdnMrqfCCEqickQ61xI3kaWHgVuxJ
BboPXCnsm4qA52eULR1gSwGI3NWYhUDymjYn1SWAzcNLp4ivKNsKXoWL59OvOEnAUiL9IrYVsb9X
Ac8o2XT4hx6VZC6+n+KhNk6dlDXuO1sMN2LFiR4Yq+DMT0PqaHhYco8hNG+V5053RuUbSWM+Qlvj
DFnJISI7U4ccJeAvWHK3zIvztWLpXOlsZkx6U5jlS16u7YCLkisFOi6RNFtOQhsNVFj4WsrlGaOx
ofYmzbWQdZ1uPPNw2FCo4Q3dgFSKaSXsjd5AXwxaGxWVoeimrFxFB1GTw3ZQnR0+9YwWIaYVYwNg
ZKU2fY9LnpEnfky7PDX0g2XcQNTH0xIwO9W5yw3dnwEKw9XLpa5JhzLrxjEFURU+JH+s92VbgyaU
rRwJsjaklymD6i1GG1EX2dukNszwoZ8sO9pR2OIWWzzO2BFoMk+NmzYV8KvQcJW7LV3B9KOqmehc
uVlBrNmoEDB3pVmL/uChqBj7JYqD5TQnnjdcF2mpkrPLiwcEn2nNoHYDaHovILhTzJnpYKfjKSdY
ofZAucBr9oZVBzvSJPxzrHM7+MCItMPipNKiMa69VtcYwMgat+6dHdYEdYOodCBvJ0D0DoVK7fwI
j6Se6JiZq/i4tHJmoplWjO4E7xYc8l4dPTVpSJdjJJwR/1brBlAR40Ss3e2eyGjkwxm9oT0KpX2B
7Ys13HJomBUxrtGr1axfbDQcwpEut5g6dbtwChZU9k6KQK/qFZipgu6rAuORPBao84jNYljUNjft
3jwlgJG5uiIdBxLJ43hwS8xi27jmNLgrHMxWPodkZrnZCvG8sr2S1308sSmbI2EvW3qmmGHW6H8f
mtgOkt3AtoVux4V169CT/4BiPOnyx8xr1t1iOwuftBQN9yRviuDsKt04e579NNkIg8QuyL/Wu2HQ
iE2qRiiqtyPjQMZ9VD48RYYclb+o1ibxAug+3lVzv15fEuXPeb7wjIDpkyxylEEte9aGhSLDWNgH
q+nqa1qUghw20zyoXTlSAA7CVM3PPQHej20NStM3vcb54fKlAbyvl6zcdaDuDWATNIBTfYFoMP2Q
jml/CegkGx6naJrEwQjYf6756JnGt9Bumt3I1u+TSgP7DZBiVVynxG6gVhrUIG4dpab5So1Fv6Lp
1siBM2I3z+2YcjfPXqE5Ng1nlHlWrfeUNNnageWRl8A5HRufGWcT99Yspew/p8bM96LoNYpDUKoH
uk6Yz4eW0v2mZWao/awBqrjXQMupvx4WeERdq8FRMU/gSWdSbz9mTlK+WjoYk0MdBgsKE29U6pnS
pYOzZVNRvCPuOLl3ukDXYdRB0vuDXSSsgXjAsx2eiTSiU92sr3ARElspYfc8Ol0JGT8CivN1wI3P
9enA1a0LMUC0lOmRye9jIdY1TQMnnzMBxmvUGPWtJ7FpMo3OVgZIlEu1ISNVfaYggk5Ih5pMxMMi
9eZt7DYFOBBKEkGFGxFLEcf/VO8K7bZ3veIm982hh2LuFpFkPtFKD6QR9yRzcKe1nqveCL0tuzUM
Opxt3L3dVkDwgDJMnF7KeL779VFKvVcMOEitdVaSvg3HoJDn3RnRAKgwyqVbXYZseq4sHo7V94nV
4LoMm8DZU4ohvMMMXm3xdTzWsNvSZb5dZDexl09xHO1nQnWzHxXZYh9cGkrCjeXAbrzNDFsW97g0
BlodObEte9BIiXkiMsjwtRTFsMOuGgd3HLVDMJNzEXcbBTD7iwMeTsPK1+oE7srRvgtM4hnkxvSc
LCrwPs5ZLA38ZdwXBxEEgmgakf2UKAQGmC+/vkZ/v0S26VL2ymKFrGIb70QVGGBVEBbAgd1Cyifh
LMyMPMaodCIkxlNmzf3jrz/wvWCETmi6LvxXpncOWJt36sAAcdxIZwfAXWZkb3gKcp9DB/vkkv7d
32gE//BZFpoRExJL84HWO3EqddTQZTS+buzGsHZ1Xbj7DCrSaXHS4jfH9r8f2oHp4PIGbyGRW813
ShElCHFrU6cMX6JijpjiznPj5jfX7u8f4himdZkTrVMfvf73n5SVBF9F7QxEjfOoT37kNGzeNnk1
nn79Df3Tp2hTM5DimXH0e/2GEApHGw45m8jLhqOMwVVIXNuHX3+K/PuXs/79SCqacivc6e9uBNsx
Us9uYVavX1K5I25vEHUTEjKz0zY0tru90da3RC8WExoZc/GHhKPcQuhSUsFnYkoyr1mZaoeQHjWR
p//H3pkkyW6cW3orZZqD5nD0gzeJPiL7PvNOYDc79L07HMCotlH7qB3UTmol9QX5KIl6TyXjXKYJ
ZeS9mRGB8Ob853wntTEEr+Ogoqz6//+7/nfvSGj7IRogIzXb+Yf33YnaM+bm/L4H6t5pbes4EPb+
F9OU//aHyIDQvMNcD03wjx+uPUajVO2MmjlwDeFcy0R6M7egu/6FMv1f3ngHPZqnlCEbA7foH/Wl
og7Gjshet7IwSO4sQ4kzBhrsw4tL2euf/Qoi0BGZwENwTi/IfxxIUQWMcOUBwkFA6rdLSdkw2b3n
XjbiX3xI/0WqY/1yoTXYwgXmgeD9x/cPNlKQMZLS2BsTvXJpYzmym+U3WdokV5TkRSv6HcWf/dqf
F00pQB2I8wjH+wetLgl7LYeQ4UEG8HbjZlWD5Zan+dfn79+j878g5v/dV3HzU/38H181wNr5+mf1
9R9/uc6Sr/4PaZ3zf/+fBBHvF1BpjMVpTJMhMwgmML9T1viuUgvHgnzO3fARMUr+HSHi/OLZbAYR
nWO0+Py6J/ye1rF/8SOHFgNCncSAzmy2P5HW4cPngfubdkzXHmNYHnrmlTyNzPfP//7vVuus506T
UB0QUwA6XlSwCbC8AWwo16brvU9EYPTKQcciOFjtPHaY6zslThC5YovYpmNz2Ecyo67JQlo5xXQh
uJ8cerPu1oSOdS2IWUDBzNt62fDNjV/KlvTzavKn+sObVPo+TDldRIrxGd4UYsKsq6hwWvRN8m6k
3SaXIHiWUyhVs+cZj3eQfsfgAvOMKHcxLvOJq2KFruFtKTvKI6IVbttfzYrU6IEhhXrq694ngo9w
C9g1r7tlu0BErNZeUqfL94w7PrhE3UTEwYDSHkLqSBE6mCEm6DmYMZcNkRIXHSQI/R7x1BvFV40X
kgGgZvNBiWI+h8+LDhNCqgd6oxQpyzyeYhpq5AwkAAS1c+032rFJCmuacFaVn1IftIy943A99+JP
TbwGTyF9DysA5VDdZpqVMF2N3GaNH473cwAjaI3XiEodqtjT20IPtJs72movm8bNKIqVHTztFlWY
yaI4pyFiQiQbKuXlfUsdyg6rjntBFVTMVXAuX2eboCRn/ii/VlhdxdqhAumjGV2S+4qhwUM0tA5G
oCKinLWX46ZyvfxH5WB9WxnY/9nGbrIqJv/X98e4Y5hCI4XE1ZjOgqMTdTLudVFSYb3JIs6/G1Dt
b7YxaliP4XIzyNRsCcNMe8QDZ9fjl7/PWrf9cCVWTsQOkwHxAxE2k1I+EJ3hnlBNwfK8lJX3SZtF
ZK/r1PjNNguFVe4cN7E16Lu42IZ2Kh8qR4/EVayGOuODkQnvlW9iBUvY8ZLmEbw/xVnQmwP9I4HC
XVxWSWPCy5rwFXsovemzE++XxB+cn4YKHLyREHKG5ZrKpYLMNbmsM3GLe9s12UxMdXwvimYnBrd5
XIjEXrgd9l+v8C/HZrpaIvXNdYUJTQvGb447ApdlxjGcIG9tAUrjlqwZR0ZqO4X6kloIQR9SWb/n
Xv84cxnaMlEWG40HLVlNQfhhelpxnQl+VNSdhcVx9A6FWWBdedM+kS2zGBoMDtgpljXR+2dVimci
4s4e3u2wW0yBNxvW6F50+nJqoXmZrNgpXvNhLtu9HIJnEPjbpqagPmQIzJESdvUMr8US/bQtANwP
U/26zP47ybsLop/cI5iduMYNv5bS/bQAZ+RhfGvNi3xAFwnWrlkGMAZnlizX7Ri5Axx1lK8peCg3
pQk+E4HT2p+p7kgZg2y4bW4KkrT7UNs3Szfl6zRmX26mgRkaGeZ3+G4ETuJoj26K7NLx0BhPvtRN
8qKa5BRFyQ+X8JLJ3XRtsvJH5ClA/m4V0lmir1vCSG9tWt1JGR4prXcOuZ0jC+j+tAQlZWitdZOk
8YF8wMvZxU8Ufqk3RCVAN0sRPxV2BTa4bZ+81rxZlbrBnb4uBnVB9UF58Bp9NcVN9cSqTim5Vs03
zmULkbZJ1jLzWCymgAu/af373Cx6VY4j6fpk8ld9wsSoLGHJ9aUriQRXNCVlNdoGLmGIkT7t3/EE
Rr1vy2wX+sjJTBjbAw7XHw5R+V1Oy3WY98VVt4jymm6QW+AphiSaY5Hp9aPLoR95RwIJT98bwmtR
w3FrtXffD/ZLacQubxxcAKlb3FFwcchzeb4SekdSXtt8it9S32WYAAuoxcqJ5Xd6URMpG2ok4h0e
Qm9LnXF6RXfWGhAseGdf5Idk5KSOhQ+eS9efPGBvvAvOlZNF/UUCnO+EfgFUL5UtVZ7jBdr0Q6CH
29bKWULaLN3oYAFME95XttedfGIUexOY1xJQzkPf0B5emqnbGEH+LFNSHojk0d0yTtdhD5cyCRDL
WiE2tIhcqsndKllxlkehfCOMsu/d5L0y2n0cCXQCtdk06lwqIHlM886ODlWahZtUje3BM/0T1NHP
ym+uiiK7qPHfsFxrvOzO2wAHcM1iY11Pakamz7BpK6u9g0lERE1OT0pM0064NnbS5eps8GV+uQ90
LNc2yaGloJc55Ru1wpa7zygjKLTdHHzmD6oZx7XrNPvGizblbPF0dtbtqMfPRlSnOemuz4rvsAhK
Gmr3jvWtugZBhI8+pMMtzyQVj177OdfTkyfqbznMJ99Nt3PXJpupaS7HbI72Pf209D9Yd5SoJasg
ok3Cmqxj1bmndhzUezqabRtX0xoKd7K2GXis3bIM1uBXP5pmhsOOYpi06iNI3HkTpll94ZIqpFwM
zVsNcleI5H7RkbOBVb6pxujTmpYbxdX3jp6Lk2+CqwVsOYfwMA6rmgQhnZMoWLJkuasFk5dvoUTx
qBCSkBaTshEMskbBJxAZx905DbDRVRMIqwFOMymXLSVwEM9StdjPblrNdJoEylYUhDEHzHYDKK7p
I3D6BadtqaTdA+azK8KWIBAd3W7IJ2fnfcyEkNYeQ10U5lJVXX6UsKwsD88vJgj/TpKdibqdsNhx
mm9p66CpQDcgsyxbjUZHXxCcSPKPqJwmZxTpuAMnJzkYeZEhdy8/XNGpKdjGfT2FmI24cpZyzxTV
ePk+dhqk2v2gFJoiw8P6EPXuKJ/48GBDX0O6EScxp9HthJP8bhgy8c5wRrYb5iQU53B+oKjyoQ+8
ovEOIGYJJ1bVObRCx2bivRSmLv01hW4T+mjt8gzdkVVMpbVtLMfQ6OLmTcKUn53Xs7b+klc5LSkC
RgZhmJkrDpP35knYlSmtm4wY6WAfdViAfK4pLlKbNFc45Nn4PFkvCsiQpg9musxzE1aAfDIq3e+l
7cegbTzG4EVhJV2+b8vCYxDuANrYyygnyrmG5lbqDR79fqanUOhODiu7hOK5Kas2CM/x0gWfzSpO
28CmI96pacwsKsdbw/o951KLhY3mGmJdT2A1Fj2LbM/pGq7ZPAdrZ6A8aVJwbiDKhkP2Vtv9D8VG
kD1hkWqCB/DqKjmG0m2b9wwvW77lCHXbW0i4G1h45xBtfEbMpIPlELKJejIEbDsL/Vv4HClrP+dv
R9UtLAVMdn2GpueY7mjEnN2aIpzUq2poWzzSxENTetpxLKNBlTfddZlqwsYENfVI9Mv1d+NgmRwO
mVPO4TZjWhLsSJWDqs+w8e8Bo2H2zqlGml7qSg73ceWBaU0G3+63hOtLiWMt6kBpjBP0BpBHmdnX
CF3tShHiHE4OXVboa2UX7NNY5IKvt2tvUo7M1dYCioYL1Y7gW41xVKxNyolmwzcd00nrRJQGc2OX
UQLBrh5UV4HMbRie3pDzIfUVM18uj/jmpfucGqVjBmvol5uWds9oS/QewwJ4krBYJc6Ct6Qh2NPN
C9M/TCb9KxCtbCUnvHhDWJSnCnzpTnsz4vTULi+UNrRvuNs1ZzUHA3/ERIcZ594UOfO12IIC1E6V
3hCkVWS/mG9xO7AuJwxvR2x67mUxanNY3MkcLaY4903JakcITHvECg1mvZJ1c1mCy2UK5SEovfQk
QpYtXqXF/ICZCFOLDI0wHoqD38XsY0tSXISlhiMUl8POyfzmcSDdi10GiyMVx+6VRfj7Jw2p+pTj
jHhmKiIuLZ303/UMb28VcMb/gpLmf/ctwP2VCKT1TryXWY/kW36NgzHf4omh9Ccrlk1X0Aa0s5tQ
c+7J5C4NKvh3ziDeZ9ih1qpiGTnkpMRXwLKuI8Be533lvQ19sK66JIXbdOFth9vknTsrTU69BQKf
wNJhmprUXQ/slcc+E9POS+d3q/HMsS+q+eD1ZOnWmbUQS9dTvs0SFkYrKfxjErpiN3foz1rWr2w7
JXPpqX11mbJvowLmLppE+kzweNqEpbqI9KDARYFaVkXL9STQvr2LfgUZg7IZX2Cp9Bu0v4BmmBSu
wOwzfO7UF47iZAdwobkzpoPVNFaXCfk37mROsC5C9vICJAP2oaDgQlZFEO5N5z7R2PYUGzc9MsS2
CP36Ozdh4MpQy98mrbBPdhLNq7zLso+qP19kg6q5qmq67WzN9ICCrfKhI/i5ksZl4OyO7QuvhCPq
HOlx31TjzE0y949BbC/Xphrao477gBc+TntHQrbklYB//rcSo+bj53/8xbbRT/55iGH9f/63ojry
//7P/3Wk2Kf/+oMoc/6jv4kylvzFRVoJUGZsgexHHPt3VcaiWFLYZByILHhoL0gjf1VlAKUE4FUE
WFeAqy4azF/DDO4vDmOCAPONyxXAD2Cx/glVBlH+D6qMh+HfYwBBigEpF7KZh57096oMwWKojMSK
dBUn6nGKE3iJaw03Uj9iaKJTB6+Zb/VMafI6+6GzqpD3Q4Lnr4eW0tmV2gD1VHn4OYGZj+Nd2rZe
82kqJ9Lni0nI1S3ugY9HKS3ylxlc54dO9UF7qOOovh2hIrwnw1i+izpOXxgExeA68ThGR50ZWPCM
rCgeJjmdzKvWXqbvSIVxtOJXZiw5oEJTSc2Wll0WbmWm89RGY+9acs4Rna29zYJxxeXYBvBKAKg4
tgnNYEsi+Lakve0CjkcULm5m0eZ0d9n4TV85nmX6mso7+xB4bvXDS5kyxKR50X7WqTLzd1rb8s4p
Fy7YS6hTLn9W7a5gfI+XIXYLJOtI8fvGRcH1clWkvjdeGio1zoVBnFg2E2jQheNAQ3mNGpICkrzi
7vksdZa157ZAUFgEmqkv39oNmbydL8/DYrdMzIvOcre4mIvUbbdCOe4zmyckqgax/5wgbVgXDU4Y
c1yqwqRHFD9LXTmh1an3yoYG/+o4mU3FRgcYag3SEAQNV0iyEUxSZjrcbUZcW4rIGOD5SV8MgN6c
gnXJ5qi/nokV1puRO8BnHCQ622lwe5c4E3Dt4S5IriOfbOzKKekUorjcUY+YFiuOX4tPqVarRLNc
UyM1P5L4hEkTT5NwPwI5UTPppHjZV5RqJslFinvIX3s0feD+7cF4ASWhK2sPHIKB6+LW+YznABMf
ZiObv1ioVN/woZtq2xQChjiTWoN+BrGk5KhZ2/42t3X91kPHwM+xsAmx3cmWnYgT8DOMdy4vth3H
R5NE8N4SouEA8I0OY6rH+MzONbwu7dQ2DwUMP/D1UAKt8BNtioeOzngIb8C19bzpXY2Hp0xVHFy4
blEjVARLdBsnZvnZTmag9FrEnBoMlCxFUWjGVWxp3elHaMnp3ka++Dm0E1shyAksMmMh42RnNAQB
+HI4OuBmjfFPosnnEQJ8oeesUw73fk7u5CUS/g6YRsMrBYc1SIQyQbVphuIr7yQH06ZCzEimzH2Y
TYgdzIz9BCdswOzRDxC+zkAgZz9kQbIceHdanCR9zSvDpv1kpXn1zH8JiktQNb4NCDE8FFhqL6so
P8PubAcoKaInd/ihK2EJT66b4FjKo/Etd3xcbYvdtzgwTanpYkhb+W0TUwZpypd73Q+uhD1XLJ0P
OcWolwS/xbL2BuXlu5Kiaj6PmXZKa+q5MGsOjx9AbsRNOSRMjGdapkCOlIt/baY8Mbu+K4Q4DtVQ
U2Bq9YoepiD+WS1UQ2z7HNQrLhaVX0ibEPTamgbspnOfGT4LIaJ4LZOcA1hQz2/CcCGF1MTFzaHQ
9npx1divanju/VoU2CRWYy1o+LLzllT/GXxwTJKexlLLEu8Ua42wWHUQdBshmuqOH+oS3e1rixls
Ywc3EswOp8nQ46E7B8xBpPnvDWlGmC0df46jSTo/D0Azr4cubh/IL6fdqpmD+ikZhboP6F+6ODcm
4eiRhb2j41wBvWce+ppVJgTUmsw0pLYgMIddNQzeW/kr6AoNlVqvsx3lThfUgvOKK+Rjpws7nI+d
6K6ItWAcRvmmUMHhJAMbptJInUBNNpId8UHXDORWqaeqC153028yKyWjzI+KylUf2VQ0hnnXV1e0
kBdvGhDXc2dBpKT/kqvIJjK+MNuR5gKz9agRuWwVK9baB92n4EdiNORkLcAbCoBF7xa+QwiTEGmD
TRBb/UfRV2RmAsQcGLN9XpKoTxE/mNfH15XoWEuXbB7XmdbmFhkZHRyhJeup827yBW9smn7IYMpH
7FAgeoELz/DrfByudAYn2ufMFrVBsHXqOESj5L6Fr57eYzwHsviWra/fHFpGSix2A2ocimnEvAIO
+6PruLQMKIL4wbk+RV4NFQSDNZLFuc2Do8CTKmLnnicFLVbEqfMJKcn0WylqUDRJ6TxWkzDTOoac
9Vxmc3EsgiEGFlyA81nlRRejIHWS4kNMp28GwT/YU1SHNqG9lsdqynz9TP5jGlcgrLC6ohBxnE6s
IvxQQ1rvU8eHReXGeRhskqJop11l0SC6Zleokm3e9pF7/mePjE4YoDwPeQ+AoR4qc2pmSA77c8nk
rRf6wAwAihGldjsvviFOVDVrKg1Ti7hT5VSEoIU5YFcjxBw5LOl4r+nfXFmUrhPwadkNJw8771qx
ijJ5CJnkbOLQMRct3h20mSXEcF0PC78PjON0WSlujsFqUBiWNmQb/Ndg6PtTCYUYT1TPdai2yzg/
tNinUVZc4K7o88p0u0qYaqRKUi3TPqxLZe8VFonhSmMo5F4Ytc4TlWbW1wCVHDSNQ13OEkFBWik5
VXBuXcqZz38hoGZbQdW4sEuO7iuY8jLd11CnHxE6+DJMNGTzVtUlSiBdQvCitCXiHxjAJVdmR3o/
Y2oNGZsr/oJNQ9r6PWkJtqBQGrBnvOcSRltnf9dAI+9tlQVffUs12KYa4uI7bUwBTqQJxnHVlst0
0dq6/w5aR3+EYuEii8Sb344TKUV2J3uJab/OQXLpSo2QIYZhuUwGWVDbR7naenQGb2tDEQU7k+M6
3EWJmTUIZpsZTaMVPA6ienBxKZ79cAMkmq2W2Di31IAEbE922v7krgqmwDgq+qBRuLik2ct5Zu8L
ADgkOjarBEvcVYpU1+5LFMWKO1foaiKE9XQHWWX5jOx+eBzbqMo2GfLQjSNbTkzwMAcqi/uBio3A
G9yvFiUKvZrr9I3ttsO08Vj9Qh7tc+uMz8wEzqV9HmhpPxcPSodec9Kp3UZ7aoLVRSZE4m28uexv
yr7HUpDxDDmsNYl9ndd8RwGQIr/pKjjrTz4GC3SL0GZPSE2HNXIJ1JuMZXjRN/n4hH0dT68VgFip
q8VoHFwYMnG3Be0tXsqIIV7X1/6a/28uBi31m8VK2bFqJuZCcrIIOGshlmOqjBAy7YxNc58w1H0B
McZXQ9NIcplPkpohd54birp5USdIQ+1xKoQDmqHv75N6iuVmVC7a6yCG8KHz5oR+zUYO9P+6qG98
r/p5WSVT6+4ArnreBZ+1eToH2r+jue6ZEMGwE1vcgIXeu64Gt1PHwfiDkiQgtIuycBy2sZIn8I/m
LZln2gWxQNePHavNg6fUklE16mJvhlYxk1Rp80NpiW1ggatdzb7lH4WS5ZfTJvmjpvNVHApHWS+T
J52XuJPRhT+Mbb9WpU1/CTs6FnuR+MyjVLmYUwLPnZeik+rCnvKA8ySJna+89TkhtF1Zg0YIEbbO
lBACKgljyT280tlaT/WQJjsoH2T9cMrr+ypJCeTVmLkuQ9MDgRmXeBAIhiO+rkgvgpGtH8fVbqi6
fuekncIROjQtSgfOr9teaoZf9F+NAdoiVXQMwrJJYdhNcGFXeLT1byaRf/sb/iI9bD7//FaNyyF7
z/5wmf71T/x2mYYsKn0cEkw/XfKilJv8fpc+B/wdbq9CEEpzXcpQ/nqVxiD1C+FIYQsMBAR+Xf9v
PFJLhvy7CDTO+Q5M8sz9U0DSPxocQhtTA//DamFTWie49P/xKt1KfukZ0PDKH3v7bpjUj8H2GsZM
ofxNdvmnOUxfnq2afzNT8LP8IMC0hJvTp+0DD9wff9bQMUTpzxWZAm15RfkAJUeCH52jJFprRbm2
t/JKM6w7V/vXYixR2PzJPAQVuPuWTey6Eay0nU4B+1RecRhdviO5rGYuL/IrshC72nZ6yZrIOQ16
sG4zLdUGOUPeFmXsvgGECh8auq9TG0OmN3nRdvDGL1CClMfVifNBfYe9DuPkNY6Qw1Z+iwPYp/6C
WVEWz1RiWcw8MCn4481QKZQApLWYIqJ+BaL2PeSWtc8il0Eu0Z+VO+WncpzPXRbdCBswqCKiej0E
41rXnzNqGoYqmtTZhlvnDPPuHvougB7SYjhPt3qOAya+lUq4+8NkYp6dZLtUDhCsHU8J1nvMBtwT
yDFFVgFOskpIfjwwUnFSOzw0FRBXHweE55Yd0Tbm8Go3TpzDzSmYuPPTxVYyxkpNTsoiMoHj3fRo
QbdjYesPCPssiLSsUq9eitr5OUykwbaJ0O5RhITM1m6jmMbBfrfeonj275Yqbj41FuB7W9MIBYou
G8kf2sj6IHXIDCjuSdGRtJIXMT+VvOe2oW3q5KVO8Do3dWStJtg2nDqMmE7cgJiY270fH5Z4HBgV
G2RFg4Tsn9zl3Mtld4I7tQvBs0VPVABwZltwM2mGXJ2soZgFMT3wVaukq4KISmbBfoyRkeE+TXba
2yZVAVQh4gdzaei9roOs5XjNru2S9BTols3MmnOOBMXS188gr2e14zWox1x4dE240TzQvS007veJ
o/JmKUdwZInCdL22w/TcYYXAwyCGMy3wbzEAUXNmQe9XUwTOC1Ov9MwXzAjDnB12X2M84MHps1J+
hi1UoX0UDNGLcgKu7gV6c02IJo1AhEK8HFdN2sO0NRmgXmBUnLadMfNw5lHvSOMF7TMfeWWXN66I
u36TD+HU4e0PYPr0psHs5jBt+WSqymAL1m7RbNkBO39jCmb8G9m73bgb+2hWyd2AfMS6wKI0t8NX
Qc9kukG9MG9uaRGkIK02nVpZFsuWG3NEAmzwUSxSq7S7LVnHOj2xz/fNIVCq+unnTvGKgkM9Y+kw
hwQTNPLmVJEjOPkWMLkZcBZnZ4qfMejpkWyY2OZYOrh1useW2RRvbjkWrCJBDgzNYx9/71MrPc+t
CzqAc7bgDOr3+STO41O9YcewHmQeFOEG/4V7syAXYYcfnBLKZj4tch/RDoVpB2rjHR2DqBtIHIiI
qiTAuYK1q6is1vppqGsZHFVTKApK+hDPwRBYM6lF42WHmkQCw43pXL7j2y0SZHYmW9WRhg9XnQFK
VuN6HXU/1K3dinEyn8xfe+xAzTkEnzY14fHUsqzbxO6yV6ZcOnkFj+58TranP+xSlfd9nFbOpqFR
kzOmNWYLY3ukc3b1KnF3neekyALnw8Uiq3zbzf5wG7dm8VdDq9Nua3tVthw4nfT3NnY84L6otXJV
RG3yXZAbyrY516r2tPRdO23gr47Ftj+TVbeI9o2+Ee6MxSIizxOgIMS42Rk46ZRJctY3WwYGKUEr
3GfyFDULwbaOoC6dMugtpHaU1yAlYpd41WUonbWR0bhPJpeogcUsjC+SRIy8nDHc2czXDcWcSy3U
BGhPdNajdPrkg1uokRAlwzRc+VM0Aveo8FA0iWNeQ/hx5cEu+pE7TbjExRp4K1ISxUdD+DIUHpVO
AgD4pccNisZqfllY26Icn2saishfC3tWV2WEAfxHQ25QfYVkg6vvbqyX6R1aXV7Bwes6T65K2zb9
PdqTG94NjQf+ay25G5NkScfQ8bZ4hIR5iKD4ZddEBuyRZyuICXnW1SBzRUiJcSdtzKQycbl1A7Pk
PfJObm54nzEmV6HVcDMkLNMGK4e/PyYGbhX6Ikmxt+FwwlnAuQ6KXOx8U7nTVgflMKIjv6JGK6SK
MeCGvWs6wnqMOmfyeOvK0vbSbYAAxaxIIuiGJxOJeUADRX0Mn4N5zgcW5yTv7tvOJTFE3bBcDvXs
Ne4+HhwK5Q2iAEuJiiWLX0eS6JRkdusfvFIiscElKzuqu2XDHspGq18rOy2aPQhnBDqYQIW9TuJf
u+e7AHosooYmvkJOrnPvC8zY7qEueh0cLeZP5PSqubDzT8fYXfQyD74SWwp8SLRtoLx2+ccyUhD6
2Gqfq9BcAUa8wsRhcz+vXBxhfCebIL1sBz7QfTy2VfwkCrmMUP3dMd1L4qgVv/3QL9vCqsyNAYLj
b2l+ydIr1l9jvtQiyL3SIFF5d2TVncspZX29MMTqx81QpA6p+hmb5n0BmF2d0jT2P1rbTUC70kqq
t3Dd6mCj8FLqWz078t3DzKC/+7mL05+QKip95eqySy4bP4f3XODOz8WqEREFMYZlFNVgZshJg+rY
ovkwa3R7sqUp2VD3BD7tc/Iqlxw9nCCGi9W1b1kcFzilVJIBYBthyYoW76DxjOp1Xg2wAJo5Iwrt
DChAE/BtKjKSgwegOJf0gpqiIzLLMLzdZkuZbZMYPwBnhunba0QJu5tla8XTCbm+JjZq53ja6fWo
b5hwpjuJ4wBpfvTOLE0ob+NouiPVbyV+DYdscNx5m4Cr7xEj1/JcFwT6VxqXzCZUHdHygbn4DBqk
XoFxsa5qewr3PfLwCss3/tXQuw5DjFyoWwendcylbQ+GOX/w2c7FeEiV8teBYCUhFdjuyKknu1xN
n4u21J5aeAlyECY5+jUe0nyqb6MJD2cepPah9938tTZp/DYVVX++ewmGC2NI68UGgj4X3niRbHIS
H8TKKpFOE4RRIvHegcmG3KKbqXkzVFryQLcCZ1ivEx+NibCqCBbrI4r9dx6T4XZybWvtKFJnOXr7
Ve9o+lSlhU9jCst+mzp6uZ2bstiw8rWnzu+8ve0p6yNx3cuQkfyGURU9tcA6b2If9H1LB8opD+b+
YfQ1trksQLdhFevzfTik37p2gU47ELJWonYJcEeZd60mcmR4258LIvIrM8GUMYMR921sjRv4JsGx
62E452ldPbTxNF/R9tZdKZX3R/pXOPxUgqKRmXB8KghPwipik2zi9jQPPDEY+nuHsJnILm0lHyZF
uR3oevgSCRnV2GrrbTfA+SmmOnnly9tvGMeoNxo/BbPxSV5NIHW/62aO7+J5CFat4xI6s53bNKqf
ZFuLVZpb1qFU8bc7ExM1UTauOBlv+JtRSUP6q/dBJubnMp6WbpdG7g+PIy7pNX861rVDWgIWojIb
fAeVt1FW6P/UURzcYhQNjgE1Plc+G+e+tc1zMPXV2zxCQzXQI0/lFKCvVV3z2UVyxA6jmpNcyvJY
p+VD1NnzOjX84hv1axdYZept7lQRncHge1HKpP8UMfPIVi5oxy+7IT63dXJSr3KQ2bFxJRAQ7ZHj
DBMjUGWKs43VdbINoRWlN1TFFOAZ6lx9LVWoN2f1btudK50hRr3mhQfF0i9BARaFRxwtwhGpcCdt
pZr1d96liCT/nqD/5wTdY6D9z+/6FI/8NNkf5ubnP/DbVd8hzGBzIw98BpTwks45vN/CDI78hYs+
pZoePDL71+7337MMFnxA+p1ABoUuqboIqs9fx+aWHfxiS2B6fIwBDaZE0P/M3Jwh3x9v+57ve0yX
XeEg6J9lBzro/zA4r+I8zxfW9FU0hQG9XCwPyyWGXbGLi7h5TmvBhI3XYNgK3X43laF3ZDEYbrOI
Vqg6lMxNZF8SVM3C3VRY/amDIrupk9a+BEADR9VPDGVBA8dQd+zUKYG8fWxb1kgfwxZb/UXvmwvP
r+SXjCDQjz3V8vE9JM8tv1y7bqC4YETnWyum9tlVgpE3NxeqG91TyU9vtY1GaG6cfvIIVtXd0Yqo
zEsIXq84CEU7OLMXgi1p5dvWtyWjF03+M1kAyVjgDGabzY+J5krD/NhOFitta4xmYaG9a4n6ZDXi
U5qLPn7sup8zna7FlLGJkutErYNR1Hb2A9fGXeQ018q13B2nhEdcRvukpUR6Wg5t3B1UrjZRPx+a
M5ZGM63djgxRV4wZbnAtrnowxZsUiIPO/CvXolvT2g4D5JaqjG4gCr+kgI47XLuGRbUp3E3itz9i
nyx7pagsyx35JYYhfUN3rLmIwZ+ePdvaVFgN1ho1+4ixhzNwHNEaGW7Jc1eHuSocXNJpcV/3tIY3
2UcvnOqi4CK5tfRAErlzKbjX4sNR3O6U90lN8ykV1l1bPXp5uvEqav40QRTMe6UxP3vP6D0FPMl9
aPfXXTGcWvVSF6d4jgoumwV1HdzaVtI0R6PsV56oej2H44WM1H0t68vWgIJx4HHvS+3fLvX81QcR
jKmhPsLLGXGIT+9o+4dC/T/2zpu5dS7d0n/l1uTogjcpARC0IilHSckuWXjv8evnwXdv0B1MTU0+
QSdd3zlHIoG9X7PWs9Ka5Vl6GHsIvM2S/9BVcScaF7bzR7R9OGrlGrt8LAn8ueOfwbPl0gLuWfBv
IZzACQZhuy31HpFWBnfHMsg6T6aZpkmm+amKJrkkRD2toO7skLFwUAtLD4pxjLejJh4bM9u2BdKG
RFsN43G6k6v2oR3J6Wau8g3Q7rsoda+f572WIlOzGMqjDsSzoChUDx1QD4rqK/LYXxQUN6VZ/tSR
bh2o7eSXSvzLpbl1VMBuy+y4RoWeCq7Ii613L8inHlBZreSNLbrCHP3ArHiqWmeePWm+JaJ9udSH
yCy+2j5efAs/xudA4DlcqbfB0VKwFIlyacY1pK55dkoNiBeiAeoYTOKqm4juJ0Q8qGJh0GTzKaac
u4LKgkCkFWT9yr2CRUL9XovdA7BsSHsTdWVVAo8H136oU+MTYInfQA9uegXUwt5BljjE1yU8Ghim
rbb1ithmLrMTKanrjvJjzsYBeUBQ9Yd+2C7KtAHYFHo9Y09e/oyCjx1Dnu+LJmDuAXO58UqU8/NE
XqHGMzPaSs0XTcxmNniTJp+K7K61T+VkeU2ugMzExBTzs/PKu2n9OcK5QWhuVffBNn+iLKNcLoHd
8R/hL6pq5Aeyxjy9tKqPsRsVh9eT4Ftaauo+NDEpMiBoV6XRR1SoWjQ/2vIszYeBzB9cr9ocG9/k
QAKI2OqcOgDmCim29b1DTE/0gfzIHHNUeFZa3GSz1YuLRQpQ/Q56Oldo6nQRH5wGRVLJKAGh7g7R
8IyuqWOmeFyymfYQHXSoeqvoivJlINZzY3ah9tVUuX2RQRw0noKt9oaaRKe2M3QWLsQcOxttyQfD
7RKQShsbrVMURLWu3bM0m1RGHbiSApxk5nco4ywhEwLbus9EauB0Thb0GQD5wpoFRpPoRC8XWd26
RG4klMXDLOV+10OT3S7cNyCE1B5EDXJ5RE4F+ZHNRtey8gpYH9V229hBBNHmPUeOIOaMF942XFmJ
aGRNfSjOoqHv5C1HqJq+4dDPPttFeSgSRld2Ip3LtkDkJLTQrSDiw4w35ydNQbhgsNJ7L1nRe5MQ
r5qTJ2489j+OrgNgR8kKz3zg1aGzoKwkGmbaFWpzkPLIOdQLMRUtLq702BnjWaeOdOLQzc2KdTqH
KNa4IUn8MIWBKJfXUcNd4jhBqvG9S4orIfT3OWnnXbgc2LGg1CApwpLy80Dt5aVV9xwjSkYJI95b
LfYdUVmnceD/6NvfRc92lp3jGTOjXR5bu7EhfkM1bG+C8dy4gLj6JN7Uml4yyxs7uBi9OEi4gEQz
Bri2jA+LkBF0voh9J8OkKuct2gPTfjUZJzYDBhg9PoC6Y5aHMIIo8vX6jB7NWJztKtyyhX4SUAQ2
6MK153CO8hMZ4iBPZMDo4XQjrSrfM2E40g915E9MBIwYoMKGUTAH+Ceqq9pUc/srsuzPThPUxNBh
dtEwVxiA0mynhXCSCCz1mwx1w1Sh8Zx495Yx820GWNcRr4Ey5H8NK0M97AJhtlCI5Ac7etf0uSXG
Nj4iBb12qIM0jbhUjc1cnAR9eGHdSrSP7bwy6DqRdfFoZgCLqC8Gr2lyLh1zwJqUBllFRKfc/Mlz
d7W0PLsg1Mu9SV+CVmlsX5mk02D0D1az5pWBxSAglcH1Mxman2K8oIGDwp1AlRhzZQvL33WWE5NE
ry8Gb6Bc4iolPbE0ulc9QdhbMTzZd1gE0H+r3TaagOGQsuwTGPzSWUDno2F5ICxnZ8pNeDKBo5FD
cwUVxPbfycnenvIr64w0GPTkeYk+i6HzQepvh2VEGTsCLpP7jaiqA237e77IMPnY5a4BjKLunb2C
KAjA37wuAPhZ4kekLZzHgWlxLk9yvmvttT+sTOcopdGfpWG/h3iWMZLFCLBRK8Ufp3WsMrudg0ux
QfKyh0+fBtCsXiu13s5l6DEf24VW/g7471yV0a4GWxOuQwqp+E3W1BPk7xmoV8oYRPxlemdHsTMN
3kVRXNJs9SzKwORsYyr2Gi48rS53czttmXV8dZDn9RjfwSmKebYYxEvQbpF7cWU8t1OFpFymvnkB
Mucj9g668V5r7U6eoUH1lcwteHEW2QnyjtAXIe1UYpsmiC9a3rqoSe9y/Tnk9OJpxNV/KvEQ/CL8
ODIudvUW/A/ddYZTro+llzVHww+ZyARFauev1ejcFYxTT7yTEMbgwmwQP59LQw7CzMS1piFopKSp
HaisUKE3XJUTxktilqK2ZjKA5BrdyF2q7QYcE9aLeSwCRmqCGhr6ccNRyCCFik9sWukhTzR+5Q8z
9NX02Ma3PDb8ZO1C2xhFaRkv4XWsyrthxw99Iqee0ekBjxr2hUiliRb9cei4MuTyc9KrY9XZD07K
QLGGQwDZkchcPLoLQwIQrBsgQGTwNkisknZ5w1aArrv5IKke2VStoD4fB7+3grDlIh/kB72DHmax
r9wJ2E4vySh2TkzS6URaqXnLFAQOjPDeHVJXUe0RZrEb2Jf4LLFuVhWPHrMRToZ2jaBmY9Fhz90m
JvkL4JMQ6xENlfD8IDcyS/PBUfQATQLQKkOuqYny5qVEoWIxEtWX78ouiTngpRtO2jQkHjAjwC2d
iolPldIzWSKZV1f6c9NwxSiVcS3zeXpfCA39i2P+zh7NHsK/c8Iz5Df9lfial2WG1ZY4B2up9xlk
JbaKjdsopDDV8TrxOGmZtR0qc9sUo2fUnc9SDf5gbkk3PGkdQ/FoQEWyPOcqFRYxInU3tn4hmt4t
0fQDwLhLwjwi6NtphGY1DD8yWyJHwHJO9hSdEtAGEU5jqbDvfT59A3wjGubmEEYi4ni9XN7qCZdJ
bvvkifsJtnN/FI35DMBG2i0mNJ9Wz/ZS2OwQIh2VZDmrRJNy+o/8Hnjo4r7wB0N+AsR0QYu1nUTh
LXBzMVrif2PETmqtzdS1pb9zQzyzo4FqkmS1iNgY1kDfQ16aO7qHyG27ygVFumvbxK2IAXcHhLmb
lv3YJhzSeUeu9Ism468uc5uEhS59Bol9xujDSE/stbF/oRA89CWcBdHqOATr+YCWiJrgXoNFdaES
qRdShL6NWDqMnF8AEb+cwmIlmuE5nmO/M25cK88Gf4hZGj5pDQFn0+g6JkrUcSRrH6qpv6ea5JrI
opdKSVyjUf7GJv4NJ3zjYfKKYuXUR0xbCiV+A6B7xnLBu+3sZr4Wlo4d3uOq/BDWNm7oCXTK2zIx
uV9ln8xZxQW/m/pZVtzrsndeycXrTppu73RG0W6d9Vtw/5cFbgWDOcjVsK06jzXFnZXyR5FhGLKc
+CHrpM96if2myF+iepqZ066hj8pP38E21Wrr0A6XWgWgahEc0tSyK0v4OCv9alsRmnS92MK6GlmR
UJ1WVnXL6jXtzqo3Wjz+wfHiVxQEGVtABtCFca7KDicW3gu/ntRPkjRgaM3aj4hw7pegJt1mykkF
BPlH2pSniW5rFuWw0WyaD80aVlVLS5Wof+pWwTni2HT4xvxkL9oX2WHPtPeKTp6MNaAFdLZd32/z
jE1tm1pbvQwfR1KgITw/snH2B9XyDRIay177KdpmZ4/Tkymqt4rCnVwdSiV6JBBYtX10MtyKXfYi
yhOSvhsag/pRMPSKh2HX6OTBoPWroq9+yYIYsXkvLKKIWEWQS5h8pChufF0RwKCkqH4MTWh6TX7t
LSf6DqNYHji2s+g3ZP56TvREhBu5LJQ9T5QEyYwVxZ3w71WkNGr7CE+XP8e2+twqanWVlUU+oZdH
h05oJ2vyuL/nRda7hk4SXGaZSKvxb3tiWc51Tomro5R1W8BwW+r5iI6aBzhWQ8UzLax8y9K33BXy
lsXMl9CjmRWQHCr7NCfUqTbqaVdbcRY0w6rOi4oXiHASDV2ofmVTVt9biBlBBF4QVZwVB4VAKo4p
od3rhDpeaWGVm2AhRJyIaexEPUR89nmtbaPI1l6g00JPkyAaYlAjGuXRWERi8O+XtDnIVQwS1TF0
VQW8xAXjAEuHUOWYz8BJ4hkwZi4NMy1PXC1pHVjJQhbaOuZo064/Y+9TLoUpxgMJUnG+Baw6/yBx
sVy2IdOeE6jch20041oJpcPSMfZvOh1kQBMyMMCnNctO78uRNd1TZ8n3RqpOb21lTeFmGUouAH7M
RxOk8J+gngKnYFiQBAexk+NxuiDan39Sw6HplfPZR2iAfLotQhsiXEIXhB/NKE9pEq7GhWoJkMFO
rtWEpMHxPHwSTmUGjjGnXxzkB7KcIr9eBnkHK6ebPG6q6Vc37Oqtw0rquCq8KtSY3exOTOBPmjbh
G4T0IHaDXcY7Gc23xxKWd4hNP9oTeHKglul/6/wZI5TIN1GciC27VwMfFYJCOcTy0Cs97vLBGlg+
rvPFiqPE1J4YwrDmTBfjwVQ762ti6fuMg5DPy9TUJHDkStoi8BHPwxiVR4JStRNRPqmXK/KRgENW
6AsYaF+TdP4acqO6m6VX8kdoRP17hHCJMxXB3A0kDw2JPebZVxgTTreZ2Fh6KtXtzkJ2hgIHLkKt
TzSxAPmAT7BUnaERaSMmGJAS+9qImyO2jPRgSGVySiiP3rp0nPdJrxnERMVhs7GEgzCtVFVx0PhX
8ah0Nem7ZWNQrrPJvNM/lZtK4pIBtgL4v/A7KJWGY97QKyXoN5zHqS8/VdEEdSMOyE7DACvzwLpY
QfvZAWXM951Ag7CZ254JAFHftu1Cy5iPmAM5Rthc0ypNWoSGH0JjYMds+mjkh2cTR4jX2BpiZou+
HlRGZxn0HoXYOh1bF5bYVQA/xtI86CjisRyLKJBXWoQxD17FOxCkogsJKUl7mp1wlESACDnZNsDA
EcpGWUuE0/hpd+V9GBzlKsmTTh1QHDNtPFfINpFSZ53HqjG5keFqnfE0PJZ6vs3t4kba+xCQldD1
u7KuhzBoxt46TxbGS6/J2n6N7SITVlnfVEBR+zxOAAxgr2O7jMozPkIPNTK/W/cImb00QTXpX4Yg
8ZQpkT2dYYM402bOcvNEhUxS8sxSYpNrKr6WGBXJATxsjVS9E4HZsFpzNYKffjJ1YeaJ8iXkG50Q
bfRFc0PE0THAopeiGIGDF1Uw9TYkJy6cfqJHFKZONW5n+FDuUhfNC/nUFb4Z/t6DCBuck5KVneCS
w+5Qw33n4Dao0SSdR6wfvqYM6rOmL2vpsdjDftRhP3uaJeZDx6CC6zWtWvxdOrZYRTdOaiXUhiNE
cbagJalKCVVTGKp0+F+b2sc2RoMG7RWQshw0mEe+lBqsS0vI9iYxTQzBkIEcc9hKEQv8ejyR6zQ+
ql1Od99rMu55XPgIVKhDaJhTZNZmaEduwiUO7iytf+HvRNvFbnHmL0O4UjeN6IwpYIJ2jFcdrkgE
UqhivXcw5xL9ulFR/ORhcyNqUAXMIhJnw7qzKOgh4XiQRn/UFE5suIPDBdnuq97XLyQWM1hEyKMM
SgdPRTW9mowOraShZ9yh8/Em46ZUGp5u7alTg6URI5ouqTxlGpM2/OEH7E5raxN/aIoU7cYMb12e
XNHvPA9C+eMYQc+BzttO6MPBYuOVo7CAGanro1fL7RsjMP6TWbx1JKz55IqwFUsSnqXS9uTSdCW4
lQYlm5GFC0+pyE+19a6W+hOTJCUQTY0fLtOu42TNG3ksg9xguZaW0o5ItlesO5HHWry7MWe6Ytfb
xsxWE/lZWxTrVBrpF05u9O8N817J0Gvi4qT6JkkM01tCO3wQsSuEgeIEEmRgS4BALOZ10TwitxPq
h5hR9nAZmO64DNZL3Ji+3QLk7OXnmfk8C1z7gh0HLZKTf0MleZD1sgIdX/Rej1gaLNC8rYDKfxs8
KxWnMqK87CKnQ+tHYHJtND2jNT5lpt4F8E6rx6GXbV/VpxOc3jvpq99tZ352yUsr4PXCuo2XQQsy
615mbCBIEGPm1OVY81OCZRXjc3FMPsTYehllh4Bh3AASA4AGawlTxAU9tMIwJcFPxy6UnExIT+V1
YMo3tBUZupXPr7o1OBEE25e8k7f0za/TbHGv50TMijohjhB+QJxMpFDo+qNVF4KxafM89v1FOIQr
00BjHtSCWKZfQE8h+/Gc/UYtNiS7sx4HuU52KXXaiXnDjjiY+JwqFHkwJ7eaVIirptAXKE7zq5kU
pEtZFlcGxI+oHWaEqvTKYjSeTMM4zBXD7Tq2HL+TFbrkccdOR3/rS3AcafWamdGWvqj2Ojv/HeNk
JAm0wkBNOK0MELuQXjTVLvYjW/o80EzpncnBsQeUukE+/mqrParNadrJQ3ur5/Kn6nv0MgIIDKT9
vzbEfTbJf1Oh3O2aDNJSw9ms6xh04tCIg8aOgAY59csYMzXHeHoL5So9MH5ezujUsXiMIWoKAA2u
ZVq9R7L3qZynD5O9shMqfHJMw9Avlc9M4yHZ5jL8sHh18+u4S5DEnEnFSvarsKnU2xoOvTDKc9mb
GgR90wOLHMiakD1ZqfnkBAEJMMv5nA1mOdPbbKShVwzOKe0X9Sy1KN1SyR5vU49OoZPpYiNn3s5L
qft0BjOOMOBQJRkR3LnLCTH7TVSx7U+h+myptb1ZpV0fvRGNO3mUzQetCJH2O86cXICEJZsBaNuG
rL7Gnbofu2mN/SKBsZmXIX3nIp9I/4i+FlhP7/oS2g+CMMWi53EJJZP2BFyxvGDIDav6QFcE+Vj4
sbCBWvZ4ULRUWzFX7XwyscxvSUfw4PedRE9w7VL5KJ8/p5qBHWMPiZEUizFHm8+dgaNxGn9VzuU6
S98i9jAl6yF3mNLdwhSHE024BGLJfhT1xlk1eU9JH/VbPf1Rk2hbzPzWlHkbawS7pqUvddOZ+0yp
XF1hUK2kmj9KEl8Sin2JPk5oL7Ek4a+JYHzZIK+Stn5bUic6OVbigVRXENRwqVBhbLRwSQIVJRze
u0MBHB1VNlNtjuiIDhecJpaHmixXJKPjRhT2yzJq34MVH8mbPiiJBe8oDRx0yVaKhrhsd9G4Aj9E
fYpBiBASqmA4dUKWOSpHtSOLxWOlMW+iIixdGQ0z4yJ+ydXxV5FpsOwhJGZUrb2xUxwoYMgvdDAk
BxwSiFMrSORkZz/PIr9LGoqhyuHXXS7oQMnF1tcKIXpzGDD1fYaOOW8o9Uf5KU7iFxQpGv67aK/X
MMcJQxSFcjYaM0hYYm3Y+h1jfTxwMRJOHysopNhrbjvSDr2EsNjFYruRpBoTR9k5ZgQibNTFuLcL
9rhwHEmvmgzlwDrkWXJycmArtOVS/U5EKMpkfIjnlN9kW5oVZPo15BEFN+/Ma5m8t+Nf3bLskHj0
I2XB27jExm9HcGqDJrGxdPTVmsICq2Dgq+M1LQ0tX9FNCODCB21YnvHJfpZy8y5PrBVIKvZ7MEZj
+FAPGV9rbc6bBW7eNglJVAYQvsF9uFG1XtoIyjPKhlDxS/5Zo1VuQ03eT87nkMSkVYbwsAxMvrJ8
7EI930EylqiXGTWkmA/RkGIxLmQMitvRrLHCLTsnhxTeViXyTBLfPdr+B1gqipcZCpuueDpMhCcF
Ua7bLxZqWa45JUJNYrUX3dS+e7Yd+G2DdcU5SFAlTFVEXh0phddWC9ab8pYkJ0TPPvQbGRW0TgOT
lc81n8JpSRUOcMV8VlJ+PjSGfrTIDYkWmBP5oHnujEH+M+XvZGjGr4794daw4LmkV9mUrA15BM4D
GOJbY4QuoukLoXERK5H8FZOxhgQb45I5PEnUGrtFxuXi9J8Nz1eCwXl81RjIJjWZL3Nn3kDk7xaU
q/xnATNVlhpYDCeHq33iHJeVR9mMXQQamLWb5AX8D/CXUfszl22BoBn9NqAPr4jCN5UonZGc16BV
Q1TvLBsnMonrcHkUlCC6HLF3xi0c5n+hmblMtOMNqS1jYPSUrVw1l5pD3qqKAIuHV/fqpnQmbEyJ
OIZjftRqsCrWYvYeySq7pND2ZOK0m5TMz28uFExwjl5tC6kNcOJXu7bExeqoJDXRnVAc5MWFVwsL
erk80gsRbr6SB8pF97pGL70S5ehGtcZnJsCMuwCjiYhlsPJD4Q/JC+ldRW+fWNlP2I5nM2vuuiN4
9TSHqIErGyGX/BI/VVZ+fAs6bK5PEBa0HDJav1cEixRikejf+/gV8flWW+YQ5JgiHu20+sZz9Uhi
0QaotIw4sGP4GB+dCsGAEr6lFhv8Sqn+8hI5wiyFQccVArU4XldlM0N/I5w36hCf80j56lMYY2rf
iI3S6kc57IEfaWgZhsh3inH+MOW8ucfE1QWjxPDPYihEtLe1g+T4PumpX0Q1IzpjxGuBQKvBXtta
6UHPf7JEPBBs4zpzxO04PaO39GzUvKVS+o3a/THrZJ+Jpt5txfwy2gl8iaG4Yubejg0D6mrw00Gi
HbLro42NT636a7G8hzKgQTtHO6DAZbJujO0CLdKDXsT+qoxReRaBNwUT+Q90pjOnc2tvtWzcZx1n
kja3Hsr0hw5xcz7gjMzt7qFFZ1liLEeucGE9QP6Psp1K7VsCer4Jm+5MPs+p4YwnCohx2m1QW+pM
JB1F2F+0ooaJ8JqTjRCy+HP0J+KQDt0so2RdSwF9FNgtiS6OYFgV3Ii29AbCkr2yMhxba0T9MweK
NlEptSeywLfcsp499O2elDlianeynVNE8uzFdtDN0ffczmgFK6ZrxCLw8cmccThSn1tm+WkpsqDX
jS1hNS47xEeVsO5ort0uDf2IFIDBiNAuW0r0p4WcsqFWupOJyxjBTpMjFF+QNIUAqBpzPrdKzJul
jrDfw7ssDYdUYbSCZ1zwUwPoQhOxon6STwM7YahLzx2BwUDdwLex2l3oG0DitI3C2kA9YtfZV+bS
eYuEjLXK4QTwYxIUkZO5IEeuMaD8x3+iAeyw2yVQRHvIQcIKRPciyz+NTL8P1oxk08i8idm+WRyH
pt4VDpeXUUc3qS2ExP5nnnwUrMzpk2r+VQWtk5j1P4KI3WzhgzKqR9lJnxbj4BSdN2fqU1wMDyNL
Ew72ho6qav3JiTs/SVNkEWXAqjGiO5foo22e7Jn70S/q9EHL6uWlpTxd8xEYuDJOIV/7YMyFb5Nz
A+9g+W4pnOImfXKy5clux13c2+zJc+ecLHZ9quU+eUCStFzKYTpOKsZTRfz8m6ruWmZzWBb/VfT5
leCLrgVc859WsX+EaqoCC9cG8aL+g/H9D6Fa5WB3TAseDYGW/TKnwqwDvejTn8Jqsns9jQxSY0K/
T9NQweNDmNGp/pix6vX/Lz/Jmlj73z/gStRBzbcq7xxgMzYUBfwQq6Tu3wnAMYU23mec06rRfjpo
S4lmYyaYbeBFpI/AraQfxvb2c9aX7ZON8HLL4hJKkwSh/vefH+b/eyz/l6rzuf6fdZebvknj4vO/
tp9t+e/qy3/+2P8YLf/FtgoPEhZGZQUDyegy/1t9KRngojWMjLbiADOyZIUMAeAOXcSDZ/xLtgls
dCDRWjZ/CM3m/6CknX+xotEteEakBvLdW9b/i/gSmeV/PklYQBGDKxr/czQuQR7u/3ySsjTKFWTy
rjWSaoo4pV4eEAlrvx1J8ZshYzWqLwAjsFmbQT6k6jtZ7Fvm9DvJYb6igsRXN/Ws+JHofDoG4Y0S
wSFI+Hq2nI51XAS1apjh2VFnfWvO63qW5A/IG4BhOrLwvK5NyGbVX5qmO8xjXdHdRLEPvrHe9a1j
HnFBPUX4zkYmipUnQnGJywmzs2Nu5abdNLMImUaqK6KgGi/2oLPddNZxiRRnCOia7rEprdCrUHCT
V3sXyCUSyQLHaW3zSIxbUxHh3YlF4TJgOc0KUvucetPDoqS+wQWLgorsQxexZ0z7igKS135g3tu+
5ENiXMZO1faZRo1rmflfntH1i3psqRST5Y9Bzodqz5m34oa9FijbHoZq62ONF5fE6fVjYY/pzeQl
3+eR1riF0+KLB1g2Yg+ggDMElzQeKcN41EOWWHVo3NbFNSipD9jdyg/3BoPklqnH6GFslxm8FkNI
266LEywbJrltqbPp6RbtTD52UfpjmJjbMBf2H9WyQRupEbVkdJbdQDrOw/fSpoTk7lDbK0Al657R
I9obpHzzFTxK/qDxVkTccEw9YBRqe2AL0NvaZSrOcWOBlcpiHctGugxovZmnz+RyB9NcmPjb2g5x
WGCGcLE1Nyls0yWyB/+HVowQLftEGTyUoc6bmuj29NW2ofAYtsqXKteYDncDO87nGm3YOsy7Faak
+/mikCzEdAJZkJQwiO/CicKCZvyEMqGhW9EKVgbZlB8mFS7C4PBtRGlc+WEXLxfRVA+6KoM9qLVi
eiBwTNtQUcyHJbRerbFQ0wMWsCIoFR3pAEUzJq55GxbqR854rzRlGcHWEt9jfE/eQk+HEnbl1hpB
vYDOFWj4bYemc27IRZ0X1Q9XFVx4q7CtbfK+eABkd9JT+ZSk2NeQfCXd/GbVyTlccj+0wdX2KoxC
G7JdFPo9SX/kSJFmwX49QnYZJShTbMtdosZo1tCds2WlF22wgiwfiIsTOI/aZ7DJLnnCq+2FeWgK
YhfTrstYoNMehxLgAdP1YXZXUSUynAmtH34J5LFJ+8hu4CIGBFt6HXAc9VvQEcBW1GPWsEWfxTnU
kLrBuWSWDMc8Uf2uyAcfDOsuZme0Y/3o4tzjW5Wcox1XxZ6vakue3zGrJpwCSFqG1FDcfpoVF2DI
niCd9jDoxnKlFxBooIkUkvLQ8mvAnk+8Nicluc6hSr3+Eaf2C8tyoFhGQCiKu+qONIQ+zlLs5y65
qMw5K5I75mYBIaV7Ufync6pYiKL2SOCml7FZi0nqpzzhJi8tHeZj44vIerGAylDt5gbnXPshZFU5
RQmzyimN/2hXrllCU72sQVi9XL9V9fgjCYeIMd7GvarDuJ4QZk2gnOv2k6z0QAGcix9O+ZqLdArP
hNIxXo3bPpiTQhDdnMrCS5GqQLJhCj46jDVlwlI2NrxIQqndMinjcA9WhXlQgjPGwwYZHds8mqka
s6QJX0IHQhKJUtsQjlcX0a0yKMUC8xSmZL1J8lcBft9ld5LeYG24jLioLYeFZDCd+Farlx71WbQ/
2tI8yrBWHptcxOomVKWHBKCY5ovMGZDRys5wNsScsmqTmh26Hxg9Vp/BaqqUV4Lq202Zt+UbQjB2
2HojcPAuzmORJGwOUmX5TBtCwXCRbEOhdi55Z8SCVq2ysXGc4VfXzzj4nyC+EgoY22+ZZPfk+SQT
09BhJW7TOzCgOURa5Rxs7Hwu6UbVSahMvaIM1nVluy3qcCUbr0RnQoCuSFZcuuxUiyK5CMrURIpe
LGo3r5S7e43cQ08/icoERhY+WfGsbqxS/sVQvwtNcSjacjfEaQBBhluFue8xHGpm0Wn9rSjq2U77
73yKW2DBCCNT0Hjoq78ZgWV4DZnB9UgQV/PkSu6GGpD6CPBzfG4puo0F7Bx2h4kUBytmyQ33DpiI
vck0tOIaOxtcqwUo/6X6FoqcbrOuOEwoJX4G2nzEWsWP05TrRlHeWmHq5obOtGiAoSJHfiLyhzmP
LzVYYZxdsHKHIvJTC81GDWWYuNBCf1Wm12V5bw3iRBGBwst+Q0bEPIuULqu8O8N4YjcB9UgHm9tP
O0N6jyXGA6mFRFZd7padAjB6N5s1znQ8w6F7DqURoldTYwBwBhZotOMsvXu5uDXZgNZi2q9a8CxW
TVe3hmvYVRcSVY5xhVSCufeXhUl4w8j0rC7yvm+b/Vjo3kxQu1PrL6KO3qAkHYahP6Q8xCUaNnCJ
x8J02OIp+J9C+UM00YOZV3s8wW4OnNrq7/EsHVRJY9aGWsZiD2Q5xe8yPNWtFaH4xN88VqBfBhob
Uxg4oLBmqp96n3oIfRUm5CHodoOVj/E2t3+5le3wNZ8hIEHLKjiJ5eShzBQsFg2KJTu+Jr2+Ufvo
6qgMxEn4XhPayaFg9jpYbcc2ITpH2hERf+Ln2XctkyhQGb5K4kJSsVSfFfBM+rh1po+YTbDG176J
JkPzZ1U5O2II1tp+b8vIk7EZSCKBF8f2iWVd1N6jiVXbfJ/HKLDzcDsh3iGIIyMqcqwOsorahOzK
x6F2dsMy3cinLNzFKfxeOD+8tJCNsMTCgcOJK+a9UWuo90bpx6yqfeQ4Wz4wFLSlO2dI/HEewpUK
imZGCyh5svlsSM1nE8kBOC9v4dhAwV3zAjYPAqGoXHSP9KfuGrbMnmtPXq+7oieANIFM0GK3lBWW
b+l5jR1lBolBvv21M/MBBg0cyXnb1/NOT42tUS3eEiFRISfSk7Ng7JJ9aOHPoSMl9hj8QNBkGl8v
pkAn7T1GShxV+snS1ROKjYKZWnjrrf4F6Qz2lPF9gS6co9jdaUNuHadWSvhFHZaz+Q9f5T5V+UxK
ZLp9fl7TF6d29d/qB7MVxsYZ0gcEUEw7RutmDlAtrR71EHSLc2UhWlliy28j9THEt8g30dKYUVR3
w1WKuBaRzrGZ2DdLBLr/f7N3Hjt2M2uWfSIWGAxaoNGD412ek95NiEylRG+DJsin70Xdi6pbF+gG
el6zX9IvKZWHDLO/vdc2KWjGbiNIELlkf3B3P2lJFLXqSEsnflFvVNn0G5umeOon7Xd6MMtnyPE4
JRwVnAPAFAyhTBwE2nCeJ5m8i+o5mPW1q+VTVQF6Gqwd0dOHGA3ItayL14EtVBYnTjuABa2QWaBd
MQ+yW+vRT4aDZrA6mv5919NMGFys0digkqL/h6ue731uqwtgvAXTRmTCJLTBgr4rbAAi1Ebvc8aO
67Z7aUrrSDUNhjY8RFmNU8dk1w7icAuyAQ2t2HhDt/OmN+gdK3qY8l1JrcZe+ae8ojuuSQ5DH5P1
9xKxnRyHR732Nw62TCOwfkXtdxlPyZ6jOnNm25bbwupfS3Bu9HN+WrkOTw4RcWrCWALwEUZW+ibx
QCeBexQeh0WGatuUdWGYSzxujsXOkWTIhSAOO2fAc59fJfXVnE7WHnl1rLvbkLu0ytwV2e5Chlc7
uobJZ4k0AsQhz9R+KI2jo5oPNUBtzynFJYJsYGCREaXQCyKZkT4A+W1mVlsHUGc9lwsNqt1hTCSq
idLLGvPVuHJPHmgLQOCB8PGzN87Hpe67dpM998+Dlv0msgIenhEdv8YYTCUJrSzsGimFdLnjbrOK
ToKOBFVjh0xDP9PCp7jEh+g924+S+e6WYc3SYurvQk/iWJjWZMkFVGV/WHvehQvejjD2Ksl6mM15
9trAhk8m75Do4OpMDW7v/DuggNkWX8qz7yfb+xbRr9x06QCOG7FiJNuLN1lZX04GPI3EBPpNvCtm
ikUsL1ylBjYLzZAQTFkjP+NQhB9+RFFYVvop6uBoTUz9uUgmFoJi07ZPrfbC15jExfJzEaqarp1d
l9ScITCYHulUZcNcyKYWtSkkfGk1zUv3LO3s23Dk+7jYYKMINkVkLI8ktn18xPfWJL9h5ScbnTRP
QsMoqMaZabJ6WxIKo2O3b9iaf9JlLw2zi2GQ5hHjvp2TB+IhJFrr5Br2tKs0xgmmOji0kvIG3ONp
2P409rieeITINjKss665bW9VnhnrAEL9YmXbs/Nj5jAuEVvpPfUc89YSOIZL5itXcG14PxVAdPsf
cHQqqRdUegpo7spN19gNZSCP/Zg5T9QhqF1AQ+Z753rZZ2jM8SovZ8x8tqUuLiQIUgjG/GlEHVWs
w0A1gC/8u2E2ggNhdiju2AcH8CHh6O4AhxkXxtD5uJFGzxTb8DCnb0Qx26jNcT2sPFil1yyV/S1y
WoMG0tn3eaGqhjF/pPoI5oxoY/qGwNdR3JHg6KfzCIhKg4nd6KvgkFa69zd4sSLnlRJzGk18B8PJ
3qgng161KNnzpBWrqIS+o5OUc8fMEfy+xnSFXYoldx2jVF+DRDJG9Izu2LU98RY14DzBESfon2qB
+HZ5BOkTEHjSreoKkyvfLEG+YfCiCg5IwX/bHCzeetbRhM/N4ioKRMY9zNKnyGmKQiCS+ayIUQFa
pidYUJZBcWcO1X/MOGyMgsWbQyrJgpQ2pKv3l9evUzehqZoy2ZWKpugwtV57DiiXeEbCVY+KwX7J
kayaIYA0EU90VthM1kpdedeww8mRuIHBJ8gvHnpOv6uhjcu7Ppr5x9PWUD8gIS1dAuPfYgFfGA4+
8EzN87Pzt3xg0vQQRH4QYKoH50MpCNe1jW2E02tTVrHcuTbvUguRmGMnQwzQeLU6UwbDBuZ5oddA
mqaEXfzy2Zbpwfaw6s1MAZw2o3cHPkcjsSaB+QSHz1xdbBKfb9QxRB/NL+mIuYrTLiPhtZnOYuB+
7Wmvvea4Whgf4MDST8xtc/GbC1zs/U7KgOVnVKV9ip3Q1e/4EWnu6Oz5YAq36DmDadAErZ8cLJDa
4hEaF4NwVgJxDilXZGVKdDPtS3gf4d7pfIbSow04A8GdWAxZu9K/S4G0LEk1C5z1oPXiL+KnOBIE
UcHE1nb5LKjLUHcuHG14v9CO2vVAfv2bOarNNIxunZ68C62mO4KR4bF1ZByuZaMHZ19EIWe9qXPI
HlW96d1qjTOKhLEwHl2Vy99lHfQQ+qX1MGFY/l11nFDyICPz39bxXpeTOtXmUH3UQkAg0ZljzccR
foS1XngABP0JImxLpy5ppLbm5hFPZn0a8AY/pGHI7NNvZuCsro7aHZQi61hOOUGTJk7ekzxV50Hn
00OvTHzH5ohhKWYZwIc4h9wfwDf+7pjJHZ0hC57qzvEfm8RnltX1zgPtNwjzWTmKU6vqnj4KWFlv
3Zg6Dw0V68u1O4VckTsKtqvbKIgzxbRQf4uiXj59fNUUHTjBPfcnZ63xAuAbgDbZxF61dGNnnr3T
num/aSfu/pgUfDBix+WzTvD/MgCS8gZJwdhRtGadqcnlviAueHhQvaAn2auC8OLRpVw95/kwJeUV
MDCeMrok3gOuz6dUVNFT2LWcR+xRBUhZmBnBeavuWiRW8K76xRNWJNjWoI/o6ItQR7yn/Jqpi1Li
V+blNl3Cgyhe02xykBkjQ65SoAlXWtvb3yIqbzxHUHa7Ov1jpL7gQcWTRfVdp9hi+D67O5dwjJkz
596WrC8c2qO6f0ybQpBsVxEQuAo0LvBESh0uXe27b0LXnGYi6ClTLQeB9CO4vs221WHd7T10i8bR
M5ofzKsXNNeRMeRoDhghGD9lZH/n2L5JF7OgyBmjQwEJvZXE6oA1S6kDMhwlwRCF7lvh4xycZXWU
8ycRoZHh3Bp6rHlB+Zw8Tz95g0yI1LvFSbqklik/oMynj7DbFgZRYXBKHHE0c9YT6LboPqI+4mmU
JRcEm/owq0zUM+4RLr5I0ATpekff5T1oKC+qH+fMnq70Q4W8XNI/O5C2aelgYi1ZYTh20O8z6meZ
oRBYSAyHPGjw7+EtWIPvwETSIknyWZj6nEmB/uJTppXLFCMCiRa4oFA8BidEUe2u9O/dmTnbKQ09
vFb5hkT+ezM5Ty1gL9x7hg7Ouoh+Sjsnnktqg6ONp/JjEUyHPmAAbRGQTuZwiy+lv4w+Ga0qScWa
tInFw1nSWO4hOIuqHe4IoIQnGzQOl59M/jCrMd7SSMbYzKvRfc1IYo9SEDe4DyFwvMMRPk9+035r
+orvCAbJPyMHhwXzZQ5nWoPIoFbT9DvHePghQF8TaTc2RHRaUhoh9WwoMoQxhtivg2NHFWrKmRA0
7J7ns4iPA6zB9xzM6o9kbnvLMsx79uw2pFw8nIZeZucvDCHEh1sF9VUqk1zrmCrjK2obLGCeoY9x
nPU0S4uSQTmlkbfJiuaH0etCZHezc7/Bx2QnizKhHf/TvndG82Bq2/2pmStfYk5IxPmsbPhqSfJv
07FrmPXmxcFvHHOfzIbHncub96VhLlTjB63Rh/rwTBPvvMo7UuFDrGMIbYXYj3FhrQOzLym1ukVs
gRssX+7aDchVhVESHM1Q7jCinRoTuBUbOXbAYHkldYIpZm7uBio90J5xh0VDdEbWAq8tI3dr5yCi
hgiNd+4D93Wc9VaX8lBbRvyDsxrSc6XOnU6yJezUHcAY2hQUOfZGG97FC1DsIyd4KgzoVVWnhoOC
g85ZAXcbgij9ByC6qvDFtex079ouiT96MAmidu7Wrab53lPVh6YfIx30BjISd5WGpnO7LE89Uvza
ApKIQSU6DV3xauTGVoYNBNupR1iCQLNze44FTb+P/DI81nTJcSd1X4TLg082w7v1ZYrSAjYc40i1
JRjEkY4ugzUCb3tza+dpGCNi6OZcL6nv8BsH4plhxGZ0unlvVsZHU6NgVloTpeQxDmogGQbToa6X
3hYbW0pSo+SiRfhOUW/QDQ9h5BIOL/m+DHnhbXt/eNNRBjg8cq6INukrx8+MerRh2LK876m5zlY6
Uhl/DIF2mW6YC+2iPK52uM8r0jIV8Ao5OJAeXXEMEHsPU9kOH9B0Co7WLWIF5Mn73Hl3/Gqv+vYU
Ie0uWT+5ku70ILIA1GSUngFfRYdu1hi0fCjSK7PtvLWGp7nJcp/zr21B8nCRiXG6iYx3qSImmS9d
lAh1/vjLn0cHwQML6qxrnAX2sJrQDUcvE48wmzF9esXWiga9NRbY4BB9ToAYUdlqTkx992bjzjUb
6sfgxjFLw/Bxb/gtjwfnsHVngOcwAQyuRwLUSncHesZhZZGpfxhHnhii8ldGCh1rnQvQv+jzCw6Y
+ikIzbsgUFR5GQVJoOliRfpHa+/U1Jg+Zu+S1ulr8FfqG7snTvDmqqiK/KGmf/onQrjDPdhe1eAb
n2mSeTfXpE921m1/YN3tt05O+NovFlSzxT9mxMrz4FrZd9fjDVkwcjHTxQ1EGQyVC2mjV9G1aOMX
GxHfTKsC/d7iZN8fPeCis8oeGBEeCt87xDH9XYOv2Z2gEriyOGSqBYzS30qn20IZI8Qyew9TA1K7
ncoH/InOV6UH/9EJLBorQ1Y6TktmfqYqhGOFtuxnzU1gjalIbUec5K1blfgv0TFBIXj7ocu7C2DR
k4WItx7M8apC1b8GGIpvtFXuHKuDForBGbyYT0KgXmbrAwDoOPC/moax4hpus3U3juS31moIj2Zl
I4iJDYWdn9PciEMpwBskgYUQOO5HGVEn0MvnnqVkoyPdnvqy6L51SuOgS2MSD0X5KIn6myVcZeE+
Gkp8WzLCTD3vaSJe84meZIdFKnjKSqY2UTKuutE6TqFxjjL7CKuK1EH1WU+kVsvhPBpFx0G8hTJb
V9lWzciJdZ0jrbOwBzlhCFUDVcH6WOf8a9K0+RFS0jebnSuZ3PK43UxpoglhGy5NXLBc3BgD2WDl
rxPi4xBb8qUvAmiozbEkLgYo9K8syIugY0thy07Vmy6MbdYwdfFpk12342TtRDw7Z69tPog1wXtJ
GRYw4Z7XTaf7naebaMu+jF/MHAHSe2+qqJ64zuYv/HOWXNJI6sA/jiC1MxvFWEf1pk+ji3ROdGCc
iUXF92NvUqUyObc0+bFy6rRWMEZtvG3Dzisp0uBC+JEMlv5uW+3chmTsfpJo7F1MpFJvtO4XJT1p
KK4weAVtinYRSVeQlYKH4m+3CQ05wWvEFcQ4MyE3bnLyy48qcpwvkjXJe85X6a4yf3mf/NoEbMa5
rVVbHHwNhWlABDdWiSuEdZEMDNMUsXesEdU5JFMJq8nf+HVs3gm4ifOm9RhI2bk5/6JjzUKDc4vf
HEYj5ogpRAEv71nA/ta8RKBRGJOFv82JVDbnoKSrxr3FwYyaHTf9AOs2jXc0XEyIm6S8IKuUWqzz
ikjY/5hB/gnhAkL9//CCsKWPX+XXv/pA/qu8yoKn5ZFHpcZAmgT9/gvCJQK6xvHvBFh62ClAa/+n
C2QBbWEitezAs9lNTIog/tMGYliwuIF54QuAYkk7vBP8f/lAqM74d0eRw21eYBeil4CFU/6bD2T0
u4h9sGAxamcNuEK2CtEszmBZczAaiZMB+VdQj2h0vRmTWbnBKnCU35P9T5OE+LnBPJrypDQnB0hz
+V0C3XNJZI5RuBukCLAaFFbeXyJesuBkdorrsq+pKX3xNF4Srh9t9Jb03I0P3Oa68C4Yo/yL3lXo
D+UQi2BVGIP/JWWBvSwO+vtQ+/aXl0KCzWjve0+8ytm5AEy48sfZBxQXtmwnJKUdjIvaTiEsB3TS
7FGQvFP0zTRIdObGIbX0ZpRO/rnAMbd20+f3bZ6AFRCi467MwWAFvJPrXcsC409kS9cTHyksXeiW
az41VnDTYw7b94b9jOWiubUFfTCbvKkYNejIPxdB4uxnFzXeI7m8VnNKnVLaK28r4kFeBf3aTOsb
gCRmoz4CwrdrrBqE/0YcfyoaqR7Gzl8BjAJJNoUpcqjdN3o/d5wtcbKE4mRysqDNwq38G8e35FuU
iHahlz8jGMQQAXX0HERsArgb/Ogg3dHfAvf2XxLKb4ZVW6h06/jhH7J/HxwnQAz0M7eiOu1PSrj2
Gtgyies4cI6GK3LEjjp7cVHCjZGxUcW9GrTPss1xMqXkr3R2Vdg35w6i0J4PjIGQVOol6xpxQ+a9
g8TxkkhaBbrJp3Hb0kn0Ok9teC6ijnMyLIzih8LjZMMkdT4IyYx1Zag8vnNHQ9PgwrWPmKzHzIuv
Df1MuPVNqUGf4BVxGMgZrq6qOoiX4r7FRmoZTyTiYjRXYW9I8TD6Lt1qH8TxvGti2p77yXROYU5o
OvWHaSczC2xIEvD3qSv4GdRrGS+aTLqPvFpgHpg8fKXyrmxnY+PCaiEz5F6dhkYTE9gw8HjqE2LV
Wnti+dFdaI31c5l6xTWsuvRn5vKF01z1BUbaZNhriE1bstXNq1vm5uNcYoJqAj/+pehR2KhZcugq
K4SikmFj4woeQMM6t3zb7hNJlloVFlqoMTencsqSXVsUONwLiuEiwQncB8pB7qBGvbY4mJHeqvkQ
Co5tvuWqVepQU+ZysuKditUzlkPENaKl+xTIFNOe6cVKID/aLBxohFU8EcfkTlI44jwbcDRLS3yO
HK6OYMqjR0QUlIjIzp01QC64odg8blh1462MOdLjfHXWeWASrDSLW2cgpCFzS5CeRnBTKL1XhoMk
aphpnefERMGui8D+qSJbridTjUfV4M5uktjbCU+9ixYkSNVk6G7eVN7h2MZSIF02aH8Z1UdBzjGa
flSwgHz0JzzF4ImCBuIr7rNn+K/AVWlIo+O0j/R7N4PtoexoWxAA57iXhPmnj2kIlZHf1pEl49lZ
vBi03gGxENkGYtENDCqpsyxGimktZsVRqUiMtm16ZCLcbNwwyt9GF1xnMwr7nGmkcqGANlVs06bX
/lhD9g2w2Lunk5rhiOEknM6mha5SVhylinSeQCU0JkXdthdk5oqP9gBCOYIO19HF2X8rkcXD3hU8
qM2GVo4zvqVQAFctr0E/9tS3RY44dFwgv1BbojUNbMG6Qe68C4chNzdpTqEf/9xGPIJ2J3lT8z1s
MyzjnrjMeLzo1cZ+xZW04IN8oClTkzGKlozTKIDUD1jql+50TIGqMuuD1dZH/Fg3gwjtKuTxOzCr
EXtBUukvuycaUJMsQgBtdjETzEKh921D+Kb0fVcjBqYdmmdjTwczj6+RRQvdUOVPnSTiosN5XZGc
M1F9+FXASSaBtZAfV4fcpXbNm37ZyZNJC5nhOx/NLNYaMKxo6fUc8GtYXH8JUvt5sZWw1KvUPy85
hsLOz0Mhz/AY6P/kiyZvPMdMqdN6H6uSRnJsIS1gkSFAk5O7cnF0yWlb0lmDwM7yQbe7gUooOkUe
nLji2lTqRFVMsxISRSEzwkeZahYH65CxEfVleBnzamPY031ngMHpTPuZBY7RjoEngbloTFE24mrM
3DHTDnNlbrCQAylL7hEGrSJ+aEYmmUCBb40kohelTxkIyJaW9dZI201TmNbBMXP7mlN6+2NY9jyf
kmwUwP7YbGNybqAzQ/elsaI2IDyRvXj4Lw55O7IIehJv8QzdcamCm3fA+vDNB6gOXFcw1ESeg2Mw
+GOVNDAPRWDCCxAEsKJftcuS4jI/Ww1xaK+5NvXHQI/fQKK6uzA2FQiCVh6zJg5vrq7KTeMtrkdZ
nbQfcECPu35rOa6zC1L7xLKI83RE8UtqynzNFpYXkKeIIFfltQuRro9xTfnVpqGZbFsxtNiO/vIm
d8NPOFd3ItFHfCr991zKTVsFt0LO1iEcg5aXqXpyzPDJMRYcU2OQZHUjom4DuNCcKzje3DVr6C7O
6QNJjavQ5nyXe2iwaT4+DOyLgVNKKnJYTKileANSRzH74J16pKcoVA9mJC8NdeGzMeQHv5chLGCz
eCM5SdnPNFDohWZ412AXhwcYOCeUzXIfdsDMyAuhf0l4Laux68VHTOyUQipzhWct6rfYJjgKDbX/
R4nauiCzF1unScgK9qbxMZLjZCdBYOx9rIZhFdi/cYuf3NK0jl0DcIc1EKnG4YrqufZnOFj+UqAh
tmh2UFt6NEw0Nv9DIA7TzRQ+USpG31rK6kcxCDLoNGDDrVpsIqNdFfeuRY+P2Xe7VLIxMYt9C4Ni
XAdtflvElXpwDEo2FGugbHHjystAgSdIy5a0nfEh4Aj5Jnf72Fcwypp8nSr54MyFtWCnLkWPl7Rg
Hgr2Aj9pYBl/VD3auCPHx9nMHnsnoAERVlgm6nOXuzsGixsdB9mf1GTLMGYD7LXsqKZOZvJVQXXI
hgG8E8dUzBs0hci2C8i9mdOLSohbgwQb1owfuV8L+eGL4o8D3m9HJbZ/mOr67Hp1sB6L5o1Jn7OO
cISuWlq78ZsirBE2hI482KA/d37c1ne4PvLTnOPz8Obx2bI4QrmF/RX6QkOiUPMxG0yN/6EhmiIe
Y+Xf0nSxY4Wwmy9t7Kl7VNF2l3Wx2HIiBiAVciHH/FT9cAXFZCaQ1V+E2YG9dtsw+nIU+LXBz5fo
YVQouSqN6YJm1z1UfMfACdrQegxtvlohGRl8u6AhIO8eJ2Pgx/3YzAZlBQHMDCOyswMMEmPTLRhK
HBMFdVJY6sji5G6DmlUUpBynuMFFkZaVfCiprvi0wbRcKmv2byFpf9Ksi/1g1CHRDD3fdzi/5aEo
G/yHde6Wd2qymk9Tj3GMKghTxjN7diM9HOlB4EEjOrziZOAzcvecVWvNPNuekcl94dfNjoO3d9Je
+p5SywaWYBGe1WCLM9Ml+139ZWfluUtFmQNZKsG64cdAQGN8II7W33rsxSFLNXRRcKNmjRen9Qdc
cb5BmT2toyzahjvSO9EqvTeHtLq2Uz+de7GMWsnYTsRz1qoqPYVTo5qxYjuzwi6axPpOdILpXlH5
pO+ojzwENLYXG7vX7Qs6GS+M05Xii0b3+DWXIUNSI9fOhRShMXore+jGfeHRfvkjjcx1sWgYfPiT
sOIczoWdypPZF2B6yVmV5Zm1GvmUZTwxNkZS4oNuk4r7xQStFQVv6EwY3wgrISFt107NneUhoTG7
cJvgrSSDrFAt8ZGsY91q4xGDU1sfbJqjCOnqkpouXnbXbQhVK8M7zX1SW+8ZxnL7UDPVMtatE3rO
po9L9UkUHgHVKwoAoNmAynP02HYscvwzjUrFPKkSQO3E/WzFsJI+gtkVfs0LG1HSAbDH+aYYpnhu
LKMdqHdnpXlqhiK0rlw02aapgsnGSwkjjuEsHk7aIE3VDl9lX5WMysPeTh5iyu7rk4wNpzpilvWZ
iiREW+dpIFGaDVndn6H8woVfwlItkX6CldMSVCSptWlJMFJnUyW/J2Tbo+xE9p3HFKTFs4WgbXTO
0cfIfg/xzFxX/Zzs+HwMoP3KX/qXYjSYKiBxpo34XltD/pxEGNOwzfFYHn06MzZZPLsYXyhNI1r4
UuYoSLCRrEy4x1Aq79BgG5Gpqm5sG0SgS26zRdy+p7lfb92+aaAj8fRkGLE9RYKemuMOlkMVXLNx
KN6ryv8KlQL45dIgoqmzLQyv3fR2Je4tDJQgNt2nHJTHqq2pWu3jaluE3ZoE9ikoomCd9uN9l9jA
vGpBzs8401yy+HTks1rgYnZdEKzLX0ccgbsp0Rl06kaskT8fpkp+tEiC3BJCYuTQKI2aAWjW/e4q
d6ur6XUcg+s4pW9hP4FEa3oNn85JX/moP7omvo8rh+ue0XzBaK3A8zhl9ys1q0PhTpd5xoc9pOqD
hoMjAty66OaNHeNqdUe8PHVzTBvGFmlsvCKFPjaKKoBB3Hr8B5QnlacwGH+bQU3bXRRUV8tQT3Y+
l1grivvIHh+pyr0TDdl6NRjteq4HaCzqHHrWfafJkeMT/hOA3XWaJVmuJ/hJUJ+rgcN8pWG/oGJG
zfAwV/k7DVOf3M7Hg8zCo9tIXGMuNyReQ9es98smWGIIbv7gz12Rgb0nr4uBXm4Bhe9YfAd4R+5n
3s3nmEj6qqHuIcTrt8PluZ+5bkS5/91NfD+c6ehb8mPC21EOY/IxxYpYypgcpzn8yP30l12V1lmY
5Sf6x3Fq8eKwSG6KCd+ZVRWv8BHMLcFfvLnel0GnBrkw3E2tS5IbQdwmWlsdWnbBOuquXm1DThus
+auzeRyTMuXrHor1WGKPZDbFu2yS42A0TPqQL9niT7JU+SFMWWHTKauV7+c/bWLsqg6nI6wWf22J
9EwH6cX3cLLXIl0Zc40RAy8O5lP5OHrpS5k5D6B/943jtA9ottz4fb7LvnsEUne0ON36QNlmfj6r
bW/vd/lTbahDl4AQ8aiBTK0nk6O7qaMrGYJX3YzhS96Dc0zCjWeRcgoygICAkDr/FA/gOmuDSWR7
8Gb30LbQrFsEWo17MMKVsjetEYpleGiZcvt9x90+e4EgsnYBENCvcsT18mT5ZALCMT8BrdmIwU4u
gSlOXS32JiVRUhmw4hhb1n3yG9ebjToOjMS0O4a55RYz36PEgE+sgxecfb6hMgknn8COyIu/zqf2
3p8N/za4zQ0d5Yhk846p/ifkYDizRVNakoXXRNr9xRwHAfyx+mjjSZJltsqDaYGijlkx0qEUmxSK
zAYZOLgfR+bWQ1oumRXlbrlHvZIbl2tbUgsGqOwvb694yOMlcWHVZxx8cg/2DlK5md/ywnxyFSPg
lAiBq+78JHx2MOnOYxA89lGMbmFgNp9qE39Ag84BDXWQaw+V50RX90kw5sJysrWzzjgg8OBezS0Y
M84TFcbHya7X7G2EmYzmPDe+vcsm9CRkD5hx+HA81nWNQnmYDbQZePVJCqO9LMp9Y3o7ayyomq+c
79mO35UBRTOrt+hNvCiJJ9Y0il9lStG7GRyBNa24D3WryPVOXj4DvyHHU9bH1A+wUOUHW5vGndFe
cRvgecXYO5JlggKPLCL8BYC1Lu3wh2roxZ26kjh/OE0QNQin4bVlTBE00ZuqJE+s2tPXda64MzIR
vme9XpUUoY1OuvEgNG0LTxp3lpM9hgAlsC4ygnrMa+/YNv6LaYHDmItHYshbO2iPC800h0ZsAOJj
tr6D1oLPGpAA/lsZgHlmNF0OzH64gkPOhDvux/MWK9pzO3IVxxTk7rCy0CBMR8FamQ0BJ+s3xWmQ
EeY/GKjWeU8wIIU1zzsdLn9B1a86yGOJN9xFgi9d0SAqc/cxXsI/fupvFcC+nWF2zSrxmp+hKQko
jJ8U69zl4Eg6oTduPr+1NS6GAMtgWHNYgekfkUtjyjXew5DG4tSdqdq+GzlzeEy18ey96jmkJlQk
b2mR3QbRru1enakHuCZE+e4cgGNYIBAx2gzQvRdGW4juH1Nr3zKnvZYTIHtBxwUrPnzUthNHDhKv
deXjxuAo3lcf6GlHDW0n7BOmS2Ekj2E4XsxAmevGReq1lqms7q2XKKw2sK4KLnNM0N1MEz/uvZVf
Jk++WXz4GWbqBJinGkmWiwRLesZ8qnNKsRNWhKe3Kb5ygdvMwWnZ6773j4L6VFZF+8PWHCgBlo+7
3EbixjfTctmq21Nd4Gwu4zJeI+9993wE4ARHbz+66sB5EKs8uDeBGcQlq0fer6zXg2JileYvZdgH
43vANYqjbGJPAXWLVMSMlC/W/6hi1AqrH82MBAaWoka4b0UutoZf66kHmpm0UuKDjstsN/uFVWOm
z9p5NxrgE1TsT/iBYAhWZxtLYLynNdp+Ab3LcAAXH6R1e3TFc1HncYENNTdiADmO9wcCFtPxhBUW
hgRPxg9W5XHYZVnn/CGbDUVuHsbHxvRpRaRbUPOec3oCvOHXrBFRbvconHhZ1daN2vpjmbBm67qd
DMAuKCLsdMWYXRO3ZrYQDNYLJ2e6ry2iJdQ6TfH0rr164uIYhUa+84o+5lYfs07wNfrJi6WXFjmG
whLujVxC3ZEuqTvLmoaPEZh6yRMBXabFyUqjsTqmAY7EFR+71Ns+Uz2CfgmkVk9V8UmSsXsY/Xa+
CZ1FQCQEZ97/Gbol/xi6LXHl//vQ7flX/EWG/3fZ/cv//s/gtVzmaoHvO+AcTN/6l4mb/A/bcy3L
FEyhLHP5G/4Zu7b4Fcf0+G02v+q6JolsVfVLItv7D8rPTJcxlBW4yByM4v73//pvJbPq3378ryAB
fut/m7Z51vJlodbyh5LeF/7fX/+X/H4FScVuhMsEPWuobPZFWBAEMeKgPkKjp+01swq8ULnfFdmz
BAfzkIS0HM4+I4u/4VYua9kcPAcicuwDmhsQaJznE/0MfanNc1WmzaPlzdzq3Cglu5Mu1fIrtDyj
I0JBS169Uy3VAy+x6INuHRmJYJGMhjSBn1JHDpcP5JQpIwra83Y7aUtZzNGhc44iEyZ1GBlc3IaU
Zoe2tQany4S+tkdyZD5YNPAyLZXey0VX2+ZeJRyZYZ4slWURYwT6qKneybh10TFhRlfdGqV5tR1P
hEvThUV/hmtk71goA9wgeSfcd8rm4y8CY/Rqafwg+GdKC+nJVttgaoOqvdaew8Q8D1+o9pzYhAvo
xMrhXOkI442LnLtcuCaOlj3tHXTDFJXx3tLjiswXBdFjCtcUlw9faI09ouzAkF/MyiscciVRgQO1
jf2YYCR+qyUFIGBJ6sRJfzeNYabO2icSRBu2iQT6FMVB5zyShrLLjxoA8cIri8FJSco1hekLyS2w
rb7jxpv+cJACMbXKMVE55CDJJ9tTbh5UWJOGcWVYJMzrnf7/sHcmy3Era35/l95DASSARCLC7QjX
yJmiSFHDBiFqwDwjMb2Rn8Mv5l+y6t4jqd26Pl550ZujQ7IKUyYyv+E/3AK8WbN7X3pYGFm9EPdt
nyIpD+3FSnZZXDnLe4UN8fdMOCDDi0gC7DaerwGKfcB3nto0jK46i66VvSh5YXtj+lCtU34xLQ74
BpKKGQ55z5ocicR9XIDIIREL/qBEtjANYgDJRROijrt1StI8CHlJCPWsmkq2SFMl6FEnTyBZU3fA
I9z2AJKEkx4pS6Vod4F4QCMAY07VwRwIV1pziBtZ7oCGSYAmMM83Ln1wJAiYB/sZQCXaHvGUODvX
w1X9MkbBoN83QCcRwktlCZM5koqUdpD6ap2zLLlCpRlfiTYaNPpYiR46wh54qRdBl7fVJT69/jOV
ZBwHrHXewYfqwQGhvIB9WhOMe7uRzc1CSevOwpnzQN2Kshb5Y3mnMY6ApRKtUBISkmm4y+7yuCDm
BLccB9mL2anHh5gI6B6VVX8n8mW27lTf6ocJyWaAZT2SpLuSdsmzY1nVhSDT5VlVvBL7fimtozfq
BnGsqCseRc1OvUkGWg9NK7wHLOCaL3EVy08RUwt+RGBhstpjEE9mZa9YfBZVbBnNrtptLn23KmEt
0osC3+GGxPRA6nLrJtP58AFuY/I0owh0p3KedIdLdNQPl4tI6DG+H6CtpfO3RMxZBDMmAqUZlNCS
kNcnVdjyXrbD+JVVwXP1Hs/pFh4Xbo0J2GVgLdA4ymqDwFNYYFsLK1I5R9cG1RPsE/wl18/CET2l
8AQJseExJKvDLwulFwQkmtjKoABHc7fW5WUeUiCqfzTd5I4w2608ChJwgFSBCcbmCuIzTvK1GkEF
VwjkQykmicRk5ZoQt0W8S8l2LtvNhAQo4txVZ1Momt3JOzRoQ4bgwwHS+Jt1sPMndBW4zFt3ArEz
PZeIr+GJ7akOlAZy10kBLBVDOwH9pPFiBAZGo+zVBwAR3tcYe1H4rYScMM0M4756hhdQyU+IjNX5
kwJ4NB9QR6672zAf0u5WIjqN4UqedHAx60lX+m2XzCj+Z11Wd3TxppLmoUPpL+p87P9anwDRztvg
AuCAh4ouyVeNitrnhMFFzxOBg8l4ZSZ+QalrLKxHqlLG4KGgp4UEKqE6Fajdgv8rqGUOdLv6bXel
cqneJVUb75ZxlfsudUE1zEpp6xhC0gXwOPWfXHcS27ITYQcSd9U72MblIQUyrzak085xLsPiOVn8
4D4e4OCgnISGj0B2aOcOcUCxKvAuKXhY91o203bqBGVk+FDHpYnVpY0wJlbpUFM+j4tGg2Mqk12p
pxXCcF9edBDNb2A81RhltOvylHd+MgNYAwdYZkZNYcTmC/3ZWRxF1QcdpUQRHjyAGcdUJM57Py/p
CsDMreMSsX2NhJtnOU9BAziHxr5HtaSj+RQmTfVcLBnOaZQSofu6wQuVvrb7nMSsxFeaXk77LSrc
vr5t0Bqhu5AFDDgQHhqyAo1yqN5stp/SUhL74nxYV8B8cT6NcItE7fVbnvYoOUkprI9y1nl801Ww
UA4Y3VkRJmyVQOyTKQMxSASoeoHnw/Q57QE+B0uDypFNfl2jynQHDAyTEa/yaOQLFVTLwbgzjRsH
15LbIl37akfzl1IR5lNH8HTU5U1eMsdhhlZIWNJd9EEb7F0Ug8Pd3OdZSF2KqjiluwVdUwsIKB1H
NPZX2P3Hwm3UZ18jftJOEOshP1vZQ4mK5w3lfPlu6FaUKHskGruN61XzS2G5003q5s0XbDuR6NPp
kB8ia1qaPTWqHAYrqmpbHSXDl1HajP1FlbDNbLI1zVF0SvwkuYty8C2HpRyQMMNVYrkmoRQ3ZeP7
ASwJGoBLYCU/ltWLl2O/Vh0vPU1CVJz+C7h2Bq4Ff1Qxukvj//U/u/RX5Jr5yimQdjxcIgMgYUTL
rkJfHeDYScHI2EdCAwlDVIW8MPR/FjBy3xB5S9dIU8kAXTMsHc+RtPdGBLZQoUL1yFGBkT36LXL+
UyRN3P5rJO3arqAe5AGN9B0buJzBtf0USQdFD6BeE9oSujbzcbERxNngM09ZZy0IdggMTfQyo+KQ
3OohGBDaxUKdpA0UA63shsUJXKjsngKMn3vEEaZ4ug9Rl42RZca+G8aoJhO9apDbyrCYFkIUCL0J
3Jd3DlKTlD9L20oPuQAhcBHQnvG3DYhnhHCrHtwcqmNWTUvG1j5WiYDkNrUk50DQNQsQaYSWjDIh
6T8BWIGJ+0YDDrn1/MT6TFlL+lTK6ctueBuWW68PY4opqYtgTilQI6nQOuB4LDzTxptyU7tQAJQu
PGtIsG5kX1nx0xO4QblTFoLqlTOlmSQL6PEPaYLPgjtibbOnxNGQOre5hGQP/+VjGOTizkvoG+xR
iI/vkdAIvyT4jH6s40F9Q6I87FD79U200vUjvTqtidJhL0/lh9hp8aLPvAmKNOD8sLyCsYnCIyRp
rHW0b3sKK69qqR/dNZOo2DXrJKBCriGEmyZQK8J3CSzpzNfqua5713n06wQnDLIQfRPKSCHXOlhF
AzG+1+sVRY+2B/8V2cWlyLSC5gky/VpIlx5D3U/zxyomQDgYSBVAtXGuoueaogviiDAscaLCH9el
9gcQad+mffsCGKqmZYRG51ewbFGytdGuep5Kf/hkp4CW9g5qQ0fEFJt2y16ivvaREbzMpnTqoQXn
UCFsMhtvUym/BA+v4u46833q6Y4EnHzoiBSXbc6KD4plkbimo0qHvh+hJCVTv5c0irtW9xfwnKxv
yWiB956nNL1GyC95Z1Hi/uF43vshNYyNpHeAyxSDahrsIFX6qIk7Ux5Q3h6KwsFDDRYjKDhchN0P
op7RHsk9PCc2AXT6dzQBjDJFpm1C46RYKQYX8E6xcUcbgGJfOX+cKxLi7Qx04Cv2IylRKOlUCTrE
Xx/aQvpcm+OADxFuTRmuoOSI2H5od98ToDtfownxz8D1nBfgXBmulXE9G5RBiwyXpEaZ8990+qx4
86mealt0x8gG47JJF+xMKZFV6xfP8pv70fWRhWzbDmhWPtZq2Nld5IcblbQ1YC2RZvWVGDoXu3Fb
1Ok29nuX8CTCVXAjUkqaHwuMuL+WoLCCY1PWorr2lY4bpm7Z9I9VLPAYxfAhhUI8iPytk/niXbQ0
+Y1jrUO0I6Oyv7UtfZBDnEowX/2YqY+ZH8uHQQ7hxzow7K8ROgXmyYULHR2VivK+RW0fSn8hIuTO
0gA32XBQ8Xe2apsiIHVdaBjFBFC7bxUUOR8BfCM4MhfvJ7qiaEWJZNXvs7qIP+nMjE9YZGAilsFR
9k4uE0vfjJY5VqDAaQBEuqplkXLi9jZEX5KiMWfbR0G2ALCc3OR+LHuUIqh+6PxdNyPQs3Ntipu7
CP/pC08k7XSUQhJxxZ2ci72fTQZo09YojrrA13mhWtnhek41DyhdVMZU8HQAQsQKNfrHXuWU5a4Z
s8Q+pERFehPXBoYOtdoycKcafE0JtPKW2NoFpOkgjr1xVtVEO9W5kTyw24+fLDuoP5VeK0DATBYp
o0V7e9oNcwqyAatGo6SrsSolJOvlfYG51kuvhu66meOVBBRkDtXiBRzWrpeeC5kIHzxws1jZAk30
kgnh95aqNqRUYe8aXriKhGkdJjQktIsnrFTZtA+CpoERAvPhskMCYcXQKIjfpW05Yu4DBfBQkdTe
ehCRgfYshmdWxm1f3kYr9kTXSN9ncFyXDMQODjvII8MVy8qDisoh3OOpUqHv0jIpNHpeFRjeMHjX
R1a0kn1IJOhQWHXwFqfZ8SlN8fDZdn1lo8nMq/bkeXJAfSoCNRUBjun3eaz8bBt7DVVyVlNUQNgz
AP4trfDVZoA/QR7kFNg0FdgGIdGUifIZmwfstoLB9pFq4D/L1sYX5hmj0pCmvs6ZfGMKOZscs/Q/
kZQCHoXBlu46lO3wm0E+u9k41Ai+ofFp066yneyTouxrV5feKa2KJCg0rFNJfL5NdGLv9ErkZ6Aa
ARoZYJeJ+ARYHUCWd/4s/ffCStdPhRbd18RiLUQ5oZbfnF5b0Wapbft5rjOsaN2+q394OMIc5zWo
Udhe18/UrzT6OA4gniQy/Y+mzTqAYSCh8i3QHufdMqzOB+mDSkBho0ZNf+LbHyMcYUBTh2J9l1Mb
+AHUYqQvxTKw7VKsD6Yio82YjEF474kyXdDSsR0fMj7aEFShkhoKHM3mS18HzBmEGCRLIy8NtiZ6
QpGrSkf5lMcWZFZ66UCFCvSY24NnCMA7b6YVsxn93L4FZwbeF3Qo+sNt43pbCFeLeohxi8C3MkUp
8q4fhibeWrGa8CGkCl2CFvTyMXW/5KE9oDMwr4Ojr5H6Lue3pmc+N0ClJ61u4tAZ8xsZWyOtBhbQ
qHqSBbH6DqlgjzmQB3N0oXPLMGHhwtsOiCC/sB9ARiig6F4Hb8UOZFjtcBJqblXdquIa5rFEyn3N
nK8BhBeKW8sStzd1EYEBZwWm/TYX1DN2y5SjxsE3EWUqlsR9iQsrm7auvZRwaEFwo/6NhUkU7VZw
kNFlj81j8gF9W+T9equvsqdhGY3iDK3O7CJKp9jw3FnlnS0+OTyYcBALw77CxfqsPa939zbpPmLo
ulaAV8ewGD3FwmUgdniIoe39vc1ZxsCIotB5XGRmkYKOoe+hieMrFMdvUK2NKM+Fs53f9SwQ3WFw
S9XdpnlMWh/ZJpECZuasPggKpedph0eGXRySqdEBpCxUALd4BtTxjRi9In6pOwugezLMNsOU+eVA
q4EGw14gYTFdzEBX3HlTzrHrfQMZoYsrbF6X/G1AcRuHacJp60i3bcBsoVnAi6HMuwYXBY1ReYDn
ClOPaYqImYsEgPOMubRIj3EbEAozkf35vaLFS7/O9yd6lJmgfvMpnBznI11TkulS6eiHrZUrkebI
MAgrYrj2lFBt9GrEymTeDWMJxE+1YzBcVEWXYy0qllwDyh6RP5Nd1g73GQtPcZ1kQn+3CKNv1RwF
n8lZacY6mCykwHAx8ju6agyXPUiISmxXSr5gKXwZ+zschFLSYKq+d6CILOh32rExzZF+HN+gW5vi
mGy5iF1RHA8MgiVoX1gTUn2gl6aY6qhye0DHp1HdDwHd540DEg7iKGFHS7SGOAz7u2hBu0tl/2hd
mNk7J8Q8ij7e2rrga0RLoQVD8mgnYUWiRbZAFjwSIHiAqP2Z9y0KfVa9hn3zPfbKgA95Vdun2iOa
PuglGDCrmyavR1rfmeUe39MMWt2S/KBYlOXbYjQ03XD2FqgREZWqnpB62IEh88CZ0A6De9vKyZhS
U1q4wo6YR9wFdvLBAiGOOpiMcwQnKXhAifFNd3Zsczt56+ou1peVX0PaG+nb0Y6jwwd9PMElZrtO
VlZdhFPdBEjrZHAjRq0N9nRGlJKOu2rFdR7W+OPGLj2I/aiDEVZg7aD4hIighiiTyNzfezV6/tuc
g8Gd1yB4twP20mTzzVLpLTAJystTZpQI7D6cvo7WaoBXfVJ/h1SNOB8SfG320hQNdJpdG1skF0sP
YHRHR6yvoQHW6HjB8owHkOGbehz03KJHDeFiPJB2hIhVB34s6GMAbbIi+CvuILZ5XgXBvWLNj65W
5D86DHTLOfsQ+NOskRXo3MyBf0jw7z0RemYuAQLoJ6if/1VAOBUQhKR99Z934fYQ34a0Sn9uxL1+
5VRAcMUbx2X/DKUv0dsgP/5HAcG131ADEFQVlBeENoXaf7biLOG/CRwl6ODRJRYEnD9z34I3Ln5y
9Og8R7LZSvfvlBBoFfxSQgBMDo0ukFDiCJ5ECDXt1xKCG4+uaFgJ0ZyPj23TPHmzhRxqhZLXcux8
QMzKV8E+jJFo1Dqr7pu+Sq+nrEWVgZr35xmF368WeXC+aUMBkkPlrQBPlN6P2pIELqyQeTWgApkl
H5RMCY/TFxIe9+ADcq8GuslupPblSAo5+E+cyz/SwLsUS3fQMtKwBcJrVtWPumvfsorJ7aKShOBB
zHsxlk+ujuytO3fecwlsaJ/YGRK3YFpLex9Zy6iPLn3E5CkrRQQMC34de89Q1I/ouBcQRB1q28QR
hXqE+pBA9F4p/Fn4GmyB/LZ3cRWU2znthreWjwD0RixzKY5o/QBgmEe/jZ9FTXnxybF6YxzZdsYK
ldbN+M1ryWFpV43ohtEGQjXetULLYoWKHLhf6Nwk/W4ZJue2Bpl0gwCNxb1Smxw/sB0uRMlZII9p
DpBy0zRgRPaiQ5SOiryOHxJo87egsFCMpAgbsB248ECEu6hy31hR/LQ6SATcuXOlj5QdYOLWtoqN
MMcM+hkeRx3K8nbCx4tzP2ifHBLYDCZRi+0SPYMkExO7N1NnT/jCKDYZBtB1F15atqYVQMfrokVz
dppYjrJ0F+uEbigS10mAd8TUBt41W8W+yQuC6+x66PKnFqBFQ4n/MbSG5pCO6/oQOFDtqB59WP0w
uRVw4Y9dGhJ/Z6UU1W5A/wMq2EL8/EEB18KQ1cbLl5ZBmeB+HcThsOwwvnSRfP37q9l98716HLrv
34fbL81/M3rwX2uAPIzU8Fqy++un2/RrV/f1j+H3T/3yJQp75uf4e737Mnz55Yf9awv/QX/vlnff
e12cTnD+5P/tH89AgKel+f7v//a15pAV0ICflyVEHv+0kv2PH13aauTv+doZUfD6jdNC5ntvaNpL
l6VKhS7/+89KqFmtPNtxwtD1XrEGzl8sXhfogG1D4vWUw4rlBH+BCizXe6NYxkiRlAca4W+SeCnR
/uwJEEAQDlzWLw5HAmir3xi8UZC7iNih/rNgi0Z5Ls2E376kXeS26P570ud3Pz2d/4MhAmvwr2dU
FHhdZb7K7gm/+deFE4J83oyMxoS2GQcPWBjaF2u0+W84AWU9xlPRW49/86RsGaZ4bEvY0pSQfzsp
yPMRLbzphU6O276gYTVYj4jbaSieulshb5WD/H84qSDnC2yEtg1H2/7tpLIrM91NASetOV0C+zmn
HRy7yPTRocvRFZodTv3nO/0PA4pdogp9ETA5qLN7v50UbavcQ83xi0YJmSGMchrHL9Qzue0IixTk
Hf58PnO8+tX1wphKYAXg+mx+HjcZYAegvN8mUDyMuUCyaYtJCqF1JseMU5yGM6GNxP0VekgpWyl+
ymmTBoh8/qs59etNmwlMvwD6NI+bK3Ds3zbjzpIK4ZXQo8mTJipAidwMbdFVNucfgxJfgH8xi3+7
bc+1pYTzzgmZUg7hxK+zuPCyrAsUctVxgT5hfiERuragVHXTuNSXQeagHIiQr430N05VwG+zg50F
VZ8e//z4f32blB2IAM8Hh06GJwhS5G+PH0RA6Mrqs8ODx2opgOt7YNa5POEuTajKAkbGfOxvnZMl
C82BMFBYLBocUvDbvVOWWDx6/mQ6WTVaj24pPZYMVaEQTtyCjezjMoK6sPd/Pi2B3U8zjYVQuKaj
xPAGoeks/TbI4DWIa0LKnS2lbevR1Gg4ob2MC4McVR4jXjNoFNpO0z3tGzMXCp4Jn/vztfz22B08
iVl43YCpx2YOYuzX4YfvSrauUHRDUhzxNDor5hnMLGDWI8qGJaokmYFj/6u3zQznX28bMB/pK1Bo
Np0bn3zT/m24RZp7fQvYbFOLUXJee8iQPIQTQSjwr16qQPz+xAPBy+S7vutJIm2cRX69y3IJbDTQ
JES+xBY85DmYOu4MEZJQtnjFARh4RGdz4He0WubOuXNqQa/1mC1+bT+4dgWq9qmOFbMkfp0rGWjr
IWg2eR+bVxOsWD+NN0PII6OrUa3gZvclDVuOiKxXyz82fvMY30EfDE0Y52RTMyGvZgtyZTASTcP3
cfU1Z/3HyRuqgpjG0QfL9AdgpkMKg0+FKxQLNMVKdYvQYDaHuyClGB9s9SQrM0/SNRyCY21H+A3t
rGYI6Qr0GgbMsEvwDyTBjsi8ecwhnUBO1+BekmMSZWU2wpuU3c3BioK+DV/o5Ro8TguK/0b013XE
t2mxHJ3dAMil2P8ERBelbmT3NaWQO1XYTSd2eANTe9qKAnAHBMMQX64JQlk7LfL+/EtgDGa6d/Qg
nI+IPxTNB6GDho+3fcKbF3FAnhoJdcHvmiVOmB5+Roui29atNg99tseA4Tu9Rec7O83fqcrMhkSr
05raI/01zyZRPy3p54crEkiAFNUtTxUNFqSqLIdjiS1mYZo7rpkeAoXFoD0AaSVRP+aCKsl4lUEG
6Lvn03m6vnTRiSwTP7R2KDA3LbJgfkHr8RrP02TKb6gfeaA48tOi0reJwLkcWA+P9jx1zs9DqhQ3
743v6Yr7dU47KgFVaz2udc87WcFF5xH0flHp4JjRzTCjhCsM/p2icSgaXsRtA+5m66R6KvJt60s7
Hgn854xKTQqvs38O11Atn86HguxsjrHIwWwrY1PX3DTZFDJjVwF0fp70eUjiXClG8LxSDbM/df6m
X2DEf4fe3PB0/IIX5WXRY+zRRaYcwb2cPx66jWYaz25Z88EUihtnq3HB4dk2VbXwN2ukFaRgbQ8W
tURNtooU+jRlqD+1LZ7P3sGjhUU95fx5Nze53uE0CIUvzOMcRwSWpk1QrV4GZo4NJb9Fx4onh0II
QYN0hcU9DEPclt2wtZCwrCS4knbMx/l9LsE5Bh/CFTCK9ZVmVDivlF38QPWIoswA8V6WEClf/2rE
/yPvnmvOEqlvQOFKJ36cJtGXy3vWOjfur9zKhyz5DrsX884hbjk6AnH4ERbe5Sl6KvISw/PjeSKX
U20+CHrPvJV9Patm2TtLH7Zf/dISsILCJINJv19oZfLB84t+mvgA2tgwzn9xkJ7Ib8eGViX7yusj
XqSHafoNPeiCxx+XEnWGZ9Qd0KbfzLIvveWhTfBjYuaGTmlGKNYmspvMyL6LgnUK9PU5HMEwdjBD
mZVGruoU8Sra8m1/gP6ZNwLyj0CbwSTIgJcudbKmegUc0NWRuxVVg9PwEcammeKovznEWWjpMGpD
mJo3DgFMwf0h2JiuA4yAQuIh0tUezdHQ5cW6o3lm9oe0ldxzNnjYtB98lypmcxsFRMAkjT4tHWuz
lJ0/ILCQTaH8LKmy0GLx3YXIpqB0zvGAoxusgvIiCemM2cB3OxuQZ8cKyDx8BIWpiruxala+ZLfo
U0ZGmyGOwBtRswGR6XVNG5QXQDKJmiE65j20psxu5nA50noqeY3wKDK76ry2E1+HOwDuCwuGgPLr
xms6lwtpPNS6gbvW8cxRQtAe/NKU5jkK7GvzSdXQSsRJp8+5SIzBNb+LoEbJz/5imY+7PS8BrBNM
UzDBpV5bj7hvz0Z9DoChOUQ35LTywUDpVqE30gQBvcm8xEEO3Uz8cSUU9Kzj8CW8WT7fWpQYAKJl
qkLjxg6RzXZA6XnNXF/YXbtwp7SkPegykHaZpBeRs7Rc8el5ln5lvo27c9cmu9Bv9Pg2TafAsTf/
uPku7KzHNJpX7Aw2vBvmKVc4BvDI494s8kUOaGM5xvQAWo8mQBdVCPfMc4dahq3GpylGwAeie5Rk
L71WNJ5gY65ADVpYCai0F1O77OhKBxRnl5bpfjhNg3kaXNaOLLeZTwjweJzYgpBsxm6RtODpZTB7
ql3VotB815eKhXc3hB0wAbx+0Ci1LlxAYfLzaQiY2aO5h7ycAsZxchqWtPuUPGNurpHlTV5XU8dM
Cq9E7Jl4Ayc+zpb2GKXjEuv1ts5vWlcw9zctaKLi7vQUQZujWgKna6roXHcI+RYX0RAvTFuLJqR5
RrTHuNK5jHoOH66Zra0LUPJQZvahTBoG0rwI5rinJ5wvkZlscQQZPYV8NagBmYqgZYfB+QhNc5Qr
AtjCGI9IApXlWKKmxw0A6uhyWHw25Fz7xS7SNgoenCkxB0OiRg3MVbtxcZPKkporcgC/q/lDD/iN
G14iCgv4G8SZ+eV5AGSFTjI6OdD3fXDdouxf370mT0Aqgh8nkd6Bj1EuDeSJqX6+89O4UdgzL+zp
L8jvKw7P6gKL+Xa04BekF/5Ud8ohgkYZAKj2Mpu3/fR0q4zwk05gEfsKXRn8cynIO7PgA6A9/H9+
Lqr9gbf2PGOnWjkMV98UJb9E7tuTn2Ehm8tgP2ERqRJU9WACFtq8kmCwzcin6JQwulkt5pki5Ov9
WFEVheJSva5o2Yy+J08Pd0u+BTbJHGNOCjMiGBKYIYTmLPglCDWIb8iOxtZwmYGv58k6Mu+dDmoA
RuWIY1pIrcEOiz2zdysqjd57Wa6jcr72Yqlc+TZGcYKrSqA7cETwoRK6kBNrIjS69fgkdV96DJy5
JwqTdioPvJY22jds9eAc7mQGhMtAGJCd9LfueQGrtVlQ6by8jnxDSSK9AgwUJp/s1oqtdt8UkfkT
VsQrD3ctHYHpwzIBkYW+qnqn51ijjYzBVUn3dZTb0YHkLtC06Vu2rhjTMnYd2uYFewRyCTYRc1VN
OZsVGxjY4bsU4aExPIwhs695OCcuDZZPFeRfX5kWYY+/ez3jF1PHS3OoNTiy5ZL8vubQrZfEbElK
ZQ6HrlPHbIdrupodM816E0773mjCBwPIoxDuYh6n4stx7P0qeQjh/YkZUmCKNdeFqrHzZjD8IJk0
LVyUE4HcgC2tuqNTZLnOrnuw9ZwvWV3zFpfpAIcL64pExB5YNVJDSr7jaGICBLRa4d5EK2I1aGOU
pSdRwowwnNW7inoyXz/v3iMRCcdkuTbfsyvaCsfzI8MNgMSFZic6e5S1uaTh6ECe4H56uWh4AGjJ
9fXyzh2Yr0SfEd2n4EgBxkTR/rwk/DImziHMOoVUbQGfZbyyQT0gsy6BI8NKPJ86X8LMna4sq5mR
z1MjlIv2oKkYEPZ5aehzdedrRdWuwjYs8z26t7t6cc3ji5FkybIdO86CXHdER3aggYWooLJ2Xdua
e4QBFwXB1k0Rmmh3UdaqKtvXsuqiLzZBWq6RNIoG+1t5CpmdpTM3INye2MhychNGs5wF3H5thSa9
SGoE3scbYs2BK8jMRb60PgjG9DieLpxFySxPQ4NufoiJK2v1C+u/OVSDZbcZ9lP9LXgNx6KMZeXx
PJSsp2ZEJ9dSsY8eEJrDNTQiNARJZV4LWnWXmcMi89MwG1maTUFgAd6XoT40drp7iJcQ3fPj6eN9
nJmVIHwtieWIQefiRgA7R0WqbxpzC/T0zdAhXWEyUJTRTaJ0znAJ+VxeGbsLeyK7gteHL5T+mqTi
ZZVW7yWfZsBYXE8+J2YuNSgLcZQWTboufBrmHPD+TZZOEShE0C0Zti3dhvSXfspenYL989RMFxly
AO80pc9p6ng6eJSNHTcLKKoV5Y0lplbLa9XVqgSzc8qjxzhA2Oywlips6Xm3fgH445uw4cgGx39U
RcIV+ci9o4uU5zOcioU1dVl+aihpmtkWRh3vel2FmfkINj4hMJy1GU2uHTaIk5K5Y+Ed0VZWVo2P
B/z0kOmdgvwnSBl7KqrNa6VzHaOEYwDJi1lGgW/1QoEcLPMyOdLHt0aY06xSzKWKUJdzn0ujp3Hz
TiXDDsixeayLMAWHKohpWV2qZBkDhFcxvKRJPq+zxQwHW2E2kZbee+6A7kQr3zsGXjLwhZYsXKX7
pGY2ACgQg8muzpMWLgwM5MPUNz49+RB3boF8HXp3KtlRzRk55jSMZvgtYL9mpE/ZvhPh5Rpsz2tD
QtiaJ3uhG1vZF0TXDYsjkuOSf85T6hwx56dMcvYAJGWXnoypE+5P93ye/ONrtH9+70uJvgevcUgK
OKDUBqVtOJCyjBmSHTYwAXu/oLPMw2FXNq8OcoxND74jlh06U6cDywXxy/FKk3xzkP61Hh5YAL/w
XKNYD2nw9LnpNRmib24SjPMyZOe07sjMINTzS4k6I//kPmhNCuinquN4mkljU5hSjjDdBDI0sZpP
Ghgaj3dcu37Wx3oVnURKmXWHv53nnPQ6EXEJSLZE+sYaqCToa89i9a8R0yMJDKurFNHftLxNmkkO
xgu+LObm0zriqEc+TXTPYz5f79InrtHjpzvZi9uoyFVyEza1QSAhojKo8LLRPkTeA4iPuosfkQFQ
Vv61WiaMFS7jHp5F91bNQ7m4D3CbPF5/kdrmH9kg/62vz7d5nsLNqb7S14VZs+1eANO91w3h/zfA
teBBd1UZmFrkuYRxfr+9U3UGxrKpF55HMFwcWqZbAAyR/xC9dkf+XMH8tWSO0Ad5GGVjOgUIEYPV
/722J6Efi9Jj9z6lz9GphHheARfiAgb1z6ekMf5r+RKyCRVqiuV0Q9Cz9dzfTlrYwhonKHbbc9Wh
pmXMY0Sd2cwWE6oyhkgvmbbB3BeiWR/1qRrg+UiFJhdQ5MDsPjgot7k/yKeltHa6yecRLHbj5jk7
rRyWngneR17PMRU4LH6yXLZmptDasnpTm+qgtxITNn7U20fbXV31rYtGgNZbO8dsBg2PUyksbMAW
sqdQCedgOFGYrfDUFavJmDidFZR+wLCNspGY2Z9aDv6K9lx61Fliok2I8mben2tDLq6dZks8zZJz
hcCOlyFuYMEERYqs0JybzT+Sk3mzTPTIT6eywepOpq2T6sJBZdtqzIa2/hy0rGVrtrDT77BdLM1D
0JDffnh5vFCxxlTVXPc5diPmo+VGQqthmeU1arP97lxURknDnCpeAG7J+3rtzQJzvqYKg7j2pcBJ
gVWwwkSD5e8cWgK3Ndtwetr5x6J12HXOraDa7WcuzmfKzfER3qtd5sclQsqu2yZpaDa28xJ+jhjQ
WDRfGL0kBSFEgQFg/1WIg1eLSfzp+hh7s4Ccl1QicziEO4XvMheRnXbi8zHRTjSrUeZX5nK9bjYf
yVtd1uEO+a+i8PaJhjWIqJlt56LfWUWVGZ7UDGN/2sAzer3buDMT67wDnO8Wk14TKohT6FcLvwAq
CgcXIOjHCm7yQvGF6NP6fH7LX1+sc9/77akBcGK4/LN9/tuP//0/7ab/0oE/fq/vvpTf+/+fWu66
GkwDP07r6ucmOkyLn5YX0/w/d9jNDfz7v33+Ur6k3//DF87wIfcN3j8AbDy6giGrDX2SM/9IvLEB
DdGMp2kZQP9hCToz+S0Fy8gzjSXzAVp7Pl2dMwHJctQbsKqgAQGIhsErtOhvMJDoW5lu1V+dHJo3
LmAAhK3osaBp5AS/dbMG6sooP6N13eXRAMizLKv0KhTA+wrRpxWqoInycUhAeDP+QZY7f2iHiJoB
1SEnBmNHWWj6NpOMQeFTVWy0uGwbeXbSQfXdR2UplQg0x5CTkdEA/2chxFI/w+hWfbHL4xBb1SyT
zmdBYF28LX0L8rOTOWiCqHSxH9Yod+PL0KrI+KNoxUQMpTi323ltvup9qaePnikqk+jqRR1UXJQw
0hcCumXbEbN0EHeG2ZXIAkDquBYF/bFd40y8/gDeF6t9iEos9yAbWzjjUSeUsdrrGvriRZAgXnqU
q+1vHLeNPxMnoLkqZHibDmPytCJ1ep34dv84d2rYek06f2x7KK1LWAGH0r1+7PoVpExUf0J6DJdm
XX0rggLv4cWZwDlDBQQhQzXYCtovgbF7CXx7vUR/srggjeuOPnjxW9vW91bqQU0RGtYLrlRbB6Xj
PbxJ73+zdybLkSNpkn4itGAxGIDj+L6RTicZ3C4QxoZ9Xwywp+8PWSnVmZFdWVKHkbmM5CFPDHeH
O2Bm+qt+egCfNZy7Lis3iQlQCxrzOmSzdy6LznuwC5OzmaA6WeYDsN9mOJQTQX08zK/0Foxnx5VI
CcIsf1LRCscJ4/Y+Q7dZkzd2Nk1HTLtiH70i69+/QakJV3U/E42qQtWAdBI8eknfK+yjV2gLmV2u
075uQCkYfupkXyaJvWKXeR1fFAYns2pvRqd18M7UIuvOQdbxJ6sSNQdccEsKA4gjH74VDJ56h8IX
GjOi8ZqOCVnqNDoLU9rq0GZFgxY8Vw8lVOFo68uhDqmBZooyVgPdJG5ACd4KAKCrVxBebfnFrolj
0UXynEkJrSI1x5WJH4kyLzGjarU0ZRUw/dhgksseGwCykeAviJLRMkglkx88ouCA55SkRO661Bg3
Ewmjm6behvHL6DfOUxy3Nt1c7jC+j23oi4NT9wmWzhRu9F1HLWRy4gvPvAuNQl8JZZjiaDjhkJ3c
2sSSq5z2o2OcyeC4dL1dNE+KAo0IZtUhpEP5ALT6ZuuWIsC47n9oTgVHNpjiJRN0VOFgtR5KF0br
MOOUdSQA34Aky5lNJLAys/W6jYvLjfyESuiijQzO9RpvWfetIyKJfy8j18osKtyT4gYwTLmgJocO
tCvbzFMmA7Aecw2xImYAsCKrMC73gb6IMXrEfHjfDDrfi7T/4XQ1ZUdU+63Y/cOl55+r3jpfN9W5
Jr3rbQy6oE/GPIfl16ihsWU1cOhVG3KHudxMWek259yTXbtBSDYmkvyuSr+NeZYFaxP9yqgqANRY
G1ybcNWgyrUg0k6+3RUfiJEg16vZ+5ZUNmzSrr7wgLIIdbPn7yF7NFQt1xERuaPlmu6rmIqT4HOW
1CAO5tdx0dcI7Iyg3rgvnek7z4IaZx6qFeh9Vo4IaVD4ckc+ga0RModCeNbO2J2SIKHtCOye3sRo
ve3XMYezvwodcOBbdKCUuQCVnaDQhOlWG1aMMDgYDVHs7TIQInY1CHI/0r3A1bSILHvT1p2L6s6D
irWvowQSWZTr95lOrmTfg5FfeyOZdZquvos0p0GaajQiWGIhIw+k74HUfqEj7Irjj0CZU3ewDC29
Q5Chx8+bzxjljJ3NJu/sp71D2icWJ9Ekxjd/SFwenMRs2DTIxjxaYpibHU2Iwtl5Teeipg4/MioQ
SG4n80fTl68dVHTwLd5MlLGqdg0Q7rMFyXXWFZ87c3sAye53ItbJHX50f6VV2dAtpMSrorMBaTfR
J5nAf1LI5QBgqwk2uCOWyIf0NB0IRAnxTvwIkip+5HkbXgJf4ysMCRxieKRvvPVNd+/JQh7doiIb
Wkv9kfZRBcvL0x+C4qMcmlmYXtK8zI/CldmNuUF5SqfiSm3uz6kpiK56fuifJFbsC2lufcJ/3dMD
QIwu0/7wBilW7XnS+ke05+jkj3X4xZlyZl7LDhR9XqgjIz91TVhi2m2tLIgMpe1+clQN3p25DOD/
JuoBYHx6A5uyF2Spdh7t0YeJvoYDjZTGpTZARjHXJDinJBdxIYTyTjx5mcb+zLaP4ZPqQL8DWt84
HCEE+QD3JxD3R5eRzTGtzXHfpuEFMWIzoAKCkKsOVW1/MlhGFugejGKg3ZX1smhK88kGRUGz/I1x
4DnyQdt53bTTwazONlm1HZXe1Tp2+gPJ1WbncjLguApC3kzorbWrCGU7bnetmB9tSNmrOZObViw0
ZNM7Cgu+FddfvARC8U8pVMCZ/fU+BsgCotI3d6z6SzVaHp4k6BUCYEb0VVgDTBSoq3sS+NmG5BIc
bArKvapw1wVVGKvcnb9FY6RuPqXCeIue224mq2rYV7empxTMyvOQUPbDii7VzDBQg0gYflZjdcsI
mXLOAgPnfHRtu4kgr3SgETI8I2zR/c2k49eoUZtxMK9Ja508wserXvo7J0miuzR3yJq16SMzkUuQ
qlPs63RrtpFFNWH1Yiv3EMtq7XYGvW8u/cEU2TLOCubjxGgVDHhXznu70l/IeoOTqWao5J75QJkF
n2XaBZVDn8csWXnb9h1Rg+q3aZQb+DYcOfSMHzeRccZzSZiPpDyC5yxokOPHZH4jHBe9+A2H+7Uj
ulnvrBokI3jNdBnnT17r0KGU9PFRJ6MBfZ6pVk4mT+aftqOvNb2cWxkXBJNl61AN0XEsHDS3YZm2
8TebJpNj01ugRO+szBlWzUAZ1Gp08nwdF3O2SxBUeFhn5jnWYfHqK3/ekPwh9YalceCs68H73XMH
1TtrLhwotD0FhelQXDsorgT6RD2c7KDS7ws+acfwPQBgmXTeDjascTNKni6ETZQmMdZz1t77pj99
jjNu6aVnGfTihhyX3axTyHv07GaJA5jUHr3XMZJNsLV6AkRbdMDowbT7/ooIIw/0UDnXoXVBFVEe
bcEDh+wrVzHpz6MKmIPRHONVlGVY+iFIZ3Ffxw2QpMwBPjFlDV176NQoqe7BLmh3iUqSR13I0a1X
iXkFPWriiBbOKi/g2SsxDi8Vu+kb6bdbW9vGNUMpXCOZg/Blt78f7Xo+u6Pb3pFLf0yM6b1xfX4Y
bMEh5GZXtoDTRTD9zZHRqF2d8r7c5XXxFHUpP+ielAgD4BdTTu0Go97Fpn5iP4m42HaVMDf0DUdX
di0QTL3yXnWmovgYQD5gloOZOFz9UP+IpPGZe1Z8ir0x2sZecphb49gxsf506bTeEHrET27q/jhV
DGfxUQxkNSdVPvO1ju9FPHQX+mm+oSOirjV1dqg697U2uvaeI5BzVBjVVxyMnxhNsYTRekH5TU1f
mqh4uqKC9Aw1NcjpLXdtfPFd1pP16NbpAaq28wDWVD8pfAoAkh0HQIx/l1uzu3flxCgHFvrKTeb5
uSAZ8GqFdQhhEPO/IECzweQU7Kgsc7e4I1lcg/47U/gbeJT6rViq4rzC/CAY7q+lMotbGBr11iLQ
9i1I7eBS+dp8A4m5Z/LL3k821VtCBcgatpH/qKfyyUzK4q1Phu/QyY8QbOlqQbF+N7txl0K4PeRR
Ib5WWVedXIPmVLD47ZZpR/S17j3va+W4w7WNycQHWUv9BiIGZQ1R6D6VilssklX/NJg6PxsTRdIr
MQbDT4wD8w76/7jPLLPbLwLlzbc7Yy/txvuY4V5fkbFLuAAmAdEqaahcFPnz7PK2/byansyRIuNk
sPdmLSxqz2kZtn3beEfnKD86Gg621ezDjpmG9DrWZrCGVFFcc382AccU9s6UebuhZvF1dCa4Og7m
TqoM9pWKPYK30bxNcwnlUwTDuvZoIYEAF64rmG6nnHj0XncWajdUa+Deg00XTh5QoEO0YoRePhS3
YEA7af0BD1pbkMGtTP2Q0TSJAjYkJyMxsi8QG8d1Ekl3z40KxDPrTvTgLI2z4S0mB7GpYjwP01I3
pLzYPVO6F2wqenHHhOY308u26ZDWb/BqrFvfVs+OWTTnyYnukKqQY+QQr3zOmgen97NrZTjutm7r
aW04UQCqPuZ+84d3X0zxA5M1ea61ZT9ZnRNfBEsHfAQHH10SwdkKZ9C5wYmqOUVreOw8MpFkj2+Y
DBusKd8w+KoJm7Ylg303IHFahvPzSAgdyO5g0VI5gMncwdgQh5mF5jvA+mzL1jZ5qAoq3jmmc7rE
PtMB3Gm+gQumczlljkMYNI7ODTOySxkaJrPsjkBLsGT4tODMMRs1TxChHxKcTWeDdOVlsJpHhDgb
tpHF2SdykQGMwr3Pmjy681NiJhGHLNZHC7KcIK1MbVxwwE7C1VCwbhO777Bm1O4jUDdnnaiJYYxd
fzO9kDu0oWY7Cxw4Z6ZFFQi351Ep1lS7bsyd03Yv6dRQ5Y0zfZ/1qubsXVeHORcJCxFl6mt3Ej+a
qHyjy97+ouN2wAEhiKajUH/l+3JPRv/bQTl56zj0v/FzPoZVlOBHzuNdyuh1b2DfxIukZXEUdZpv
C4QCckvBHE0cB0MqS1u6sQj3UoSCASqn3WVyTiJLXbbRERApmk+j0Yf144Z3wjYfbTuN1ikZmPsh
9r9UybixmA0c68C/cwgvAZ7wqZvMMq5UGdzQ0IO1NYzhVjfJJzoJVaRV3u+xn4ozNeMHek71Km30
0Yzyj7FYSnSbvuuuoxlQm5oQObVi7zqzjT2HQVjPa+AD4FC/xbi2DjFy5p3fefJgIxZ8LNavdZID
LpgKvTfm4Ez9df2E9ST5Oi6rc78AP8m6PtHwfsmlV1+oK8joFvGA2HvZM8JR94LFVl0H1oEN5kDn
O+eDT7827iur/FZ2cQk6qWsv+ZxBb3BSenOrCC8S7G7ghUtJi2Nr/wSKYGvA5XiNzTbZUxonP1NL
um+TAq9o2M0lH/FY8pChg8bWjNIx/LUHJlzWwnP5cCprgLrYv0kxfecnEnJbOBU5NhtKaajMS1JW
F084mH+dKt25DFJ/ilCoZ4moswrSkQ7KAExJNUN+0kMI8TzJpkNvON+YLTT07mCb29hQBDalNRZf
pjGjD4Rh6UPa1f2RI5vcsPAam3qgmLaubXcNosKn88TTWyMgo0q4E3tS4S40edPYuOAqWcfgPGDK
br5A3SjprSC5mmPQueF1zk91ZnMCNn9qoG67ACDWDgCi9DY1dP2netbfAd8AJZ5pCIec0N6VRsFa
6QOdnGB/bFvDnVYeYwBswhCYaWSZzrYOTGLT+p5py0XN3ivbIzblouju66ouaFZuxSX3nWpdlTmz
c+qPvQ+ozyVbw/gnuduF2OnR2DXK8tKnU73FrOtdKj7c2sfQaMbuS85AecWgfGm2ImgXDGCJ3cQp
9llXTp+wLqf7rqnyg0s9MHZQ/TboRu8cXHOXRKcFL22LHwbg2rVZGOKWD83E3eOEeFj6giBdJzcO
x19ihYn9lJRmtWN4RY2PuZzrHK2m9eBzJmxqo93T8S44V/OMZ2wIq9f3bk2tYnoRTPqObL84zKFu
jk1RGkerDyyCCPZPFCifI0T61NkwMXLlLmW2dkhGuJxuWHGtDermT3tMg3M5OvJAN1l/gPeOo26Z
PxZB+yDt1ENpAZ+uZAIy0e9ABLF/ug/83mZE04GkKSRyx1EhNG4w0nFiUj01bTju1h2RvhvIkory
WyqDwrolL13k3SaffHZHoQoACSwFbWM3kaRw6bauBXQjY9bbxYkCarHu6PehGryFssSKZ2ztWpln
34uqY2Qrh9yFe53L4kjqID1b0VTvW4rPUE899o48Hzjb9366mYUqt37mJ4d0QlnClAf3sOmmDRVr
gJOgEm0Lt4MXOL3MEcoi8qL9EeXt17zCBV6E7QZ/hnrpsYcvv63uaGNc3iOCXyfd0hAhxQ+TVZYB
U5xtVSuzXW14EKLyeVq3UjUnAJjJJSRpQJ9d6j1keYryGo17GrrUUUfTvB5Be+6IEX1OI763E2f2
PjyDQI4IimMzr/bwKrLxYvdyempiAAE7UCeDfggjlHgmwXAnN94ItXXV2ZY7XzuQTRDfTK6sDB0T
ilHadCG6WTDGL43npNCzCUatcMCk5RvAOckJ2pyAG9Sy8N+U7ipaXBFxXymVrJ+Tkd/bqilrKsbx
53PvgEuHMp4GE2dCP7ZMjHGd09HdB1UCBMyI/4Eu16LmkdeZOacUOiWearOLrB9Gj1x38xi1GSfY
H7bBouc4BU2xgKDsW4/TCQWqcQZN7B/E0J0DntA+NVYTcGwMeis+U7zmjFvXarMK17Jl6ZORSnvc
YLXM2xNUE7b/OpbFdGEYNzgrbYT2tU8huY5SgulSI2BaPKY96meCtPyA8h8cvC6hQreMngs9pDtq
h9imwYkZvC/5gj+g96shPp+3j2XknhpQSaFdzjgSrH47FhkluZP3fewt/cIPQX1Bv6VB3JwgNEjG
FK9WNzPvI5NB2Ucw7bpJ22Jr42zFK+7Xd0HamVG5rhJdLtvyZQ5oAEt7mWi/6292N5T8HtrJOwSU
O9tUT4/lY4KAlG4j/CzFU9mq+gwfVa+zDtmya6PiNRsAfqwKVQ93qtaMJWLrYBtWs+7ibFzntja2
LJ1UCYzja14Vz0XjhZ8tcPTHITHcR7z65dqO58tks0WUjSzfe5Gyt+jdJ1p9ORbwkATGBH5z3zB1
fyj6uAYOCn51NSCZv+gu9I74ydxdkybtm63j+acDXWDvMVKGDwPUbe1W4Vue9vM26qd45Yz0CyEA
uEdlhenPoB2MeQ2w1veZGVSdBayipb3BnRQ9Pra0eYTo2p0/CzkXeIOSEWcPW/HGPTgDVrk9P/og
fUmSLqD8rwcne8QDYy0YsbppnfNipUy20rXCBsdX03KAsBn8cESWFSJuKWze7moM0m2Q8EAAaDB2
1S4DOJyuoJYM5XMGX3xCU8sSVtV5O2fFMM2bvpm1bg74s8EVI814Sl38RlEp1YXFyua72fWacoFE
h3qrB/06xdUD0vSJWPO8smPHA/tVtQdLo9QWZurTDEpjJhCzGlWRbidmFAnZO5juK4Htdg8dz905
ETK2y9NuZatMrwfYk8FIFSXzjpXiuPIete0191yxbsaJggYloh1NWnCGq8m4ti6dXDWi5JqMDt0g
PN0tdy2tsTmS+fGp66C/8lzSPP+hwYe+RdTVXxpLJPgdHfURN358mpBIKyRCVFmXucSlLzTd8EPg
H/xmik54hAoaVOq+rfl+ko6+TiIp2xp+hrHJ+cnA3hFOsfUIP6W48E0LPH326PnBh45C64nBwKWw
rKOa4xqcyBSrn7ptpz3AEpr8cJus2YJTtmdTbpN3fefhWJzpKEz8+jq63Lor7RtiVaNU7byxd9Dj
xZyg4SP5vOoO+/cqwmG9ntjevsum+9FVaMw5ptlL7VCox68JzG3JHiat7equB+TzdazBmCgOXClU
zR079OCYmtN08pOYFteosG9x5dzjoDP2LeZjf0ygWncHgIbB2YIaAB3VTJtr4I/RnWA6sFZAOdZt
FrSwwqLaWldjx9inp8nCYIl+purtnmkHiyKH6Vvj8as0EQEfqfa8kzSajdo90S61b7GGAu6Oy/fG
qBrEZ+/TrdGphWDKRHIqerTmWB5QAeJb7qXVNhiFvZeTjXob86aDoNrOdpB9xQp7pC/ms6yjZb1A
oSSqp1aoAbhHbkVtTt943havY+tB19FNuJPmfBVG524ir/eLtYFCQFFxhorkmJY6DHXrPjkyEBbY
twJ+grKcg5OSp5mJqz6jyv5QMvpS0Ip4zykxurjFPB28CPbP7GvqiIrgXlL7/RDh4HVWybJXyN2B
ojr6no4NINdT27Fo5w2IWVi0MFp7x7gfLJdiUKsuzpPRqG0seD5zQ/ukVv2qeRrH7DEp2MSGlRh3
xGooWsXLRiyN4rUod9uV5RXVkUjTa5liYYZZWa8N7CJ3BF84BIbtPrdF9xXrKWfWIbr3lovaWq23
5QBHpSok2k3Cbo568bcWqsRhDAe2b2n1EpOxwV5MvU5qqU9FknXtG+zcN3Oc+is8q8w5YUbfRX0t
NyKS30rPZUhDUvi59FkLnGy8k27MWcsq9NGhx5kPiBwtodghld2XcJTBks1bOSnjwxN4mmseWiew
EMXGGnRBvWMWx8+jYBU701A1tvfkJuAwrNwulOcCtT/8aFswgNs+n6bh3ISQb3EUCdZdp6PSSEXT
3pics6lAqa+Cmt1uI5QE913YyRcGHwuMF8erPGRYvSh+MM0YX6pnynMbQndHabW7+vR/y6TxtwiF
/5dwhH/h1MBc8a9BL/8n/40U+yenBn/wD5+GZVG4wHmJQPE/kC3/Q0fw/0sS2haBT98CSx5GiX8a
NaAjACoIlv9+Ryf806eBTSOQviWIJbuwDCV56P/ApoFf5E8uDcLVZGkD3BtLnl7gJ1kMbX8AxUK1
CNsiS06VQunnd2t2QtyN5uRmlCWxmVITvZx1aLUFFveFVLSPAp1N62j5uAbW5EAZvXNPKMl8L2YV
OfCbC1kPdKKPnRNRvsZGIwATAwUEGp4JAaxoP0k6W+bNw+FqkRMZ5kTZH4CkmrF8j1sQ6IDcDHtS
E7tKNxZfmLMpb5NzDJieHMp0io0qBhfFVCt33Po6wASMjZ5m7diG+ZpanPt3kPH004wZwEG3jiM0
rL5O1hbPIWhWBIJxZpKG+h45PhysKkX7OSLOG/XFAqJG1EDYCHy6Syl7tCagswfS8MD9G6Bx/d1c
GnR6r4Vgspy+i36qp5j9WUtLlmcPMn0B1t+YHXXZnrKejHqefIZ8SAl3uLHUc467uDsIo8+ChwY/
lrmN+xLnCN+6NHeqH2R5oM3RXGfJCDvaLifeC259l5ZvgmcAPwEpFpsBhRdGPs0Oh6kOSgSHvKDB
ra7ahmLhWfhg6D2nHPfC6aREKsBnB2vRn+Qw7mCv4LpZgeTPaZctIHJE+kR0cAzrFX4LQaOlS1Gs
L8nXrVrbar9mmRUrsgZeV0CERZVHaOxJ5MUkLnPJWWBDApjNwQloaJr/ljcppydqrlg8CmporF0Y
GRB9vSCjG2Hlagsiqz/SlnuP85pTSE9GWFH2HMzOCudQRrGeY1HfeijCkUw1jk0kl4LWIbD6hu/X
hwIDTbG2pdlku0xOyCZBlY6QDcmQjxuKFRt1irTs7pl5oGGbwySy/ci/M6ECSde/WUWg520OEZZS
uWjEftKNPjqMahbRJSAc84XCRXmL3Cp9rzMgpetY+vYX3DuooWnm1Q/aABWG56fqL0bYMmYBNsr2
OQnZVTJIRawZYFcOG21LzKgwcsuX3h9jccSfEf2EIZaW+9nyKI9GuBcmTHE76wDXTRP5urjL2TT4
M9c2xhyFja+SxlWyxXBXCrKutSz3WIZduoTeprSGGNwnRWtu2TUgcreCzApjWdWFO7OYum/QNiOL
0Z5RZUuc0XiwcIKX68iOBuChJbx5phkG41PmPvLDCrAbrbAuUWUcSIqV2a/RpoJAHTY4dFKX78yL
EgQev4hlvK4wuPC+Yo/uZg2l6rPjNd/Y/Bo/MwwBtGLRRZ7ATKQLAK+jgowEkEm1K6YTRrRDgk0f
A6ochw3qQUV9M9mo97xtPHrbmgVEak7MS7dI0MGnMWGW32Rl7DQ7g0QX1FTCRHvXLMNq641D/uJW
GY1mWQmWCpkj1+eS2NBnCtctylelBQCCmlqub6SQoLQgzJboxtxmYOWjBpeBwO8owUAMez0EU0jO
ilK8z9gfi+CE3FPAX6rMyuJ/gntNIUWwuX8exio1r2GtuvzmwxLux1XmhWWxCYKxL9ii+PkQfqpR
kcJak7czcMghAcfxdzTqyefGQtmiSI/ZabQJcAZplzJ1dEWxcfPWdA7RENnZK6djH08OIicTz6zv
2qfJmFt3G4c4RM6eHqrsI4bg4MwrgK9985RxymH4Oab58sgVY1NEx0iUPL2X7giw99spoASRUzrA
SnUqeBGauD2iEAOtbB3Pbyb6gqpTCk/C+oWUhhTUC1pxcJ9YZV9sRrt3s3nFPrya3wpF1ODmh0BD
VmhkmRpWBu6l+jjZuGVfPfR8+7A8eotwO/hGkiJBjPAyv5Pf1ma7Uno2APVhKJUrA9yrsyN7xlkD
aS7z1mmdcvRyFMr7ylRNVR/7svTpqk7s95G5rcH20tUTj9NB3AjyDuoBr7n1GWtAohut6izZDuM0
WlsnowTrzSqYde1mHPn2WtkqB5wMzirexIOrCF3WBKL2hM8H8RyQ5vGXsSKt6kqo6ImeZ+s5N5kU
UKUwU3g6DYT0VrwCszaPY1i7ymzKUgC3eOElDwFWw6M2imgj2BuznNS2wjbGoByxI65qskw4EG81
zOFi77RafRmBrrf0a+GjOWZQBgKOpCM3GKDtJCSEEWNoFnY2ooi1reexxXShtx7DnI5rfkitCSi4
D2vrnSqV0j+ko+EaCwXTw2qX5E27J6+PRjPRk7igbChxX+EAA++m6iKsdkNoLFa9Mve5KnGVP8Z5
krpI0Um7M4XC5axofERaL9toKTIAb3b0ssp6duHUiY3VGI68szqBE8ni8ObsHSfXP2FrUpJH9sKi
vQPA/Ip5tB0RH4ji6DqMjOSpyivC9BSopr5TVj5/MfKpynY51zG7xxtnuvCbibT2KzOJrW4bx2Bj
V4Av8+Cki3YhTzRVuUf5aGeegDlzNTiibJCeSEW5GDNBfrTXkoQFdZUF9utVbo7jU4oZvefxL6yf
g78wHxIjx7RoCtlRbD/UEwX0FL0/5Kj/yPAFpsAdZ+3xGWorJE0Bv/MJQpDkgG5REtu4kgkEsZwJ
OUGXfEfeVFvhNiL4ai+7G4n6zh7wkRAFskZuFwXPN7+dvmo7pBvDNkLnZk31QP8GulW1tdhVSY7c
nded2VdN7TUoNAv5xtbL+aAJmin5hOiKeXPbU6CFuRIXbKG+kE+jECSzqvCbrqgBxmzTRc+9RQ7j
HHk6Ke97RljDtwoGClMOJgdYaGwJQjXPaE3JB+kyMBRNX9PBIhxacV1kHwB4br3vlqArIwanxOVO
HjC/hWLOjEPm0pK080dmCfj1payuVuRQ7EtVz+StZFdi/umNptuESWFvuIdbGOmKpi4MQHOCw67K
OdQToKbps/Jl9GkVqJWbMmvb9kCHlOEdewqZ3zkzzv3VohKyfrTp/GifjBhzwN5yqvZnkHeaasjS
Ro9N1ICakyk/yXd1YeOyjJNWyS3WbTmv56DL01Pip3PwmZQT5/nema3qQeM6tam0NVr3DXpElz/Y
vpkOTws0Gc/8ShXtmM3G1qDRz2/ifey3dUUASBImnTvuXQP1hUKp3ozpR8/Wo46c7hK2cfoT/QMF
KkpNL95j302XZmoavVdGU/X3dWtqhpo5BCZcLZ4HFdifqJTsA7rEsVGyJJ5ip7Vx1tRpkh/w3Yg7
Vlh6eNn55GT8tYxfNS5HDAksNazVDtjSEOy/eQQV6nAO7OaZWkRpC0oafR8igUsdwTozJQz9abHS
rruh9j9xujoUCVU9IwOL6oaUzVVh0GEKO/fO4wR7JZEErTVk0P7JrmWmICuOc1xEWNI+qBWkSKLR
uLRDogw3yg1t6qZkWOqV5BDdbWj80e88ETFUktU1i23qEaYORxKzq8LhuuKUQgRLVI7LSoFGYEbU
KcNdgTxIfzoQDep9DcS9AOIt2pdpcjJ0JWwYMf1bRWZj4G6Tn5Qm8mAYGodVCSqn7x8sOKrRRlPw
8ZVUj8LFO9DjhFGxnOE+kv7kYT04373c9jgARQruoEc0ihLQKmqQoD0s24BTUXPXcSz1ISrGqCX3
KsZ8n5mGlbCGZO3bzGytpC+hkgzK27LM10PcCPihk/kDAyEtEFXiDS3ehpRtqjAg0a6YhoySrmuD
Du//f1D/ncm65CD+9VH9eekq+SVTsfzFP8/qEPsCeGI8fC1HeP88q3v/5S6hCI7qPkAyxyO38Xuk
gpO6Kyx8VLS9uNL8jX74e6ICjqsNdxBYPjRAaTruf1Tp8mdSlWfDuoNjSHCDmhgO7cEvaYoU69ME
foJCV4vGqzxV8QlDE7GKcBiflJFz9mr19AAfTZ0to+3+DYXtz2G65eUlEDyoNjbzc1zMv+DABEzh
JsFSvWLZtu6rUg9fky6cnnqYALs/fCW/R33+WAP5l5cSwkWUIJMgZOAgUf5ZkSiMUEyd8rDqlmn+
PPWpBAo0hJAY8uDffKq/XFQhfT6VY6Gk0LnkLm/lD+KH05YTenYAmMtdQhMW9p9VFozMiGLtVjvN
Sz7L0S+sHZip4EcHy9k5/v2ntX4VYCw+pclvzlqcagTrfvm4bK95qjC8orhgTKuDClTcrdmvDO7G
18lyYmxqvLBzrU+dN+fvLhAHE49kVr84RCVSxEdPf2fs2dnbUrUcmf/+Df71/XnLb9hBqXI96ZnL
NfzDNUpmnyKBZTUoPd3d1UZK1rBoin9oh//gmv4vX7r912/dw5PKjxckjgzcX39gDY6poLEQfjJc
mSHw2olECACViovR2ua7N0XJtRgMFiRRFkrvTTAkDI68Qnyn0rqlCrS14xtdtBz/6SOpFpdR0uab
oUjNJ+gknloP/NOgaavc22kddfdF4CFoe6pHJiYCCHmYs/vInjytxbe/v4pL7vN/wlAeRLvf8lAA
FW0eL8yx/nwVAUAXMzcZwyhkjZ3MTH/HAMvDK1WobdfH6uHvX29Jef36goHreMSyeEHHNn95QZrO
BuVXehlJmHtBWg/MgdyggW/sMPvwwe1WvrtnSr0KKvEOlfREeGBDOH1fSqJQy0VkuPRvfuw8QP/6
piTVBbbFExPA9Z+vgufCIYEhXazi1k2eap5k1ATMP3SX+WeW8KUxtcvXf38lfv392tKTLtIKl4DH
NwTNP7+mpqN5ikTAfiHzKZ+h929X5t1495+/CvEKXmipyRXOL6+Ce8lngLfIg/QvsYftnXUoO/lv
rt//9llYBUjVQQN1AveXRQBWjWQOvbzKmEekTdh0VwFkpP/4s7DG+axr/sLBXFa7P97xTUDZ+dRW
3IpJ8wkTQn1YDQnvf/Mi9nJJ/nRLMG3gZSwJ7tI1zd8ejH94sEykBhBP3G9tMPCwN2PlAhkFUVj/
kBYbR7yh0SuODXpfgRsYcLQyava2kTVGxqYhUK3uh96p7HvOGOwGBzPzqnuHMqrugLF4jmBr9VVz
7EUf+WuMKH2ytidYI7jloS3ciIQ0OWVY+JYuqF/8LR7ouT7FoUuBljObTIWYBKbDoXNSmkppuuXk
g5tHXHVDTIBy0dosNuHw3+ydx3LdSpqtX6XjzlEBmwCm29NteknkBCHKAAmPBBLujeo56sXuB6ri
trgPS4wz6EFH3BqcqO460oZJpPn/tb6VpIc4U2G4RyRPUEHPC6F4VHh9hmgjHV86z8rSjeqW6hnn
UlR9GOCG+LruYxwaSAzyzwYAMlIfK99oL/Ey6vlOO81s0hpLYnvfa9XN2yG01DciLimTKVXMAWBM
kRYHKuNOtskkoKwNkRKDu4JBVjSbrrKXUkJPlOquqb0g3k/urD6btdFTNsbf1u2KqPauy4b8JvBx
SE7Po7nuCeElL8ECLwOa8cqtWwQH7NWraeNJF7sXB8PkIRAzJb/OS0Jrh/xPoCx28Tivm9QOmr1N
6Ke/oRaHgtJ0GoPlG5CPteUQr2PKq3QfTas11Y5QogrNPhX5FOahN58FmW/wZyBnPuNhQItayyVF
qM48A6LRSHgbbsvlCXp5kXfbiQiM224cWfIka/YRcbIirJlHyuGeUh2ZZtVk4EhL5/5pJLLqhxpw
VW3BTSE3r7j6RxgqDILcde+sbrKMa/4yRZZDZIliqzLKxHub6tm0lVk0f85sWhhXeCeTDv4EtdJd
OI3lDiFcGZ3ZLZPwOcj7blgR2YTj1OjbBsdpZmdygxkga9hgaOOLBQJz2hp1gwK2RoP8FDh98RIt
LNsVe1IprybqCRWdSjGm4Ebn5glZEVaxImBve1AcT+1Ni6T4O7pXaoeYf/qDtLJ82sSNmCsa2nl7
VmFoTXnwHgGojKXJ2kZkfhKvF/gFcAKyLnGHORzb2TZ6RNkjg3VevKoKDDoRJACD9DQSDbWdfKSL
2sp6ZH3pkJ4PlCtfmolVa13NsbVkyrktQcB+01FQJtKPea+k9rCWlR9/nfwmJIe7yV21LSbDfglg
xLTr1iRpGHEaPslNbBbdscCA7p/VTlyq8zRqpv7Gy0OPL4XAGnttZ3Zkr+NGBePapHxJXkkf+hGK
oUTIbVxSQVt7eDOJ0Z5rozt6sLnHfQkbxL/RfWs/CaOp65uIOlf0aHWth84bLfcZYgErW2tiB6CL
tD2RTi0SZ4G4OMHOGbdYJdKBpJ01HMi+2kSjT+JGSxbv8xTK4dZJcrhMMJf8oNsGQ+N1qzaLvHTn
tlC/tnVfW4Lwjimb90lWE1MMvIfYFDvJsOrJ2GoxXcLfcQ5BqZc2Ow3uMxnjBLucPYKHVoI5M6TU
nrSUtpd8A+Avoa8JLVXBRVO3xBPgOkbqN+u+POYUhCtqhxXFx5HC6EyNQgdgligQf6frFll7d5yI
YxEgAz5bMJ2x40ZZ/V06nX9lV46sqKtj8aV+if7GKkOQr2Ua1BfCasQDlxRdRWmLAIZYV3SNCiWL
g1mkaQ4yVz2fbarwdPdeKe6lo3ChBgqMKuov9yqrfSJxIcMVA+31OkPOTfkMorasw3MbpJm6okm5
BJtSzXDObLOO7nFQcsd9gRMxjLV1xPrkN2cF5qZhDZkVk6KNBWDeZzm52RvHq4fmpo+6GaueIJqY
HJghFGt6N5RBEE02X5UXTBdmYRVysb3QGOhxiH2yxgLhBVxStacERhMhf20oyDBo9dpLCwAlxK+t
On+2rufX5kNteO2wTmbWtRWpKwUHfNdCfgLx9RIpsnFRNgPVGcx5JI4XjY06sVTwROPXdgeVhiWr
97UNkr62RNRoGz/5Ftov09IxqeqK2u4AUtbDlL00Vfqx60y2cfXSbHltvFB0pQmTZAbHwfq1OWO+
NmrG2veeqYfRvkmSPmh3JMd0KaICmosAhOj2TK+NH3MwcMHPSz+IBgCtoea1TWTMCS2j9rV9NPxq
JTlO/CVlcSrP3dhOrLX32nhSSw8qfm1H0but7iNBzjBdV4nvlElePmTdGDyGYx39LDRCOyI0G9Lr
OU3R5HKySZb7eel9ta9tMC9zik/Ta3PMjltPb5KxpGkmXhtocOJopkVLX00jsL40+KjhWS59N3Ak
ZDLnUW8/5lAcgzVTSfA0d01968G1eMQW49L+QV3jrW0TKwDat9Ls8X2Kadq6pusEtz5a/fFgvbYF
pwEx+n55IEen9CtceK9NRIp5OmN+aYZvRe+WvInXbmOBk4eaD3ANeuCpR52uKAEJiI7eZPHap7SB
hi7xS0v/0vnVzNQMX/wJ2KT1urOXz+q17em/tkDd13YowX9Lb1RLRaM0f22ajq8NVIdmzXhvWK+d
VUv4nX9e8f8jahSP2RSs0hIkFkPrVyN29EkfP2vairy0TYWsjll2ap2fOnERUI9NDHd422ZSiGLz
urH7H0B1/G9TgVghh6z/XFzaa1n+658/DDaQ7Vf9O7fj9Q/+qjEZlvMPgWBLhBx2wZxbIQfhX+AO
wxKE+0DeMKm18F9Ar/+/MpNFqjDiDOAcAZZHy/ktOdgy/xFSEbLRitgcqby/Iwd5ez7zlp6waQeO
7aJiR5xiL+eP37fkTTT16ECvY9OgHC5adFx0/ktzH/GHtvVoqEczV5bxQYnBWs4t/30U+PW7AbnI
tkA1wsnwpA7Dl1M1OOmuk3jrWtVVj9kKEk65UsOlkMUPF5VpGxHjGzrZl99e0c2v3/i92PTeTxO1
hHR1Ka5Rdjr56QlxNUBYdU1eoLoARNn0W/rp8y5MpQV8o/ET/EmzpBgU8yHj00FHvebfteMPyl7W
cqw6eQi49AkOsdlwOVzP24c/WG0s4EZcL/mgLO2WsPNNm7tIQwd2WpoO2WyhshOl9QLCtGW1LEj4
XVthntWsUkFyYadG162EaOvmgzf0zsDgzO4yXvHmLCXSt9dWhpkh2H0ck1RbZCpDjQCU0qvicRq7
cdpaDuakCxrAZf1rNvmPdaHlLz59KCx7Pu/IogZlnVQMvClwl0yfa5Mx8FIhmX0ZSSjCITrK85y2
7Wc2/v6NETbVJyxU8frPo2N5+X/5dchhr0Vhn1Pq29teCKfCa8NjGqvkkxRj92ITPLuLOzv+oBK5
fFl/+SUaDkTCCjsk7ePtLzlJMjao5o+0WczHgL3hwQJY9cGPvHc7XsiUQ7AYBU/v5POmkUzyYuQc
48itN7kbj49jbJrbrum6xz8/uPduJ+A79mCwkeTj2m9vJ+9tr5NOdq0Bjj00rWiu/TBtPqiGvHc7
QegyXUEyomB88sx0xp6/zeV1SQ8TUIKXFGem27h3adVNF3//fhaJHFC3hax0+m1WxFlZkcyuXQUb
qO8SejxFrPX4wXh777GRuUbSDI0E7unkM4N4TFZiJnlY2UwwWR1f4tIuP/iWrbeFl9fZ1mP2WErr
DgLDYCkd/jbLD2wka6LSritp2pRSfFR3uxJQNNo4X9HgLLp7drAe3m78Icy8KeTNNdZyy98LMimc
D67nnZv2XIekkaVGutT8317OnIvKI7+GHNdSnQFONQ+9kY3bP7/At+XQX/dMjZ2e3qJz9N2T+lxd
5I6KGuiGdo+6TUf4/qryc5JnL2OoPqhlv3NDAkuzS7mcEi663bc35HfA00NvPA5RFp/59BMXnor3
0XKx/C0nMwaHIoaJ6wrKytbJ6E/LhIZNbh/DqbfPi3bZdqo62TC4KrTAZovXcTG8VIiaOaOm3hdP
4D9RbupczgQHn9kyjx6apkvvcZr2CWdRRanASNM7T4flBzPPcjGnF+vbr0mHjgml/+Txu5rtt23b
R2Er43qu+vqFaFPUVxP9jQL5ycEcTO/uz6/8naWDdeO/f/NkDoKlicW8c4+pTXIVh/p0XCfjWFzU
QY+SBTMMCXV55/dry8unS4q1xu2fL+C9ceA70CdpDgYOFNW340DXpHszqRz9qBu3KHbaqzFJ5AeD
7b1tA5/NUkYFOukveuA3XzM11Ab5lXlkX+E4W42LkxJ/YrkV1ZCwB6/VJk9G3bb3GqVHt56dMgBx
LoJy62IvjjcF0k1jpY2CStmf7/+ktfX60dHBQ6hMKNGycT35EPCtL00d98g4DjYRXkGqbDJ/IcHa
3s6Zkp8ImQYJ37Yk2rOOj1/GkjphInvJfwvDG1IArJ+Eqw8fTLOv+8nT4UiPicQ6vh/fPRU949kI
sX2YRy1TWCxJhfslz3qQmn1LPLI3ynut2upJILu9UGqQn52280G5oZbAJcIefitiZZ+NdZmdUyyv
H/784N4bOGGAaJwxE7gscG9f6aKepklmHtGblPuW6J9VmgX6g47FOzPi0pZiJ7B0u+GWvv2RhUxC
anN/LGpCsDGnuskjziexwiPVubsShNEHy/V7647v2WSlsaEziStY1vPf1p167gckYe1xNHV3YXWZ
Tb0tdZ+xbNo3A63YcDXSACRT0hysK5dEzoPrmf19NNOs/2BovvOE+SRtPhsk9KSKnWzssiqtHA72
xzw2xJYokp+mPeYf7BnevV8iEdnNOY7HGfDkfruSYzcAtGOhFkExYjLEeIiS9EJqkJMaWHopMbCR
iKBi6SkkChUZUwLAQ5kfPPt3Fgu0cJzvPBLzTOd0+VOd8hVmmONAJRIBtfVUz/rHEJgv8CPWYp73
re98tEC994yZ3hYDQ2guHb+3rzurA9F6VX10BtozRo0TOErdxeEekl/mWmduWQ+L3flyzGdaIMyT
jr4FHbPFHfYcL3uOv/1VLWaH5ZsPPHYbp7OREzR92JXHcI7VGcO73IQTSLy/+yOhxYLMKX7ZAbgc
x9+McaOM1aCq5liMdvIokdg9WEkl/vad0NpFdEJnxSUWz3Pe/khlTRQWveFYaFd9A+iVnc9eVn9w
J8uVvp0j+ZHARbZC3DCtwJP5AVA7KkExHDtzsO/rDjZPNM8lTApcTB9pDE661ctKwaFkiRDl7XjM
RSdjZRLk8biJOgIHxuJLLihJtqMnP0HTHel9jVT+beSFjxjY9NnIyeXrhG73nKTIq5iIm3pj0BLA
hNiNVNWHDsLXtoUZOGz+/Hb/Ui3gcXuLBmKpjzBD/2Xe8LxociL7WKUjYbfdoK15Y4a9vPA8AU8J
FrMs1lCSCmclaB3wT4zmh3gpw/3NMbBcCeeEJSiQmg0ilrdjIAMRFyTNhKvFp5Du+RnpNNL8YJo8
HQP8SECnHqUucxgVq5Ot+RQEsdHF+jgswkyF3+AKg/XKncr0g5bzCTebXfLyS8u5lx2M4Bxw8kta
FfTMGQDF2KnbGZTIksBk+ud4Y5wdfS+ylyfh78HJ3yrIjDeU940fXdiE5zW6wocPXvPyAf0+9k+u
5lRsBUguFjYCTOm27RWLSHnT2LjWTXO4aoBjb+F6JY+5QAWop/m8Bt60m4IRq6aIIRJhsc+mD173
cv9/uqKTD2ScZnTMkTrOg4GWlsn2e0TH53YYEBRGmZ/SW3S9bZaRN4SI8u/OasvzsLGooQewLdRn
JxsSVHULv7E9+oU1rLHK2xhsvOKDCef0jPD6I0w1ITsDF4GbeDui0Xo2Ks8YAnVn31XEXu8Iarqy
8RszvNVmQhd8+cF7Xp7a6VN1LEoH1E8pIgQn24DcgIoTds2xbQOzo21m25cFkLv7IKxottgWnWxa
B1XM9iCQd4gIJKAhUo1RJlkVbLYPLmd5jKeX4y1evJCjsM+25O0TQGeAWCBvObHE4cXcFxTzZO+K
eh2lxhfmN4ueoOWfhSWS9ZGc7o2W0A45GJQ3FeiHrx9czvLA/3o5fPiL0dDjP28vp+vptgmnQxc+
GcbGBqLyZCGeCNYzu8p0rctwuALX1jbbkVIQWFK/Fj9qOO/NuQEWrVrPbtCD64m03qdyAnZhYJTo
z92iyX58cK3vvUkmZqbERe8kvJP5g1UDU31VHHu/jGdcHS6Ns8CcA97XQE7TKs86kLUqbmFKhK3Z
3Wgv9n8488DJlzdZiA9WitPNzzKYl2MZHAvPROh08ipVrseYoKyjZTSzXNfahBlAa+yjoNp3581F
mIo42WfbIU4+GtQr0Cnkct9OyYmP2Xwx/jo5myqQousoWzzUTeXQkBQgc9ZzktH/qRsnX6KR8M5F
5YAq489v451lI3RJnbJQD7nLmfTtwIFpG0NnCq9gMYSXcenmt0QwJs9yrof7P//SO48ZuRUsc4qm
nJZOJ2o/iVxcK8YVdN7xzC0KsYWgaHwwTbzzHVBldBw0ZEysJDq+vR1izzqMQcFVrbR7iKKRgCX0
nLfYE1WyCqGBHP58U+/sMsIAITKhyxza2aye/GCJErRQQ3+FJab9YqqaKLaZrDeoEoGGQ9YmSIF3
7RziYAdClaMbsYi/KWl/yw/eJPPO6STAnox+UxgwvjjMnGYSc3pKRqicV07izihjhh5YkUOf4cuo
5vCL53TDI3s7uhFJxu7rm+v2Ayh26krtzUjpCvJH7CbeVVpE4LEQXJK7NUdJqM+KMJ6zvY3Axfhs
Gq0/n09Nbp4b2mlha2lS0uBBeRqW0lyQVmqLbjxaM1CxBuPJN/oBbrf2TAtsOeQlpVb+XLrFxh2N
BFJN4Rsvmny1214qhDcJa+K3DuDLsRrG6Zsn2tjdVk3eWsDmcx8Zljc56EEQp1x1oh+HXaO94tvU
OXh8O4qh6YbgUn1HQ1lFpONywlhZgHn0DmurntazbWff/dKGETr0lnHXzH1VrjHp0BI22bzg26qG
p7rEOwnJzkCkQ6J23qBjcZxnoj7seoUriwZXPM/BtZQONCB+3M4IaTVLfU5QK4aAcHT0oSvpVlkr
MsH8cDU1OJcqjs1MaUtgkVVvQaRWldx06ITkty4z0f+0QJbcTaJc1hN7mAhOcrIAzksVqqDYF31F
kkOKGgKONH/Kz4HxcmqGo4ltJTgoV9jeVRSIBPx9OMpxF2mAOjdh2Qd7J2r510NXdYtOLrJ+lqk0
Cc91kCis+jnD39FF8dDgy2J6Jq9yAPARBWo+Fk6Tsbh2oslgCZNtv1GCJIyNi+vQI8SSleqxSwcA
86nrZg927ym9CfsW6D8+zzLfkKlhBqtmFl6zdZbww1Xf8nY2cxjDgy8clk3UffatwJ5mHd0Wc/Cq
j3qozsCnrHw7t1pDfOHlPmXkJwU05CHCYDZEzbVOobmWLFcLRNYPpfWjNajlRrMxPlfazudzCGIT
Ljo3Ut+I8mnnYyMhY0HN87t8ncVddd/lcdXCwgpSFxtRallrIS3vZurs7C6GXAvzb0LuiqAe5zp8
+tEP1xXasHhDK5RRDYWvNddOG4DZxEyZjrtqKqHJFspB+ZPUlFKRhkyATTVI6HAbh1Ghtgn0M+fS
zjWZlDV23K9ul3TmLkbRcI/FaXxwUFoUO5c4UHhRnok/ZkzH7AGgFJm6ysxkshjDerQ0Q39rVTTm
gMZU0F7hJNrfRYZ7baf60N4WEH8vfM+p904OvjEf+hZGHwDVs8jjr1k3IbqZYajTR+FPVrECvZI8
AIWzLhG4GheYipNy5bcWyDec7lqcVaTPPXQ6lNdjF6EpkwlhBauGYtGnzgxKYmLHJMy3eh5c5hDc
N5jb3X7Uv3Zh/1+/8H9cVs//LF+4+9c/a/1CQKf+8V/f//XPovqm8B+9/l/6vyD3xdXvkobl7/p3
Eon1j2X99Tlr85WybWe1+iVoQLRgAb+g1+EgwebAzKbt37YZ7x8of9nn4iXxhUVbl2LMv20zi0IC
AwiWCPF6+PybvhmLjcCbJYy+MdJ72kroJshrYklYNhG/1R37oOwNYwxBj5F+EG1CxFPFqsWaV1c/
K7OFtdVOdV4ChQDayBwHCmtjKtt+qgV2A/Q+AySeIg9TOMCmk0WUskVy1ndhuaxoBbhaohRmEuOQ
ddy4MaJpoXV8jz7LIFEpk4a/Hdg1wN9UOTZT9Qop7RHbnaFaTP21DATzQPpaKJorM3A2sQCZ6sZp
h0gzJDqbMtlofzbcEpKWqvL8sYXJt1ApQfgBnIsRFzr9OBu7yZhVcqaHnqleJ4U9A/mdxbeETPMn
HnoXXFSZyMgRLav8e6R8eJR9VSVX2kwl+IVM5OxoZl8hLUrnpT8jZnDeTEF4X6eWfItBNdGjdGT5
zSMHQx96L+BsPskqtFjpuvyhrYbIWBmu1AFKVKN81u4MehxXOUTgzgYRhBK33Kmx8wHXeN1wT7Ov
ngBNL7rp0h+az9jzVA2CKSUsE6Gwxz+J7YghB7LNWQMbm6Z9VcxmzvKBM3ZFMuXwBaEo4RNIicd+
hV4jfw7cqrAwpVP5XPl57/6czGy+LuwJT1+dufHdmBuze+hkWP/0jcAwV2BQ+vGsqWejPBiRKRGB
TCAJOO5o0ilc111SQjvl2RQkjJwnYuMBNREC44gVhvlQp5n3LP0+p8OYdcEnr0/aHi576nyqohb2
AogY3Mr+aF7MKk9/OKSQfIJyvIi3VETeBk2eBV/lut993TfWCtYBbsfxlRmuvN4i0qV2pnTL7kLR
1NOEG+OptixxmyxURdBWGPSjs2IIPOhZmRxkd4VbFayXW8R+uCmqxgy2/YLIF4VJKAtNF4OohXE6
Uvn3Z2I66jIpD0JxilvlUZeeK6DE9AR6c4LRTjVIVnw5C8DdxZKFBMWOe5IV/AGnzSoqWURuI+LH
WFXcrFRI/qjnlBmw2sKLjgrJW7Tt6dFHW4IbJ/mpJOzZ2eW9lw1nguxd11zVEVXZ58mGmwEzRlly
W2UMxouZPLP+0iSfnCQblklzV9uNobliRNDbMC8rH9tPZlfndYDymjKlcFjTMwPRugBVZl4Z5eTZ
X5zSdeN7umDSw6GhKUi3KpjJlo+S3HxkM71wYUo7iZ5zO5TFJ/xu9nA0k0nUFzoz6KOWlQzzi3IY
s9le1Szf4cscQyS4y30qU7sRC4p7Zxb22KyToY6aPXiyYTjWtfb7izpjl0ggCak0PDDkos6q18Hg
bLGWDea92zg9wzpNofWWaaSuSdOU/IzlawIDos7xnnIDOdBWE4LWboggFS+FW9D3JeKtFE9xLtEO
kRmafyKHVYA+DwkBWyhrhKipYgouJ9EORFF23hL4CkrxzCrb7gehGEVwNfjZBOKjwMAEGW6B1IUG
1a8VCc5ut1NoU/TXiXPAfZRKv2N7FaQSCTABAFdWQ7LqVkCVaO9MQnMGDLKBe+sTjpztkjDqb0Gd
2TnvPWFSomsAgHgJYbmUS97aT86LBD1G5JWskAYjY5QOr3QVdkOlV5Fn2PesT2mB41rKO5kpe4Tr
MccH2HxIkdaEP3LCxJEwgzkBo3ebtVP7baZq9cXNkvobLAYTEB4Yw5csDkyTctmginoFMCKBh2/T
3lvFY1ukBycTxKKhB1L0JijpDqu4y3365pwTWvJ8JURtXY4ZSFtYUtEaThwPy+B8TwpeZJFR5JbN
dM0YaN291G6crLLGJcsRQJLcGGyiiZGLbZ/mg86r6476QZaR7Aci76ddAx3cpzqg2i2Jkw9Q62N0
2LWVDOp935v5eVanDaC0MHKjY1Z22SMisVJtR8iMHJoiU9zkGTFYS5qGs2zBDDrfcSLll67pnafc
n4i3KYVVP7kiBY86TFDmVpXI2+auAUdz6c2C/atlFWLkBRJoTEdqTkLEQlBrrCbUaL3gF9MvJnLk
qYxT/97ohGo3pBFZ0xXhENlRgo34SeYoeu4yiOcHAFDtsG8sBt5B4HVQHACS2Fx5li4eotgv9UYi
OgcCw5rDmca3RrLrLBCocEr7CnSspmPkp8ulIjrPJYHIHXFDLhUcBgdVKCTOdDHKdRLVeb/NIvIj
thSvptukyKenpmWi3sJC8fJN2FXOktxnmPF54ETJkiCGWg753Oi1iKa1/zg6ieboMPk9+UWG0yVr
Rq5zqIwWPfk8Mp+Rv6OJ6ElIJuOfRmVeQuUDiuciHAyJZpGt4DAxK+BrAzl+G0l4CiHXlG6ttdu3
ot6MKvf341I42nRpHTzYVcb708MU3iH46yJM5zIFh1sl5XqYU6azIpqrm9a2omg9pZbz2NezE6wg
v7fXjAnzOW28tgUDIKd51fI0XtjReMZu8LvxCTh08bJ0gBNWZJvwv8lpwmUYO8YD5oLky5w14ffc
zoZy2QJkYo3qnovwmqnq1j6xayybSXCWCsX1ZLnbeJcm0GIoDZYmPQ2fV8G2gdgUxv1YjDBxQ1DS
hbQMj1IqObKkTlscH42YismmHZu2uPTzMiZgp7AMUn9aUe3qbkhdpHVGDaI3GGB0geER0N+tkNpn
Wl3rMfOKNQlfktk9rNQ1GJ8MaxfLtdwumJ6byCeVeD/WTiXXY8fmapUS/x1ukboUoLRi5ibVkYK9
dZIKSm1GFHKzwTxhyq1bO/zrkZyDfl1WOoXJ09TsUzIIRETBZ0l+OSAuqg9tptmgAWie5v0cz1F5
nKUxkc0F12Lv9f3801G460gKlgF5EM0QFZftGIhxGXvzpVBO/R2BgfE5i+z4IZ6gmhNQOoQvNfB9
d8UcOf0ooNrDi2JgPkWjERa7YTacSxVpkP3d5CqIP2EhD/3Yzl8dpQMP1bdBOURFDm6rGTYFRaLJ
rD9py+f9TMBCjnmva72WI5PJmrwAQGKJUumFM1LNhznUROem1zfOEubc3ZZsZ78PMdKA1Yyx4b5V
efMc9mP6fYG5ZRtsK0W/IjpDPjfDwvkspCofdVJOP0iAqm8AU0XdOiBP+UGhZTtvhkF/ZftKkHJg
Deobq7K6rWoiRWCwWX7P/qcGG+tJ66etqL+HVTMfBqOouOLGsJ970yjutLGEP1lV7k6rCQjNN3w2
wLvdNg5fmryPP0/4+r76Og55+7otIWkqBWiB2PHLzhHsr6IkSgCMUPZ4KhgpV6OvLXeNHCUHBUn/
iZjnLp/VajQ5QLMPrsGd+xOk5AkjX7OhIToUa7PwUS81zaDWE8YWuoBK1w+xMQ6HAn0RPul4DG4U
HmBAFbbSALDJprufSmhqcJTm6cxiyo+hBWXDZ+Y0RMWYHGHUlEzc8dqYHSAxo9P21TZ14WAiu2a0
wPcJIEILmWdbv1AC1HagvGHxhXc/artVz2QIt+VakPKeboekqcjzsDvjczQWwzdRCfMhZcao17i7
DLmSbPIfpzQj2qSdU13twg54xTxHDpsFwEHx2olbI1qjXBLTdoFY+ausTkCZRpGpqkPtzSi3KCbF
8VqChS63JRCq8NClymHD3KROspp99tNrlWaCub5y63QdUQ0pVuyPjYeojZD1WAbJ5PyR6FMjUwNG
P/ssYxMQu1itrCyIHSjFzeRejTkArYMiXsFbNfB42F6KXnwWlksFz/GQjhMnz44drndR26sMcwMV
tSKtfowEHYVbQJgFhqFAuWxZp5CVxRBO+rVjlBSr2hlZfOquN59HA6jKqk/qVjA7FK23CiKYquva
5Ee3hE44X3jP9Q0RZd6TCgwSBSgiDUeDtPgvUWdrAKM0lIJt5wbJp6SIm2Dnz0YyX3C2hK3FCQwk
U5lFw4/ZTCOXS7JMIlnapot3fC76gB5DAzbCJEQyE1AoavqxabesjWZdbQJydyRbZA9QdJFb1I3y
JhfJzsXxNWHubhDKwIZtGUYd2cKHwCywM1ZeR3dLZKVvQNVjrtm1Xp7SRZQxpB0vIS53Q1R9Acdn
GqktWlYX7NLUBWnlUXXl1EHIPE4y12hsCEWzVkeovW2zz8O2uPLHtLd3aRxY6A6JuqhWhcdUtuk0
NflV3o+W3OkSJQ/RcjS3thnUlxjno5DiPnfS3N44BjxibPizjA8ELbBMjfhoqHYDQEn30I2IvIN/
uKTtOIUoz7oA/TkZORlHhLSfWNDN2cvZi89RqDceK4uz8kghLPdsZtqHhYmfnUcIQyiU5zWUJRxS
kF3zumaW7WPPQxJSOMGmjAfjbizY2u5bpVOSNYTOwiscToDlyWXg1rIhDL+nyqj7deMv52ELY1G0
qzltoO6hrjydYx5tCOZxu/6xyTNt7GtRg5upSIS3MbuZYfxohk1nYm7NKIxiUIOUqBIvJdgOwmUL
395cGF/tFFAgHpWbrcOYZQhQIz21PV7KINkpQdYMD5fwJGp7OePXRUJu4RewcmPDkbCJNr0XUR1Q
Gm7sEoamg31htWSiJU6bcOopsA0c8sZPkzMbk4OPSmFsqmM05Co9zEFcF1ew+KUEgG7C3CvZ5yXb
ECJid1abOeVtDMI+zrhm+V9x4ZbJLrAkr9n2jLa7YZs94H4SYWN/h4RY17tamGVxpB0wQ8Ix4rw5
jgmyYIiIJD7sU28okkPdiwQoG7x0sN8qVs529gh+X3fa69Q2a9uoJhZ+8n6mJqFde39Z3vE6G6Fz
nnBpVJvnyguuNWf1/GgA55lhhDYYhJFhKHkWQuvW2GSnUZKwONly5w49YJ7eZvTftr1tyk2WY+Lc
1UHqAyMOzajauyYJBxSfSzaDK2njQ931jm6HM0Jo/OF6qiezP+ZdpYsLizkivw0rCEEPi7OkXhPW
2Q9P0LAZjytpzbN/1xMVQky7k8PunIaMZLx+Yoqf6l5hsGVUA6W2azIHnFBG0cNiULUC9tI6ZTnW
DRl7ZIb0imM6lZMtA6pBOZdy/+tiSmZ9mXUNQs+iceZqmyOWwRmHEy0lNkN0ycFOXVIY7Lyr6R7l
sDs3bSLhpwlRhulLhv3wCx7hojmvKxorG2p+1biZeMSAQ2XZdZfKaaeOFVVSAO+m2Jm2c6OXUB3M
9wrVxpxSjar70lqjGAfRIV2JyWAYHF6GPdtpAu+ihcQqGoJcCT0EMXnGAq8ZaZ5S4q5x3CS9gwlg
Ncztc13s/cxprB0xQgjue0uW9saa+5iVGz6I3jv0RS6NYNTTppMdOXlYIiW4ZNtRd6nI068D+QEg
mNs61+tJK7a+5OcakKI0NYeNqOm4B6L0b8wxLorV1Of6Ga4hhtARFigdqhyNIN0uBXiMK662Vemx
JUwqxvpQutO9tMwIj+IMo4fsMIh6BzEH9YMgrwfJ8WB15oryIzzolIKgxFfu05mVlQXNjQzv/Iby
AAGIXj6KM0pv5JVNVSpiEF4p5nAooHC8hhAxylwV087goEu0VBB+ovM4gacXjFqoWpX/bEk3e5ms
aTYgmAQV5yxj8lgietmfI7yUC4mQ58xsSQ2R5Ry9+GpMNA0cV+VTvbGRrT/n5J5gmYcCBCuXzRZL
SYp9dqX8qv3Ox2+oTeirZjrvabdMn5XkfHA2hWR5aF30tLqFUpwa42BkK4ptXBODmJJol17xMZWq
5PmO3XDMay11vpcYmdhIVSYnZwdFwf9l7zyWI0fSNfsus/c2aAe2EQjNYFAzmRtYUkEDDuFQTz8n
mH1nqhd3zO5+NmVlVZlkCADu/n/iJLEXeqJMC7wC0AqsbBdpc2r3PVfJeMt0K4MWEU1sLe5a06vt
206YgNdiWl4cHHB5gHlka3jaZVYr3LhTj0YeLPDYGSh5GzfK8vFD+wvODpYz2ktbZDFDsHGP0Bqo
J9eTAXMOJGSz8e2J0tbGy500jJHZU4UA0xrRvOquTREFMqylHLGlkoNRZzIkA2XwmCw1K0BAaWsh
7agIh6b21JGzIHgwJ+cAB3OBJj3QYpXp+u0uuyaL/wzFHAwPxTXAundooHD4sr1YPlS5MU9f3eBE
7FDxFHCqPI0pZIYdgwGDI0zZxC4rDwfkhMdFrhCIP5IgGcazoVpOdi0WtsFcyZrenYQ5Ha2eNqIM
ciWNGU050wmetXP0u7e8XD/lpEQZXqZGxCmBgITHYIy4d0d94UpWgev8YkOddE9uvPjZVfT0k08r
FWNC5yt7X+9RqoDNd1DWKbV9Th+ksClTZyBQyKVRP7AgRS59bi38z5BlsgcyWjRHKqHn5zYxp2w3
QBEisexreWu01wFvRjXVyiH8vefo34CwtIR213xxJQSuxWuOWug+CftkwtQ/0rz5ZcxR86WovX3p
oetkVP41RrWxiUSkHCYgDfNwpSh3F/d5loSBWS3i4OTEbMIW2N2NVD18zkIFyJWj8qNujWk5dVcT
vvlp59spGfE4VuyTYYkzY/Hodn7shJ+Wq5G24f5oLxpGAEGXhD1sQ+cMY0mYySGKP/hoDOSdBQeb
aRLjIaP5hWabfIqsgN+FbVE8qqQOasQA2gk3MxOmZR3k3NgHrOjJHbwnE8sGna1nxkTxuBqbUfDP
uk83DDQn966yajoJGP9TJt8SXZ9gkI7FZ+1X0wuOgRGseuErH7kZWZ/nSqcWbu0o/TaZgvIWZEIM
oGzdiSEAdSkWFfoy7lBo/eGjsXsa/piWUQblR71pbrJ5bH/Vla14w2S+HoCxToDKqNL44JgWb1Oo
5A95BTgC/3MiVgty77NP13a51jQKDGHfo5EzSL9qK+YwZn5oKD/ejj+kGK5mTuOTbdJuv6hF/q6n
kdCIjK32a5Da68PGGPL7WRo9uO5FcpmBH1N78H3jQ1RJv6PYJB4eEO3h1nDIS756togPjEP4dIa+
HR/7YKb3mIdalPORdO6dSGP6e/QyURYpMu7kNbuHLN2q1oeS7lUpDVWQz8ZXcAkeZwzlLOdApuCz
2gliGk+tiJ3oMmScGjFbN05YsvzlFIiAaoQK1Pp/RBqAm6oNVX7XcdF/DTaVyBFDonBueFBQIu2y
fKdtSUgpYRDNUoa2LFZl6edvDrvhOWzqmGn/SC3tU4T0khyCHwpQVKawZi2zyehIEHI8T4Hwaqac
TvbFOQqmFIcI/6bMs1HAfAJLRompZ61p1gU0ZKWOTyVsUKTfbmVgbsz6CrnGVS7zFcfO2Cdno2ks
ITBgCpn5ap0sTB2vcTbwI9m2tTz9kmOrY0iCbc8ACWNBwQHTIINPY1GLPXVphPkUx8Vg0NOYGv02
KEG0rAIeS3BC4HelK7SwKr9OaJCDPL/lyKlaweCDQ6/3GI228eL3UbBsy8VO7u3WaLiKsiWjvZpJ
02fOw51xyOhDBa7qgeM4YwyqzFuFAySYmunZ5E5ycAIQRFC6hO0qvVrcF0tMkWcm61nT/NGjeunC
ip5ax4w0A1vbnNd2KzjMNwEiyC1bQv9eTbV2wqku+JtR3wV0PDD3lfvFg4IU6qJJftHGGot1OQD8
WgDHKbrXmQxTBElD2aoHogPFash0eeDsZz1ycpPHKGaLvOmczJ1CI1IAamFHeJyNhyuoIvOqxVvb
jd1mb91S999ZAwtpZZTF8CmdpcwfvL7rg9ACLsWgJ40Qgny/1g+9WgJx8mRl3/aE0+SqoTvul1cW
xv3I+avfOcpp0xuMkOZN42dY5kYdLS8OshMOmwQPFvOeSn07ql402DFgRqtOkBmD+2omD1Rv1n88
222gaBhN99JgZJhWhirqjx9R+v/L8//LdBDB/3t9/iZ9n3FFfkGo+9t1+fPn/2rwlvsvagQhzJA9
IObBv/6XBh/8i/9oXPsiKdDwA+vaq/df1ZX2v7C++uRBiOji1cPF928J3gz+hQGXcSaez7//939S
KvCfDjIMIgwx8M4RNyVp5PFv/ym/U5lIBK1dqJMdqDwK+m7SG78S6Z004/ZRtt5094/P5e6vQ/Wf
mf7/tB9eCxRMiyA9hgMs+i4Jhv/8hS6AiNyjYP86V6N5y3RE2FnifQCMu/1//ybShPys/+uRlbQ2
GvQi2pSk8eYCQqz/+bsMqmgyv+/T1aJmKzY3BbHCxHhUAdLBTBSAbC26BEEsVss4mIxsSUIfMHBb
mFueaMuAfydNyPya68jMwIx7PbKlNMfu0+4clolSIHN5VW1ISJq2upWg1daRGFkzSBXkjxoJSWwL
f7IBmGmvsG/waBXNISkC2vUxvmmqrkRp1h+TScZq69YAm3eIvR7fCE+JutnTmerGJL6YDoRlnkc9
co8/0wRT+qVzy9G37O4oPE9BC7DZyc+ZiqcPrdLu1GLplH/KjCcqJQmxvIvdNDqrWaYfxcS5gxYe
k84f1+oAYISRBA/LoSDjAQvGMsDpdSkyIzrXcK/tYJXKHEgxA0o+SzTb1qUuEWsTKxZ+vtZei84u
xtBMUNGuPCSv4YPh8v6IEf+Kt0oklO61TI0zaLszj99wwqxiAdGM5tI8kZa4+gzcqfY74zoCWnio
xpbXueRzmcUtzBqYqNEcRZlvniEOpn6ecmrWkN9/NUk2Nmc3FlX1dLVDjB4bY9cdcM6xCTFeJHJw
N6+VZU80GF7hD0FAKZQ7omsS3rh2+niTqJi3zpHAJIWoh23B3uRG1y7OMaNtS8lL32Po6+5TCjbp
6mcEYODNNZAQfNwJjsOsl2m1K5c7yRGfUrq0z2xZXhYttfGAZ6opX+MsyBY2PopuqhArw9j9KSpa
ewLuPDASMM/ZbZmhyjrtIuaUTtdSjMOuk8MxEiDlDysE1Ll5II3VlXdlKpwLQq3otoCV6Y6jh7Z9
Jf/ARdQM13Y51Vo1NLHM8KrQTnXgrmDP0UbHqJpmOnZ8tNTBv5xpxjeZ1yBJle3Hkqlu2fRwT4fd
ghMhfiEBUrew+VrLgPg8D72OL0CvU1rIrYieI8FnXYdWRe55hXkOVrD+adrzqrEHykZNULCLAjfd
2yNohtD46eirSt++IIF0fJt/W/y8lDbn0XRHdRy70q1vzZ8GQMaUtAGm85DYw0oZs5BrA7/r9JjZ
fdfto6a5/lFEVWwX3BUEmUVuwCxgZ4uM6vhuZDG3y3NjnzHGqVdpLD31ZbAJzvduref41HkQtdYc
ANt3jIcQVehGnw5pr9icqL/QleIvgqX9C2Tp/uJZfPY6wFqiqb+iW8imuoiLNNNxZqUwOA5BKipz
13UGyn1PRTzr8RUHY82dx3SJ3lY6CtMrvoqtJKKPVgKfuOE2Xb4tB80Eo83cak9OEu5M3F8ZNOqH
R2P/sGnyH04N+6TxKTepSTyDBoZk4zaWNh9jYCogbugedrKXuo4mb2//BeHYf7E4E93VGGjxpULM
IXFMcaWBSwn6+w9VR/8QdthpQtuxf8g71Q+FR1hXIk87RslnhbELhgFDQKiORd7Q4XhF+cDbLSgf
uwJ+0h/WD51fnIOaKwIoX0iLUZkyQgYaSg0liCMGNV2coqAHcVVCEpp/qEI4JK6IIROnZop16C9+
yJK+QoVvFa6b5W0OLMd8iBJoyGHFjGmufyfVMOMNM4n6gYYEwsLdjBWxVGnVWiuHgXDtbep+8fX4
GTdV1TXo+E4U1d370DBnQDMA4Cyc8ZOIYFc2z/9/f/R3v3PNn/z326N/2hc/2CS1f77b9IOa/q9/
7pmuP+PfWyb5L3YjdHA5pulZwF7Ylvzbtuj8y2Fvdc0h0Vtj0pPyf7ZM0LwMwyAA5UDsko40WO7/
vWeyKPu+FrcwBbmWnhi0avwPuFxcRdedwz92FsSkcVRSKk5+BPOke93S/dO1qLuMTsX2OiIDCcFh
YXQ7W+x7VXHHCc/ZO63x2+uw3xoq0L+dxehoRfX6iyK89IqmOl1gxmYlOpasrtaU4IVJ1rvd1FeP
tBpwRQ2pt5PkkMIyGgkvwqt3v0DVzke3NAHfXX/i1KQT24rifc4tM5wpKsamQcPEazKVfXqYyfAe
DK2mF9oc+pvGtfMHZ2zdG8+cmTD5teJvZ4JZUdNml1ot3nOUJPPLNGT0neru05lNfmLnWsmhczO5
R4Wzz6OXQHg3+btMvypI6UV1Lqou7KKivyRpmV9SV39mjM7Ii5ZTyKbHOnAoNfZ20X0SpxavaVX2
l7qn6jIzZf0qJgZKiRtXO51QalzClqA8VnXfqQBZztp7uP5NMfITjdx2nwT3btNG82lQQXET+7xk
WEU99aDC/QaRJfcpFXR7f8neZcwHuEi6bhigLPb6520klfT2UJLr159X6TPlv3Dmk7fjrD5HrB0y
h3nAFIl4UgcqreapvqdQ1AzJW7rfFDPUrwHhXh591tjTolMae1r88osbRMg1RDJC5oZ8PdL95lud
mpXZ8iYMgfKCTmSau2J28mfQCHwAZYLdrx/GbYq0dcujTu57i9c7Ry3snWbOL6PDqHVVc8XdLp7F
OxG8fFcq46Q1p/f1zKOXbAAGuT1C0rShJ5G6EbMBQImHxvosNT9zzG0isZ6LRQ6dgy+vmRl8t7XM
MYh3n1nicwamVRSz0xwh4MjivakKfqM9fjIRfG87QdUn6+zh+rGitYDedXjLkDTN0G5KTHYGSg1j
jRBkg/ft+3P77WK3PWD3kPtiTuQ+s9k2Ix7eOpCIbmfROr+Zh/Ep+sNtjtvs7lqRux46HAv80Rcj
Mu7MIqoHClFr6yD9VGC1HZvisW16ucmSUV5E2uSUFUTg5YcRD7GvTf/FyGniyqPWuLg94CTV2UxV
CNJsYi+oh1Vgj/XWlJ4IBbftbcOodmOoKTp5+IfPeRWUobR0+wbUaVx7zoQwZecJHYP2ECY4dvIV
eZj4k7Zgd1/JaopC16qjvcR58mkbNZPcfq7RuVvd1xRot25o13Sz97ECQFn7/Vc2kjcmER1nnIGC
Ze20iOvS97vLyAXv1xLLbjCZasUQxd1JJ/fuG2O0XxVWxIfMkVCqqHtsVoU9J38Az86nZfHak49K
vI+NeXyYY5ndctXrV1jh5qaanGZY55pZDBbT+LbDYnYEdWxsqduk87OrO4JAptdsamu0bsXcRA8B
Qi+XVh/caQP2ZoN5du0ZjXXGr7HcxgpNc4xAmzj5gLMFCWk989hIYBwNNdSwYNgnBq47DGCxv0vh
b2/kmHm3vaftCwyw8dGoowSljD0Oo8aYkW7JEJ013DuPOrffS37tdp4K96DxwmvpdQ8mj0o468Pk
HovSdTfYuW691BYow5GxNhvC/BXf7WbE27qxjcje2BH+rqvVdWsDt19RvgC3PbVoP2Vwh55RjkeW
+he23/CGtWneZl6dPudG1B6tSjjvXUdX6VWWQa5A9jUZ6Pc5bT6WpzYBqsPBVOZzxxbpNQAk/KqV
x3wZ2RAWWvIk06reeKL3ueBEE0IjnffpAvh7NVZJf3SqLnpxLQH2OO/nfYRZ5k57id637IoBwpcu
I8orJoWuz/zEsFycPUbBD9ikA+i+agCDYkBtogQAJa7LxLJVeqFAX0HP+UQ8/8JMVUPKmvZ2YrKp
8hZ6U7o02GuOicba594H1CwyPJlT362spPVeu6yyDmZPVGZkrLVvp0RuOm2Q/Pc6dqdOVwTroswu
CSWhW7/xm2fSQ0BiJtM9JrUBhDaeBEa/nryQ60xvky3TU7JE9IV3nHS7/GosnDCOTzlu08QiQaKB
86yM2mrlKqaTeNEW76lNKI22gH4bi/iVg4W2V1SeC24VIFPHhVn4GU9BHFqtZR0wfHphm2LuBN1C
ImA0h2CDtTnYuDqhnVxxe0f98DE4+txm7D7rnvfrC/cEvdUJoQoNB8Obgz3D4QlfVO3Wp6Is7U2r
5/acE89EKvgxY6jBNk8JlVSnGf4XxneqQxjous1DYqhkz6ZkXJcwzkEVReOB+mDvtR1o0RejP36I
OfavzehPdBmnh7ZW5XOnguWFqIV/mql6u94S9i1iPyKQcmbr2JsVHEEv9hhgeKNw7yF3z3t3Ee4B
20Z1E831sqcTbdhYFmIW7Y1VSHeU3FiLWdziyYmB0WMEKXkhG4EDcA2eiRuC6pVDO8hjtzT20Rui
4GJhfdlQO3pF4bJSsd4BIk6c7F7E8UOh9Xwbu2NwQrDPP8kzAQbH5AICp3qKGG2i+tLxrGyr/IqB
pJ+9MsAPQX7jWilSb1uNObIsuscyntMAP2skt+XVZIPDvgxWbNvpoOWB3+3JSFknv6LqySi9LKL2
SMmjxy9k6DtAhVa58ZkRhTx1VwOP5U1vYu6ckzFjUV9Fjq62HDHLezh/9c0c81Dz6oaZcISBHKJB
/WAbFt3DrYnsaqk0utBAfz85hkmNeHI2PKe5T2Vd8RcEVzt++L3Lz9+6orzTYqrCFDTlIwW0nFYy
Me6ipLyoxH3JcdLcCRD0YdvTEh5xtl0nTGgdFlzmFuWZexXqecNF3PnOcZQthlGlygtC7V1nswCA
13pKsir0yuWdHexMmTVV0HXg/iZVzmXa+/ZGoYRy06J1QVsL1koWj3YqSXu1AVETd4KCPgsX6qMU
a4Mx3ksE6PHEk6bamKNtbhmGpyvanYf3ZZjq34gMiIiRn7aXxTWngygj59JVwl5LjloPVD8HO8Ii
+OyCZPkmCHBsR2N4NN0uujSoircuRVUbp6Fok6b8OSwb1jlv9G2gFSjnLvj4PZOHlmatwt4koz1v
s9mzt2rUzoed0m9VJHJuNuTO3VXRd88ei9uZWVWDiW02Ef0sjX5e1cKiiWekoscvvSYkHkkB41R6
H7M5FduKje/alR2mBTwU4YwHc6dJuG8JSk5bu5568GY+0wKNvWvIJ2wobl+gndr10Xb7c7KM9hoY
pbfpKIs7ZllV7uq6PBcOjqqm9fodmcYKAxnPCTqkvWe7L1+z1hoZRlnNppeOOHhlr3auOyGmJnO5
8QvPWWf02aEruNSEi/Ee4062xS3CGJKHIl4l6kBEwyMurt1lX1di3i5OiQ1oJkqMYZ4bDbn6hN+T
YYozas7/vb9Tc5buhNMYnzM1TLusC2YyPfg7eE9RCOZzOblkH+8mNgVV3jQfsUc/tpG2v7sAPZT5
VHYP4q7a4chwburZYTc8+LfKTS5iYe9mMi1ZYVI0HmfDvGAnSlaVFUN20zNwXMoPcEBJi1N7IDq0
msV5o5ms/4gSGO+VGri6OPCbh6oafXOLEK94jufCPgMuxNJIGaWPl2zQ4ynA/HCQTmHfcceqg7k4
7tlXLUYxjDHpL0N2+Y1rJJidiExjqJ7d6WnoRfMnZWAWKuKO+2DhkaI7UptmPWTnshiXk++XC8Xn
KgV1lyK+rPRgNg+u01b3JUmON9PGTEAXixftxh//JqsKXk7Hqua7IW7Eg+YWhX1S2xFV+3m0Z0/Y
vbiRgRvUuxpDRdo5zyn2kksaeP2W0r5mR/IuK5DwCFevsIr7d2OgjL0UBjXibdU390MSVHJle9GU
rcgb68NyNajaXik/WSiWg5sOA2w94pZ3WEWWXV9z5SWmr3dFM8qXES7gxk0SUqbGUJvnOCjKQxUF
2V1qVxinrKEziCP4dnYmIHw2BQ5uDxvrMSmbhMZ8un3w5ltJCIC4eBBklPC7pFuSNYxyVfmHSSrD
ka4bTv6EjiiTHsacF5CrGMD8zLH7CyjHvMYb/1xeEzuVHD5b/tMmLg32jPXMQ5p1+kZHubMBCp1f
ykV1G0aAf3AwLVe/st5TzzqQlzOKmyHu/+S6NPmmtdhS2w+dTbBZj7hoP4ceMx1WhAe5qJ2fk6Tg
tb7Ms2zX1pgfY+2Nm0GXlO4njUCaBOcxDe55yrr07FgL4REsV7dFMjvfZqDMe3KB6U1gEYKBeMGm
bMYJN9lGuWf7cy+r+TdAv3Zlp0OMg9VuQ5y24wbKqHeUphsfq6YXV/gjIrtubqar3dTgUAo2xKl3
CtcoAECd70kimC9kYJggy9lbZ0xwmaj3NyAHP3l2YtapEn9fSmdbt0mOH6zcFiJ4Aev9lE/zY9nT
1NJ7IBno4HiivJ9sIwPwahifp5IyD+Lpzpsarx7VMpN39hxVz2JqopUl7RdGj2+EGyvqMrBlzp4Z
rbGmLmelMlZz/Zkqt97kpfk+gWpcTRrosvYrtlutp9djmRXbzF4ojRZ1eZPx3g41+91ts2SPjBgO
EjYek/gx/wVSdD1k03JhgsBgL23f59R4Bz8wrVJhP7UTq2QQATphZ8uwPG/WAMp/ixzGRW+6yMLi
GwMiXr/6UhvTWz3SyONN4x0TXoJUsptvosgTR6/3o+3i2WFh4yalh4C3XyGwa1O8Yj/gASOWmxHu
5yofcsnjpiGE1uXW2c7UsGkWpz5SmUdg3VDuEZQsAwtHFTs/zm7ZlpqrzKCeIaMbCqCwMW8wohFm
sK6JlV7f4FNGhKnlDFhHYx3NXMqjAha5sA+m6UnE0j/5yxD8RprrwsF34w2Un2NjgErsA/vDYOU6
joW/IuO69Yv6TBzCvQQAr3YZe2HGrPp77qU+jOQ78DRg2sEiY22jCEPJpKtT5gW/a2d4XGgCWFHS
eU7T4IQ57Js0wIcde9uqyY+WdHG1sqdIeze4qavolNasm0xybokd7cjSh4I4XtZMPNmMstxMMCG2
SJYvVSFOIsieu1SNZ0fN4kFFmb82rfrby7Otbq1PVyyHOPAThrGc5MAF31ItMUJQUJjpO4obMJW8
NkbwmrK/vTbk74fKJTPHMudrrIRIN8cCW0RXkOBNR+E9DiySORfEiq3lW+5PePuC3NnFE4lQg9CN
wDk5cCwkUdti6Ig5Wut6FznyQrsZFT8+3iU7K3VY9PDUfQtnRuOnPUf65ZsLnMwKA33WACrQy+lF
xW55bweO3gmY21QsKwYAxbNhxruyEBmRF4C3VvMi+uBG6WI6Wob+Yj5HXFLN5HAcqi2Szn6C6vpa
2mK5J7rzVnd4rpux+0VXzH3tml8E+l6bIHjHXf+dOf7NgAcgtgFC2sF3XJgHBtS88sKyiOqR1sIT
/rDo/k+ConQaSW6sE2XrLaGuQ0w265cSIJ6laeaX3rBt9opGdCPLOtu4wpZhESc5G02kv7zwLOCU
TbBnxVPgNct55xRYpAgaGY0e1gXcYKoJjlNn79raOZYVziBg7PsmXj4rolFrXk5H3m05AXF548N8
7KtkD0bztvKTaZMUw1bbBcuqBnTS4jBKBBMBtND91Ye6JcPpXSot1gXntBVek0fKsmPmTMMWUgj0
JMPAg5cG61iqh5y9eezZa2aehEYLedcX0a4OyqM/eIeWmKrHqWIV4EtbBV57nJL0pVjUSsw0OpQ6
/uNlZF2kYbPrG3cMm6Jn2SOYOthuo9EipQBwfs8+/l4s4sz9QLq7ffCW7AJkqNssi3vrRNmhn1rs
mn7xiqb5MCgWyqg+AbsSxJR1WGfLs1qI0s5JKsIYDnRI3Oq+ZN0CYTG/UGhwNIro4kDYjmLb2BVY
l/B7BYckzqO1n+q956n4ya6Cfo2r8c2LuhPnYSIKVUnwuzZxTPMo201WDCapQ4Qkw8ZIuFZGtFqW
Qv5pW4szeJ7hLiPkDIkjt9RDp/Cmm0wJu0KYxyQujHWPYW0HKr0poHxn3QuhKrLmOqkZYARkO9jI
Z4AuJE/FRPTLuabf86BrHDxDqvGKVI0MLabIyE+MhjYYEcyjRyLkq7AG/xBJWOZl0kHDqqsAZbWs
j04AhI2davU5507xeq3tONAGkR57yWSYGcGEPttOZYVFIEk+oq403xixOfui0tYd2dPuue0yTXQI
J4rVZwbH8j46FmRYj3HthDrofl5S/cLORK5lzfHHbDjudWxUMTT3X4spihO3rbulNYoPeI7nLT0n
0x32QwRHXXcPnUiuQ6Pe4yiXmO2WSqlhY8p2ueSLis64SqlYLoLkjsDNssdYHfzKtQYhZHhIw0PS
vEj4c08dRdN/qB1odpNf91uIN8uKvJF1NNCr6agRvPoEBzRmY20SO0SdfcvaJAqJX/j5qrVwEeJO
L7aBwzGMRoxxV7RyuOG0zsChw8cLCeCtCqgR8NVAoQFGbaBTqRs9SksFIRBtcy3Lqdl3blNsh0S6
+yYrnXt/Xr4IN0Vn3lJ0yOoOpbEmoekZMQdeMzbSA/G9/siK0p1AgDe7WmorXyHHm7+8jI4iDh3V
Jrm6/2dcqiGaGmMSO84fkmCeHxN61A6QxotPrXv5kLjdL5t0YhdKLc4lh8EQX60DkbihRq+y7j1C
xuuKxEXoQYrGOclEo+UF/YlSf35Ubkfsu8ekzahr2rGN0W8Lc4OTV/szwcuy3TtNK9Z4Iti4ShOD
QiyK56bpOA+bPLFV5SU3SN3GjWb9u6Hy2QkdalOPcT4fEM6Z3Gi3O/iV0oe8bf21GzjikhjZ79EB
5j17Kclxji2UrV36wohvlKEQMvzqKXUorSOmCHnHr2qqi3pI5iuSDQy/DLcHWDBi8Xay6gCyKQ1V
vuQ3rQdjD8tksZekuUMMydSklOiLBCxU/bHkgz5FdQ06vtZio+PrF9tWWXuMCXWgq/A5cGVu4sgz
z1cj5zpwxkfS2/1GZ0bDag5EKoNEd6hkiVOPDOUm7maImHFLZw9BvFVa6orKpCE+pnC1/kwAFVh1
22wTX58qVu+p8zTxWzlUEtbyY7mhdTzbRpXud2lgtWRoWW7iyXUvxTyQVJjnB4IBVKrFxnSgr4Zc
RFJna1lE9/3s+lt3pkiyBIl1bAjvhcQ4IT3D21rByWJLfh2uZkzb1iShk/WSJekDV27/WRUm+i+G
D4KxaCYINpIepdbcykI/RloNjz0tPJsF8WZdJGP1moO/JNEwySM5noSmnbEOc9mqsJUJpmzbanbM
WpBNPOHemqQHyU5mzb0Ac3GOJuz9vJ5z3eWYlnLPPmeU4t9Yfv7boYBySwSzOOhoaHYYIRmgcOYq
r4BNhW545P617gZz1JeBwBWtpXR4JO6Y73szKbZurN+0pzAV555/E1VOtU9zne9oJnkfMJeH9Vzg
kU+tJT712B/o3suHzzjDDrgqy8U8zsNY7RLHoKGDCO4ZKSrbskHdMuPaDENDiN7RJvvtiqxFUZmh
WZLlErFwYcOqmq6QyNhNTCFODC2NjZk46TZz868hLe1TnyXTwZ7UuImNzHyn2cLfYMKZwiTunKuV
h5ySx3xWGYm/9ZdmOg4UYBM5RBzveTZsJ7XAbBENz/VE+2dmMPJ5sJ3iHEfKCuHadhuFFkQnCUFc
VYAYLdvuKR+zfkMLI7gxIiH4Qv32OM92gKOz1MWB2PYfxMaC5JMxngf+9No2CkGYQlqkcQ33CROS
v+qLItrWnnuTlMAtWJ813Sc55VIERSa4TCV3uhQdb3LAGEErgrFmffLuweF47apQNIKtFWn+xwGj
OfUi7rgqaH7aJR6pqdVSq+pe5g5KFD1xz+aAamZ2wbIXxP0+DIwXt427jF9Co2SaYqCbiwI+uY9Q
DM+ge5tdNxUcw5ip3MEZY1ohpWDym3IPmJV98OrF/oUjifFqV5QvvjuUzF2d4sXj5BMWBvNnXmZw
B8CNtjI6Io6lRC2k4H14HprhM03L+Lbs2Msw1/fGFzWI6ValGdWwS/cZJD8qLj9EexVNjlqScyJc
5/zCnqPujFlGPO7M9pdTpMGdLZwSi5nhgl6MeMqwNbdz45Wgr4Ue7A1v5TiPzRpXlOuutTPGXBBZ
jW1I89rixP8mTjkyb0155X5ZTWFnqv6ID256wRbchRkbwt9TkolXhU99T0dAf9SeP7wZU1Dem710
Ua0cx7u1lf894uUbVgIt/q30ze4sg8G5SGUaRzPXMVnIlg/TCgyeb5IxR4sKeW7jvn4daIh7QZz7
DloU33aeI46bCJwOppQw7pMFCYySl/UyTuan4/LrMniLPOri7L3xg/G+savxUM2gwhLhGLuG7MuF
wh3KISBl3+XYUw4xFVXsJtNWf8dJ32VhOQ9EFKaA7ZW0oOHhvKrCYmGiAXaLsCequyt1Ea2VycEa
TxTJ/nngI5qSOQsNKA7oYFWMg71v7vBiWZchcKKDKZmnap7JB9tonV+N1YLGrHI+2cVWE0cf3m8w
oHMvpm5/VRGi6EpTNdSt6qITIX4YFOKRgfB5sUqOybO7lKD62uJ9IHQfoglFK0cm5Zr6hE+35mKh
1YiX/7/ZO5PlupFsy/7Lm0MGOBxwh1lN6ra87HtKnMBIiUTf9/j6WpCiERl6DNMwy1KZkzA14MUF
3P2cs/faSV+UB8bs5XExEBgXyy44ClRmX7CoeiB4+VlwqmfA+eq6eJ6c0m6/dW5WlcYVl2lPhIPi
cB1Epr63cNNsCobW3cq2ZxyWy11BzBUQy8jatSkzfj/qbTq7bTrNl3LQzOTs52pOEAgUmCe6/YTa
CJA6bogjen2YX+wK8AlyH2tbLLNy006fF+S7PW8qexy++bR2116eYpjzMoweXxiz1851ZKJfPKvT
XJUc1+ECoYNC5g95vcI610Ir8NOQi/oW7oZzUuzilzlvM6STMRayCyzZxmbQhbJO4ima5Xamkgyv
RarERembANtWhmlZG4QKRb9tsH037CZzSr3MuiBnoqe78d6ni+LfgFTuu42hg+s4ggTJvlmZbrHJ
yHPnpk71N2SjJRNZ3qCREj6b6/OOJFFrJZqm/mzi5qmWznd6P1P1sJtia3vIgnlQD7kr42yXoEsY
OOv2yQk0D04bU1a6PIgeqjy2q9j7TOiuqM8Y09x1gt+BUeGXT1nQ5PO57HEo7ZFLdqQbFi37W+ub
1n00FnAsoCiZ1QElYTBthhTHn8PXcof5kpLZwtuxVWj7PptO4zz1Tt+eG0Nv2EdZBOqQcSy+CDJJ
glRBFoI+FYGFu9JBAO7OUZbPCDZgIT1SPFEnATIdNJ9gBjdaM/bcLD29Hb6Co6YyTmaTFI8hxdG2
CzvqIkaQOAHCoIj2U5rpS5rbrBHO1GTUMgMRpXh5S30sZTmmDyQfjsleDomZwYQNY3zzjD/Sbk/r
I2cgWrTVKUJ9YixX+AjRnpEO2tRM7iyZbsI+juyNRrUwrIoszOB65V1/BkKkajn/wjo4pVeiYVSG
rvvi92lD+34oKORSer+oOgEAPacO/kF40aL6hqzTtS9EUgCcckVYvjqEfl0YlSn9leJi197kUiPb
ap6ZhOVxdW1yUDJP4gyo5AnT09Kl00OGWgnfSG67wfD645yfmnLLr5J1brYcXGN/plHvFeEVadtq
E0oe9xWWazyiWWAb6bYRLMzmqqk9c92rWSHvge8wHLLKI+dilSczYYjYRTxM5COjjlfiuOI1AZfl
VmHQxHeg0dtiUTF8KzvYoFN3MITcCzoizd4o2vzUgq6xw64WrGkOLDmQ7S2nZJub1sYvlCdA1cbG
77aemrYc7VzMXSk5nVV6NtM3IFmXtnHkTgeJL3BjOBpqIh7IdUGE7BV3E35BM302iklvlD9dqaIn
+yWlhc4RpAXUY39lHsnxt2gfIPPmp5KBeAjUaBe7xmNXzAiTW+uqpYHxre5YLEqWztaT2R5JNsKF
mMqE7vXJSBNk0w+uf1q69k1W19ka+8xBBosQ1KFCcnKiIssCGIGaEDDS9SCedSzAPnI03oRVu55o
pdUJRXbQhCuOKrsZrfYXsjbLdWqZHvRkqmu+P5vwVTbZzNW3cyArtCp01ItA0xllGWM+tVVj327N
INcP2rbRm1cWFWEMlHkdd1jti4kQJ/LtZx5UVsQ8ogtUF3N+HkV19FAyAqGdVDbpaVnl1a0D3/8s
nIK7rOJwqKby3qNDO4A9dQZksRJay7Qq48nJzoEjaIBxqOYhoFXo15d5dblKGvgRc1IgjC2s8ZKm
QX88F4wiOf5E+7Z1tiF0I/g/6YnqhisnA0gcO5cS6xYd44NhmsW2krFcN6ZxSXOsXg8F54ssq698
32YdSJSZIWcei3XUEQeb1ni6Uqa5sDJ3rQ1QkoHpKakU0doIrYvOpJ/r5S72UDkTDIv7k6FX8jzH
jdrlGNdvcJGRxVyOYj34k9gz7jPXdIJPcIMmezSpQJ1MCv+V23J0hDsJlSacOZFTApkbUPDEdQZB
fAlu6boM63YfmGV8laXuSVARuRyI6RAAHMXWKg9FFD9IOLVDi3qdNiAdLaBF6bEXazp8VlfcMysd
nkRU0ERr8dUBHn8wyjA5ye3kEVxwCLdOfBkLqFckGRtbjyxAXORms3dryLxevyurWRwm7bgrUbA7
mf51bQ3j1qyS4aiR/bwnSKF7IUD5m5WEdKRy0BFVxmAwtct7FPjyMDSOPkeVSBNuBnyT5omxDByJ
2W2CQ2rY4w5XhNgIhwmjZ4n5GytTRCMYdYVbFdYpPnBzl9J+qWnyrIIqcrduOH6Gy3TfjWFxKg1i
kC3ioSXUDNyl685ChuLI4c5xLKhpCHIZpvQYjEylL2TEwLmV05MeKZrt3KUAiOWLLTKcjnaRX2hr
ZnCtw2LH1+pu/QZhST+OmOV1/KQItVnGscy8RIdCh4AR7qk3rMnFuWFs9C01ag4V46hpMsbtRk0z
sK5cH3Ax3BlSjWz4yAjR4DCKMG39pUiE2kubKcbkHNH9MNbFKB9hNIX7qDYoH15BvJ3WufdVd0hV
XDFDZGKVXmWkW9/GHUMly8Lrbhlbqw52nbkEnhjHU+ZeCo9vvUH9fJgKW5xPoX+Vif45jm8KN75I
DA5H5GlvaLOdwDA7l3bbb6bYuBRBaRxlLda1zs6eVZ1upjI4a5rC/4wY/SEBUzVFOLWqgXF7ZapN
U/v+V3xnuwjn8W3tCOaR0zUh8LS1tDq26vocTFuxzbt0TVjtI4UwbKnw1Wxja+XBBaZr4m2RjpNK
mRi7yB+Op9R2OGzZ3t6WDid0t7iIR8KwUadMx1YWFLQzA38Jk/s8yvJzXC8eRzjtkuBoma1MOZ6O
NeESVe/t3AGVTKNEALdBOGcORUnWjcOFcKML10nvdKAPYYwvmwheLPOdoAzpqbX6Zy8u6fdm4eJ5
ic+hnNCgVvVd0YbHbZ1syLt+sjn8JZWBp7XJvzaOte8xYa7SAG5kYeYhZgdChUV8H6hqbwclKsL2
yiPdsrHyCxUNR4DNN3RLjuyoPY9hGJ00ZgO4CYkJJ58emFlspZsgj8DcI9TDHAt8A66xqmlh5EVx
F+p2D4TQv6pTIGJQhHdzI4/bLnmBo3KeFNUJJY61MGziTWy4AKRznvo0pP+vTXQx8fhsjeRLFLSz
t75dOI92Mpr0GsNo7aNpWKFAStdxvPAQM9LMmdeJXQ22hnaeGq49ksQPBDHRG7da5I6A+xAN9crJ
N5WQp27XWueNZN8SPAH+OnB8sGRrq3WcMNoM9dRmO4WGdGagU1lFcSIyXjQvlGhhzMmTWxgRByv0
L2pENhdDmlDxIBDxEn6wdGCuVbLFzL1znTrJvea4vw7R6h5pKhAD2hy7EkokVk85V6d1JVHOs4Ox
q2AjsOA0rVXu00MNuwPzy544RluuMWUZl10H3KXJByZ7JBypzqlOMX/oUzg3cN2S4SqSPgnfWEsA
EtYbM+nknhaOPu5wm+6HZjxp7focQPM9W9uJmQOvEzVnpSg1JSJWyz1KipaHYJDZVWsP9iW2SwCS
NtpRnfinMdavCoIFxQmjSTpDiV/uwwqI4Fg+05xm1hC31tos9FrOGhO2Ux9aNZwabU0XKDgzZ/tQ
tOk9OxF6tXEDLeiuTAcUvt1A1wa6aoBxyNffsOhi28H7LLotUhnnZZB2dAZ4Lj5lOumdBYxDjwEn
Y1TpORNu/N6R31z4Kwc8yq+Jt6Sne3hCsjzi5K7gdWL2oR01gbVFl+tt2HT0+cDI7JT0h+wHTv63
zJv/canPLqkg/7vv4Oypw2fwxmRAutmfLgPX/sS0RxPlzDBQcWr7y2XguJ9Q9QuclzZoYokT7S+X
gUGkM+AbhWvT468uqTh/2QwMYX5yBC1y7I2WdMwlP/o3fAbW29wMjWXBMQnNIKkBVwNCwne5GXNc
sbsnagRKpaxjo1LjnVsxetiAwsjW1FvdrmngLsRVS18fgh04FXNQr1UVToef7tsvbJs4UX8yPHz/
UYixXD7VYheVix/1Z8ND7k1gFBRaEIG7/cgR7rxRBiMwxXSP468M2yuQYP7XCgvavySvvHVxEtRl
8wpoMrT5IpSFV/XtpWks45MDl7PxjBB7uTUvLNuXmDNBHVS/lz33/WKYOvjicJjIJYD17cXKqUYk
n2gSeI1lEBV2T3ZpJPuPb+Ziqv3bPfLnRUjtcflYHEveXSTE7Bowr12gLpF1MIq4X0wK9s3HV3lH
1hYSs63mm1pCeyR+4XdPT9n0zPOsrt3QKbpiuA+nK6huPTUj0wSrP5cH3WeXnM+3H1/3e37wm4+n
BM5Om4Ma4klGNUuSzk9I78Klq8dwm7E91kpv3VUEwOySQVcPvk5g1fpipsEbFeaTTWrZ2WgU3m0o
faqtqi98gnNiJiK+UxG5YFeDvpsmEFLrElnpQ2TD1oSdZxC8jW/WmNFkC/ITPHdGutuM9m3baP61
GhLb0PVkOdQ4//wDXKb5fBodJQ6im4FACNFAWy1qQ6hV3+FPPHhNTQiBXUsQJgAcjfscNHTNLQuO
7LpzGbi1nbK2TkztzxCQ5EdGTg7Cr3+5e++fDb5oC/LWYgxnDvt9Tfj55kGVM5I+6NgEmuQMXWm3
rSPkpB9f5R/vlLJ5zLVYsg8xu75/p1pQk5nVogcbzBZ2Yos5jlpkRGDdm7t+Btf68fXe+qV44pXt
8lLZFnmrWhHw9/aRgBpUosau0Z8pSIkGdNPV4MLfwARlriqq0Y01Vfr3P6RLIIzpYqwn6NF5FyCF
/IrOtItjWiUdpWrJmCfEgjPYtEen6Pcy375/RIKYiNOm8WaxdSy3/KcvDpuv1dco9zZ0srt1Vg8W
U258Eh/fyHeJslxm6WDz3bEGSzatZWf6+TKtVYpoYOHa0BzMH8k5QoOe65KUkAoS8a3uy1Ojq91g
MwciydZTpbJdHsm646wt1K2LWPoiwhLzR4Djb50ezqKvddEUr+3/Wf7a14LVMqK3/n0L/Pu//uPO
GMu++9EZo14wGT+hH5Y//8PHaHy3JLr4svEk8lLzAvxpZDQs9ckyBTsbo2OxWBrZJf6EPzif2Ox+
wCJYSBWb7Z9GRvOTUsykkVKwffCc/dYBQ37HO/y9VLPceWzppmO7RFQrHOvv9giNsAPyevBEeBIt
FWa/IjsvZTwxB85p2TJEySnlwGwvc7t2tB0bFzgKUexgSwHvpNE+jUTumuvODpAGXFIc1qV/imnG
rTCq1DZUFmlm9WuG3DUZ4RoHur2NB9vArlUixGaC4lpiBB+d2bnC0QJixqseeHiL1JaAqJyQViKa
85G+bFwYJpI29k1WSH2LsRzJ3AqmltnmZ8gvRIuICWtIR/Mg7tLLiRh45zM1byq2ZTHaxaWL+z9b
uUA3vKco87L4WDoo0dfoVkZ362U0AdeJCpIUQ15gmseBgLSK0LQ1CVKD7vvqh0ZDTKwUfX3j2PDq
KNpYRC9KaC1fjKow1EENdKKPzAy7Ba+mGzzF2dBVkKEE4C0YmbECk6QpCyGiM3H3h1psJApnqjEo
ATtNfIFaOUg1+10uUJdcqB6xIwOfMlaITABRHbU1ydBXhBfQadJ91bmg0lqn3EdO5dBH0gJJkaza
km57R5UKNhGM6Kid5HOjk+mMMCAzWA9tPb6CxGi6rzLokvy89GlLgklsgltwDsD6EjDcXzHhNvHe
HlEO3pWOGXmomYJ4auAmmYQ5PGVmaMtjO6tT/VKVJJp/RmE+17QZAq85MXv+pW3XAM7ahj2ZShgV
KnnVD2mpd1LX43Mm8NBu29wH/hnb0rw2CvSsW2n1Eslb2gp/G6FcT9ZlEOK+qx3aVcDCiBNazbZ2
HiEg5TczXFV7w3bd37a8avjnoSehFK3hXijhj3KFLbKZtpNORnrD5P0u+vtCvPYCQsg6gWtwQ7LT
ItJXOezAJDTri1oNGvl31IExwMHG7Lmsdm6eginjtAIVOKyqIt/n0aR3lhml3jGqyAmSn0k22Jaj
eTqftbnGBjGbvMyrCRkq/dUo95LzuLPKZAcbY7pj2F+ehSrz4+PMKUeiSIiHCi4UCWMBdDsIIKuW
ydBjqrvKZZ+25lezL/FamMDuaNFUhu3iWbAFhMPWTK+zcrD0YcAy5Oz7VPBNm4Gc4IrIqN5FqHmd
TYTO5jpVAyee3jc8xIq0x4odAeY0xEZX+WCVUe6nKxMsCoS+pq3rPXYFGFRwb5WxR01S6KPOL60v
UW2WTIHTwgOfKxy/sg8cpRRAXZH0fG3C88dm03VdjPKWSRMD/TgFosqXUkWHoXDCeseEcLirJLaq
vRGL5CoMixLW8DxW1brinvQryeyS4ZFyc8Rq/sjkCPq+wRgHPt1K64qdtkoQXKytPAiZjuqpAWqB
6IGuFePAW5bb4EbmHdhbX3e13grfH+QtmBNzAPbmDGTuGWYXbgJi+ebVPPh0rkRmmc0uNiASfO77
sbf4AGUS8TxSIzDczKwn7vIwXI6FK6/itqVHBsDPMG68qu8xNI1Ig/JcP1lDxbRWDpl0ueFELG5i
LRPSZaB75dsgEqO963PbXcBOeYTwqLSSmaNKM+b1EUO9vtlFqrXSnWirVDE1EzjhN3OmRfkosoKW
Iwko9qUoh6aABYKuaCXHliMq0N/oaa4d5ypjvsk0fnQ7tS8I+8OdFAfVq2qkQMgby/IBiqMVbuHE
Vng2KypBJq55zuxnsNDQdp3wPtPmKG5lgEcX3JhRjqdSQU3dugpF5jrrcx3v6tEZeODBpHvrqI8D
g/6+200hfYtSirM4NdRE87h0xX1XKvWkJdT2h8ZQTruzuTW0RcYwSW4cf/QI1DFMm87Nks51kKM7
9qh0HAPNKnyJGyaoiOqcPHbjY6ZlprkYf8RzH9p0xxmMYJWFLpfYF2YWDnx3RtkUG4ZUWbiRkzIE
y9I8iw2SvWlaN1UyypeKaVMGXDADYgr/3EqCESwNsmjoNCbIuOmS3maHc9vPmohpGzNNXEerdsYF
RlWBwhTMdB12Rn+sqYzDE5ngymyZuLjwCx1QMvUzw1QEpUziADayKKQ1LiTDyYLyG5E5KAonsynk
V8DI5l2ja6Zaq8npY07nHjYtFpZe4VYHINBN8qgYUrijKqlacwOivw9hnOQQL9j5SHCLQd11l8QA
qWlPEcb+uJFYMmCjoNnyUZc5AkbzGsO5uGaE1bXrUgxzsh1p0C9299GZz+MG+ONBxpGFVFbR8dsX
EEe6NXWMuJI6UlA6Eqb9AcNIA+yvY4VM2FJars6pbdMNhMQf6ORzUlBXgHIP4qiniesVzEtWYRfq
hjg1fPDtSxQYE108VENKbQufKXC+w1qh2yccn/nIcI43DJ1ozzAPhn41ifwecOBoC/IbtAtTyubL
LQ9pbCFC2pY+bo4R8VIbTmf4tJW/WGmy/kQ2XaOPGwB97l5SgvPFzZiDGPaiwuxG4gYcs8FLQUtP
bm3XFIQjAkEtwdpEHoNd3Nq2NcJrQbdv9ftJGCMIl6Rj0n3g0Q1Ym8TkqfAsRUbuPlYtTbyz3jLL
7oKsZuoeoisiv36AR1Q6p61F9+VMdLXhnoRG3CaXuk0wgngYgFS6chkG9pfgVo3ptsLU3n9pi8QE
D4UYnJqXc9EE6gGnlmJDi5h1AvIEb9OschXYr0UtY/8kbQYj30qnTv0vYHiKapuFWt1awvLOuHFq
pv0gQfKrzqeri3Ys7h8HB7fvKg/9YDrBeenK44jTQHI7UVv3T9i+MwgBrQ+luujT/nR0eY0PPknh
wC49Vw6XSVb2GH8hotGe7Yo8PAFHLLNj39BDfqRIiGk/ZzzpPIWAhOqHMYudmxrN4xdXUCHfIe2i
pZwDEpD7cjbL6ChInKlnGpT3kMpckQKN74e6O1h6iIzbNE2L4XrwCiczeH+rqD7SMrSR0iAO5odq
qwGfLov+j3bHfwuf/xG2+KjwIRvmTerc9z/+o+6xPinPdWkskBquLeoV6oof/BbDBIZn0RldftEl
ElQef9U9lvWJboTDbzs0ryTP31+Fj/vJsgTvGr/chfpi/R7B5XuZ/HfhQ90DvIV/n9hUymn+vXeF
T2nOk6PiVxUl0t3nAycJMmzkdMYE0G3WtfLq+alUxXRu56iTTlHHL+DvyAvPDXDkryoUHEXt1PUv
g2z072MQjI/hkJR3RYQKF0c29dDKdNCpcQQ3CVxxvb59QvNEx9LAG8NuIsKA59iC6wVuqu8uytYA
KNt4YavQKSviNHxI6Zd2SvF+JCpOWdvJqOwvaB3k9BVnVG09WByqQrTWvRfuWVjDEZJTArFiBmvB
fmC51V1ulUtkhAHh4c7Gooc6zTI4ek8A7jd9WiQjGwroV4QiRWnZgBrKyQNKjOT94E5WX2Lp9Qpr
N7q5FV83soQg3QZjSGakId1TMwiyM9o4Sb0D0NlKuo0TyWdj2NTPBqYx6hm3ZRQZwPm/KAACMs9R
UYQKV8YhHG3fqlPW6NHO5t0Q1f10UXfNhNTPVi5TdMJavc3chZEmTxWr0emE2cRfy0p1t6nlEGVJ
mo32dnPFromvu8j65htNRCMgv8It75xmdM5xPnDC24FSZ+2dbRF0V0sX7psXwH+HJTbkr7LNgxO8
PCNZf7UcttRODOoYWQMLKdFaZSudBd8gRWG7dZVD8cMg0IxW5pL0sCPVteO0hvz7Rid09fecGPpp
U1dY+gHEJj7yMuHN4cHzndncT3FcnbZzFuJ/7JfMg8pMjHTtTH7w2vlNQPwPWje1rqfUr9c0pPtx
5aKAZxuq5uobvl3m2YPH5r1iQB9JQn5C0pZgAi3ZMtTPd3Fa45IpJnIIdJwhLpnjYHBpt1X+5yaF
Wc/kMZZPytEnkTfm5Z43kko69zsifKk2STBJJEY+5GtYaRNiG849xzAfqEab4iRJGaive3aIcSXs
Qd25djckzKkUYRh+q8KFxxpk39zKbSB8zbD/Nw2HYZKbNJ3vLbpWl2SeKnohBYyzVJNHxZWAgGNv
wdoXzyn05JMgDL1kSwpbmDFxc1qweYxDPo+4K5+xilFrEHyqXkQPFuEwzV78HHhxeIn2LYMlDW7E
WFeJzeRRhAbdir50qcxUT/Q3p2sZkTAUusGhTzh8U+YgJAHeHYVQHRw8K0wlc+NC5A6JBB4m3GkD
a244xLPodymGVnI0zDAkxhG47gCUbaI/bbekxeCO4VutWjd9tD0j+WK0LTFNY5Tg9EF4Vj+nk53J
lcx0uwEkpARnqkz5R7oQfQZVZMzRr0TCMyCGxPyoLUFxNygqEMO6c9k+10y4q60C223tZk6Qe2/s
CYzgMyhnrwezFtAnFoqt77chCDwCZe5a/CfGesDS+5JyKq92kx0H9ek8o8Jd5ZZNm8CDLXc1d0Z4
JgmAyTfxTATiGMrkDlQlbOgl+K+mCs2y62BqPEx+5eTu51gQiIc0Pn3qurB65IkZza2ZwNU+Qi6O
J8lGXH6smoxK3iZz/Q6WNNCPudAgrKWT42nLrNw4kb3PsJS+ZsMcvHdPC6uL6BulKRydqAmJlyQC
tG6O0LzBEyyoNjAQeBwMcg/fGr7yMdynTuomaLVt5N3ft7X/7vD/o2gfcRb2pGa/ZjtEdvXRjv9/
gdxGP7c6f/n3fxwBxF9bvlCfQIp4TDBNIRS9y78pt8xSLZdfHj1QuubmQoD7o9PpfaJ1rxUDJHqU
NodQ8Vuj1LcDD1ZzCUrOZBjGkuZ6wOHets1HpBLUq+3jlI+lu5V96lb1uqkDkhlxkShF+FvhgiMI
G9jitT3Vx3aFkhRZaVbW+rpJnCD1qS/6tKwfWQNrgh+GKKmRUaUKc9qGbVwq+sQ0kn/rwftP65Zr
7vz/3izfP2XP0cvPj9Dy5/9sltscG5lF8X8a4y6Bqn+dGi33k7YYdkBoAZa8PBl/HxrtT0xF9DLJ
FzbHuoXF98czRFixqajPPMb1jKQ1j9fvjOPF27ktsARlSkEnxVMWjUWaxG8forIZLZhU6ZUYI+Jz
0JvqxzyrnSs7U5CCKyf28/KCLI/Wu1W9Rwk5NpV3axIF9m0u0wm1HWrHYwwxOEGaVKcP9mRqIHxl
7B3SprAfej8S5t5GV7zBFjJfF3CAgXiUcgiP8c4p45Qyz4xJ1uyiu46e9CPqQQ2lFVZmu3Nqv6nO
IgP0FubjFHhH7WjCcXOzv2II2i0OkUo/epGGctNHeFXZJ9m2sG8X5FDE/Uz+uoyGrFm7CJcH8BJD
Q2Eb+pLVFtfiWtcGqN+p65dYYe2l/hZTUY2KOAIwvCor28RiVGm50oXpf23wuNIPEwkr8hzLMNgG
uVX4bKUdwNtJI5uhUwwa1Z2qrN81buunWG2HLgId0kC4Av6CDaDt+zjfEkTc35ZmK88Zw84oPSvA
YTgCe7mIcTk00xim+mc/qXAsWDiW4gNZNdOWkFRUhXbrZQ8JdolxQxOueqCNl9pry4MXuHWRmfbr
sqbFsZ1LnFn4iHrsbErXiqbgTA0p/FIjox18cwT5EIOdmQjWiNeBJubniN4nRx6/J+SnlzNOeqxb
AZ16OhiQWWqiuiq7SJaIjyKGlFYORrPFkyYGDpUm8okq6aJ0o0djvm2nGP7KPUpvTigdvB7+FpL8
9siqgVysiCpB5DdgUzlNhxi+DQ4P5iKdqcpsm2bVeN1HpGeSf4DODQ8kjVP0drPeNkUrQujOeL8Q
XA6IM39/qfr/c/znflgEb+LombP9m11x+Rs/ljRJWrql2HhovlqWw8L154omKZFZRUxkGQv4HZHP
3wua+IQYyaYQliBQmZsz4v1zQTMZDDqK6lkTz24xJPydBe3tcrZUOIibGPo6/EuSCeW7PZHExKDj
jRDgWIaF1k1mR6wy77fELn9cRTOFX1iuUpvvRv9VHJFsQmWAGFVOpwF6+vsUzeCP548xcvBS/EKf
hCaKxfenip49ga6Q8Bi/cyqxNNKrN4PxtOeNEQOFddK1HDeBoU6QtEtf4xjvdINBSckNkS81tlH0
VuugxG248WTfXpae21irtu/y23waEERnpmMVZ1gRhH1cJSaVkR3UI4J0Os5EDRIyvaSjAH9efCUM
NyhKOlqklh8R0ziSe80KhZUVvd/UAbRiqMiP0jcleJfOx7cArLPCPFPa/to2YpQ5Jb6QKx+4UH5k
dpTjGxWRBLyFG2R/ld7c6CPa+UukGlIUpKY5syejS+ILH2+VDVNtGE8GJB/XjmJ0dGEWo3kPB5nc
FO3GyV3fw7/cUlsU5xJkabprgwpaGvbBsdlXrQ8oZOgWDT1OYnxINcqRYZWgTtQUAhQpuAs03Ye6
Di1ZraLRlO7RSF7nPXOxHh+28PEilZz6yy1DMD/ed5m7VPV+lPcnhhPBA2lRuOVrsiODA/ysuT0d
HJjpT7Jw4G262I1z8sZleVLHs6yOgBNOl37E3Bh56QD1O/WmNlopQUwKyTl59RRTkTw1BAHd5bou
X/vMdgEAEgf9GGDFf4zMzvkKPcV+ZTd38i8GEy1ckekywrFyhnFHVDUQzZ14iTazZmsYtq0eyvio
FEaNn4eIw5EPlvbYHSvdVCdmPNaa3WUsk4203E48tjWhqZtCjASotKKVASPLdBR7AgRx6U6kPsSr
OejYFBxzjMdD7fqkUNGWMhUBnnFrgpoJrOGz7hC1YUNO8vKoKtGSIzDqT/+7PP8AT+NZ+ujAefMy
fQ1f0vSl+fnQ+f0v/ViikXoKICmaZ5YQDhaov5dofsdcVGzkb3gcMRcd2x8CDYOTqmW6EC1QZaLd
oI351xq9CEQ5JLJI08yS6J3QfPzGqXNZtv5e1jQrGXu1xVlY0RFd9I9vl7WcTDzhewLQVkqeGUPX
ehUQtLNpp9Fb/3RnfrGGvl1B/7iUAlPpLXJThCHvLsV4kkJdg/PxpxB5p0e6j8IG+LtXUbapbI9a
Uyj2vXe7TlVUUx9VqUHGrs2rXzdymxMQ8Fu7zvJZKPT4x0F+O4JvgWr0Z5kUtiJ/8tMaH9s0zkeZ
b1vrpm2i3cefxXovi12CuV1XIfyipkRK9+7DSCrOYU7zcM2E7VvVnVZ0bcdcrjokYDEo02BWxwsQ
CHLAKZZtkvDMjRMUG/gAzO17OiHMbM0zNYc3H/9ky6769rFhJ1wUs3TRKZ6XI8nPnx+hm0MuhUAy
k4EFq9rspgicFrBEOBB+tDAmG7QOH1/z+wPy/qJLoW95NgBl4bx7gICpDK1PqjdWk1gfsKIWh5Z8
XNjAqtk7OiuJ5q6GrYY+eeg9vH/EBJ7noTvuXTsPD6Ebk9LkBHr78c/1XZz87udaijcs2baDSUm+
+5bqgXEchpIIlY8xTZvCmxAcWMLYKNKVXQBjC10ssCbrGifwDYnyBcnagNp1bEy0h+3hVMe02mbg
rIgHVPBCEFkAnYlsMNxlZRE8IjoyThDjzte96GGFGn6Pyc+IJIYnQxClbkdgiz7+WP98XT0GocjA
+JKZiJnvPtXgwkRqRhPym5rHtW1HUBgCOWw+vsqyvvzj3jGBZPRC/Y0y+u2DNCc2KtfIDplQm/M2
LchKn4MMyGJhV2uSCtW/LEL/XO+Ww4RYXl/+9w/xsJRRVarR4Y0KU7UeKoxmmJRc0J+U3B9/tF/d
QA6myMtZ9lks7LcfrU7xrJeLCVC5oDHQMve8t4xqPr7K0vh6fwddqRhz0vziq5Lv7qDVlW0Ym9xB
ylRsnYM5Xii9BOZGWu7bUpk704rsXdehlUlTrS782BK72QW8AlLDX1RTw6FMbjjRoufC43MZIoVe
R43hHFUifkT7CjACU/aOPLR5K7RoThzcx1twLD2EjYq2e6rdg4bV/y/r3z+XP8Z8y7bEZI4HZJEw
/rzKYIgpINCM0OJw9tBMgGEl5iTdYJ/G9kVXb2NAXU6SJvqXp+QXXx1dQy7uUCghhH23K4radhtG
3uE6nGx4oNUACw7uwb88+79YRNl2cXS4khoJ18fbjzeMCt6LAHrU03pivwJrNI+2v8l7jy79MIXQ
yKDSfvy8/OqeKg4d5jLlZBT67qKl05o922MIgE1i8hjj5BR4c3JDhCMH48iKHjp7SncMCKPDx1f+
xU1lX+aIQWXK67Ckkf38bSa8I/MwwRCfOgKmjNwA46yq7l/eh1+84LTw6PYumwSHqHc7k25liuSV
vM8UMfU6EWI8UpUJZCI2gn95PL8fjn5evDi/kYVrAomiAMds8f4xIXZAWy0MKwAqjyU9lrAjkcIw
4j2aS/pORXMTqLbZGbqMLqc6vw1hya4UnT9EfTrd09HqDiMMsTUZnfFv3u4fPxxOVocUOJvV4e3t
9nxZadvih5s7J/x/7J1Hctxauq2n8uL2UQFvukA6mqREI0N1ECIlwgMbGx4zuEN547gTex/ylGEm
WcxQNV/cqNapc6SdcNv8/1rfuoUNWOzDBjT7xw/15FzMzH24B/8a5uSpkg3mYo5QTbQc3rTmQKoF
cS+sQJmn+QnY/RLuETbXatUjMAE4uFC2CqCncXeLtsRatTJ8Hj2kWEliGhfS07qNMpF9TGth7bhD
dAtYi1KhkxZrY8gShJccJ7XO+33mOpZndfwsKSDwnTFX8+nbi+3q9dvJxIxSCsqn37ruGvt4/QsG
nfeVDzdR4ct0T22IbY5dV7YYMZ0U3zBCONXvJvZZAsjbIw32iDo/Hy9Ecc2J1llWOBPyQEO7J8IE
ssIE4bEOOq+F05wlGHIDzaRQuuBwc3Olm6RhWqC+qNjNJKh8fIFvlP0cGsioUb1lt8acvai+X19g
PYfF4DST5dcdbtQqqYZHLitfAwP3Ltl1YIAyiFzlXCnXHHCGu8TCAol3fk27OwBQa56Zid6541hQ
KJ8vWTzsnk7Wx0avI4+ajcOepxq/5pbxotRkdROEGq1tM5/ODPfW7sapCfo8riEXrhOr8vENKNrM
hD+N12UAlchJ/TqzAdV2Iwb3rivkNmND6c9NaAfSrTPYlDRSoVmf+SwPZa/jF41Pgkmf/Suzr3r6
XaIQlsuJwvUxsYv1AAD6ocXTSbFY6667GHjXqM3WXqdif6XMMD4Hj15SW1RkjWCr8RFDaD+FXjB9
EFZ1mUiYI7jJvAdoYfWqtRZ3vPfX+f7flr9OJ1WOoRgFsIRQY+OD904+cs2qDDGHrYJcbLI3MCGf
c0oLflZW2Zmn9O5IFv2Wgw0BZ8PxQ2rrWsieYGNfUcqXgij6LRG0Q4AEXzkz0vJBHz0HzbKXoyKA
KPxDGNmOR5oIQaAXj3QFrbe1+3Exera1qYoBykyilWe+vjfvOv4HD7scDA520jhsjgfT5riroTWw
k2lmfWuSGB54ubmlouXmVJ4+/tTfXhm+HAdJBed6PJX6yYfliRqZ58BkFdrAVXy3r+Saxkjtq/CL
8FHm85UWZ+mZleBwsj66ocwwfGKch9Ensu89eUkQ5avIAYDCjeQ1uWr30BfjvupNFC/eFaC/Syqk
W3J1rtnXnfmo3rw1fE6YzWzO5RQ06Mkd3958srrJG+Y4MOL+EMwSBilOBHbew7kn+ebmMhQtZctC
vKpTOqGw/noaTUPRwvdiF5NHpb7qIQ778SiAIwpoWxnBvf4gQPF9/ES1ZddyfG8RlKEk48TP5gaT
1vGovS4LzPgwjBIOZVtCAuEDoES/hOqAYJZ+0Vx6gZPCJBZRa16TX9V+0igOXsgo+3LmtyxX+Oa3
4DdCA+5ojnH64bhJX2Ow7HnO7QhQzmkQNUG8VX2yNMDXhI7YirBXsaxsoHzGgQoYtlW7/ZmfsbzF
Rz/DRVbHdGRq+NRo8598Uupgmiq8PBEo7K4/U0ERe1sXBIJw3FoZXvQro2G5jeUCJkpH7ZMdimbb
DtoEiUexnsfC2B5+0R+10///7FHpy2bi33fd75PfUv78P9e/q+PAvcMf+0fznaolvSD67x6bf7Sc
5j9aVQptdBrv7AOQStouayIv998Lod7fFh0ngoqlPrrU3P5ZBrX/tjjW6W5RFXM8FvU/6r0fzx+k
+aEVRUaKnZPQY37fyecF2aIswhmoce5pP6fChLuatV37pJlxdWaq4jpfvbaHoRanKltvCq62tQQM
vp4/SJVI67qmXG+ZoBegniLjJMXp1f3//NdX8DoF+f1BMGg7aF+QLpxcjy70up2JGBUa34KFo3Ot
pPV0ZpB3bhqdQhIKDRS3DsXt4ysZOYCjAx0uuLntL9As6q5CrXeL7Sa8+bPLWTAFy2rGfGtTcTzd
ftilOsThUIEDda3KV6KcnrTIqubMjuD0rv01DPqdRamkskc8vqDWJl7DiaBlhK3xgJ04DFS1bHcf
X8vyl/xr2uI66FQabMPZTbBasi04HiQl0XWcBiiGkDS33dBSQzGQJoBg51ddTIaoLz8e8O1V2Tj0
aV1qHDzw657sqPTGkxKaIjTxsAC7xglQQXK0/niQ966KT5tNzlLPsE690MjmILwWxg7vBI4siwQJ
5ufBNxVgo7REzz2pj4fjyHZ8E/NCzv2saDul8KyNmpLfg3aQfMi5MzfMI/Xtx1d32DGdPLSF2LAc
GpiF7EUD9Pqjne3G7qqxJGhwKH/AaUyeSEOLUoBoWoq7D+9KiEnFzT6Pdo83Wg+lZ/vK2JF+EbnR
vJpMq6exQuThoyg0yo0O2zFlV2Yw6v2ZqucXwmCLZjlHNrsOAwYWiDyxlFs56jrD4vXTzjyx0693
sZJbFtUtDl/0ztWTTSJ6lZBa6MK/a0gB9Aa5L4gl3U1GmJw5PLx9WKimgJYwFTEf0dA4vnmh7aLg
nJpdGbXqWgERH3Ry6n8jasa/0c7QLT9+Wu9dGcPQO2PDbXHYOR4vryetEZEk2txpgFr209Z1x2EH
SDd7+Hikt58WV0blldo/B1gUW8cjkQ2T2lFX7+x5RllPmtQqL5P+zL76nUGWGZzFjxWD9eDkQeGz
sqc0rHbGiC8SjDEB09jHNh9fyTv3jGoghScbZAPl5JNZSTcSRescwrrbSoC6hKmcRhHoy9qqr/6D
kRiAtiMlf/dgGX/FMVi8boYyVjtIz8l1CoZqU1WlWOdDbHz6eKT3bhw+cE5A7NYxi5y8dyj29VFT
ih0GKjplRdZTQQYe9fEg7904RK6OxUkSbPppTyoBZ6o2TrYbSjxjg2U32xiGwkVSdubnj0d693IO
wAVqBvSETy5nIN+uDqd8p3jJtK0GI4GwB5zu40GOTzfL6rRcyaKOZMlwqbwfv9G2OleQ5dJd5Xg/
LTSFe0xbYj/AErsr9X76pYlR/PgPhlxILib9H06Ny9Hn1QsRkzagk1u5y+Y6DtIoLjfqoBU7Kg3l
bppagRJSKaoz18lWi7/2eEpftKA4jlE8AUI5PSQ7TtdGJhHLDWED7rq3B/W5qRI7htcXVmCAs173
03Zqdd+jw/JoqDJ9wixAuN9kkNqyZier3oiqHD4R8DsTt2NX8tIebdC8rpuWgcsURLADv59ITip7
mz4nSHwdZySrBZn0EhnUAufkbRPr5o0FoL77nIK3TTYaVKbmzk5Kl+yvmkMYFGnSNn0v1Iu2RrvY
xz8tTn/qnZ6YdBATXhoCQWo9/KRLLX1JLLIgLkPy8Ky1DJXqQRkVITa93qgUXgFBqjMEMd8YY3Wv
6p1KCGfNzQgcjcRSQ58d0Phuh2e+KUICL7yMjFoQtu5NpaXho01IFDx6rdcvyjELXzDyNuZ2zNrp
e96ZSIvSPKOMiDyfPiaQZzrBnQp9wUqcbBNFWo/LkXyka7IwKljGDnTcoCpHEAM4nep6R/Uio6Ba
S08GUeyAR+XzcjUSDicm8Ro/6bACVAh+PDedKQ1Sx0506ufWEK9DdFHfe6JU+U+avniJmym7QUEp
0H0abXhf1xNGB1w5YjNNUFdpQiwAcCquip830M3VSBPzWjP1cd/kLZTP0iunX8okpAZbvQEv3MVF
SMswzeurdtKWfOSBtEpiGcvW3kUTRkT6vy0+mRIwdL6ieT/ddabdPXpD1j6FfGAkPpNWZvv1LPuH
dHKqu1iQpui3w1hYxg5H9ZSsWh2vNEaPxCICyEmTdAfGOLsF81YZ+zkeFKCamlZtpTvmWjAjIdhK
UT/YSpVj9phY8yhCCHVTW4ONgaRvum0cjk4f1Hxrd5SNIhkYbWlctm6WfZ0sd/6RR4W2hxYefWPX
P2ZrU0kzwm7qgixOSZrtQ2S3BDhbc+18Lya3gkTDip4EJCJykhGOVIqNnlI+5oVsmyfMRk4P21zL
k5WR2snPLk6tX02bTBrW5GgibVWQUgrDOOMThxpK8RtUaf4SiWZhbuY5jOK0LeKf8xhV2gU9hTD5
IpSGuz1b9uT6Q9tmycrMZXpvDSRfBICJPQJvWsOpAsCF+JkidSgJo41x/qKfVud95OjwRWsSRC4E
Oq9x1YXaCPLclArBUDiEV10fK18Np4i0Vdg5dgbhswboFMl2mmFnhOJH3HsJH5LaTYQx2EazjulD
5b6bJ6p2O4eaoq5i15bfbK2uqp09LqHr05S7X3NiY8Eox9Nsot7Fdba2+8z7OnXqCF61TvA1k51h
CgRdUdauMJcWX1DI1MjbPK3B2wy/ZFyTvFc8E+6W3OfJbGFbGvjQb7C6FzRGiTp4yaeKFLa5IY7T
n7EXTL4B7YryPs+CsMHCXTqOZP8itbPK8NluEqC2cDUScJNtlecbYTf0I3MsXAXNqrjH1Y0M7RlB
TTtuBKz9GesYWjlyMyJ6xnVs5cPXsRem5a1E0VcWQRw9FGUiZA18Y1MU67YvKaXFVGia9q8V+H/L
Lv910Fz8+7LLtkvK//m/v18Lzw5/4u8VF+dv+FpMSioa9S+QgQsG7u8mWc06GBcMWqRIUVGZ/bPg
oul/w15IjZ/dDMVGtrX/rLjAE/IQ31AnIYse1ZNj/Inu7KSiudRB+ItsTtkav43+/rKxerXsp+0Y
AayN94oc5M8x70sK8a7b/045EdgrNSnMz5YGRG2VEY3SsRZBqbkCF5Q+WSxO00XWNkO5+ngrsuzX
X+8Jlt+08Ad1SlU6x7yTLVZRlDV7RmDj0yTuwX9Yj2KYcm9lQ48jmS8avnhD7n23rI5s0I+HPt2O
HIamT8u9oCrARuz4dsBpRdPjpPuSPvUm8krreijCxFf0RP3MQhM//flwVFMc+uPID6jXHw9nFCPm
qDzdu2YOLojEg+I5haP3g1Ycrl0sg78+Hu90m7xc3uvxTjZ5BjBbSdF6DzAaBAi6mAu7btStC2N6
/fFIp9vkw0go3lH50NOh23J8ZXEiYZ7PoO3yst2nSlZcpPHUnzlavPeicHBGW8+RDMH8ySBKk3od
8yZJaAQKTngmXiRAgGuWnPxCD9v6qavtAeuWrZ+5uuXsevqGIl7ic2FUFIgn97HJyNIFQLNHOe7i
CS1NY2NkQ3TnzpZ7xy6qvxpzrw+KzFbuwrSq/0xd+ddXSyVpeUXJRUG2dXx3PQfmPOm5e+zW6lrI
ZNhi85F//i2AJ2OK4cxr4qc7OVZnltum7RIN4SbWc6dOylZT5/R2zLJ4rwvZnjlYnTSGDxel0bPi
CLI0deggHV+UTreMI0K0R4JdXclRKN+rRE8+V6oR3rrQNx69qUDgb8PVVTtySDaoIRCPsbeYNh+/
vO98JnyOy//4LFENnzxeEsD5jsJo33bs6lqBKAD6S+l3HqjhPx5pcT0u6mO6kcw5x9cMDgQjc+hc
93obfQe+lSK9mO3NUKfp7uORTvqCh9vL6ZtGv0ahmCraye0tamYyWlPXiZpoDy238oeDmP9JeNnc
XQ5OZH91wjgVAVvr7GeoQDUMplQMZ46Z73w5JusNVwqfi5Xv5NaOBOKVwtauddFNC3EKKJuIO3Mv
5kxgyAAUOmlR8XUmOuSiyM3mTNnjnfmd0zTVCNYVi6V1efKvlrtijlOnN4zrKsrc3aIX3WRElK/S
bJKbkE7embLEezed4vKCF6YqgXeRxf/1eJ1nxiy8+jVeAsCXhSQvNugcr0KrBNvg+9Ab47WM3e5b
orjUUcPS+CbTtvM/fvbv3fTXv+LkLWOiD6kfQMQfW/FJ58x146UhNKJUt29Vq1Fvy3SCcFN5Ytsa
XnzmzXtnKaBpsLR1eOmobZ3M0naZxckwa9ftWMyXWatbO62P9HPd9ne+WbxNmkbpm3YoM+PxnW4H
SZCD0K7Jc2jXodXr2zYu1ABkfHumkq+9N5SBzYuKrY5F6FQc4URzr1gIV7xyTm3Q8oRXkw8TtxvF
6F10NHEk93AqhotEn/RVCTIHJBQxMn5ZWPWDQ5LGjWXWxs2IuW+J7pDuuZ7Q8i2frE+kcyEXBjxp
GGgMj2+GWzYEZlnjtcax43pYxPda6eWf6UDZW84B493syOh3WMEk//hNO5E3LbMMYj8KOtThFgvb
4d+/+sBwaCp9DeOI03P2KYRChzXSxMYPCX2rckAJYmcyfb5C4iwg6uGGcsg6t/VqAwikhDmI5OnM
LuGdj5BGksZzWtxjbClPZj5jAbi7rnXVyyrfhFPW7aMi8e6TgkQ8G7X3HRy7jjSICUCzNmgbKCL9
1zP3ZXn9jp8IsjbarYuRwIAHevJE0rievap0rhQjafaVNjvX5MWGN1ZDkpW0nPJOMQX1mzTVL0cT
JllRGuVnu8K8e+aHvH15D3diUcEcaswnX2PaEV2ndebVUkf5FdqWWEXWeKFR3ubMPeUimIqR+JRW
1jscyskL7jXjuyk9RHKxMV/Eqm0TXG7KG5Sx5rkva7kLJ3eJDvThpESn+Y3siNzGghtoXNErjcjv
7WJr1U2TCc157PZ18TNU53zNJuuQmBmuJ2bcIOrI+w2rNq79yuinn2fu17IgvflJi9GBRRNJyylS
IDJRV2STemV0CQEJVCQE6YGNXImWvUckRH43eY1Eutb8hBZUASmsvIsQKMttLKPYOLMzee9dRvll
cTLkMbL/PKkMi6GB/+MYV9GURVvphIgc5ahhRRllSwxaK0AgTtXdCIBxZYryRoG9emY1eTu5aEx7
SHsxpzIDnnb9OrRtTjPoMD9bZ5MkJHe4Wqdmq7Y2ssdusuXFoDWPqIzMMwvJe5MLnQQs/phPECqc
rqZJaXZqvoS+EZK8M5U2ITikcjYOTe9bCOfaD2105W+yR5iQoXOGiMnyCwcGo69ze1ZF4bVn5pa3
98JiE0FPjdYG29bTqQWnyRjKOSWgvZp/qlLjVZ2niOTrLKIaZ7Q2jCMgaNTRQ9mtPn41366rC0Nr
mU24FZRtTl4FJR7MjIjOK1cT6V07xNO2zPXs6eNBTtw+y4TOKJAYEKm73PfTHZOVtKgY5vhqdqbq
ZrKb/kIWSgYOBroQmd3mJud12KZ5mFCsH01KiAJ2gBOTWZp3xvwILGop4Lp1tP74l71z61lq6OCz
cWbRP9Wt5mQ22ZIfxt3Rd2OlFTeF6SWbkCDuwC1BEkxVWJJOFZ6ZypfbejwhoExg/8qbiDcQETv/
/tUKR13TjctCuXRtJHyImFwJT3EgW3Mdd5VIVvkQRrxwQzSeO/UdjnWnQ9Pk4rSLTYHS0Mki0qLD
MecxvpKOVV0bNVLmYoA6SRfia1PRWGupda6LebyN+tq+GgZpbSxlQvjOccIXisw+yxpsUm6F7b1j
1p8IZJxvZ82i6QzINKj76FkiGOyG1Lik2ZmipgPvLGVDnZt/PLNXeLsXdxY169LNZ4vC9Hp8I50l
54/g8ku9Xr6PXEpYq3FIrr0FiWxNByS6/fiNefvBLAOCo2Pi5NRlnzw5XpdCn037cnQ8IBUdablZ
Vp9j4L9zVXyVqAORsSwnnJNBCLASM3nml4WihZ+BsRahX5doFCYNCLCPOFK5//iq3i7oDhs9D0mE
iqwEP97xbSyzQbLrkJftVCcrrxn7dR5r9kaxSv3M3oGtysm7T42KLS/lQp4bF3jaBK/LvIOQZ6+x
/5DwUNMyJBQ9UstvKt1xmm1Jbwkfgcv8TRfMXP7MS0c2Ht7u8sJG0r2nn7IEvMKd3qn060gPnnSJ
Z2qs427d0WH/BPeOsn4KUXtL+O8YXhTNVP0iFbD4TRhzU99Ppp7RtehEKALYy8bXQebZdQ/64xko
2mJp1WLxUxtpgvmtbrfD2nRja1gPoZs/S0F7Hc5V3KGKsbX0RvC4UJ8THett9E4vsoC8e2tNXwC2
XEX747mN9Pka3ghJQKVryNlPqkbFqDuiX0JkmmefHXWG52oLo3vm45cvAKHHq2zhV/HfDpnE1Nvl
L3ABxqWbMNm/8S2kd5xQ1ZemHPVbIxnoCMRCOgNJdZr2VMIAjlZKNs/CJ0rM/plWto7Ji5yIHybC
lZFMqzw3VuGgplclCLfbLqcz6DuOqTxQBNDjbQhVC29iUhKrBJWlGgKJtA/gmz6CpYlC4F6jEqbc
vAqoTSs6ZF0d3n09rZXfksPPl7Yy4xBRrQ0JvBYgAtdOmUMnIA8gtTd5LL/pXVfCVtDaod5A+atr
IgPDeAYWl3o9ZOnUAUBnS7LIC3gIL0ZMZLYKk+m7LDNSRA0WSkKjiaklFbGZPTNQk2myfK2NhPQV
1xiuKsWck1VHtbcJYF7T8cj7sMa0bAuSDqwyHvy4nGDMkyBleKvGcMnXQwBFq4b+jLKqDBJgA6u2
wk+F7I3YxyWT1KtMSfTPJn4KoIppP1y2qexJDpumOgpsPbFdPxOS34OmII/WoR1ZZGRlmSB/Nkxd
cs/xpdGDBFm2jUFEP1spLWCwBy3vVmMk4Fi8vOy/8jEgExlVawKOTGetXZM7Ml0YjVE8sq3SiWnM
6vAJX9DyYEq8fQQZT9lFpzvyK1PjSHDvNBoPRanF3+MG+PU6I/zkF2xyatJWXJt3Mjfoz4VtlRAl
Mk9QjHk556VeRWgz7+hk3Q+qqTy6scHwXRYDgBR2PlyRFZ7DDU84Nfuy7etsFyGiTi5xoVSJjyzd
SX2l6eCEQ/pTHF91sulZ2ElT07bLSx2CW6VtkyHD4i2cGfMzNuzEW0VAp1WgjHFp+fAezO4KpjBR
sFHqsEH39Kout8PC6PcnCY07CCW5dCxjsIFpXrp2HuRF0XUrsoDDksdQecDroqx/stPeUX2E7/EP
Z7bAGWmTkasbT/bRtTmoM4g8G9ZCZbUL/bbI4AiXUf5JsCWMSaEpNNuP3Ngkxs2DiEmmdVRfaPTI
diNeisoPQd6763lSCoLwwHFfVQIlRFAtoL914qrhk2lHqVgTw+1mq0g2hJkMdaG0O71ClxAiNmg/
OW003FloxWBKhkkPj4gbGVEWcIFoQBQfYABVNd6mQRXuKjcTpptw6OCEyxrBFwIDF/5xIlwUAm3S
dxl7LbWCLdnYTrFmwfSeBdwgc53PGJTXyCQL9zqbBP3gqa6GyU9zjS3/nDLzmLCMnqLajNkIURp/
np1MvyzU2n2AM0iOCOpYhBFVlinkqoazLteSYPEmyLIIbAp21ubethNHrnIwHcJvNTc1KJaVzNM5
WBG2tWLZZieJ3n0BkW1lgTZUZUrNO2Vf0mnldDMXyvzFcBsmn6jXi12UVjPRtN2gQGQ1rSkYTIjf
vm2Nyi3ga45X9sRGO0gnpl8/05t+300KDr5aVNUtLV4JHGT0hm94eIdHS5f6njtl6b4du+kXHkB/
F4WOeq8nBGQG5J4DvSbxkShT4s7NdA0lxav90BgbouE9DYmLHiXOvceZ1sGjTy8haIxUv6aROz96
KDLI7YV+hUaj97QCPqY2qz4cEpXs12SoYbz3IKtRFbKyBMMQGr8gqiR7Iy2xpU1codgRyBTf42wV
35pkhlkOs+V5dIpuSeNUii+gmJmIMGZ8VYAp30RGSKZ2hFzfXpfEXXZ+akZLAl7Rt2GQT7UlNqQF
q7dqjCrIb3OPJ+Pho8YrJUyPpxE1BGexLVc+V67esgC2+bAjvzb9ppMl/ZuCbPg5p5kG3lQd7Ts0
E2GKzW126K6x0yarjye3gtOfOFs29wjQ+mFmrcRKFRI2o6r1y6CyR9wx9/YA1HXQtGsYqsRAJW0D
AabnpaxWopNZddlY1vDdGxrbWgNpcfILlXrQd4CRWb/iu+raiwkCsLya3Fh5mEDDr5W6M2A8IrLC
TAXsk0T7ssy/ZFrvVcQwhPYnVanzPOgKERVLvC6BfnbhuCTxuERB+GY3addsXSjbp8ooSK2dFOZu
ghOlBWSTHI4D/Ob3SOOmDCyw6rBpZ1PCOZeW11+IMSsvZ7y4PVLr7FMy0Fr5bdl9t9NYcToYa2rZ
XY6toWeEJhpVHZha5X6SZkWKlWpETOmgyY0fplJk9YotEdFUdWlMGZYUdC2ZtIlC0JsSSckhJRj7
m0JubgGGbNL17JdLt2wKxnj0uo2LsMb1pUkCRlAaRXfHmXtOVwxOEKPAvfmMVGYcNqYj+2Y/TNZk
XES5Z+/KOodzRH/VNJjQcus5nsPopp1t8Qx6l5hdEjKzW0RrylOFQaOnoFISh9ugRwb+2XnUgGAi
mqQjE3zBhOOl94bdjjcFszw9LXbtLApdK2Mf4UGj+HOdq5cqZ5L5MgydgfjzyiLUG8+p112EA2mT
flkCrUOXFyrmXmP+YWc4caz4DM4RPgSh18Rx+6oXgq0YeaP6AMRtbqwzAVgC2i+vpj/mKUKlGP+8
t4Z11n21q5CdRV8nglIaTal1blvye1OjjlpFjhORUYBq4luiSvuXHRLYGpQ9mx9/HBP9l9k5wy3Z
Y8B+Yj0HUQc23b7tQwemalZEmfDlVKiYA0vuYBC67KaR3Aws5+48CaI+nUhjW+Qa1vdYSeLrKbLd
+3mOpvuJwuuDARrOulBK4bGK8sI7gGQJBl+77QgtPcKZe9WqqUxWjkHFH0jz9NuSQ0v4Tm9YD2MT
jw+eGxkQ5vH5l/6sh04P/leEn2K6N8PGK7o2vKstiTg0syzkPxC4wwXkOzdL+rYr+qAkW17bLNvr
PRoo8ABjWi5rTyX7WwdX+49CqdtV683m3tURsAgtb+MtO3rmlGFoiFVZAI43ijf08yasvYy4FP6f
H3pVkY4ZjzAN1ynT797q+p58bLWoL1LVbMAbDVNxSyqcs2WSScptislvXkehTSEg1GMTCgOBQL/D
WC3uCBaM18Is685vyQ8YVuows04aTJ9D0CRKAUE2xYsKZsMRAKCLVok3Zj5o2loHQTuz0e28F62p
BTkgIeKsVVH1PL7JK1ptj7FVjzbCM5HWlHjSUTR0M6qcaQ6t+zLv8y8i5k9tMpZ8gk6Vpn3sCV+X
voklvrhyDwIpeRBLURy1fqVTlf4kVq1IKBzzTFbo1JsntrvIrbxmiMoNUkUKP70weCb5QZ6Fzdj5
XsESMX3FnosH9SDlAqefgwfsKUevVTuMvolk0Pa0j+cfoztmXyFVG2RLYH8IxKIV8wqJnI+EkG5r
QzIlSVbMNdufRWOG8q4Id0bfPPRVSvivIgstSDI2W1tD6sq6ZOtl7DGtck44iNjEomdjvcUASaCy
wxabxLSOvVCKV5DgNquv7sSMLq48SOQ4TiOXcxflHJ6c/nFa1HTFQVhXHkR2SOwPUQaL+A62GNKw
ZlpEefNBn3eQ6nkH2V54kPClozn+kgdhH6G1434+yP1E0/SPxkEEmGqR/ou0hQVNPRpiIw6CQW/R
DiqTVeVBtCgK6UjnL86cqsOKuEPze6VbfbxWEi3Vg0iDsnaZpHCbAW8ukkX5l3xRr5EyVgdZo3uQ
OCr5Inc0vbG1V4YYwZ4rnQVlLF7UkVhHiIMo4BZnm7AMoV/OOdGF1qKqpKSFkI+1F6Be3irjd5ss
ZnPrDGr4ki+6TOsg0QSnHj4uTYmbmPyR5IKnMKyZ36Edx1ARvnqST7vJm+KTG+VdFEiYcsO1QTzU
fRhxAgab4I7xilRxez9nqucG7P2aIejryeRQ0kVPsWwI/0HGp9uIyxB0+I0ZWU3gaXkHv6IEy27r
Bfm8ujkDIY841aw45AwvcybBiQDQg0qOIISEj7r0nEewc9p+GurmrkEs+zkPuTV+ScwcOE479L43
HZPERjSto/n9WBW5L+wYbzoUNOU7eqWpZqmm4b0ZDJW8W6dUHurUJY2E8DzgDBO51fxNhIotm1AN
e6hnRemCtslnwoVT9mpr7L9dv1EKq7y0JB3ajbQ6dsxFlYBXLdiVLns+k212U8ZWv5fCSoe1XY0z
gVhd7P0wdVk2a2ovaO9UT6k+RTLySIms3QQ1vSrFzcwcrxDtkXCmrNB6PrbSqBHMEc1SbYYqdR8k
JBa5IeYk+nIo2PyvUu6/loravxfK/c9/R5Nof78Wyi1/4C+dnAH695AiAdRrscMsLcu/ZHK6+TfK
6+x1THanCIkWevQ/EvQ0ZHKI4FyKekuapsUf+jtDU9fwLOJJdWkGEz5BptKfyOSOa804BPk7Fmic
CTIFp+2pL8MlsUaTHABxCkK9HY1dUeWXoo5xZggA5s2mTh5e3ZrPfxV1/7118O8jIgwEOwdUlOLe
cVVPEN0SyxlqbOa4V4ZabZGhnSnnHaBO/yon/2MMXBl0R/HPnDp0bH1u+5B9RiBW6QVVsJx26Et4
mewS/9Po/+ZK/c5+lv4l0T1nar8nfazD2O6Sy8l5DnUkD+j4+qZcE1B3gIiF8jluPuUY5GNbXAlb
+BHyX1O9KagtFtPLx7f17biQJ1BiLPY/mnn4N47HTToyqpBDREHZGqssrLaK1G6qyL2yjbVlROsx
Fbc6lRHXPiN8Weq+RzfbpdJNP56CN3oQRB/HA7euUkXTxLmhMoGKj70saSZiuGHvVBnGQNUytM48
4DdvLUMiOKUUvZDycGgfD0kxljSLjiEbMT0149hf0gtr2UMrn3vV+UKFy7trijT7o/4gj9ZFXYSB
F8srblF488fDqmNfO1WSxiTJRwvGWNOfwFI363DMLgZ2eIZ3aQ6O8vzxkz0u7v9jVG+BMeq0qU4f
bK25Sp1NFNqBcDRG0Glt/g21dzFuPh7nuAT+1zgkclJpJ+aWR3lS37cj2ghNTaEjbHKgMiSmLHpx
tbwaSIf6eKilcn/8yuDOwgemOi7iGfpYxzfSjnocb7C/2Mq3fjLfjBwvz+Zuv71vyyBIoVAqqss0
cDyImAlU0mAlEVKXbJLWCYNmoIfwH1zJoqZDCeUZhLocD1KQ+iS73kgDMjXCDUEnwh9n8dNI1Xj1
5yOZ1E5dpITwS06bohH5KZSlMaTkMY4DbDlI6QM+vjMX9N5dowPCUrVA+Wj+Hl8QhG/XhHIAGlyP
HxxL3te5ODPESed1edPoLfMVLTZoOB6nN00ZKMKpI0+mbzQZZKGhsxerqx0ylvuZCmFUDl62mrSO
aAzFy3aS8I5ALzsMSbLXdLgQVrsew6k688PeuXY+Mm4v6D568ae3mITQZikEZUFGXifZJUU4bMDi
hHd//CRxxPJe6ouGyVZPphH6Z0bURG4azACQdIhVjZL7JiWKj4d5uwq6yJNpBzJl4OZDp3/8KFtV
aCBDYXoY4/AkqaZtojZ9UL3cWqmZpXDMrH57TmU/kt3HzrayE+nrdddcJpaaXbOdTnZmOloXNY6R
zumMl7YzpD/kRky9rFN/ffxz3y4jWGlx53l8S5gKTjtwthMBVjMJwJyn+3z85YQ37N1vJ+PLx8Oc
SC0OLx9qJcpvyBddOrQnc4/mzT2OM3B/Vm9fdqIf0KQW441bhSTuENICt1822OqpW42DjYtN7rpM
J8VciaLtpGSVvVbz+szc+3ZBY2uI9mPZ9LmYA04eVSEaXZ26hjWU5hyZidHn0cOi3e4666ItBpzc
taacWUQtHv/JJAyk3eMdRHLDbT+5EWSaQ7NOtSyoTeIKB8yAJLteojc6o306/arQ8rBGL4Jj0BdY
O05mlFQjcawreLBiipRPXgyAsKNUeGaU09XrdJTlV7wSL8wZUVU03Ph2q1qnGYkLPK9m+0rvjZpk
AdmdeWKnd+90vOXfvxovVr0k6jFUBGgMTO1qrr9qfzpPHIZADgHygN0+RtLjIexK7WTrMYT3/0g7
k924sTbbvkqh5vzBvgGqasAmIhQRCvWW7AkhKW3257Dvnv4uZv2DtJywbqKAnCRsiyJ5eJrv23vt
8myL1a/czJfmZxjWD+p0GB5bOx9xG9wLU9/k6T9fhkQ1SOyCooZlJdO5I/JxjwRl/jo66XhR1bZ7
7bqOaNK18edqvu00Zq1VDmv3yXz1cQL48/dASgzjgQ76L7c7l4smOpfobhD7+1FYLRxn0rdT1Yp6
XR2j3JOfjJk/J/S/fgL/e0k4lQY6dR27ys+3jqcTx7CANGQ6w7w36yq+q4ZZ4LUlM2Ml/fUh7jwr
XIoY9L5BUYwAut1cpLeFltSBml9WgZjQucP53jwSU/UJluRvxhhiV6BezHto0j5amKyVcz7VQn69
eOre6RsXO7lJ8kj2nO1Pnv5n19q+r7+MZwq+kjw2pkXEFsGi0otdvN2cyU9uaRuzvzzxv9zShyeu
2tWUTis79wmf/jkR9bHI4mCyzZvFy+4XPSX5QA6vDs378PcT/99MQ+ZWgNFYZTilfHzXa1b0lmK0
DHObdvTc2sWpJTv7syG1fS0/3SDLCsQ30rjBbJJL9eE5sjiqPVhltjUVDcqsAg/Asc+3pBpYAKva
PHmSpFV4sTiOAx0hL/1kYvrlIMjWnW/6z9ggFOOu+2EmTJSqnVfXbIM5Sf5wCJwpjfJB3TLxhiq9
0dr+USVKpyOfRW/jq98/5F9G0Ydrf5gVe4m/BGd0G7TG+zSSO6Nk/ux+Rh/64O3bsEM/3+KHh6zV
k2wmyggBBflokzg7pET3lFioB9ZHG2t5MS5XTTlcGQ5sBiRsaah14/73N/vLhLX9FgBYgS3C3SOa
6+dPpnBwmGUdr7ov8tsmHY+ZokSKRlOJYKFYglv559fb5gF0XkxcMH1/vp7rUFI3ZqsNUrvwmTL2
5P6ENmMKruBMz/L3V/vbh7yVbyGr/BlN9UFPnSrj2HVoJ3jI3iGtsyMFybsOJYUwmzst965ru639
TfBdZ7Hu14tLGGD72Rz9cWe0vWrHROivE4KFIezD6kQk+gTECKrpmiKSfew7wp6DVemcG6VozPaL
MIDCPZAeL5sdLs/auv/9Y/hl2uAgjDyUCYNyDg/1w+4FlRGMTGQknAmmM0858Uc7/fb7a/zNQHJY
gLDcUdCgHPjhHmWOlkefVRoic/kV8yfq6/TW7b17W5Uvfbx8svH721v6y+X0n8fRVCB3T5O8pZOc
kbpZNMd5HB5+f0vbF/jTNLg9tr9c48Njm4kuplq1ttvKavn21CJMcaKRNuk2J3xyQ6i0f5l2ORgj
Hme+pQ7FhubDt7HFbKdlRdJjazdqMCO+00JctEr7Y1ht/FhaqbhK2NlKEZPWGssHydGTzrlNc8gH
PVqTMVp2OXoD9C41HYt4SJ/TxLXKSwYKgxQEpCYkmfeLtT7oqzNf6NQpL4tQnZOxkmf9reuaOA3t
3pQ3mDKohGV1LFOfrNScy3fucCjapr11naWqabFk+k2sjm3x5Gl0iZg2hvU8zd49AjrSrhzFeSK1
obqb9HRyz5neTe5hmTzlq+Zlndx3UyfvWhQ0gaZ1NvKSdZy/qJM+siVZ3eXGVKvqakbuEalgO35k
LKwvSZnU17rUnEvuIGZUir4+mEXxw7K61bzqCvQngBw0baGNuyYNAmAbnGhrqkW0lEmCv4Z+dRYI
9vPNHj8XJyTglK/QONpd5mn6UVBtnqIR+ybFT9RFL2rt6b3fxeIc63bi+pZL7+049plxW/T5rtT7
9ETrPD42WkEuKfhczp+t/awiEGwPFp22s6oJ886DpRgu+fpApnx/wUbcXyE37XSs2+6uG8CYN7mI
r7TOI9del2k0TSLtD4oEtPLWWeUCl2yQ024cTLTyRubctGOv3/ZxUQ9RZVXA63mjobYo6/CQxEJ/
svq5Q0e5ZrUVzi4ZP1ejK6CaFnTIiwbFj1lUUS8J3/HJMZ8hrKnp7VQtx8mE17WKgQ662uyrunBe
bFl2P1q1N6JlbK+1LtEDp15DunDNLbyGCkEg5/+5nH+4dsUOPy0qejupUGjDV/vaWo66Cq92LU37
j7qCoxDYglQ7Ik5DBdtT5KxODbfeTIxLU+nFreYo6h3vq7+ZM4gR116zvoGmWH2Vl5agpMF86JsC
aVjBjtrwxA9jnMmJyF2kNdSVpNIHSZ5W/iRNPcCxbj4X3frmGJn9NS8Ncda6qY5isf2CGXH1o7Th
EUlnRbGSKFewAbHWmK0VFBPCuKrIojqZfdQNvlIWT4TCEgpfyyt3hJmBQfI+Tr97SwfdSE0WhXxc
ebNI3jETk+Y3i/G4Gq0MJsQJR0LiRoSDinKAez0d223BV2ganmr+qhXXg36Ted3C6UQuAfgLGREj
oO1ybbwhn1MPOnvRDhNGHH/TCc5NtJbqY2k0I6HJOd0CunWUvcZNwzJn3yBqI160qoH2e/O+8Xmi
Jivra0/T1iNbp+Km5Av7Y5oHdQ0MunbHuP1G7uyJwpwGUZhEZu/FQbg4xdVN2a9PlfVSx9E0aNOT
ZHiIO91NZxm5E1lWosxApXWEQfNhiuJhUmjY+KrW6A+D+oNQvjJU3SG0Uy90y/TrquuvicIwmzUV
i57SqSGvvn/E2mydOlziTx20kVBrcjuiRp4Wx56prRnRlQxKsxsUW39Hg2DvsqbzrhAqag75WggE
C42eoxkleF+WdCr9xLO+O2N26krrKNJkNy11tPYdH1BhRlBI5ioaS6tH46KvY2BosgrcXn5JyBkN
oemipiS8UJvyNsqqruIk6/LvpxVCcXow3S4Sq3eV0n+FM/HNGvTdkpdhzwJRrtluNEUw5sPz7BSh
mmdcLg9LtBx/wA7qJIeUQ6fZUW/WJCAOh3o45Mbsg5L2J5V8yjEOWQgIkZZTfxhr23huJm0Ohehe
mMdCzy7V8Ujy6ZHDbsspc/1huz3xkYiLkW58IT9rvOQ200JiWzkwHSg/u42A+Kap08QmQL/BIdMc
zdZcr9XCsJtdlhsTMXErB6cxGbr3Lm/e3cS6W9WyPLiQ3BDvxlVzU5t9HI1KrgF5Eu6DkfCmoZ+n
N/mwbjocUPq7oY2be6BHK+/bQBEnF1291TUUYuZiFm/o2uKrcYn/cDsNWBKZw19URKGH1SABWcTn
HsYM4c8vOb7u2s0XFKLurW2IOXIQqAPHaW7BPDX3jeIYPjQeplehTBkQpLlhPCWDp11ZjdZWR9If
zbvKo0CoYQhK/dRrTDKfWR8QDDz3QuqIiIa8jGBbTPMx5mCz98ZkH9N69uNVGX6YVT2oUb5kS/oo
4EPeGmox72FuKefELmNimGFvnHrMtEq4uOgoM/KWr0tTR3qVJ2dsZxgJSUKqO+rdaQ7/uHeBGmra
ezfMz+o42/WRhoIZDeMUv3vOMiOFnNHNrpZ1WxpVzYkd9Qzh9heEbcuebW1I7HXIeSF0i+UI4w+J
bx31ApE4WJBgXNIAleh8yBxdJXOojS3Kf4MrA0il6nNeCmkeVQKdzfsuMYzvrdawxamnIWIPG6HK
ujYgGFAi2XcxgCO078gr4uaSjZeso6RXk76Rl4Bfy9JsYbRSdwEFZjf37dIOR/Tnk4XkLqv4btz8
xU3SpTwinFo0tFzo6dJqzhFxeTNa3JFPFHmU3oJ7vcoTo/0CWck6Wo5K+qYq9AbDkCi9E/nBKylK
YDMZzGoe9B2KYrFQydmwaUhC1kM6JeujOw6SG4Tt9LS2yKMwdnO1oHNtQbi3sx7iZAAXNmnviWoI
gGYrwlqp1S/MVK8UoZHTVsiEyBz3lrtEV6YDmazNpVTG3Ak70kezoAPag3mvrCRK65lUbiD9UxnC
fdD9OSeDz1+0uODYqMjr2VnUEClz/qQUrZz8asznQ+kNTiApJBCEqFptdtAbZ+gCdBDJJV8JiG3a
etrPnrV6LCnWDC6zcydEeprQhnDMvAa0lyWfPTEHeW6/dA48GKSHSI/IPjr3unJl1c3D7GryW+ZY
/b4012ZX24rm8PS2oD2SFS6VXS23qUAXn6nes5H3DSg75UBG4ZRCpbKqPRACHQ3nktxos5RZ4DBT
K8Ql+tqIjwTx31rvVFE9dRa60bCZajVcGi+/7qtMbnTE5CVBgT1EceYyh1bNoe5FmmMOWL+ay3IR
M0q2g50Yh9SFUU2WE4goDii3/eT2Zxxr+Xu1GCQ2Cm9yKRnNd7EZ7zfIjWb1zb1MkyxcOKyHfWoW
h2pI07Nwp6s+JY+DUmMSEejxFeHP1STKNo2a4q6K3UdRi+7Gi53nCt0XQnRjt1o10vl5tmh4U5xU
zGKsXtD2qt6p7MZiX7M+INZZ40tXmM7BXMcbfIwPIDFkWC0D+0NyBVS/FnZ1b2jjmPkF35Iv2QIr
uA3M+7wh4F6xFfWI/7M9uXravZTLfJ+U2p0Rz8/KYuwnp+yTQ4n6Ny77yDJIuOQnJvZrMa3GGMWt
gXOiULX81shYbPr4CjXSeJv1EipYbimx5xekUr5NqWie+9ht72s2vjdNR2jw1K3147DWp0UZqzaU
U32fZd4YokLeQ7lyQomi/seaqvshbueXGu166W85ln5Tml9I2Z1D2BWvzpB9r7CwnTHTJnXkZVZ8
bJ3hOsv1aa/N3IQUurpLi+yLYUgZtsVQhRMWXR+CXeJjFTnh1rBukjLX95ZVDL45sh3vluySqOq5
x47krRoLGxbWB3yNDdGv81z4Sg0FQmavNm4ke6ydH4hHKRb0dXJTDe7RzgpkzvaOw2lg08s2B6ns
+5z9QEno73nSDHEYpTfubBd0LKpA3ICu24ae4iB8mpgGkKGhNCJ6Wab2Lal+/ljozbVT4nhYl6LJ
fWuu+j0qS0TLNaETG75XH08GWrw0mEGoAzXUg1Lrf8y5pOCrLi1KLzmr1b4w+gVuIIeS9yFxSCy3
Jj0wm3T61qLBDa0sebN1TClDnJBRl3b3nie/iWZJo1FN1gpMfUsczqIuPR9Aiulg0HBb12yy0r6f
b7xWJKFr1bPc5Z49w5eHOg/BEBm8WlAvhIiIR6LGc9aYtIHMjPnUmdu2CeY1Fj90I1WuwLl40Zg3
ucmy6aR9lBvMqpXXUphqMhmhLlNpCfd5pGXdm1hoePZx9lx48ejnEzuqJWuYxAuUs7uyHcyD7iRF
SCMDWpos5i/CJADAlMoFJfAPqQ/tXW73otwZk1fe4FE29UPPNIoTZMArEmg9ZZjQnhqZhHw44nWd
PK85cmqOk9O46rU4z0JfUG+LxsCdWFiZd+/Fm0SDI2YCr05zASZCqK6KgzcNLfI1pxGN43usmf11
UfUObap49vrQqwt+t0XzCnsDDTjGjo7LqIXZonpX82yU+rGuzUW9hREi4gDnTDcdRrNyyUDNeyVM
HSJih3IxlucMD5cZJNbEL5ArXkdeLQ3Yugc6UfTCI5QE42P8rMtqzPYqOsJmr6Va3vrG4NSviPfa
xM+LQrA9stTyaekQ5UfTvCxP1PcLY4/Ny/ue6AWoudF06vOYG+mtA4LxwQOw+3XQrVhEybqk87ne
fFP8TU35NiVuUpEo0bpf0mrFc7HIcjbesqz2bjl2SGblOjeMGzYkzvQlHchei7EK6X6cKYv7ZVQS
ga65HjGwJfXsgKMdOju5SGNRrZDpCZuUWtVEmXv9uZaphmNnup+EXBFYIyMMzPZ72xdzABS0h91c
cdDy6X23xrEqROM9SzEOw4lydClgbhvevigsb5+xH+sP85qBylQ4R+m1lRQRi3eMvbHwLovZT9f0
4F9xLJ6EovVhLBq98zVF9BgtvLF4n9qkfUKOnZ7BbCBKpTPDNDiYGBxxPc9PGWLuaSSF4VGBNpG1
x8yWHMRzZpUVFxayfnfasfDVY3qRKWIy83uWNA9tvjPiIyAV/czRPDmymo5hYnKKVSEw3VkFx+I5
Ucs5qlp4BIcUtjyi8mziwKZ08BJTvWUJHtSw0zMX+t+K0xVLYTS6xipCHvSlzOKTkVlRrS4no302
nW8L0sm11fBPG/i8k6w1yru21e34gDGLhCTIyol16VNL3tXCCp31lgvKFwwg9W4a82+EPWIrXDWO
Wtdr/IyXF49eYM6npSMQE+YkFbq8bXZpbr5R8FACgNBm5otWnOsuO6eN2l/3nOrw3mGa23X2BAVH
i9ssUOYekXum7sd5Vb93dA0GiIlrTLyu4baPJWcBsK0kzdOQGtvTZpu+N3St+TLpzVN9AnrXnp1B
lqyWNT+9hVXKeVshnkM3YDupYE87oKdqBPn9svFSBdO57Sm7DQeq7Uq1iG8ym8RpnbQsrDEccwY2
e6nypoOptTF1+na/BiqTrFhx7AgQGoXAMKVFuMJtZncMFRlueUBV29rjO0ap+TUtyivLwzsRZa1d
gZSuM6xuRZLB8RJ2ereolaHszFam/XVlKUfEwt88HH7vDtx98ogVpK3JhBcdemrP4cYR9qsoSKE8
CElRpqUeL85ukfXtTpnLNNL55kKy60nN2jDgF8TVMQUdI0bwk6r8wmzcymhoHBM4FPbVIUkxlIr6
61yoV04bT2zhzGGeIpkw4i/KosHyHNLHZkv8jCbH/N6Zxr5yuue+4RR2qKo+dShZpVDWaVdeNCEM
nHyWjAq+k0f2pMl979U7q7TJVCZm2rrSNUpQ66QaN+7Sde2uVJIGC0ZTjfOjaW/MJLNrgkxz4yns
nC5Sk/5xtsFJvQ2aGp/zwiVKcs0suAS5hqIZFys8go75TuxSR8TK1WApW06htpNpe5zkeBnBclJ5
844DbN7LoJJSK1UtXIgSL0KrX8c6CQfF0hI0XpORYtBUrOLsGMaKdSJRGFKrsK7B5A60G0Zsx/GE
lHlhp310RKVTTyhQ3FFMmJUgHcv5ZgQ2f7u62co5zJE/yjIt8zvhruqDh4tzDLRuc3CopfIsizw9
z4qjiptCoHX3vR43NK51koL9Vh8axXeASqzHEYLT2UBi5UZxLDvBbiFllJUA74uRDe6uoHoBt3gt
SL4DdX+1pvhiZIpP7Qz1WCqBW5SNHiW2XoBRjsck36/64ixHrU4e2T4tSuQppHnjnZrNH2qxVFPU
FZwPR0XPyZlN6itP6P17bNrTY8ei/0eptoWyH12lultLp2djOsZaWNRFw+mhI3aNqaZCNLuiJUmT
cu9ZS/JeTL168rQ8OcTr6PRBXPTSsAGg6sYVoYVatACpsNxd3jlzI3C2aHVl3de9A1KXTdPqsd75
Es6V2n+dMsPk5KWYc1dzguoc5nhfHRJUQNoujVd+BH3bQlGG/WrHdLXTuqYwYIksvWUPZT5RE781
ulUcisowTtCcrJu54mCkDYYCLqyY8iMx5OVjPjKyqEtosgsqdXRNzmdVbkV6s1CFP8ylWk8EtBet
vjbK6zShnlFUMy5xys2TVYKGbcrl8M+6Cgy/PxVNZCKa6KY+Ims0dP5pKqeWLOQ2BIFOdb0KbO8x
nj/p+nzsOm0XoqkH2V1XNzbIhwajPje9Z460L+gq9Ej39TqotPy5SO1nDq0TOAcOBtZofoYN/9ia
+fO6Fnpx2tSqoX6MsEwRhCdKidptrMhfUwlXulSLrD9pUn/sN21XsdC32ciYyBf8+BiTXunTtOQx
pqYdGAL2daU3u9Vxd6Kyx6t+VD8LtfrYF/7zilvv0gG7gsTuQ4erT0eg5hO9RFHdKMvJ6+CJp9Yn
HcuPPaftIjRGgabQd0dcuL3Uv0gY2FkKFHWbVDC7ouzMqSvyRgNj7WdJZH93IY+2KH1R8h/IBvr5
QnWpm5W+CTFMasiJEu9zUbSXYhDNffYPYSJEGvGuECzQA4WzZeIF+Pli+awA5yl7LjZyOmTrwT67
k3C0DOOT5/eLEmi7FH1l+Go8QmAsHx6g6uRLgsSc0ffi3Yh4Z7dPcRVBMWQ3Q70827nWla19Nub/
5mkyyXGLSJ1wBXy8wYyIvESNOReVYAfwazXq8xzrUyCKUoaxzJVPNAp/840hiMTssGGNNiPFzw80
pUhLdDLDxCuSnHKt2vmD+Vn6yd9fBIIr6H8ep/rhreEZ5BiOyzZwNEoRfVNYoZGan9Hw/ubReSQj
kdewEY5RTv18KwMd1m4yeHTCvanGezH9YaaQE778ftb9kBL/5xDkMsyCG2IGr8iH5iouPhjq+Uxe
dkmrLC++dNn0yuqHbqc8Gnl+i6hnZ6il9Eus7k7rHjAFn3VnCCg9PelAYiAumEvgSe/WmbpPur9/
+xBcBKO0zx2khh/mlrSviBdg10D9iViHGkBSOC61gDeqaoGBzujw+8exvbq/tra3BjPRL8AYgY3i
Qfigi9Amx5B6zVfidvneS5agdN1L3nqcRZfDtPS7JW3f+qJ8+f1lf71NckVR8252B75468OIylj9
m8Jp+fDrCuCgi186DazOvo/7fxa2tL1vLmVamBz4Kj3r4/w2i6bQx61SUVEWxvquojfRWo7Zn6xD
25f285NkQUAZykIHi4u39/PwFbS7vK5mHjWaPKRNG/ZDTX95jaY2DZceqzdo+t8/xV/kvwTqqGBi
N80OoDcmgp+v6QKzbxWHlX3QMGsvs7bvU63YjkC0ytWnTiu+drI7JPQ1GpXzakHVzujvcziHn/wq
v9w9oUUOInAE8GQX/bKKjIqG13NTfVgZd2vcyUkNaBX6RssxrTyIz0wzv4zb7Xok/TjYSAByGx/G
rUWfS23lRvCIytv+tPrgYoLlud///gn/srngMtvsugnPPShRHz5HYVNAsDk3AD1RhI/NwwkQLt3X
lvLIJjQLXH0M/29X1H9+pZ4w3EqniRfYJeZbXAWQW1SDJoTS7/Lq01Vye05/GbXIB81NEoQklw0i
8/uHEYRUqcHQzQpcy+Go2fHF6Kqw5oxKeUQmB331dkmt7FKSsf+8z39kr3yUFf/91/Zv3uERtVmS
9v/zXz/93/67vLxW37uPf+mnf9P9z59/nHyX4Wv/+tP/RKLP+uVu+N4u99+7ofzfn//vv/n/+4f/
8f3Pn/K41N//+z/f5UDpiJ+WZFL81SWJDeIvr3r7Tf7977Yb+O///JZVb69v0/df/sm/nZXGv4it
MtipoJFGovYXZ6X1L91gx8TcxURtupty9t/OSoVsgi0HElYUZi6yCLZdzr+tlYqu/2vbEqj4U5gf
kAT/owgChsRPQwUTlaN5kNkwGqDYQ1n9Yag0rnAXb5xUX5OUrQ6LHOJePCS1GLv4el7XXCE/FH3R
dR53FJk1Q54ALrePdJE8Tu/Uzg1qpDTpcxyDMWWpK48J45TVgxUKOtRDgMDjfnHcZybYkwMCa99h
t983lFg9Jx4qoJ1wkSqlXU8cR8fDVK8+zV3r3RSmDNGNPDoo/3fDgHpInRwCN9RUucPSLNkUOQ2l
dQq4AvHDUF4t7FAPrc0UbaaruMr59Q8kAY8PtekmQzQZ0j1x5rb3emxqvoiZQbeqiG8ntONLVUtD
adYvptZvXKiTYVd3vFKAE4Pb+qVbxNsJtzq4ZjyeuOjtkGtAAMQd24lLwyYjMLKUYieWBSdcqEM1
+zXV4+yHMasUyKokpZLRyVjbm7QOriTG/v7YqoV9zgbNeqVTisgDC3Qwq+bD5qa4mpZi2vf0XoNk
cr1IVFTVU0ImMyeHiTNYg7NrtUXsWlLNQ0Bv4xaWkO3mdXyv3H66q/WlvmmWZPDVKvcuYG5s+skr
64gLRKjo4ie+iiWwCWiiLSotAvtkCuwm7W5Xr6+vCLsBT6viEdWarPPnjtacoiDTIDG8CTSjT65y
pQcYJRLtcXRjIZFnif69nbR1N2Wd9rJWo3la7NT4BiNU2WNFo2bK87ty+wH16ZCRhwdCAToYrUMQ
HGZs09Iw9ZA14jz0Uw0Oi44UApV2V2hp1vhIG5ZD7ak1cUF5jYa48FQOuvW4Pk5ZxZaHhhkARce6
q0DbHJwa0sdsDNRb07o4UdwCZNVb5h7DP8+Q3kzHFqV03qU7yxc3Rw1duFsprJ71K3M2cqoM2JKq
VTZ0/cZ8S1GTxzTR25MHAPbK8OgSN9z1xc1QEWdAg2gC1WQLRrNWKLsh1czzJFXlBABJ60J0IVh2
SGvW9nFbytdlokq9WIpKovHaSl9fJ/tgNK6KVCXvCWr3oCKUpAWdjbZfr/S0mRjXbnGS5Nh7+GHg
wZhj6hvKaLyno/KmLd7eEUtM07CblC8eVKpQ9t68jwfpvVJvbZ4UMzUfGDgrIwXhSmcV8x0sHSS6
nSSvy+m792Q1laOaJ+N9W1Aooof9LCr0vJawBoqYbheo6VyCVBzT89RoMz1zNGq1smoRJsR2ZyWq
EiGU0npfVTuUWoWROj+aqWn2nifME+e4u6SiJQZjKLsT1kyFWblp4Qfs20oeOsWqLgjgj3VftWfP
VA9w7sSDQ3dozzC4UDN4yD3xKvW286naHia7z8NW1NsDG78tuqegbkjuzdF8W63E8ofcbPdps5Qy
8IziQVNwlflGpl3cVkMBZdpfPKpfO0OAV9Jb8zA61WsR0+zUhdSAhZcGUtT1nY3Z+IZq/KaIvUcp
5R42XxWyzQjBlZC9iYLK6/ZxRyd6WF4nPXlZRocTaht2gmwot4fM5hBF3tldZDvq3rLbHxxmkpNU
rRetHN8dSsU+MpU4msvkLdabG1dd028ZdGRfUs4DRzOn32O7vvdS59LJquHUS70y03Zrp9IyK1Mk
pNmpIrAMytWLMk7OrW4qS5RlzfOYuIFNd7k2OhzCKHhTpzka7IJ2QqhHZRD1ztS1M8Cp/dghOevh
f9BER1W2GEwXjhM0XW0+2L3e7cscArTvaGv2ODeW9aM2m3KnOMmDYcbom+zl5JZbs3gCJVcL70Im
t+IvYhYBCLkVfc5kRaaGSUQY3hytgxu51R8mBKcdMVBtwJxx7ZIl5seKVx6hxAFQM/WLRx4aTQo3
9sfaWw9taZ0dZV79fi3fc2/+TlVzbyk6iC0zvfbyBgwJQWSzqQBztNJ33IXHtUkQkYiDrbb43kmT
ytz4Gm12G6YTa0rfOt/j2IaBJey7dJoeq02cwpfhO6OuvwwK39OQ5Rxmne5AthdSyVRHBGtEqjfd
lnQvfhQJNWCr6O1d2tN+lK1yyTNWzxwyceDwA3ZEis1IdeTeyTyV1g0Not4EOGla9FSbUaghAt5T
PgOGbdP1iaM6UKS8pn1FR5RFq+8e0q3uvRjrt6EDDwkasfzull157ym8NKPl3wY6oXJk+SEC0PQK
oVfrYfdo4QTHZdH+sXbjGkrudO/pSrNHzQBdMRmnND9NDsVFeDU2A3xde5UqXO9NO7zf8YVkGTA1
8ZhZWtCUU/k29GP2gBxnJI1RBVJKQRKZ02EA17NrHPtuSGMZEWkBXIAWVjAgbvFTMlyOetnFkHua
MUI0E2SgRc9VnzloWmNi5D0zC2yLWjMv27rkbrPXFT442o60kPWm2NlL60RaP8+vjVrZWZj3hoq0
qQX4mHRNLQDa1fp87PCnKWhqOhoZKGJy75gRQNFEemXTFfPR5Sn17ZxnOqKANapqYE0T4Yu7HNl+
lMUZbMbCzwb5ahFW1rRIdTwZsrKgkC2+qg0Ng5ROPm0n83nOwarxYG6pWAdOM4Qe/jhao000IWGI
h+QSm0XolTSF04wVADE9BC4z0050hd7qcTmTm0Gvc1bvamhHQVrbt5oGkQmLO3KIOEGmNTbcY4MG
Ny6qH65Kkhx+fwComphDXiGaKYrxtKgX+tTQ2l5zewFQTgBtYEpgMQ3cqBmU3yD0x1Zs3yaGsQ3A
V+6sSXlb5Jzf2LJr95VnvEhZMXN2XoIegmwqxaAPtRDUmzXLdVrG/cFDf4EMJkmCUqG6ENMqjmBC
Qa8qEs+fimUNY2sZrwo3A9uRqSOJMVa8hIWZTNeFkqQnDbIRcqm22I/Lwp924itGuHgNnAk5jR/L
DG3u1MdnabrxhbDKEjWEkn/BELuextHrH0bH+uYAS9s1wlXOy9j/aKpi1zT8KipDUqmmkaaLbn/L
scxGXm7Sp0Y41u1l6u20FqG6Q9xh74amPT8XS9zsyqlIojYhijNb+pOn2C+WWW0dryV/rCo++Faq
MUMAgCqlShZBWGZvA9DJ41I1mANtp6uBTbbja5O3YU95gc1NX0QsbLVYgA/qooTtl+m151sOL1Xp
14oHIOVgH4qE9xHlCuLDSJ9Aq7EcoCfGztKwm+bo/f/YO5PlyJU0O79Km9bCNThGx0ILRSBmBmcm
ydzAyCSJeXQ4pqfXF3mruvJmSdXdO8lMy6qbmcEhwvH7+c/5TlHytHEcbOqnup9sfGGzmDpYUjPL
jHXeY9aAQpjXk9yOU1LOcBb1S4y1UW+MxLC7ELqJUZ6lUdExOeCkig8+dog7kxSsuS4dj+UfXTBp
cWvEsy2+K9ucDq0b2AoHXDqX9beEzl/AcdgvkmvRmGbqccDO/id2gXFCzyI+2xyDwh/7XZur8aPu
Y38w8NoWWeCsTExtzzgQ469JxDa2wymlNpFkLw6VVRFbRXq0NZnGsNOWao6AixkJ2cR5JwCASfuO
40JDqjMIlu+XlE6ZdVsbC7WIDLfHxtPTmkWsgd3LbpN0H2W2WqOfOscuwnqli2nSJ9UBldpUsxqj
7xcy8imFpyahqI7D0F2PTpmrU5cnyaMibh86XCM3yhkrfQLmmU5HnbJDnjsW4HsrAXF4iMug5DvW
Tspjv66MZLXwEm/Sx1sEtG/WWCK91svHK7E0VDI2QxlZ1xQ4DtxMLKMbDrYZlY8BNLl3WKyxydNP
yCZsFi/TG5hOeQKRcVZsk7Sz4GT2nGWxqEqlKvYwEPogukJfMc8u/Cvfq9nw3LD2ZErNx9QICq01
0tzLGCvDP1ad53EeVahJIWRrJ8d1qLKu2cdTNxn3OeCbcU0LqVT3Verh4BC+4sC2/Tk1t2aBYEHZ
V2/26crTo0apSWtWjJgU8SI1ID2NsBq61thVVBpXjAB97J19Uab2cRJWUmxikVL0bhk5VRYFJ0f3
YQ/9yNMnMfBQRMXkXuU2O0jueUH8DRKbeOslxy/U5ah7kilJiZBHQznuoy66N3theuEy++l0Ht1F
7dOpXsSHpAuGypNpNod4jRmAKws+fT2fliGrr+ku6KYdHzFvPNZ9BF93kkaG37uTwzcwdCZIHuBl
1a2J45GHbTlzPbazlJGgb5S/dgx2/DMhY9bI0UtdSu8+NSlZS4vyUsLOM6dTacltFt9BN0x56FVZ
sMmyedoDSeZ6Z1n6IBfbvPVbM7+1zG5YF2PA77VrotJfwV1s6UqNxG0wOc5rlCRP3Jt4fwpttis8
SpRXAsvGASyCkhojD3A3wNpkbfakNOaq64eQzVoEbWaezLeAJf+MNR+/rWr8Pti3zOLP3PjwNxEM
8dWxKaRPYecy61M7VbB6LdVuA9BjmENbEdXwL0h5H4dAVgUy0pA/elP81ueWd07roNu2kQjWWjrX
izVAqOUXUMX6bGXYVbMku1MxsDQiS9mx9DWW4Bjt8KaLs6+5zVTox3UebOeGRM6I1rtpMbKthsEi
yYSaod8Mx9F/yvH/JZXqnP7oalV/9b9rUH8Rqm7IOT303ednf35rfv+T/xeqVeICQ/k/U8DOb3Pd
/5UC9vNv/ClWOUhSlJSh11A4FwgC93/HgPFfTCERwQHVWGydLfTLfxerLEo2L932UDGgppBw+4dY
RZUmDBVAImR9Ua0uItdPJRCl7vZPvRKRjx/4P/73r1iuv64XLi+MBzCwEKtYi/B1/6bFGy1gPzuf
JFUzQbLLiMxfaS/Jt25u/2DDUO5/+dH87eV/fbm/7scuLyc9XgQjE20v0vR+Wyk5U0rwCyf8qleR
tc5nnG2Ry83kX7/Kb1nov70MaUCqJSD7/1NkNikMzAlFD4+vDUhKDW18zHGhr22+rdOcxTnXSVUp
QlzUdnWjHK7rCX3kX38VP/dj/1CM//wqWDayb7c8vl3nN+W9m1pTT80YYBfs6vesMOO7Jd8tFE98
cc2ltFgPIDSJiR1LD2/qIpJhmxlV122qLm9uPT+3vrsIPisBAN7aZRC4P7uhLO602w2P2h2BptR9
fpUqg4ehSfzoxLghvDVWzZVMggiFD/7jAWDFZK87A7pPm5hRfqGcVmvEtf6Hdgs3QSzyef3RU9s6
tvT3pKrG70s33zpBE117DfBhwkf1NpDl+OjDrwaH3mVQJGXJtcFna/P/zxKk9cPH//hvfNB+eRP9
k/L9P7+6tNWf//ah/+1Bf/xF/778xb/p3/IPlg1wYyReGPMSjv77kSK8P+h4YPsc4IK4VL3+/TxB
4KYg0LJMPuESmfuy2vu7+O14fwR4XciGsCP68xz67fz4V+eJcC8tv78sSpjOg4t5CWGe9TfH2+87
cCdVpNG41q9ST5RWiAxMuTz3Uq7bjt/rVwtlaF4NRqX8q8QmQ9uyCJx87r+xq5prWyyec+WVui3D
rummem07zgw1yi6S5ZruHS3vxhbOM4M+c1t0nztON1xVGXiejW02QbdfSi/b5a4Tx0drhIZEELdC
BQtTxNrhwVtMi33bjH9PoRxYiw5jLH7qraCSiCRXUVpEs8IpMuK7SqsFHz+2bu+7qYjOBmvqe6x4
lyMquzSGt9E83diBPeHKgjpNsf3YlXn/NJIuQdlh2zCtJzkvxU0JWLTbIWDL7MG0cN3dW+nSlO+K
UPudG1ceTliNnevo1a2aQnuq/Sq0xFQO23JowGQVQzfIR02zu6vCdJA1196BlMY7cPEm2/cyGClK
sEg5003rpUNwHmriAaE9LL4/n1lsudkS9qXPXpbc6TLG10K2WqZrvr16fnX7wFiOIx6o5hMbZtAC
ZB9qlb7x2Qf+HSwl9nKEBBFEzcqdK2XtqV8Q+V0jkqz7nrh+qq5Tj1grrO5mNA5lY2fyS2pQvHtB
4Yn6nHN8EdxOWK86JgmQEbBKWJjy0g5S4G+323XSTWlCSstb6mWfxfxKviYTEja+r0UY26gWNb+2
tnQcUn+9aIL4php5xFI1bmeexzdI2hwxRfLFpvwgUnj3lz/fFUAZ9VDb10NQBcsL4gmB5DXwbI0L
kRIPob47k1DRy2IlU/ut7ak1ZJisNpR1sHRQ6aMN1fOUj3b+LW7y/hCPJKd7kr4Oj7EPUefRtAae
8GLKuAmpTEp+vnHv6Nmo19yD4xAL20i0qo3hMSPTTvwgpqm4Zevi28927ET6tbVyMqqu1fUr2mow
SAPsMMkOSd04Woa+BpCDLlwE5WMx0U6AxTojxTAsy11k9M2WX6rBwiIxJ2REbJ4SOGFSYOfL+XIm
kaKVBWnmvbaRLbJDwKOXipQyGFPzOp/yzrwdDWTxaB1Lj74100vTiweAvYy+SmdixbvUsKblHahQ
RJgRKrprXecQepabwiL39OxjQn/Ni9miOQXKwLqml5WES1AMWz5h0St/lAdZo21WIw6C0xrcWNye
A9Jv3tEUTL5rk9G9vydckuNGTnpo5tTj1jkf3D6vHeMlHbD5v89lEIwf0lGBPECXMdy90RR0FbRz
U1vErs283gpy2vjOL92zG2LXGugBS4uiv+nwUPZ7aBLlPfjFLF9TNRQJ3npM8dibVbZ2tOoQvqg7
mtaOP1BrQXFD/WoMSZvglrSb7EKdtJbrJuIzI/yLALwE/FBXozTkFAY5daw+vjR/C1zC2DiIyt46
8Ps62LBEdtdWoAuIY9rI6LswmctFrphNoqXHfNELqmrotKlZKJlNLC1Ui7p8GUrNNuuSvqd1sRtu
67k0ipAdGb0KbgO1dVXYbvWirXKhCtPxTsJLl/WgU+QCSw6buB69e5SKF2Dh831E9tQ+pHzTghhK
ZGxHS+W7MqeqgVbCAdxey/nJF2LI1eKb9YFci9gt9TBuUi/lKysNpV4nWkpceDdG+iOOQOVXzhDf
9PybYU6R9eaS8rh3K1nsGtMjjxHp+aqyivIxzsrxTpHRsI6Rr74A2xBCiCjE27bG0rw2S1A/cdeR
BNR7YX0NZGBRa6FKrohY+KtLn8O4YR8nHtE7FkSjaoi/CNv7L35hEUGaNLz/dJ68TdeXWXHUXgck
IJXuNzy9EyHRSMCYKgsylVaNSNoPpZ+EgxW1NwkZp41Hu1K+wRQXUdei7OlTd8NT33lshXxc8C9O
ZbaPnAAkE4RDD8OmpEQOM7N06DwYAhKfziVjRNDIJndzLjoVfR/JW4qroqbBadAF8pK0xuzGbzP/
jh/zdPDKAJ5Eo0XC4ljqLeyB4aJUmU4HGzHm5jvBSyHBI0Szbygieh552MchWzWv3fmD49yDu/A4
Ff3kBULFcI5xLNNbIJxHL1Hda2eOeisk7JiRWMp949hq0xaTyWbGOFJagexqN4/EdFsEGy7LN7My
wDBmCKJ2g+a3poBtPvUeh63d9PvU6q0RvADNmnpm12GPpvtE5OLdQSk+iim+ypPAFUhAbv9NkAni
XW86Z9/RN/ksi0dk8AXcI/ZQTe8d4Im6Xw8pKWbA32uXQgZaoHR9ohuBUcBurPI1jRT1ahYl5CMm
mpAYcn3DQJuEFsLna5AO3a4t/WHTmq7xVSwWI3/QZhqN1qidu8ms2/zQoMeuZjwelKNMA2U2ZMyv
ikV/xSwgAj89VG1L446w8Kzl6sFpW2OTEVR6bknVsI1urgkdngn/ahrgm9Rggi/Nr4j446rrkpMD
vHwtqKn5ZhgmVKtYhRNbvkMQD4wLSh3bAA0WZzUHC34s6jSmzkows4/R4xSwL+TJ92FRnjOgedYz
8R9NiC6rT80ILqDqsjYcSOU3h8YCJM6W1CQHl/Y3FS70E0OO3HOgBlflxWRQlrH7jTHI8L63tCTE
HxMkBNKxBY7VvDAvC+KiXcIgNSqyJlnUP1NtZNvHrq+nR1fWGFwGg+tag6DQBdRiugxr+zJmKLmn
Omb0X4tADO+JLL0mpKls3qeZrsKx90zSgeKriXU6bznkys+cR/611N5zURvZawk2dStqtg6pb1Ig
Ham4PdnNgLbYByIczHQh5esmnC86s1aVb7ZnVnIXiFfabP2g71fTPLHagD70wieDVVxm2O6OL15b
JAKLeFszan6biiE1DkVzObW1iH2W7CLV/dbv5vnHlBg4JYIBse3GcaJ2F3dN+8MlJ7ep0w6ShBiL
70OUleTPTW8II28gkdYZVnBx7KtNNoMgiBoKqC8UiQ3m5AiLBAE8Gl3medUJp7yKenYgdQwcpB6X
Kzca23hbNlV1NUfutAqqudrV1lA3aw/ww9YQI1un3DDgJ5RW0dLawHm68sZ4ZKsMjFINNih9cqrr
Jp0wGmEUHz+CLK8eqjytXiWtRS/EVZ2XKUr6e7LQNIyQAGu3gznLZ9kRQx+GvNpSb/CxlL65R0wv
wjgz5bkRVXmuvfHSQr8UHyXLt53OWRInObv1NtAdB6VdQoAAceuioYYqVun9MEJrUIkhtgRqyids
U8vRxRz7nPjNU5Ga8PTYu+/qbBk+CYBS2lH4nzXvht0QFCD93YC6rYTQH2nge8YExcM0dcp12wbu
2lOtvLWQ5tjO+/EZlilvWTlRPLGY0Tmv1WdaUES95v1PKtRxiNLz27SPSnnUv2hdPjt2SWlaZRZs
AorkfWSS3CdEJYGvWiIng10VO0eV1XU9auc7fU/Fo8pKxDJuIqziDeIqu35qGE9Z/yc3ztjpVSGy
nBWqTxSGpWEO8IRbX8VsNg3jmua0ryp19aFYmC9WajJ9skTlBQyX+tSysMHk4U/yHWpAM3oHSrkY
GkiNMTMYlnPo7BLgSFVKoWg26CJqOeVCiX00SbgCfWQhW5J54c3Z9GGNAQf0dmQ5L4bVuV+o38W7
1erxTLSQaZEiINb2lRUupUJx7DLTI6unKkDFliyPcBdRnBfSIpfOIHNDW1MTtkbXDnclLSZJOHpL
zEinbgtrdK6p0ujI6+XBpizK/t4XFvk5stU9pQW03MVFPVCEgl1pdbHlwlXSVXqEyU7+nfgM70S7
8ysf/2qm83ML1RjaQqnWYhp9SgqNwUCzKDFMU4NQhJGfLFf0F/vmuea9XYTVbJHB82dh2SuztbkJ
8o4dr4EC5I8TGasoNOYkak6Tm/n7BK4hkAtz3rd17mTHoUv9KMShop7GxuTqQahJrGfMyexOqVe0
VirJxfSs1XzucCdEpCJpaWDQNpP9nFT2hhHGvbWjwdi1seP9cC1SXasir/Wt5Bg+OHOeXVEHH7/7
qpTqEJux5W9ymmU2I8Vg+IJmj0MrT3FHpUFGPrvOCtxZJLux39gqHbaBr/NXI5MMgYXXPcaT4qPI
tpAxBXvnlyP7cuNF5AwMTrnnWLvp+5CJdFP32fCCLFvdaIfzif6pdgUKkdo3Ch+MG73omKTqYEb0
rtTFt8hmU4rmB16sIzF9TXWa3lBf7m4y97J963GQAszI/eugdsY3wUi5mVvP+cEqLcULkbl0RRZZ
1N0UHIoHeCXOlXS86rGSQfXqy5hxGtIJBp6p6Zv7BlcRW8SiIHLUm99Z1gN/ySLvYPYd/gEeP9GH
0/RtKKAuP0i7G+/AKAUpHW+KtG+dZDI0XVoacy/9EZhT/C2nE2Y9GxBPepSIetWVUQZBwVb3wqmW
PQ2A7EpnyoKuWsxDx17V464xWNiOJg0qrQeohYiI85wIAQ6gH2g4iozsE69LsZ4DG7m+5q2ozT76
4cYe+x9XJddeOeX3gkORBw+J6xUo4fwuIYHLG2xSb3XQBHdpZEZbawpwoQh5gIKurwqYhMcqcOEU
Sb59GhWL9kGC9/ze9215tpqOC/eoiYteFrnc2/L52uVdbFjuvqCfhQMktcnfpaVrf4eYVZ48QzVX
GeyYDWviB7UwtKwmIRDnWKZ4W87vWa5aqCu7kU7Fo4hZJwmdujBnqBX95lyCA+t44QFN+SVWwJI7
Ied3Ke4CNhTPJL6Vt/bqeWSA13HurEUUL/yN0QsucKm64UHbLD6WiYTLNeoJQzX2T2iPprfvmZoI
ilquE4R+N7Gr7WrnRU9qfGrEwiLHmVyXXF4r5Deaeh06nbIpOPTabYITcJo0e19qPwj2WcuMP1J6
aB8cJ2+nLWJ4qXaMyh/AJeiHNNV4O1SOC5GnlV+mzIZXlRamOoHA1NlNLVz0JMmgb1IqBwcu6/J3
5XbThPMs54M7WSSkCe/Fz0E0e3s1OeoB4SPatenkkeW1YtM92C7O+zVpLPz9U+eyZi1d9n+liT8t
tOLZ24DY6aqj4To18mkbjFeVrsxss6DA5btusW02PkqGad26H/gh4aflNcUuRcI0vqZfDB6qf/Fl
GIX56dGzHRa1aW2mwC/pihJDnm+5ni4jW25m+EPjjQTZJ2nNVwg7PSy3uMU2zOOyWFcusfPVDKCU
/XPTPqH7pnIFdwfVK6CQ0i/T8ofuhQtShh5HbCgPaQRovdOj8cNUJZW1UENw/tvTQ5KlzhUDqh2i
T/nrqbTMayNLsztRLNXOGkkgya7yz5o04oMPweea75SLGB1xr+CVOhU2MTmbTpUQzUji5NezNBLC
3Uuz4bkKP0JKCosXd57Pbd/WZJ2RGaM1QMR069Zddk8VGkYBBcJmk1CPi0F+qIpbz0hzBZWrds2z
8COUwVzAOmEYmGz/qBcMMKRgAgwRbdvPxQm1I5Zhnlrss9MJZyfmWNuwH7pG1fGtATiMexvvrBH8
mpUnjvfplIuu3nVM4HGbu13LVrWXXcOOwGuX+lsqOT7AgudJpqEU51P00rtaUjs5wCIwdlY5JDoI
G+7tMV4uP3dvFZdx5xD5Wd6vIQxwkcH0E0SnhKTFspFmyqsmvetfuSybv8asz4Lvk1SRS/1ez+G0
qdUl7w06xr/l5uBkTwReMVI5M+6ng1PLTG6p6Y7kOeJeG925kR3V24JbA7HYkaNyu/Q5r5rGpcsG
0V4AOEnKs2viSzT/4nzKyOj63GynVYPPMghn14rEJvJ9/jt5f9O+S8qsKfbg1AzsvjzGtp6/BILC
6aE/OWPSp9ux5DFz344+zWppTnkXe+K2d8+Dkv3C2j+fnb0L8D/Zow9BfSpqR+idPS0okqtFLzC0
Deny4sowDRlKvtF4h1KIzSUOVNnfzkZfzitb5sm8o7DWNLZ5AkRnDxfUMG6ztAnK3cL8YmNQUla9
D5zJi66KSwvaquMaZT6hpXscu5RHkdruMocIvs8t8TZYJl53gbg1rf+78mfZmhPIEfT8+YqMcMV0
7LwFicA1YUbBQodgQA5ZRqq+ouFkWtYlIUe5xfPqzWvwCiarXrf0bhW1xFeR9pCYIwvtr+Xjye0E
Vhc4Hm/Ems3m2yMgr5ZyZ+NZBydLMbEoS+8dXFS8GTozekLGKFcss/0DWLuReKMlTt68dIdIR3kY
Wdzi8wGmP4SEHzgIiVlojCk0f6661Gpp7pT+o1vK7mYoGC9W9AEOmLK5ut1MffXRRtPTJMue15Iv
9ANOq2zBytWoI5Ab3IAe3Yq0SNYbpq5iNSRVsGK5boHoo8Mj6VG0kiJ57hYmjiHDJkrVMlyr3ui2
GO/KTZvEyS6ZFIbhoeMq7DCCVSzlCBvvFBvTTS9bSnKpIdxGpTlTntXjp+FheesC1VwPVmyXm3Ro
kujgwueHYUhDHqIKB/gM83kjK5G+KTuRWxcoUnjJwc8BzsHBNs9Lh009KfyTMagYQlxdbhwjmbdA
he6VdN9SryDmXHLE38US9zh2s/zgjY46JDjcHvvca75m6SXXiktZt+IgLG5ps+XZ1bqcX2RAzkLr
9tUxRY/DyioOzPgmpfS83PeR5e0+cSs7BBTinEAgAHmsiKxXLljKFeydYRfBl3lPsuFqWKbiWzH0
8fPQGF7IbcP/YUeZ/26WlPtcfrAvOPz71aCS9GGeY9hdkxiuhSjmTceKaI1eVm1Ke0BqwrxFR0jc
bc1aOlvs3M9eHczZrhctHOiuZWOIjTe+N7TX7LG0fjp55R2wnt3YCIqrHF+tqJImxGTNUd2mGOk0
Bnhay7+cYcwOIinle+1KsgWI4wAxP+bm4pYKnCZcFvdZezacK98R2D4vxAzIY6fB75pbv5zeGOlJ
xxcDkgcfPIqN8/gWxpWkcxA5NvR9fccM9l7yoaXQPODpM2W3BeubFUPKuBWEr1+WOu+qTUGaYNOk
0LryPh0rDOJTcb/U8x001YhLG9y5xRibQ6kvzUsFhs06ukAQilTQPJo/QLk0ILMFXRdGfGR3eaKa
tyE375fevp/7+WnO871XCbYdff1iQCU/ZaW3T4UZY/TgfZXZ42slpuWc6vkYTcOyAREXrRzCP7tI
VP1pmLr6XFZyOgps6KuRufbQYtCBQgQeXODz3AVLFV+nY7+FCSE+26BnnCPefJGASUZ4racPvt39
SDvWVy0i19FvfbhuU72vC/YkVh8UWxPUDysA/N126YQqj+dw8DC/Wcp74QwdXnUzHh0qxg8p1rm1
rTNv2GiKH9gOZGrfAwKdC8sI3aQpUBdLu0KEFe647q0BaIXv5w6dCr1bcoNyKmrF6UkOwVWIka4A
HNHANrxr2+Nt2yzptA/scg6XoXhuzIxnaheJJ7MgEIA+Q8dgH1RHP6FYey5B8LZu9dTF3kvc8c6E
6jGFMEY5vn3xXFqLs+aXdbmxZRNe9GJGDUuVTNlce8+iED9qD9BVXkKqVY5XQh3k8z2klXvlVNr4
wGZjrIQFfK0Z/RqEdP3U5PxKJ826i+U1sx+VstaR6IFEY2nj5yUvmP0mrbYpMU8OuAwuR+KVrwP7
w01nzPAgh1KuG5xk9MhCDL6zlSJHkl4OcjtuLg+COf7gIsqsQQHriroAav56p+F9XMfNcUT7XUWy
utJ51H4TXYPJNEa4pieaD6Vsq70vUrz7NtZrbJGut9ex3nGbSbkW970TsiCcx001ple69PQRcZAz
PIFSWhXqDtywe+J3WH06+AsQGCouKWaaPDlaq6sxK/LHBBQ8doOCmOc6zUr2C4jDX0bPOF0rXT9Z
s0kzvZNLRBNWR2FZJFhjTVvz/QpjdACE8pY9+I77fUJDPhgByJc1Qic97JNPu3qQUFYhcRg+gCtt
w1JM74llBAu8kS7KNtEAwyLUuWE2BBTAn0Bvs3CwZV3/HKGknuqZh2Uqk+aO7XaF4xDbcn6R0tZm
ionCTlLjDQGDIdrId1x5xBneTfG0RNm8hQPEm7ZNP+TsxiGi1J2ogrueLnuOo2iic3XJF8hYSxzi
0UHIzp1g5WRJP2D/gBWDxEw8ppE/UghVq5J1RLRRWPWoiOZ+36xap8jstdU0/YqWFgRhzyWFyyaN
qba0bgZ2rwhAjtoOVIevq8keiP54tG7OXQMSabE4g7LCGrbNPM/bxCRvVDmSTR6dlp80uB4zfypQ
3sEXYfgwiAaZgJdnHs0Mq1jKZGQ+eo7dQzUbh/MvFoP/jSfn4rn5h03FxWbkk9ikuIA6EDLGPm6n
X/kJbRmPhl3NHgXlw54b2jafNVZ7rMOrf/1Cv5l/aBo0cQUIIUzHo3PEv3iRfgE1RKM75n5UUppl
w5LH9JJa4JTcRZj/gfPmr/k7ybdxKaYTDnZV0/U977f8XSTnMWvKKqXcvhgpuRl8gEJsV6LXoWZ2
DAN+qATi3CB5FGBe/6OCgN/Cxj9fH+sWiVHLvzSqXdKOv36jY4vbmo7ndJNWBl7mCBnWWbkpxgUn
oSB5Kw0/aF7wT2TDmYiduDWXBqXBad0oZKFuJFdx0JjBWfQa0/vPX8J/yaf3n0iT/uesfLv/dzKn
hOd/ebf+k/PmKn3/7NK3Xy03P//Gn5Ybw//DJtVJbN10wLRI/AR/99wYQvzBdI6thj/PmxuP37/7
buQfKB040LDW2MLH5sff+pvtxvkD5gYOPopvLoF7EQT/FRcf4de/foiBQWDhMT0cCFyo+Sj/5uOT
c+FoAbWrY7Cut77hBfR+F2zx1xGSRo8oY+L3tcZq8DF+cyNBJAIajv7euMwtLbkaaY+41JEYy22k
F+QoSNb2JfoQgZnOFwYXFOXcvKqICxGOqH19nxD4AAVYKYCGgY4JtRl22u0GIgbJlkgqiPqC6qwg
HOTQeRh8pPE50akerBsu2SegVXWHf3wZj2wmsSzYrd/n/B/iEi1SA9nukicIsHjLfi7snib2voWX
5zRx9ihhDn16Ve0fsN37F5CVSc0uRhgIhNO8IRBHLqvv6YKemyh76MymIszIaboisDu+QmqwjhRr
p7BxM31BLXM3+h6DBKN6eJpzvYuwC5mbCO8v86iqg69I2cPTxLPRPdXt6Gz12FEfQNtU6q0RdlXH
gvoyn/emkg++qiGlJhXqPHkJu7ufc9N+g33QHFTgZeaRA7Z+yyfLYHLIC+OqgrGt6QwNrOep0LSM
p6rA2DyDB4N3SE2aT+DOHk5x28kWZIKlXzMrHk952wFlM0QiL94Xv7ldwG1Wq7pcLpQ7X2f4LfyR
0QWSnp254/1lwDzFi9+/tsJuWmQJ/DcrpitWVZHkTraCY+XR5tm41pkhXVy3AVPR2p2DGQvXXHQ3
Hk0Sbjhmdn+yc5G/YB9kj+QWvV8fsU6bD71TQkBve5s5Q89NjC6dFPCuLafB2zSMarop+Cc8VorK
+fSm4K3CvsOyKs96wmyeOwJ2rArvZuRmn4ZgYtTjJIPlg0UWRFt80XpX1gD6T2mMzIwoRfmLJ2Os
ZGRTISaXaWHfYy2tPis11x+J0Y+4fHiuQy8cElQYb85uDK8mwdyxWWCOzJzJ2hd5Ye+jqshY8xNi
ONtLo6vD3GAUBVkZYz+YR3d+ZtPsNtwC07lam6KsnmcJtHdttYbVb61Lw7L6WbYc48p7LPtLBXPj
Tp1NOIlmZrFQowVf71LYDB4VyxujKuhbOgfrtcm148b9WfQcVy0RGTdZ5Hd4XWYAGM+na5tEgzec
2ZvbyH6pz81a52JWaFC65TLFOiLZ+stYHSuk5WErfxZQ+21AGXXSeKjJ1s+S6tQakgCS1hIhbP4s
siZYQjKGXByb6EvTtTAzy97i5p1biMp0YfckcBFHGba5kqieumykW6qzZ2MMaCvPAbonc6W9lSlG
wfuwVfd1R/d2d2nhjqx+mFZVEETF2sw7iroj6sa+yARR310uBTg21yqNW8VVVXMLIfTW/6z9Zl3a
AoY1kKzCfqE2Yy16w3jLEtvBC2H1I//czxpxyHtn+bNcPIro7dkz8xsVgk3hc91w9J5G8AVPIaMn
CcxxqR+D+VKVMTsKxcPuRPZFTie6ySTu63XZRqxIYKQX5j2Gv+RNRhanD55Dl9hiQoLU5+IKYpAr
f56q+6HPdbrta9noW0xLzjXxTs+/k16OvTnoZpwsmIlmuRkcFW37xakzFKiuxQYHMQ87rlTdCwv7
7uipkfVxW1ew63TLMqa7WIJRUF3m1ECm72zk+9eBRQOfV82vn99aPeK3YWG+0t5o/pDDjIUFDmrQ
3qeWlXdhBuj+W1EM5gtmGA7XIdJB/cCs0ZLAAGPVZDfj2NvzDRzJYiat1RZpyAqr1GGfkUfdqmLh
+jP1RXDDUtLPYBJyq2GXE0uyxjZdwAD5/hd7Z9acJ5Kl4f8y91QACQncfvunzba8SbohZMsm2TPZ
4dfPg13dY6k89njuJmK6o6Kiu1xCbEmec973eecWpAkoOiYptOmz+WrBmMYgv230tW4r/HIJL9lD
i2i5pzmQ+fUF7jr9gaQCipLEYDg/0KBtuTIkJWC+wMbCzJR+l1Nil7OY5ZYtVBH4d1MAxDFhaHuo
UfZBT5w7pB1RXt83kbLfxJSM9mWVThWtiDZteFnj0H03Z4MsTxnr1jXzpWR5XS3h2ByjGmA1eryK
ckzTIOAdyJvk0ADivZVo9NpNZQ/gm1nOkQVdEvvmTq8CWmT22Q4m0KnbnqHqK39ZmhGWQOXZuz7M
29cWN7LYyoElbdZZBjY0ZSp9tJx6OP35ru7/mq9iDTb8720VW1AgDQCRH3dk67/xfUOG0tlZ45m+
CZcDvBLsd76nq4fsxtDuRNKFsQPJbw0U/VsG7QAOIXmVzEuUzivujB/393aM3PV1X2fjgUCnb9uu
9yfbsecVFfpZ4boA4r6F96Focl64HGoakTHpDehYeizRcbtcGoGyA7P7fPjhmvykdntu3/jXkTgQ
V4Nl++W2r3PGDEJEsSsqNA1bZfys3Hh2mh8Qd3ySkE7+MAv726lRaEqM9IGLZvxFabX0MGS9KNsp
SNXHppvofmbdNNMrHdNNwZtGe3NwPdRcoCk+/Ppkf3ZZcY9ElKvRqn9/cVnjEX2owpRc2ehKdpjm
m/noOW0H7L7Ok+I3l/ZnR1sV9mJNRPadaJW5/1CtTgpmi6frnaYZ4X5E4lexIo6hDjej7s3w+tfn
tl63/yrCv9/IMOSxjFwpfW9l2vx4tNQhdqVmINsEWXn03MXafVMW55l/juuAdBWI069pu4vfHPd5
3fDtuMS407TxCXOnVn3hURkk9OU8rGkbOsl2MWa7Wuy3mcT9w7rKnB0z6R+fKUn1Niq9iGEv3Yfn
Z+pWfOjCptw5AkrsJsXCc4Lcq6/zYGl3Bd3/K4fUIuarY/+bRgfb85dXeZXUUYlhSwDOA63q+bED
4dfelLuHobPaCgoYQ4INtx8Qe89y8kRDKr5WNbEAJ0ok3xycTsmzinv7nTXZ9FVBwpCTYtDZ3M6W
W9i7iqbHF+qu4b3PR8VGltUMC3LiHOlfUfX1FV3ChHBah7HiCIE/2kS16722IolbcnJbp3zvFTkd
x7AaW0RJ7ZTUez+kObqVU0xrbu6rGdlRNtyqDmvyLgyz6g3Brb696QE1xHtgtfrCYgMpdnlWxA5d
v0Aw4/EYr+4nZKeof/Kgd7dWWpMXNRinri/DJM2X7DA1c1ce3M73VYoUIAJkvK1pJQJP0Ug6aP2i
U0Qiz8x8Q+tXDuAaxvKpK5rpLmusVB5T5AO3BJa28s1AJXkYvcZA5FZybRyPC3x/U9ELFMLQjenj
wG3ZISLTRL5adLzJmB8/rDn32cEqguVhQA6j2CexrCPR0eK+Hlr07aiTC5/WYp0/JFKy0LCHs91d
ZCoHPQ+yj2OE5CvcoF0G5gO1wYh96w4+TzRI5Rt/nqDMF23one1Fdl9UO3Qzw6coexK1w+bWxG22
7F3PkbDJswFEeA3k5INQCQr7fkry6gyCBDgOU4V2vidWYYbGMQ++cxcJhZKMZl8blDcUS8RQNaPl
kFFO57pSH/IS/AtEFkjzMdInneg3+NIh1+DTLJDyqx69WczkBZnDnZUnY3AA6KDUzQARG58FYU8m
H0n96Dzzigadwjrg1V4GBaNM/V2RArLcOvUkR9ZCotKZ39pdmN/afpqqi9IeZ+9aqaFeNthkoxrm
tZ9bgcdEgU72lVNq37pTJdeDHK6JeQ0RCaUM63QXzo4/32M+LuarkCKjAEkj1o53NgzmCW+FITdI
wdJOFqbj3SAqbhD35cZBApZ8tnv2629pccbiEBZpCgNTGyvwdz75qOMdFpwaB38EdmHn+o0X3/N+
Nc0m722GpTPz6HxTdnXwtSfpwGyyLkfzNjtwfM5IXCnR7S7ICQVDEfGuDExHylkiyCMRKTwMmELe
fKeGaHw3E1BCjg0Jv+M20AsE8DSurLdJOI53WqTmtvf4Um/haUIXaaJBt5uwyOPrImjkPXHt8bFc
HHR+NE+ofXEheZg2ysi7sXXb25uinohm8ZbGYkglGUpcJQxoePuQTL9V0gFdI4r5s8XE7hEeQ3Ev
WEU+GzeaSIrjd+r2Nbal10ml7E9NG0ZPsBI0iJvYH7Y2sRDdYQoNHZuin2N7A6XXeiONYspdB774
nNCxcjduXEG26pU2pMdFXM8ly8YP8bSuO6GLhmIDOif/Klzl622B2/QRfjVFVOJbIJ49CurywaTC
nwWKlFja1ZkAruze6ceFnwjY92meGHBsjMwWhaQtTncR0THJNq9K/36JDHEepkfpvSn9LLa2y7Tu
6G2fQEHZ8beNalWMKDjV5QcKFZBXWJUtVMzG1euOmiysTQKthZQcL0avA2oFl3Xo5ty4qHSddj/H
or4YozUMAVtp+s7y2bbvYnBk/bahEr/TYe7YzB+CRO6oTmIedhMFt12aQMZRoaHCNZ5XPlCTtNGe
sLO0POCbAeElmUmuwTFLWgJWr8r6kmkCyixaDVjERkuhr2ycZL6O2xLTmk1Kx21LcDY2Hk7rHAZa
q1dpKFPMCG2ET2rHv1dETKqreX6tm75Jz8LpdXMxlT2CisWbAiZydenIY+uOkTxMvG3xroa8k6/a
YgDvLrXXtejyOH6HVMRaDvS7i5LVvRLD2zL1ClIGjER0wliKvLZybEWy8zKaUVvLyAn+vvK9DtuS
FbbE7BCbkXyJ9JBE7xMNHOAKK0w+HlDLRMUxwEzWXzJ2hZPjonhVT47XDs1VY+B1rWk23nx2jNHR
bhLzaF7nNFu8S9ZcdPIqqnXId7qPwHvl6NI+0x/KryzWNWsfsx9kbo7W3a4uEUqX3jXntSx3bR/S
6MO3h7hjw74k7W7zLCbCD+YI2sCQ8QcqUxk0w6VsXXu+oHLNClwhUYqPi4AAs+YSuIOzZyGgct+0
/eyP52EcRL3rh5ZuESi89G1NhS5OmqUv3+BGfI8Uvf2qtFK345iml13QrELV2rKeWtO3Jycsod7N
DoLDYzYpL9g6s1zfPOyMSB+aJJi3ruRQ6IJ8MPlRmMAKCf0SyJ9TgvJvl5y56RCbqT1iwaubnZN6
wechNLTYkJi0RyANlr+fSr+7b0ciglLSUQg7YFD+uZ0hYiHZaA1RRHzK9zkIH7HxEicpT4kddh6O
jSr+IAto9vRCEmQ0h5HR4Z2Qgu6uQ8DppcAZud7vcSnO2la6fYXtcLng658C7gH5gS9JZk1/FfV1
u1yPWeU4b8Wkwg9tMkXI5TTK732rAkBkFdohd88sUXa70YdA+HZAMxmeF8+NABqlE5wTkzsBg+HA
GxCOV04L1sb4XUmoC/rCOxZvBCe5VZOV6ehVsj6ia3vCWenfmaWLHv1Okm6zpnPtVSedG2ZCxV1s
cjmffDvVjG0ZE8k9TcJaHDo6HEgv5UQHZskRtOxIP4AqWvNhIoXR6lYamu34RJuyypNfyOszkp05
r5cVQ9awbaVBtJLUQ/KArHgmf8lauLEDm5+N8JX14GrpXreIuzs2eAoJeFfnyPpEjB8DNUt7Veeq
dK9NhZ9qi50OwJf0u6ncWmUSYsWx+s46tClyrU8YPqPqGFhzXJxiw805dv1CLJmFoL27aEPEoxeT
FbJwssEgtQLZZ4sRpfNw4JCTZvxL07Syfpf6Kuyvmnwa1KWdTiwzG0/GWuwRNlRsyRRbCVoqCS8G
oaSURjT4M7o9gAW9OwZwUPNK5NbRVhA0UbAzCKp2P7ZFrNiotcmFBwxcbLtI6U/0eEAFJYE7syGN
5utlHsJm38R8itjplNAkHJoZald2OctwRsSo02ymXszWTnfInJ5GmTrYQ7HoNdC7ApHEX1HdYMhx
CYtMd8yi0+wjACQNdyXi8oWfo1SSH1jwiH2AYFt/siIf7XDiEpeK5Cmo8+0KLnisE3teLirajeCo
lMILNhXpTTc6031rqvKWNnIkxtu0TJsaBkpURujRQaZ03dhB36tQjIG4l4iQMoS8VZpnD1KK6iPw
ACxhqSd6CXts4KsdDkn6MA+TS46tVyhvk9hC30y4nb/iRi3eRJaj80NUNw0+zTnztrgSbQtwDN3u
q8XN5leqGdgAsv4mYNnmnESnXE+87q2He811BgMyrp/z7jg0QANphuKSZBPRuo9Lmi0fCyjQRPpA
XnmC3zl4e4f+JvfQ9sdraExgUjDiho+4fMzbyDMWovu+BePn1Fm974p4eZ2WFQK0GPPiabFrmgGI
P0cE+rFjfVIwlc4D2DgcySNuvK1FfQ9ka86Lx77to9feSI/N2yLiGIDN8C1XZ9HmYYsLmRKFLZfJ
BNqVpny/VOlo9sixV6ccxQUJl9K0eEs9t3wNaCFClcK05K7uyvGjnk310SviHOctr/uBjWhyHTdZ
c0+sSAQfMHXyK59R/jtJZi2TAo8W+xaiFsZPlyhhvqajlTywXAny08Sg7sC4lN3GjZqA7HXknZg5
YnQhWd++aUnRfNclOR9JvAMd3uYEW8Zm7mf30i8rXx104zBjUrSP36EyUvkGyJ5fXWZq8ujomjgP
t20a9UjdXJjoJB7P85tCx2jfPY8vY+l6xOP2Av0N1ryCPB/0/eJdN/aUAREb6hs7mssKd5OkiKtE
0V25MgQ11sbZNH8fdP/RMPd/Nqn9v9YcdNbm3H/fHbz8Us3Ph7Xrn//eG/ScvyKblgaMcV949A/+
3RsUgn9CBgDYbRsmB1iWf/cGgbHQFPBXzD3j2oB57b97g5b3F0xhuf7/aERZE2lD/gkhYW3l/Njq
oddCQjpUl3XOgtL5xag2VhbEr8r5hNMMvfzd5GQTK7dA5DPeMW7QPsFsHfZ5a+izL9E8k7hdwfey
rmI6EyMSnXCxoiMs156QvDx2uvn+h0v5k6biy87X+guCaeEvXhEgMy9Q3m4S1DrO+6eJCqbeCyvG
j+WXRYVQeOp1cPz10VYxxH9dDjbsCDRcMP6hAOPIYP1FRxH5I2UjHQ0Sqh32se1SfNBTrt/8+VEE
PCYfBUokkP/zW/zQzVNqBtDkUs4ns+GqlVl7LqpguPn1UZ538b6fiyAewHUDejlh8KK3Fdo1aaku
/GbtlNlh0KN9E02qP1USHClBtxQfSn/h0zv/5vSe37K/D4yiAM4BzW07fKE4wS03tOM6UppH0oeI
shrPDd7dg0Oo4vbX5/i85fz3oVBBwHuns82H+PmVXKpJ+2ZpyHd0GFv1HXM7tZjH0Vq+2qJ0ftMt
/MeJhY7HWrDqk0JosS9TOxj+siOzcUTnc/KRHoi9Z9P/BZTb8pvTWn/tZ48hU38O4a3obnq+4kVr
MLPzvCFiMmXy6Fg7N0vLfeWN3t5IlGU+UWeXBALPr359Lf/x7IdglxCAhI5PU50H8/m1BDK8SldT
BJA0B8s9k/v+q9Nj8PvNVfzpccjI8VdRVIDm5PlxBngxaA44zoJB9Q6PQL1JUp19+vXZOP94NDgd
h2HM+l+gHd+wTD+8ZD44NizhoUJZR9idose3yaLBO6ZJ/k43hDsn9a7IvCNTViwazYnH5QT/+cxW
5XqOMOOCjkROuvymx/2zs18zdHwXVnzovcy3AR5awaWEIJgtfnV2fHKx8wEc5q/P/idPKjIgP2BR
dxzBo/r8GlOlluHgcY3LsRnXDPd6QvTVgprYFgI9yW9u6c+uNdAwtqrIkmymTc8P50X4hMMsVhsr
S2A3eOGDM4SXSNsvgK8nv1mjf34w+PnUA27IGT4/mF8HTuAZDgbHsTqVi929YRbjIRm0hLuPXWN+
9yj983V0eQtp1fOhpIe+Kqd+XK9xR2fNCJt8w57R3GRAK1onvIggqGwJXd8Q8211d2k0M1ymwR2T
IClyJuwDE4yC5j6lM7/tXGUflIXE6Nd3+p/PE8o+mGzMokjyYGD4/HeT63eT35lhe7K6zUcCPFw2
zedfH+WfzxNH8bgKDGV8O3o5EXLiVCFEwMZmWhvw8wTMD+UMLf7xmMRpFv3mpF6kQPHMrsAyhkDc
XlYDLvzzsxJjbJvKR76kcXBR1w8SjEa9qPwrmY3euPFFktxlfgKS32raJMSAGFofbfIvQ5puY/2b
Yc3PLjKpluuGyxZIKNdH8oe1pOtRFpQNp0/tSX+GUPJ+OhGXTGb6r6/z7w704ntWZ73yR8WBKjry
J6zpau84ze9Wh3/sDLi6azSKR7iBpIv34plBpeJ6kvpyU1WDcqCqC5sOQyzkhxHCcXrCuzPOZ6/L
mglnQk321q/P8mdPExgqYmdAgLE4vbi7tVMAG+1YA/PAArrBengok2AN8x2s068PJV4QwHiU1q8A
94xgPo7J/3h+7+xWWBVJuxkF0tiaU0HyObHVDU4uFkd4JtTbYfTO9aaSWpXJCVTtaUbosUD0i56c
2AnfpyV9erIyESwSCKR0vcy4OCyoV5/Y35vqc6OIpL9BydvH6YaBCTQo9luJ3uYZUK77TiNivrDI
nSaa1M5HQkFHF88udo8C4ERTzPatmlI+PBUypYak4Y5s56PdaN9zN8wHcmvnoE2GHE2mxI3SUAe2
fcbvhN9maLpD5PYG49TE6GM3NhNJobjWLHSNWfqUWAnI6aq1Enkp6gjReUjBisZsZI5xRAKIkLsr
KyYgrpgFrf60joEa21NXHpsobMwF77n/wIZIlFd5UzTusZQBqihhSnpXG08MYwEgGJM+KGzAtwpz
GcHu7hhfNy1N3uKNsgZAQZd2nXhNdo+qBfrFZixUPhDUzcAngmAbOZOFaKBpVhPOahvCcVLH3aNn
RPcaw1P6JqAnSPegLethlzU2EjQ6SxrWdOEsb/MoN8nRzrQd4OSv8oehK8unBlv3ACs5d1YkCNPs
7TDG0et8CeL7tMwcvv7YFRN6hRlUYhdFWnh2igbYTghDW+7SCaH/ziNxQF3IWKT3gyXt5pJU0tBR
W8w5gpw69oHNnT166MKypLDuW1GE6LFCLhua+yHymceQb28u4jFBgk2uqOW9TqK0IsC1bJKVQ882
a9frKZM7FBTFkVDbWqOE6hjzEKKUPBomd8TKe7TzCeRGXrmPkiLVlwR2zx88PHXo14xXDjvwYd4p
Aa8fbxJsZgLYXD3CP2rykqGEFtqZNn0o65p+XT/dKnQE9AydOURoZqI3ZRQguUdXu+Qdn1ds/7tm
dDWhasEI5OM6C2qLTApoEg2+qIy+c8uBi6pYs2nHBhAAwFo4FJ1+A0pysMCg4Rel4xSlO/ZDTvCu
Eoxkbkdwty2GN5pHR+05C0MK6LhD9QF5U4/IIenst3k4SZRmLunQRypRGdAiJIO8Ci+rQbZWes74
VKVnKppKnkiXQec1qr4oj1MW2q+RcmWfCJfu1HWNKIoW7VCkGBytIrxRTlsQyU6RkGySGnP+lqXf
FFs0WNUKkxtjC9h2q774c8HgBUPWFO0JC4hCGGk++uPMzRCp+r5HG5VYehFvWB9kTCAs6c3byO3s
/qDMEiwbWVUTWAtcffxINNvwcuuMS9cbB0+jKyZv2ukRP/9Jhp0LMK8Nl6vMmlD1GUiuQKC8yG8w
NEXtK2o5gF06wDeyzeoGG78JHB6I1k4KEIUVbjNE0pjfYl1oQj8qMYLKLlFzbGMFsYIhfhriJ0m7
5dGJMMgVM92t/URy7jlNUBHthkpn+c6xLX2vxnGM7vPFLO1HL84InejcOP9sitDhLVga6R5l4lXR
Zd3UvrgIm0DD6g+Csjk0sqWAbopSAKzpCudgNGSADSEQxoJbY2efVQhc5VjOyj65VB3VXmfQgjmd
HHwXV2kieAi2kDmwCwCTg7bSkZuAF3reUpQAsAiztkS/KlNz0zq4+ouoB2PaMVXYEhHOJA5nZED2
Q+mUd6TH0McbS1cr8iorVgn45a3a97DA0fbF8ZRvra4uO/gOuX+b9Ch9t4UUsFQkMG9672NWi+0w
J6q4rArgjG+ZEOB93WJWNd7RdVWlNT9CNc6hBVvX7PuhAKI2jlP6yloArWwT3rMl/wC3IAnzE5t+
NrF7k/aN5i42gehh+gZZ7Df3pdI+YwVnaBw18yw2vGE9e/n+NXgo92y1S/0wJpmzWs/9KtsFYAHy
C1X7XsWKs2rNqxRvld42klSEaYsXb4RXSCEyJh45ELOdm+97w//v+/0HW88fdhv/sGm8rfunx2ea
wG//wvfGn8BvAYObPTlBXzKI1kjR76JA1/mLEhuDBNsRGchgDW/7WxQIGtWFwukyunVDl/qYf/S3
KDD6y6M/R4YXbWs6D5J2zh/0/V6CUVfVEc45+mrrvogWZPSiCvdCk9MtkXdts/TynTKDCVDEQie0
m6uwYjv2JbHHJuO9r5ZWNw8eXUB33icxtPTTTJvc3jZLTT4rDfYcUk8JJUgx0o8Y5R5bb8HCyXBI
dO6NmMxcuQd4dz1Vr/Izr9iWvnTbU14SibRFbp5VOyvuZJtd97XH3LyNJ+HeMNiR/Ogei+SIsaO2
64DcB1k6Cn1sG8pPlFXZnB/CGtNHdxhD4efBKcgbMewMiU/hhtdYyT1kigh19rSkhhEEOo/6GNay
RqqduVOaHHrW+aTZLoQq5/nGyrPgIpcWsJJ9FyPH36EKJwVkV6z38sIy2vefMnYAwID8xu8PmOhS
B3S08qr0gKiISA0Ho569MSTZ621dNQ6FGcn1A3vKvqzJ86Drv9M8IR1sS91dmzpB3hD6I8MJJv9Z
rr8KYDv1TiwoVOqNLZLAfMqASpgbmSQ1HhDf96sKTEaTIyeHLAYRq2KzjVDFhOSroe4Ow3PXZmH+
da69Cmdu6iZRf2m3ZZ/vLQa7SJndgskprdD6I43bFVMK+AiFWUUXbUrsCcZhUZjX6Avh+E2R17/l
dvn9+zZIO3FpLA+UAruUXlxP7EDSncmXCtyPmeLLrE9At5i+Iv4wTzB/MEUrFkbYdWsvzbGoKvfJ
74Ko2OqwaQpsBLard0WvGMgBmugq1EIt6jPl8AeTWFRgNOJahNsA1ATW9Vwk/YWPvPwjOVo2vln8
Qwo5kaM7cUiXEoihgjqG/CniC8nmlrElMyMiPTYVUvSK7cYacuOYmbMMhmohBqEg/mpHOkCg92Eu
AOQVC+ibaUf0GVALoFcGxU5ZxAkarRofMywk7fbhK6nzFHmIG5Klhg24Tp9G4BLjMZCVEPZ5cPxJ
PCZjbsSdrZGmB5gjLExD2wjojHuumH+L7DhQFpB60ZGO+c2ERIpAooW765NUvGJMZuJ9s4Q1foMs
4ZdaENBREXs+GAQ3jQvylMpIz8c8tJDhIAQiad3x2yeP6oJaJgvnbpNEbC7Zkmm7Z4wqEds7yZC8
5o2dPvDUchlHu60gG8yZ72+tcOxeNSrnR2Mi4R+iRWsi/ItzG+GvEvqeSadp93XvxsfRGvB8J9hn
HxAG2W+DePEeVijfB22aEsbTJKqroklq5xQGRTJe9Ur1wabVLmCYlo7DuFO9pEe1eBkPW6GLtchv
sG1uorITy87YYZReBJ0dYkEeZX32fPROuJum4TYso+YOCqEieAPlKqk7Ab6gbRVDuNoESg73BtEi
OaD2XIwnkFtzfdUsaFlIqCrCh0nZHck5rSfi6RXRDGGHtzZR88gAuzQEc4BAwW6Osao/sFTNYpfV
rt+9rWliFNdV0gFGzHFwMOslVdEHeetKSLg94+cyI2kYY2iwfASoYalbq4u6KUUaM+K05gUkagk6
xuQZ7zoRvKYO00MoVjtBGyvdDov2kyP5tAp3SwATwB4oRmynOU9cjnIHUkXg6ywdIy+txPK6c177
pr2eexJgLnlvVXBBI77CojVGoB23VlDb2LNgeIQIQ8nIom9UyKFOPjOPUsPDFMUk1Pkjpg7cwLUD
QpUyxmXUXuBkGigRrWkG+6q8QDufUA+HS36uMivBekfBAXPiFI2ZTN4vduu/AvPCLp9sGO/9CL22
uEoIihDM4IemOeoCj50s71zCsKptBIFbEMqnmPwr+61M+E6E3qULM3fZInECBoluzLoaelf3t+SW
OPoMtwj3heSFUW/hnlCKNUtRlYiD0gnxHdwRxq6q66NDwe5W7RmS2uI2KVtKRDyx3Ruwdj4BHn0M
kxOzTzYd0QyhjDTZWN7EAyPXHe4J9zG0IQIfStB0FVoAVd4Aq5XkTEuc+bxU6yNppz4wtQhFrqGw
Rvh57cO3sMAhSPg4lhF5ucWDz9QZojgf09bvqKAZCrqvOiQQ85GEgBIQCdS416tfkWw/2ovzGQED
VE54tOZLK6W+k9WCbD+KsuCa+b2+Tvg2rY+GbV+UQHWIKkrtKDstebwQQTW2i31OsfBAeOO762Jd
Y1HBkFnLBFBPIQsqCT3M6rDM3fAIO1Q/JdEU5tdYzIw8ILNFyBdnEV54l9GcA4VlHHlk0CIKtH6e
fTESAtbAlOIDgN4Csp/ZrA2XfGMoVsINHi3GiSjVfUScQeJcpsLMKegjf3yg1wrnB2m+Kg5xpYmX
4vPN3pd6hIAchaGNaGCKDpQhOHUw3pCptsFWNZzyLmrHQ5Jp/2HtRIKkLvJAmz0ejQ6oYw0G4WS3
RbfcIgRQoI4ZsRxBD8uaaJ94Is4SUDD21GaUb0PbaFAOk62eZFwYOip9N5NcFlfhTjcuZjmhNaFB
Pek0F0B9bqHE1fzIcixuomgI501ozdVj2bf63Wgh/N1Pg0Q5tJFQvcQ1gBaesTSpnPk9iXeW2uk2
ja1T3LruK0962HlakznZK7ohS33Ounms4W8mishES9yLus/TEwGC6Refu8wFLTPh3g3Uiv17IHcR
Bh6Z1RXIwki5F/T8B/vIKNGYU9UFC2tQhDaQ7YDxCaCTpdHWm8mn5fOUVhiHRlSRAUqk0Y4WVBCp
+0mZKXlrhIdG11KO/TnGelBu06IH3VbXpuz3M9f6FiKHzjcxg6L1w6eadxLY0BOj0x6GgUoC7qst
ls/FxON+CPwSn33YFoBjFNRFjKbYkwGpKEZpTMjFJXmdOXcY5RncOXYx494NbPfsl1wIamjSgDZg
wIZrlTjkGjaNtt83FX4TohYhbG0SJLl6B3rGSSGfJXOyJ9w2ZTlGhlJuM2cxn2i0BB35Zap7jJy6
u5ANETnWUNW3jpIQwkly8jJWuXog8QYpCq3Jjm2WFyWy2qddZ2ih8YU9E4xVfh3QqF+1QRd/Bdpr
3/Vs/fRxhk91hDgGcqFJsRtuAGI2Lgmrg/0F66OEwuGb+AP4CKR/flTHH02TiZwvmy6nPYHVyr2f
Cqhd72A15EG1TehsBEc3bUASWAW1gvjNkOj5IGUtAbCBM+eWjKMkRiT3eWc0GgwEOU5qo4yLGDsK
dVHsa8du36RB3pU8mFShf3pMDwqBz2zKRblgw8V/fkwy7X2Sm4BpBE5eXnpCh8clBzIyQ6/a5yBX
9z9UZD+RD1Bl/TBJ5Rw5HsJNh/YFB2Su+fx4vjVlfBRoH9Rz8kbyvYX5CrvWgS21T/Dh7nANDTu3
ryL4DNPwRyPVb0cPkH/g7yTJSPxjBgmgeF6T3dk919LeRzjAt5NbPf36FJ9309eDMCDBu7uG8ITr
+Pb5KWadrtTEYr6BtSu3epYGASh98n0CnfLxf3MsiUzCxogU/YOa4WRt0qT0ins2XbsOyt5HM0b2
Vd+gd/rNlODFBPf7ieGdgH6NFAMb0osxgeUY1KOTltQ0rD5yDohHG0muOzUg9bZlV4x7za57ZyZi
QINShJ8IuESkKbDFDJoWM98d7+ME/O0RE/p8sVi6mX/zSz4f2Pz9O6KvkDLkFvBGPb/4Q0KbFYCu
pK8X1jR+0uLkWVl8+HbZ/7/F8h/hLzssR/VY8YR++ZbjvkbWrH/8b9PlX2AqkE7h3eIJoVZm9fre
X7HEX5Cdmf4jouCVh5LBG/Ev16XzF8PhUNr8Rzr2j1lWq7BqHYihAeKnMSv6oygrBvrPVh5IL/Be
+MsB3Mdv+q3L8+PMECvbUKjokWlRSD7DWnWAqZAunyORWu8bAFxXqPTtgGJt0vG2au2B0FyyUynM
5xpemBI+y5MhSHnLB0/cu7mVZadGlYwS2ESCms4UyAmQBrRydh2iQPE6Lo0/XLTWEsGJLLN+cjai
S7PqsiXvLr+aERytgv08Hy7jgSTGnZZ9t0tVTdZFH2l+mqhoAZ1pt0fDhSADZ0vllnXvLKbMb5SS
otu1nf3FlVonV9bc9Q5MD8pNWvSd+ZhnAiOKFzlBd+mqWucncNGt/1jMy2zf0Ex29Slkr9/SEtel
3k2OoLLOEKN+pWESoOLM0sE+w95sxYnP6gTsvRbB6uYoZH5uek8da/aLwy4gNfuog4E4OoYtHe3y
omraE6raKtn7RaFdZE89DR83GeQVSV+iRXkf+18qp7IuaZ5IF/yUmAkPIESYjYS9+O/DlgRiuPjw
FWtpmGqHeohqYJFmsvfk75kH8BrlI22jodiSai8ZflsReRfJXN4CzWfPnRaRQm6LJ+U9CInsi5eU
6EysWqfX2g7LN0Gge41iABfFJrV91VxNS2KZQ0Kg9xciRo21LVppvacdpqjEi9CGSz7ayJgzF3TA
UdUm9bc2dRobPyd3DlUcxWYvO6/75GVejOuvzoK3Njo+6AmpC9A1xnjChhW0O6KeAKDCaZiRK24E
iRWAyluolB6DuU9diY50hQtqCuDIyu9natoHHVgKeT1+QgsUB76cwZqmEQ+6or0CIWDtqFTRcGBM
M54paseZkAnf63dpXlmvsFPBYUGgrbAm8GRdkrwKkQxzUKrOufZSIGsDprZNRmeb9Aq14uZNXw84
d7s2x8CDsSelS9ar14jWs09iSEGNJigtv8C58kBg+m73SQJGuWuE7Nu9RZlNZWwrosUmstQvoSvV
n8qgzsS+ozf+xk7DLEDXzJa6lxpiXNgkNKCcctJbt/QmBtKozSm0m6R8srpAzfT+aetxM5jTbIUY
g/cBMb/TBoQBu1E0ul0NO7tzPhZ+UNzUnljI8nU87D5NUuE7qOM+f6ub/2TvXHYbV7Y0/SrCmVQV
0HKJlChSDVQBKVm+pC/ptJ2XnROBtpkiJYqUeBElNRroST9Ej3u0Bz3rYc/yTfpJ+gtKzFTQSt8Y
OFt9UNrY52ynnMFgXFasWOtf/x8baLi68D0cI3961p4b8V0zA8ffg9l48BUp9qx9aEEFsuoSNvQQ
S0yi5vdGIyZyYTVcSGXGqxakaRDp6+Qt4Ilxj7OGFz1Q8j+md50IRouYjBUpyXGSmJR/xFRKae10
+D1qkPjqDdFchG13xWWZtRfPzgcDY9U4HjY7K/cUAeMB5MuzkJtde9iZL5GN0TuoGETz6GaFci1l
UFQXWkeDOTXdsKm0EbxtjVdcwccd7wHWCJKdUWuchUdRMrX8Hgg2uIIFI3U3QwXpPbmm4Ptg6A3m
vfqYqN7AbI7GN55rZt9N08u+u7NGbHZdijQyNK6o2+ulgaV9tcYt86tBsgbK+DFUzRFFrUY/a5g+
pROj8KodRgTyVqT6vnvuSPeOBiu9Y0NwjiiMOQnALogS7os2NT5OM25NF9cDVEyn8F5CfAZDEHSC
kxk1vv10uICHsc60nOpEHE4JW00JmmWIAnxb1Y36xylgzuXn4aQl6El9QjGk3tu9SdCC0TdeDVC6
G0ICQQkDNQzesd9ZLCYnwWTajq4TsC7LP2A+HM/ew0tmnmI1BFAgNOdoi4TENSHuCU3Y7XXLv2ya
acOkBHVgfR/HIiwbpIlBxWKyal5oY68+P7bGXudO0zMrOBq2XfJhnSiLPgj5KapRO6PgaOBOx5Mu
/aM4rwXUFDUwHtb1ViFSPkv4a6+s1WAoauxWqPMNjWSZEGUhLnrYMMi7nsQR8IVDeC3at0YIx3Fv
nsyGH7z5AOqe5mIQXQd1H0Y2uFaNVX80I3DQW/l+C1HrgNwdGDddh5J1NSNoaMTQ7HsUm1PvF/jw
AgwyfcKlDBHTWwhhqaS0yBe2hNzq8JIaYgo5mfcQ4UeuCSylyeyBwwD1MU8zhkB/wxFBZ2MYQb6s
Y2hWR4aGIFR/2saodRPgBgmufuS2UTAIB+xoMhVIEWnxyPyKrzjDSpqtOowbk3Hmng5Zn9kpqDhS
qogawao3JuFIOX8wa32eDer6tJ+OMn18lrWW8y+mjmITEIeGbx2NNTiEkBKYju6pASau2R3obDe4
kRex9nkBphfNImLBRjfx3ebq4xTWwQbchhze1MnOky+r0XKRHU9Qq4JdiEBQfYFGVkaRLVWZ83P0
yzHLzebQ/TaaEH3mDab6x2GSLb8TnplEaHug4QQrLjGRb0PI/E6ACXnpZaDVtfHXBd1q3kJctRqz
KsDrHSLUlULfPKRAfDZdGCS/Deql24vRxzZp6hYhVSOND9lr55MvQdJsERQHlHALkwlGpcmS8M4j
bO4UbfOZS/1WYg1IfWurxfeB36TrVPyt0Kwlgkr1Om5W59SKRwSbNarKvlBz7N/FIHCIo9W/mdYy
uIoSEsYnoC6im4FLUOK8zt2dOYCT8utsCFU6XFPzoQnvqjaI0+z7SF8tiTfDXE6YKwyOs1mrfT6k
1gb1mgAoBQ+F4HN9V/0Pr/tvuiAj+H1Bw4d0aAcPkuOd/41NZpPyBNxuE2B30xC1A78ym50DwySv
KKBlpD0FMnPjd7cOyDc2EEBtmlDmw9bBPTzmzHD/7W91jcymjhI16ksQJEKKoL0mswlQX3K8LY3Q
N7QpGoJhFlhN8IPylSzzl6NYb3eugQBAERp5CaAHBNfcDFTSon6xHEY3s3YWkLIPOSy705xZLGyi
/QLsxv0DlepoQQE15KlU2yI6d5zoqW/03KVmDomgd0gM+CONXRtPqC0kXoUK8aELM/7Xhh8ay9MM
In6zCweXCNd1vMHtPIFsqq+jtQgBKPFjTqfJcEGdcWs1O5+1GhRRg0loJBk04NpqPvjYWa2gnvV7
ZhbE2hGxawEwGLd1XF70GKZAD8Ich5DlmASc9GZvBpcQQVJSiHQVrM6E4wj0101EOjUCSaYjW09Z
KoiHDEpyt78YQzV+PPSgsOs15pMGxVkCLJGldXATIHEaYCh0DYCZq6MQ24CR4utMwC3Gi0mAAoM+
4NSZE9Zc9pI41UkMrOD36zUoNZ0dETrgFFhGbdAc3M9AdugN8i8UJU8bJ6IeCcLp9mh8D81oBJ1o
jg7JcqTIPGs0vzVH+uzTNKWCy7XIdR5xVM3gzRxCeAgmaTo69hstxgOOKoQaRp5m6sdRDkshETW+
N3Kwip8DV7wcxKILPAvI9vH4cDQUMJelQLxM1uCXZGJ8CQQixszBMWhvA5Txc9BMo5UtFj2U/ADT
ZMbokIMrAXCRA23Gk+b4PMrhN+MNFEfAcqwcojMTaJ0sB+5EOYiHABeAnklruTo3c5jPLIf8NHP4
DyQYQIECVyO70I5j6DLMHC4EPwrQoY4miElYXVp6NJ6Q3oF3TUCNpjnsiKoIIEiE1JE2WubQpEkO
UxpT99+hYK8JfGkkkEzaJKjXUWgSACfurICdsgHceD0rB0F1hsY468ZZZl1Gug5MikpvIFMUAwGf
CnDT7jQwe1dArYBXIX1FRWAMhhRsW+B6/Xncnt96E1O/zhJzkDUBP08iTk60DhpU71rpoAl1O8kP
kJCUIXb878PJjLJs0mvtVXo69AAacEO2FkhTrlIDYq6QHU4Owh9b93j+GVyDDTQxjmHAwE+xtPny
g99cNdv9Iflv44KcWot8QZjOv0ZWs30BsYQ2PYbFNBsecdvzjL45qc+TXmCSTDnKkI58r0+sxcOy
PTJhnsS50j8PTW8EzMycuv5JQBGIcYry4vK4OR0ld9zEzFt3BTt2bxUjeExYjCK+ehtJ535o1eMx
9duIO/aXaX1xouNcUgyPaMyouzIWl5ycbQiQ4DQ7gVsl4sS3hqvbLIthUITbvfO9MR2OL7nCrZYX
Zt2aAbjDWbwRCNw/GhBsYLqQu4JcXXfdz1kDytpDVzcnLXhJZv0Udz3qIXiakEenmOccEc7Z7DrM
oEPrNtujNjo6VjD9wzAgBBTh3OYfbtAefZlNoFbqTYjOe73xGPJmCMka7auszXWxa8wi85CwG9TF
cccYfxp2wB1eIu4ONiHqRP77KPSsKRhFlu+RDxsHbCZoYSx72hTFpGMtSZbfp2EzWMTnRmoS+D4y
mxTiApAIssk1Fxku5el0nNmk3cIPpm/A7TJEYMnsJSvoWLgCpZOLUdoi8r9wY0wemK3lB2qoiUhD
fpPNjoxOANueMYBPpjeA/71B04JVTXji8cdWw23X+xEkH0hsIo0ARIEiifgQtpTJ6AQ6YNqhcDgi
2xkZVMLGczgA4M1AK+quY41aKEok7uJ+hp3/SmAX6vtgol23A5j9m0gw+f0OTD3xVWhMW0HUi5vR
8AQ6wAEcOb7XuTcozjEOQ7hJs/dWkoVpdzmMYcAUtHoZ9dtzaDV9vOYTrTMfdPrGYMpwQGoTDbt0
qd3uj8bp6luC5sqoa5LSWfVStKzQ3m0jltNFa9lM+wDP68MjPYZL4XDgp7OZuKSQJ8X5S85W8C9q
PXhess9Tcs3Ufhix9b4phgDQSEReB2X4eFMZ9R+u0t8Ebuv3ntIx3Kc//nRqP/6cpXYSQtrrO9vx
SvG3N/FK3BxKcVgwhLMtUUZRxCuNA+occEiAfSGtgb/yK1zZPMh/W0yrqM80G3y15Ta10TGiDk0T
jL4aVSmvAITlmPtfJWf0B1+O0kci2JAEc9+g49vhSg98zxTpNM67YGz1WwN/3j62YBxtg6L0AhSK
66Nv5KTDGRkGWDkpt58Fi2NKR5PowifYnh1ORHVQVzcyeFMWpuGasKy3x19R1o69npE1xNWgU0/v
wSfWbWNmNPwz9iqkGatmI4wPV7qBpEtUb1m3DYJhRKwaGZtxhCjsB8ItHR1GTisFPR2sEObgPuQe
DVoIlUJqr0Nkb9abs2592gI3vjWhOzJIOK1SBqnRguCJMgUKNtFNINosDwxOGglTw2I3DrL3gOPT
r5qWTk7RrHbP/RHg5FEHsbLuYBIOvzz95HJuQTwZSAIlPNTwMMOlygVXS+EDMHFL0brqEatKLpcL
bfpMaYslx6lptyEWHdVDHZ2AOdU98vtBpLKM0jahn3QEUrVpznBDAasaHxvgwsfNU2MUB/MzBAZn
FCzMG/OPozqnPmUQ9RQkGSXu7cg7pBQXtEtOMM9BsxpG5606GdjueLScxARaEU8B1aTPp0eTZSsx
iQWaKfysHIMJJeszlD5Qdkm7SZQg9L0iwtjqQf4+9w/TnDghGTbTQ3O+bN2M4flH58OfhYcNsqjN
7Bowv3+dCgaGaGa6l2PByhDBQUVsOydrEHBLm6ALFA7ums5BW4LxCC1kRpfL2fSus4p9ZxrMp9Dg
Nrhjvp8gfz1CwW9RH/Uj9GlGFwsAlKtDmHJIzhMbIcQs3PY/xiNQ//1VbEWORfyB5N54hT4yQTGM
ejiK4WOl/GGA3uYybTdOWug8LD8OWO1XwPeJK/p6OB/1Wzj0X/V4PuA0qwu9XW84Dx3B0LM4mWez
xc0qSBqt4wnsA4BLvJGLRAZaex3E7KmMPhujfbHokSmbo6BmRRqRohbOMkJUsEMNjNldyxj68MV0
3Pi55GpeRvjLaBC00alRZ2FCLS8K0tulFVpfhd7Yjx9CcHXv8RvqH+eLxJjiy2mLw8wH7wjfTDfl
hf/IXBEwtZqXkwCmumyGjIGvucOTfMf8f3QMbboqsML9PGv1MXWi5bUTI+UdF/ZZfHsVekFyG77t
l55uaJMvu11OnX/72z20pYnoAcJ3Mla5zR1cOtnyLuX9faoF3068JH2g6brWOqAeEuvRJPmGF8J1
Mf9CNw/IQ3csyyAdyiO2BuV3r/30G63H7+nfearPvxKIegv7V+mtNf0AOgMMhrCkWy9NHKMNaSYV
99jx/XppNmjFl9Yb5FQhAsUdkV+6Q2AH94STUaRU+ayftEczLqr0K004+WTwMVBxNIzO5iONgd45
6ADCMDhE923iSY1XfXn4S6h3JZEtr/Zm4wAWEgKAnTyXDhnJ/r172XN/tX3TrQOBMYBWomTfiICC
JYRebO+2euWdjoIILBdMK75g/mFit6xcSz+wkLIB2bDZCuvdtUf7nWmpuOYNkCAgNsR9a/1hlreG
oN5Bf4WwN1X3v+zBfhn8x4VLr1374mi3iOLnqKutl8fYCfgGxWPE4PLPvu37R4ii1766ddAQsCJw
p5s3LE2/xubP8x+br1HL2bPz/lHM4rVDgCujUZWgiyDF1uRrDfw9k0hB65dt2LeFj39S6bS32NwU
clFft5leeQhaHUHbTwAYJaX1Z98m/zFZ2etnvwWRSJvkmTT7VDS2qDbHHSBEJD5759wL4YVKk6+3
DwAS6vB1wy6Tf6QRwPhZcKw0CMetD4a9c3bNtRt2v/jPQyf8ec18xZ1OMw5APzZIg3E73Nr6TRNX
CGcICbk9fXVdMDxVmn3OPNDigmSudMkRXxg6ni7Vt+vP3m16USlc6eVZ+mThhRDJrwnemn/NOuCa
j1XkGpR/9s7f18SsVRqCOvu7TVU2VYWy08s9AA42jIIIt+efvZt/o3owB8+eKj/kMGR/p2Uc5Mx6
IA7W7753Zp/5qjjz5gEpD4oMtK0oxtbiF+tC1PDv4S3XWMcc3m7wTbxdcZPZXOMbImKw9eoawQ2A
9OBz9m/aH4GYXu/oQFUniCqLl5e3fRM2Bg2QCtIwa5u33mN7dNfNA6+VbJ5FhpHLDKGc9SsKZrft
6T9oiOKF9mYA9nAD4IlX3PxNURMC3QblID+t+9YQCLnVJgJeMHltPnu3E0RQttIqQIysxbHfFq5v
cbpvDwFeoTj3YVndt4NPcDFWenUgi1CdAvrldM8/su+HCRBxEJHpWn/2MN5VdQPUce46OHYURNHU
1ry32gfcBNstDtj12Oyd01f91Ql3okxjctv9+YpbI6CRyQIPI6gvN/O/bxvArOr4EdQBcoJIoRCV
23p1rvvoocHECcok/+zd5FtVr/v1xoGI4oB2KWZXxDS2xoBguGB6xjRurMPejQEQyooGEEZ5wVJF
QHczzyKFtzUGBraf1B+cU3sX7eC+WvHlIeEHxQ4+VGyjrZcmyo2vAxZqvfQbglicY2aPXD8CdBXf
Pc/0sMMNATjbevc6pz03AnBBxvoRe/TWUJ9VfGusGlMLg/smiClSeNLLcyDwC1DX7N3La0JktKKz
Iw7y5s8gXim+v47xyYmv/Vr1j2R6X3vlw9iRp2fVF5EczOfW9OMIw5IGd9smlLxPS79Z2dkhug0f
hkZwe2PW5LXfJPFpmaR3CXTmn/3zdSsPgc4Ety30VnnJ/CPbPp20JzhIkxT3/hn8yie9zk23CYQR
4sddL89JL3jk0VnZfPZuDIhTVLSA4q6DpAzFN5Z84hPjQ8oVNKOgiNkvo7dB0b09xseB3sB9E+Bu
ydqh4MhyJ98h6H/Wn31791wcp9KZhzp7kxWNQ7NZ1/KOr3PDxxzqzcL73T8EG0GZqqteJDZFDIvN
L60AYl+EtUSuf/8c3I33+fZlX+c0x48DxiB4YsRHnnqhwIX2VqcFTcyerv52ZZtPAB+uJwLFgh9q
xxi0DjogVmGQ2r/DvnpowzxAOqRdhrEwImz31mZNrJfFfll8sLaVdzxrn9wGYK0itiFtfAJbDAKl
Q/i6+WcPL/frg/jt+5/AFqxrbQT0io+8/7GJKPAJh2iz/fduC4hinEqHXx20OiBgzr4ixyUPQYvC
fHA+nZ/X4b07Bjbu2NtXAUE+E7+RqtmfJ7wM6cI7Qh2mw71vX4N8FPhVXAcEeU2SOzpXG8kM1MUX
ANoMiwqefT0Dq748fMYHokKJi+3uew9BfoFqtPTNCmGP7Nd5UPU0AMAiTCCKWptJlvM8eo7t4oKw
ZSf3bACqjgBuPjAGyEUosV1/MPZbgR9uQpbODmkWKJd1pGGP4j+CxbDSWSDsnAZ0Fc7X9TzLRwGO
IqQpUHuK25L47N0uwJOpOAQEOJG45QWL627JGhIAIS4sqh/WQyDQEC/dCC9YKj8LAHuu5z/kpX+e
E++qEPzdLxQlcI+/35S/CZJMkwCP+Aey0w6Cw8T7fjHq5H9RVAau+7IujBM//7tUKJhnOra+LDIf
239988KPu/IzT/L4K7mQ7/Xfb71lDkX+WfK+3TF8ha2uP/1eT/xuXHEQ1i6L9I7F9J14TmRH9y5q
PBRTLjdvdWlPqKp8Fw1F72XeU5Gi+fVOj6o6f9qFpxruhhCLeXbRkFgpOjmOys1G6MH7RTuiVYEb
r9qqGDanaEY0KtCdlRsN/XByJw+BoWBk+/ep/RBGRQdFd0UpdNXuHkVOcO/W4JgoseAKvGPlxm1/
7MPyVTuNxf/FRYui8yZ2tmr7x+my1GtNnChVm71JI7bGRFoacJdUb/jKjuxhai+LlsQ4aKLEt2qP
r5woLVpZN8qhU7XRTxFyrnJndRU75LMTOKvU8WUrIbJuT/d411nw9zkGwCtjHAvD+tZjYLv/m9Nx
+4/6wkwXR7X0rOKb4g+fNMC2G9meVIQvULVPj+z6FHmq2d5yGqXS/hWQyKqtHtsru3aTRN60aCtf
vCI6XrXp00hWTcuZTSo3Gke2Ix1DUG8r6eusaCUfAEEnWLWv78OoJBynqTiJz9LM9pKie3lvmwpO
inPnzg5k7giqwIrH7GSZeJE/8mFSWgYiuVd1aD9CrSEdxKhHV2/1xk4fvNq7yC45D3lkuWqXb5bQ
RhV9FLPGPbT48e2j+wnWQuch73OtP/EiO3EkG4HOYPWHfHHipNa1g3HRVN59UZNQdVD+cCaOZCl1
UZNTtdXLsMai+6e4JlyeojnR51w+oGrrxyHN1m7SOxiJMZz30lYEX6zCLN+mwd0ulw2tASFcoGCM
3t2ltYs0llbkpnUFy/K/XPdv+tef+4f/tSYWjxMxYOX1b+roL1CUAaUZtGiiCv1Za7PrsP77+B8Q
zHYqux97eAv9PkR7g3Us22jiIVV3ybuVE93Z3khuWIHJeBdhMmRLqsD0Y92Gvv3gxG7x6rmNUzAQ
F1yQJvJhpavosJuWJ02BpYeyNHC87SEQWJKqa6FnT+7CB3nORFVX1XZvIq92zrEkGTHBC1K1Ye4X
cmBG0ElVbfQE5qzamfifm3fXRXNilQHBLX58uyNwGjyEgRPLg6ypCCjRcrlVBdvivT2VTYOmwh06
Qyl7uSqbM9Bw1Qf4MowSl/mLHGm5Aaqp3vaN4Ejf1baChXHGDQ/t+pKxAPRevdvndig5m+Qcqjd6
Yd/b4aMtoiJ+d8HeIzgqT5+AYFTd2Re2/+DNZccbhTslDdvL8p4WmOWqPb50prZ8izYVTJ0Irt07
/k7H1VLS/viRqwJ1avXhuCIM7U2nHga0aCw//pWEMr1gaE8xG1LLgmet6iTeurZXvuHoKnyLW3vk
PR5pUAUK+mx7mWz3c7Rq5aFIo7FwC8tmDmRQ9T5/Wt05O4ajpWAffvachDh30cd80akwdR+4mYbz
2mmSRum09q+1PqTVYZJudub243LSh+IP3u5+bB54lgZ27HoRjyz+09v1UDDYCnwI1LTsxF/usjfo
hajwfS68hwffqfXtOCnGSMzROhr9+w2MFXlZbGw9TTeuNw45oBm1n/+5ztdsPxRQB/zQz96Rn48k
c1zZS5sJijz///63/xGPxU/H0dJ+sOnBiX0XTuxi1iR7CIQIBlAFsUZ0IsKofi4iA9tvKKqvYSgv
/ujtq/HG4VIwLpZ7/K+Hng33csJbfUxRvAmLJ4i5RLPR1E0FDz0Mxw8hA3hrj7lGIhAoP6VNPYKC
yTuzUy/ypEgcGTcKmUSFW1UzemXXfa9+73p2PY7Toj0xSptnKJj7G27aO1pWYEzP7Wniltya9dA8
ewj8dYGlJjJJjRdFlgRagAl+BFeQo0rhvWMHz/yOhJX4q/AP3wmdSlsEboZiXRQ7f/PKL7Sm7wKS
AvdJqVlRAlix3ZIHnscCS3vtdT3tp1E4lUwfCG2B/JI38OsaXV9Q302c8sBS5fs4df66tt+lnFR2
6e4ktMEqDu364rujz2vYT6Xx+CB2gnzba6MVhgoZtY8tcFPEnh9njV43LlfkoYZh+SnC1KObzb+U
pQhl4KeM20t9BdaMXVqIsFmg6W5B6iHkRDibRaGvvITSX6zwL31Q1/bZQySFy7kkwLNsJojgm7wf
RCIQJil43IUTh1O8n4k8VWQHYGSydAo4qVqivOPxEn7Du13YQzdy7opui5NtF4yu+iD27Mi7u2MB
1i6dxHUicU9jAtaTIx4r+AiA5LfgFGeFwDsiSlGfmbu/7pTatXEKLERPoByFxX4l1lA+t/biTFrb
TnJV9iSUziZBOvnbyXnh8dR1oklakltU0OyNQLuFwc5LkILme+F9GNf++cxxfAIZ/7LrMYKUsurg
5IeXSBNesHFAlO16jvHIP0h/WbcXTkIvDMc721bwDkfeyCtGIrcsKtp0HsCQihT/2h7Xwu+1C+8+
ehzrtxRM9gaKKOSSHuUSBC9M1VnetJ+f+mKyMYq1n16bSOWUbORT58sLJ/w4lcMrj0/81y+iE8eO
CkRl/g4X94dhQBB418rCs6s+cGfc+e5QZClayq9kzadOjBcOT8+NCJpN7HjTdfkBCnp+6WS1HnJp
ZKfkA55Tr3hY4e6/fiYuvdQpWsnHRDAjV12ln+0Albe0aGjdroLb9aVNNE5qVcWeFQP8zSGkI0Nd
NEF8UHUkrrzk3vbYqDvQw/ibCh5gT1MbFykT8OeglFlTE9HwbXnMO0b1bnNIxUQadmc6Hl83X7+u
bwCQJrUTx3cC+z/V3sX3ThAj7JQbm1uxY3Esidahke5KfkquKlh11m/DMdBgadRgDK4+arfk3+Te
qsid3qZz2y91VsHK/ML0enE+4EdpQli7eH9hDriVFD++3XY9cjJ1FfHBnkhkOVHy0yMsOir6Lcgx
UOamEBQ2CIR9IIEpvn77e2wgiBv/5MJDC7z2ISUuj7+4y3DwUJ4MzahhWVaHm3iunsm9O1n+rhN/
3cUnjx79A950dobKIMV/bjn8dTOxjjb9A07FrtCapsDZ5kr1PfSL204xscIMtBExQ7avQ52w1rLy
svDi6/3bge0d0bSqq2B7FYs3JnKx/Ud9YYx+1YH89iuFZY67wkH/eG8pJIxZeC/Ld2x5TY/yGdtT
8vwErlOieZyqmNpibJ+quHkXpXfSsa89t0uez71y2/Uo6cr9iq4d3ZUDQiqeMEw9Xy7tUoE2Eb2l
/FEKYmoKIhy3rkNtgWtzBy1ePnexFFjAnr2kDmCXD6ICu9ErrQ4VPuFhiMp2KYGlAilRtBvUrp1p
eud799tjrQKqdkwVKwCC7WZVlCkQvnlw/DCVs2WCFLfqLeeEIio5nqICefCedVyaP2jFq/eWGyfp
X29WCncI5qCqAwEsMomdiChj0ZbYf9qTyZ0XRpeuUEVOwtq1dy9BLnQV5YXrK/KZlyTrW9qlM/dk
CyLYnKsOzvop58jVS0tbV2L5qHH2HuyH9a0+vCOTWHR4bQEVRCpuAcatx6fHuiSSvyOSo1Paomig
PnsBoYokfyPSXqCKhFV4hKtUkTHoRuzf2K199qKht9PIU19U/b0+3Tz5BAWnVJfQsVeChwol2qpL
t0fCGCh10VC+pFTgnG5s2SuCcrB4xu9uD8/7RTci3tXnKkSQO5W3saDDrjoW622MC5O4P/70ncmy
aFKMChzoxY8VX+DC5glyQSO8cyoA2+sXWJ8CtX8+orT63vmXotfiJeD23Ofb+y6oQuGDvzWB/He5
BBw7IfZFMv4qoOzXaVwCc+gq3I/bH/8nGntLZ3tlAEQpfvzd8t4eyf7m8vvElVjhvXeNe6q6EvYQ
SuBTTS8vGwU+6zuKvHDUiukU+17BDSwHd8l91RSY9K7jD71UxrZrRdd/txKfPym6YczA5h7GiROt
nGE4LxXr6c+u9xc8hQxIiW5DhZfUTf2hADgUw5BbbgXdPXREjamEClZRSH8aMQxyXlFQFVc9jfsx
6Ql5EFQkg3srR0CXi/6JsVXhOxx5QXkQVKRNjuwodHa5408C3V548Vo7CNsjYSnY0cfeHSDQEvOG
ivqrY+6JQexIXpnQqaq60I6BXNmB3KyKcYgc5146YzsKdkUvCnF+peWrCdmnqoNwkpJ2jaRByBXg
qrZ7SqlfyThANF29v6eJ7cu9VXHZfu9EpQWG2mn1zr4nvnhhL2WfH+mZ6i2f20mJxg/ZWgXNeomb
ll0T7TH2PH01tO7GD+f2uLSABa9z1YV27mHXuVZRLVSi1VJRln+eLhzoCdJoWPRUHByaigjxReg/
MCZSuypAjETsbDmiphkKDAV1YYncWRWh59/gnzUV7IakODOZHi9XuKi64MA/lg2bilj2FQwC6bBU
oCSUOqr295qCvZI/Bcd59XbFji5zrVD8oqDh3GoS/pSjUypuHTfTEvce8HoFHQZjdAfos2hJmAhd
VzHEGQBfmQFLBfXcTeYlEPCUlzECIcUbvP0C9mks6A0l94cCFAXtrqnMzoANPYTytfFxZdjrj6fP
OFf3rLseOKOis/k0Pll48UJ/W+RQ4NQcRvKCVnGruXGiMh2dCpAreQAnB5PL1fjIRKrgKMzh/DhG
9ztwvwgQKziszsI4nEujDaQNZa9OMbdvX+A//rvYN7uuZmarCa62A8V804JLrtl6/nF/XWhtV7lW
1UDb9tuIAf7rgTMCFqa/qH52y2T8NXgSAmLeqmQ3q6/WXkjSRKRYJddNBa1N36cQyp+XOa9V5KZI
6yfOBNB68f7CEqsATkOy9SAKJbfbBela/Ph2o3DJAOfU0UVT+S1BRVHMFeVOMlmA9nzsY3sj9v+u
EXtRpl3VjOxjvH5I3bS0HBUEit4JwimpUQXHUzdMYjh0pGaFZEbVW0QXV1/2RBUc011KXuCPK3on
No0KSp6ea0u+uAr/s0BGCa9IYBd6gi5su+MqYhmHziS8B2pDgfXzz1OwAqFedKJQpnV+nmf1+fxI
j5rTSAYDqkBb9FjEhJhr73J2iN1oNRXApJ49dWqfnehBOo6frNN/4U3gcOQRTJKRZW0FV+b+cDlN
tlejClRBf8Y5HGL3/B31V8+XZTy/TPqAdEqEiSouL/3E9cKpbK5VQFsEFvUYslK5ZRWFbsewKknG
VSi0VbXYx3D3SsfA89eR56dsRyGeilhS78f/Tpzawz+dzsMS2CnXe6o6FGdOsJSGQvA1Vx7gc++u
7BVoKmIRMF+FiSsdLtxdlfS3NAoqkHYX4HqHdoz/W/Qw931VHCOkTsJEJgFDoLF4zNu9dUFxlkle
B5pnSpotNapgF19wkN6Xw/kKFu8F5cZAJGU0nSZEpqtutnXL5ZCzpuKYuwhXwv6Wcc4qUAeXHi5+
8fL5ClZxZOStyueFpgJ1sDbD9a4Xx3IprqYC/H794880oKBYGg4VSexrbiZyFQC6tMVT3r6fb5zl
vev4viNd7HUV6fENBdUjOjK9oWAPQkTolDI+uooc+Q3KcpFdO3fgASlGVyxpXVNgPG9IJ5WpvjQF
1vOGYidpxcF6VHT+7UvjNpRvaWigV2/05sf/DGu34eTHnznQ7Cr68b+Ce08uQkF3u/qDEPrwykDQ
poINc2sHq7KB1lWQh34aPtrgKmAJxAnGwPhqR3YsuUW6ihQ/ioteyafPpdernoN94jCiKqdYBvkO
VHHAfnt0B0GytnjK27fKN29yZ99lssVQIce0tqGP97eKHH8XNuFbnDmJrhzqvurD8e5uKWtdoJ1N
ZqfRaVkmSSoM9fP3qb8wDruDIK9qXHb7bcQy24P0Ts5dWfW99i/e3OPmLvtJKowz5VbOI7CqCoTJ
hbMo1fBpKqRP11UtV8KZcfKD9kJ4/uh1F5s7t6gq0jef1uCCNUmJ1HpLwWn7M2y5g3w1z0/+/sqF
Q/siqvCfhJLbnf9ZT/9c+9sbu//ydNGuvybrWIvfuPfhQ/v3/wcAAP//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7H3bctw4su2vdPj5UI07wInpHdGsomxZlmxLvnTPC0Mtq0mQ4B28/sH+k/12PmJ+7GRZlq1Cy5aN
0Q53xLFfJqbYhLIWciUSmQuof17O/7g0VxfdT3Npqv4fl/MvjzJrm3/8/HN/mV2VF/1BqS+7uq//
tAeXdflz/eef+vLq53fdxaSr9GeCMPv5Mrvo7NX86L/+CaOlV/Wz+vLC6rp6OVx1y9lVPxjbf+HZ
nY9+uqyHyu5eT2GkXx79agxYk1ZXj366qqy2y6ulufrl0d5/9einn92x/vJ3fzJgmh3ewbscH6AQ
h0oKFL7/Jx/9ZOoq/fAYowOqkEJSKfT+H77506cXJbz+VRa9t+fi3bvuqu9/+vC/e6/ufYG9J7qv
N9cYbOqdudv4/ff7eR/j//qn8wF8Y+eTW9PgwnPfI3cWNpmuLm5g+M9ngIoDzkMqcciuZyB0ZoAe
SE4pC+nN37yGfmfGFx3hbtg/vOZA/uFTF+7N6feH+/Xxzff+z7Hm9CBkVFFCP0Ct9rAOCEwF4oIh
fu3tiNz87WvMz+rlYiivgteVvnlwl1F3I7/3soP/3jN3Fh5H338WjuyFWb70nb8t7DB6wAkHsBX7
GFduhx1ygMXuwYeog5yws7NGezj/zXsO+jcfu8Afvfr+wP/6Z6cv7w03/3vR7rTuposHnHkeHoSY
UvpxbmFqb888OpBUhSIEZl6vcdfMAzPGf/9P6jHnn950Zv3TA3feT59//3k/H3Tff/HrfiPjxIFC
GAIfwteMg+XkFu7qgFAUCib4h8gIecBt/O835+6gd/Oeg/3Nxy7ymyd/A+Snq3dX1c3Xvyu+fxvy
4PFCslASTq6x3V90MINQiBRX8gb6mz997fnnw7//590XHeFzyF+/9xfkrz92kT+Pvz/yh91FdfnF
r/ptyDNxIAhTKCT7WS05YFxRKZT84OyQct129vvtuBvym/ccyG8+diE/PPv+kO8lHg+2qfiRZtV/
2f29dxl3Y+juLV6f/3rjiv954KHhAUeUS0blXSE/CMMDhBUV9GbnwW7+9nXk+fd/2wvb75Ld/ubB
XUbdzYW9lx1C7D1zWfH6/PuzIroyqR7KL33rb4tEHB3AriLkH0POfkBiB0JgAmvATb7r7PXe29MO
XwyNd0/DpzedOfj0wJ2A6G+wEpxe2eyqMxfVuy+63jdOAjkgDHZ3kt25EHNYLARQQYbXbEHOJLy4
WPoguviiQXdPwqc3nUn49MCdhNNn358F91YYvg3+H4WO/aKgG/tf1J0d0gvzcFEHFgChCA4l3w83
gTwI4QGkPzd1ECfb/xpTPuPqH7+E6+ofH7iu/uJvsMveXlXlRVc8HPScH4RECIUht3//DypJe9ut
MMRKhG5Rb3tRQYX3y4bcDfynNx3gPz1wgd9CZQ2KxU7t4C8f/K8WU38detvdV8z5tjgTEH4giUJM
Ufwhv9/DHlN2wGAbLKGo+n5qnOLSV5l09yTcetWZhVtP3Gn49fX3n4bjurv6jkWmx1ddeVE9ZJXp
R1vjW9sar7ILvUu4Hi4GQmVDhdDX2A99UH46gAo8sA/zm791vd8AC/79f3cmeOS5t991qHf7kcu9
V3+DetOhrh4Wd0EhzxVSCv5hO7E/ARAeQwJNP/6+wg4R0Il/H+zxmIRPbzpT8OmBOwGHR98/+B1d
Xj3wBLCDUDGsmFN3CrA6wIjv1p5PK9PtwtNR7+n+H190gP/4uYv70fn3x/39mqjvXXb2e71famYz
eQBlVCQR2893IRBh2H0rRT/09RyP/3Ww0GTJPDz+05sO8J8euMj/+jdId2+ykQfE/kfWtaf1eJ8f
3lfti/vmYdUcDOQauwaPuAkv+62GALqunFGoNX3oAbmh/ysMujvx/fiiQ4OPn7ssiP8G8eeoeveQ
0YeQAwpNbUTUnVs+GR5AqVVIqMhe7widPTdY4xGArt9yUL/+0IX86G8g5jiftF2vC3s3ud9dJeVv
2/BBm+dHa/OrAs5R98CZDicHSnAcCugev/+3n2ruCk0yZDwEedn1P2flPXpf4/Xx+5sXXde/+fwv
3h9//4Tn1dAVVw+4y6UK8swQcaz2Yaf8gFEQOXH8qfFzO80EO9rBRz/z8UUH9Y+fu6i/Ovv+qJ83
F/oB2/k/1tgPctavijh7rb6H6i//aGzeoS7+qun41PV7qLn40dn8qO/+qhn4pDp7sBn4oaj7KuTv
F1J9W9r5Q9cFZxq+Cvkbfe1DefwP9fDXIv9JYPBQ2EPG/0NEcX2e56t8/1P79cFm4Edr+auQv933
eSjsf7S0vgr6j22Hh8Jd/Oio3HWu0JUQfeo6PBTwP1oqX5njfCyBPBTyP4o7X+PxnzrLD4X7j+75
t21o7+tbfNum6kMTBQ4qfToNc0s396GJorj40MHiN22EawkJGPPlls775esvZ5E/vOZUNT986tY0
/w59lK+om38b7v+/FfId0eMtsdRHgcH2wl7E74/Zf/XTm+TIefXD4aI7O13XYevo3S+PcIjeF8uv
9Q67IfYOJb24KHRvLz5Wsj++cnXR218eSQmqKgmiH5CdIOhAUui0TFe7JwL0ViBFQUpIOOkfgh74
0U8VqHGzXx5ReYB2OqFQIBFSoBycAOnrYfeIwLFzREEQH3LF4Dk8uvl2L2qzpHX1EagP//+naihf
1Lqy/S+PYJzm+r/amRkQDKJ7SdBOh9xcXpzBrQnwH+H/g/M1K8RaibiGtunGhFkSTas5vIXDNwwu
9gcXwgxzkcDgOCjfkJC9Jqx77Dc0hJnbdtuasiIPSx4zXg3RnCdBFOar8Bx9h9YtVIoE66keahEr
MT9vWHhMdW8iP8vhEMPtsZdFCZWNqYiHMfhXOfNNisLMc2zoOt0eO5vyvkiGgMc1YedmLi76afCc
S/De20OnLGjZOpcilqtGm2JK+HbipvQ0HIh2e3Q69sHECHhK0lizSWV9VC5IbL0QZ0CvvcEbLpex
TngsuzLdTAP/s6VDs/EbHAQdtwcPw2kaCgOQpz0LNmsZzNuhCvxA36mmbg8uSTe0yiYsDoc6eDla
pI5YOdjFD3Xm8LNPMzGqeeAxL4ffk3GKRENf+8Hi8LOe1q4vGxhalksecds+K1l7LTW8Dq9fH1aY
w07TmcqspOdx06RNtJKERx1c/eJnuEPPJB/mpEtqmE9cvctN+0yX7Qu/oR12gpeEIIiHmJUubZwY
tZ365PoEwGch2cF6RxhnDjtX1oieoJzHObVBZGm2Pk912h1D+D3xM95haEazIMeL5jHB6Eii4Did
3nmNTB16rqwL1wllPMaTeNrx8aJJrV8cpw45xzFreWpSHoclmo5KlRTHAybXlwt8FvOdu92BOXXI
KZa8TQxK5nik7JlYyydla2M/SBxirtPEUb3jPRuLOCPkaYGma6H0N1vtEBMng0YkUDxuA6GepjLo
/4S7b/LXfoY71GScjKjJYXSSLG/Z0J0KzjwxcYhJRDksCdJLHCDybp3CNOIB/t3PbIeZWbFUfB7S
JZ7UvBzysQm3hLLWL8zuEr/bUbxSjWjTsZ9jw8WLJOSPV92+8jPcYWVQ2bWly8xi3ZDXE2fvdKLy
rdfYxOGlYQVNBz3MsW75MTP8dCzGp35DO7wsVzEERk9LPGhDo8Tmp2YK3/mN7dByoWU41mhicaXT
LFLj+JjT4cJvbIeXBImsFXqeIZ6wftPK8M+gXD0xcYjZd1Pd1HZc4g5NV03Qv0npv/ysdkhZshmv
YQ5od7g8HerhFKVB6ufbxGElzilrwqKb47aw5XGlxfBqIHXqF7+Jw0vRLQEpmmaOJ6ouDWfnpQnv
WTF3X/6O6E0cUnY1b5diGpaYiCWIUIafVkmm/JJC4tByXLGmeKznOBmmx7gnZ301+7Fyt1e8HUyK
ZFbBEDZLTAPykqosEknm593YYaVJ+Np2aQsLmhyWSHP9LBuy1NNuh5Z52iWCN90SN7r4rRLmGJfa
b2XADitTFaZG7bykqAKzDUfYyKqKd34evjsTdRvwRDVJn4AnxiodSTRkZo3yfPSjJnaoSStSqqIF
RxmH4EhX9Lc098whsMPMNChGFmBw8IKhMe6qOdtQU/ilstghZl7wqg2ohSWtsb+hWvBoQOj6xPy3
ZijYYaZp16xjEkJK3c3pppJ0u+rCc1HDDjPbWiLcNrCoiaU5s2n221AIPzdEDjNz3I1JBjjHFJLZ
s6DX49vcdH7hCjncbCktmLLlEmdJ9YrP4mzNjF+wQg4z57yWvUzL3TpflNEyqivG/aYSOcxk1Sxs
35s5lhN9WoYswoa+8lrUkEPLjAqFBlLMcc8rHs1N+SorVs+xHVamBW8CrAGRWuk1NhZvjKnLQz/D
HV5CJsgUDwvIfTr5Zz5bHBk7Vp6DO7yc7CiLlGrwQTKmkUiri7ZaXvoZ7vAyI202tQgQz7A9oQWO
ea/98m/ksDIcEDWZysEF1+BqnsJLhlYf4uxO3eyH76zmvcxYv8S5HNE2kYRGbaDPPCCBwR1Wjnhp
LIfdQ6yq5awIoYIii+L6lMe3hUEY26FlZ0rSaAxLA2OkPZy5mI5IOQU+pIfRHWZKZLtcJeDiNkNh
nE6D2S5BpX2WBxjdIacs8oA2ebvG0zqj3w224UWSTNORH+oOPXMx41L1fI7Xmr9GIj+T1oc+YLfD
TUvxkM8ph6pyYA/1pGnU0cCr2gaDO9zsO9OibgVQSMNeVovell11z95hN2t/SWZhaIeaAclHoVG7
xGjQcTOiGNnpj6kst1jrrR/oDkWZNkW/DPUaz212iHl6iBT280XlUFTwJBzSAKxPSVNFQTO8nqCi
4mW2chiaziSVzVovsRyaIGbFOkcjD678BncoWqBuEUXdrXFN7Zu8m/7VNo/9RnbomUiTkZFQiOOT
eWesvIK9bB75je2QM4OrDrt8XucYlfXvNUleoOwPv5EdYi5rPqNwTWBpy+2LPq/eZmvq6SMOMw3q
dFutEK/6tB83c9jz7dJ51cTgrm2HmXSlZsknYOaql/O0as6RVbEfJA4zZdaqUTbBEldN+YRV4rxn
jV+wUi4jy0YoiCgkbm0AGVYippj42i0dTo42CBI+AifbljxFCXoVLl4pONx95FAyWy0OO46WmK/j
W0ianwrL/LxEOoSsDVJTiBqYyFKe56m4WGvpGaWkQ0mhoc4mtZjjLpiHCK536CKdsddebiIdTqZr
zooCNSTmzXw8K/RyDQefwj3A7ZJSd41GDDywpM2roO2LOB1G7gm4Q8u8TlvWzGSJl1qfKEyeBKk9
84PEIaWwSteohKFxRX7TbD5XrESR39gOK3UWsoJwoM5MdLkRUH+UanjrN7ZDyxH1VLBlgc2DXi5N
s/6uAtP6LcLCYSWkcbqfC6hTh0vxvE7LMVpg4+Nlt3BoaeA3FCqS1ARWSnNYJeOThmb3RKod/e5I
T4RDS6GKam3ECulJbugfekw2VYefyLSOJFCfM+VJI+FwlHSLCfoaKp2Smt8nMmyNTd75weMwNLGk
QOsK7ohg4y1m9noV6je/oR2GStTPi2QAT5rZs2KuNkEdeg7t8DMVw6hCBdXCFA3PUxFuTdV6Du3w
M2d66XsNVje6mTY1z6G+VPuUxeDwssPPzsq+z4p8jXXezNvcLPNRVQfLPdnyDte73NFhqOnTURnZ
QUQMFvt7Pnf9SZno/h5n/8zo3OHovCg49ZvChrMS+DK1eRqxUVx4eQp3OMpKPjV2lyk3ZflymMs8
mrrQL265SqAZ7t2cRQjtTKhzZpEp2jFCvPILuNwhZm+DHNUQEGM5yhPSjJuUUr/1jTvEpIYkIqsA
k8kkz5ZRNFHXF6/88HaYORmxTkOYQUJrzivVXpQ2/N1vZIeYsN73iaTpGtupUo/LocqPE2HXezDZ
ffc7PJw73CRsqhBtAG6rs77eppmZnxu+2rM+C7Ns6/UV3L59PsmlHzl8Ba7a42ZRb3GjHvsN7fh5
1tAOAnkG6Cz4IuiC03whfmUV7oSWpakraRU0Y5MWV9GI6sth0X4hkTuBxSJRmnaCqjhB9nGO1SGh
9xX2PjOjroapyjjCaw0rv+rz+ohzvRmzOZIiSPyCInMgH+pOGL3kUGCui/OMBK/XRb3zms2/qJhk
MWOWVdCyqgZ+xOiYbgKdzn6+4oqYBpSwtDFQGTdZfxVq3m3MWnm17uEHgJzgwibTB0kI2yuUNW2U
rNXrFOX3kHQXRO4gqStj6nNFF7PsPFGHLyfTPU5m4dW0Arud8DIHaVUvAoJiGARlhDNxOYlSb/zm
040uOTFScTC8zJZsk875Ydn7SRjBcoefdhhqnC5Qdk9yyiMEUqC2L5nfMsQcgmZBaMesAF+p7DRu
+rKECEADP0d09UB9j209CmD/hJYnaVXGZTe+8EKcOsvnhPJ2KSVMJ0HNpg2Hp2ORv/Eb2vFwYUai
9Qip1hrYbMMFzbcryfyK79RZP21Bp5lCyzrukuK5tP1pxz3jFXU8PDUZN1UFaLci/wNDogL3+r30
g8Txb1DSKR22YHWTJY9nmEyjgiO/oR3vxkW11LWc5hgvoIZehmNQOPgFcOr4thDjLPMKg2+z9TDp
i9MhD/1SWlcJVCe9HtRSrbEMaBVBJeR4lMbPbOKsO0FXgyhS8wXqyuOmnJPzPqvPvcDe3fW417kv
e7h0EEMWkYBw9olM1uxIDZNfECQOJeslkLYJQwiCPHjcLOGTNkhjP7sdSrZNPYddBiFwYnNzOk6a
HJl29gslxKFkttIcMxC5xsMSZFFfLllUVbUf3101EGwggjaTCtL8Fp+grjpO6s4TFIeUcwbd3raj
kADR2Uagn/9TVp67E1cLpHIqctuCDzYTP7W6Pw5B0PDluXwv+bljlXelQBSpTNgGyoZcFOkahXBx
QB1VWIdPEWP9+cgMOpHrrF4GeNmIxUwnWA3r24yR6bgd0r6NuBGCHI4zZcPjeayak4lM/XOKRABb
HYuSIyiOZy+XCQW1j7IVh9ghTm1tP2O8w1rSt4wkx7ypnnwZj88kPa5WhySj6EDpNsY5Nm9IZ4+S
wnqdrACzHd4sWVM1hpZjvIZ/NK14aVfPfaAr05kw9HdtUDfxUuJYL9OWqNwTEGcdM3MH5wfw3MSy
Kp41LYUKsPBb2l2RTjDqSiQzVH6nQJRb0modFXLyC66uSieTFvytX5s4kX27YYkyERya8TqAA1Pp
LGY6m1JbWEClRWV5uCbpFqmC3JOo7UL0HZR0hTrEJAgnJczmDArus7Ae3yq7bAoiD0vThX6NR1ew
08ukrUG62MTrZDWKp8SGp1BA7LhfPHR1gKGcimbNoB8rpuSZ4ePTNMT3DL3jyx34uDpAUHk0rUUQ
DlXQ52+6AFKWqG8VNhGpADWvQOCqjpIl1FVP2gYOcdhlO06liEK+eKkN4dyeuzqHec8K3jVxnxQ6
MtI+ro1+5Wf5DrZbh8OWdeGYFGA5GoLHBSKHVd7+y29oZ3Fexwnrue3BaUIT1UP/NGgbv7rH7rdz
bltdBqnGLUhU4tz03ESyC1kWzSCr9bPcWZ6Tjgc1GM5AaCjZdoJK9qYMCD30G91Jm1udClsK0HTT
ZXpL8jnKOuzZDne1R2uxVqaHymq8ou4ZzjoVrYh5zadyxUdL2nBVqQJOKhVDHo+Z7jdm5p6DO5kz
Q0W72K7iccaFjqxeTzpee+1T4EcC9r0llWwepQJQpm697MfqSGrltXDAL4nuD90y2haFWuEUVBD0
kZn6KZr6xesgIVZ/UR6V1HS6h9E1KeJgyZ9qOt2zbNyduqjdUdzbDKp1ssp8WDgcClVvMyGeqdnr
oCxY7ZAT91LOLIHzplk49FGWhleJhEzDhzzK1R3lcJoNqw7sRkN6JK08GakfL5WrO+oS3Be0gGOb
tCNB3OblJpOl2vrZ7eQAzLR2KMdGxP26qidIk/OJLcYPFFdzVKxkBllGDoM3zZthxG/XavTK6JQr
ORpbkjdTAyKyddKvWoE3aejX61DKoaXWYkRUg5+IqtTbZWSHjBu/4phSDjHZKgUpezi7BWeI1w3t
i9ekFp3fZCpn0eRrWqQikeCEKTpVFTpcA+Q5lQ4vJ1gcOG9XEc9QxjqynWWgTM2IX5RVDjVhMtHI
UjB8TsY3UCN/23TitZeDu7KjbOQL4YLA0JMcI1l3G91Jr/VYKWfFVMo088KMiHXdHKOlPTat9MTb
4eW0qDzv8wkOsEucxmNXvLSG4Hv2y7tJ+2vuCT+Ath9k02I2w1gDJsUaHGs59lHDkNe2Vv1FeIQ4
SNEHMByptdgiqF0vdeB1DhwrV3okdVqyVc88XuZhI2R1ysvaq2SjXOWRHbgoUz3yOJjqZ8kaxIX0
EzDDLxzvw50FRSJW0DDHLbDz8S6gpHjx074pV3lkU2P6jAEkfOreJAN6TLrSq0QLZYh9u0UzLAuj
E4/heE4V2WAzj03t6YJOKisHRIppBEzUAkLdMkdvxqxsfvPivHR4mUy9yoyEuexmM0e8MCjqGuvp
4A4zFQ6qcS7g0H3QqpNyCV9NfjcR7H4Ybx9wBAfw6rIcRVwO9eM81y+0Ul7JPSRP+0MHWqIAVNa7
qwIaWUUcixCOm9bZUy/EXfFRmmaDzXcuvjB7yGdk4iDFXgcUARZnzZwDLPt6AdtZ8IbYKovCYPDr
4cEt/vu4YBDQa2ugYLAk7GIuoLw8lqGfhl4JZ9HkyqIp3LnKEEzrK625eIxQ2vit9sKlJwGceQA3
NGA8n1JmTla/BooSDjnxDHoMIJGIg254ui7Tk8Q2fnmbKzrqW1T3NB9EzAw5GUkagy7NEw+HmAi6
bFrtaj+SifoJob0+7ObWb1/iCo7qmVjSr5mIDUmPkyF/VSzGDxJXb1SmlcbSasjvefCcFsUS5UXa
b7yI6QqO8O7gY1JBiiL1qh+HfXq0dJ30Q9wVHI21nAPSAOKVmM2mrGf9x6KD0C+7cjVHWd1BGGdw
6UvTZHLDaV++gN5b4jmhDjebGs9ZigB1nC/8MIFy5fOhqPkffrA73EyGkU0DKALgygBKNr0qmogt
vV/dwBUeJcuczf0Agxd1cjlLPETltHr6i7N0NgT6VDqFLRuppzmaUFHBsUJ+365tF1XvSDxd7c7M
AgltFAiIJaPZyarzFA77lpSO0SzGxi+Tc1U8bcNa+A5w4rRIstOs7SKLeq/Wm3L1OyIvSlgsdlGg
43hTdum4mcSy+uX8roSHkBpq1w24pMkgPSyS1myGeWV+GYAr4WkqGNxiAUl/x59qK17Nlfzdy9td
AU9RpnLpOMBCR8FOM1E2b2wxZed+oztMzeGYVWgKcEmq+O9jtT5uqt6rXqtcBU8eGEhaKrgmzHZD
vTGaQLbY1H5FT7h8bj+3kHMjU/BzEcPh2XmT2GKIJrF6Yu4QtavNaGc4Ex4PycC3DZlBAqvWzC86
uhqeoKuI1AGUV7KcP4M85ongfoos5SoazaSDiRownO+qKjgreujsY7+Oh3IvI5rmtOvDBmqqQrBI
s5VEcNYwibw80RUfMbMmRZVCIhqmLN0mBF+Y2q+PqFz1UT6LbBUz7MmTZTzGcDdbstx3cHFHlDui
LnVy3CzgwwdXCcvDeaR/onE880PE4aaZwzRICFhdiKQ8lJm+rFQuPOF2FtE2pc3IDQVPsetRqEGK
iVn955cN/8xKRB1u8mApS5A0wx1Kc5a9adYqeQarkz6sx9HrfhIMP8O9T/+ZwHZfVYBNz+DwPCmk
fRp2tvPLGl0lkgpnoasKAfJDclrAtW+zUH75hatEytqC0GCFoRWScO5N/ZGXo5ccU7lCJCxBBqcl
YMJ7dDJCoU8mTeGXurhKJMSaohokdCWCfimeTvOqDnlRed1/Aj815mxCM7iJI4MLQnlsAvVmrqAQ
EiLpdcEPDO4wtEp5yeHoDjRUzGKOagIqUtjL9H6u4qqRwjxhJdmFllDTi7SYOjjCSFrPwR2STixT
tbYweKbsVlt6rIr7pGWf4ah7MVGjhzSFq1lZnBaUyqhipL+cq0DVEbUWewZ1V5e0zEmbkB7+ypTm
+bOuCsYNm43XBTEws86mtK7zrs0JOOVMl2UzjGLapoTfk+l+BiBXnlBLWaCygwA5BWN1tmSXMhdb
0wt2z/ifWThcjYKRDZTlk53x6XAumvYIYb+jGcpVPzGWBGU67mqLDemiuiVHuQp7v4XD1T91KU4W
i1Me26Y6Cev1SUbVyy+vG5+DxGEqyKXLZhZgt65yCoIN20ZQB/QrLboKqLYGqeNSQS03AcFaXFbo
aRWsfqIw5V5VlOPW2qmGyRzq+sTi6rkwod9RTziCur/UIcLGoGYBXAcX6lPB0ifS66I5rFwF1Gr6
FVm0C+qKnQ28PFGVLDzdxOEmwanqGYMy8Zw1MsqH9u28DJ7Jv6t/moOug6P6AMk4LeeZzY7CuvEs
WrqyJ86Cpl0CMLyf1yjpyvOgLvz821UMYczgao4JoqGsyE4bux4GcI2g3wrtCoYoS6p0lILFSsGl
UwIF8dD0q99suncV4aydVVKBp3RJ9nIsh+dNhl97kR45WS7snFnNO+AliBHOFoT6OIfDNtsvD/6Z
IO5qhoqiBDkCCFagSEzeJiSL4Czc47Jb/dZn5FAT1NnZ2HVwQajI7AJ3LlT2rKFT4Zcq7n5J+7Zc
w7bt2CQWZtSamW3HNATBVkZKv3KLqxoKBKoKtIOmLNozTumRQH4NC+mKhoKqn9oiAQoVRZNEecZf
pGOovFxRujcWhSkk0HqC3fPYmqd5Zd6smZ94TbqaoWAGzXIRwnQOZdhEep2azSxHL/JLVzVUsdF0
uINcrpmCbWvr46WiXlMpXcmQCGrYzUlIVWi9VhHt82KT8+XqyxS6e1GGn1re90KTJxKFFOwmYXGS
tr9VjJ77jexkt4VA45rv9nBK262s+Qoyx8lPES9dzRBSNJAY6hRxg4OTsnozs+aVn9kOLSHGIiEl
hZFD8UfeyatplX/4De0smiM2bOrgQtIYjnmFES3sGI9+V5Rh6QqGjKIDTWu2y8XlGXShDnvdeV3b
D2OrfScZxlFkdU8gEI4VAm1PQSIQ93oJWKSrGcrCcZzFAKikHG1YZZ9Xg/AK4NJVDFmiu5QsmMWr
WEFbbruX/Wy92rZwnnAfE5RlHVUU8NY2X6KmodFC69JrtZfKYSVTQwG/K7JbeYq2e5kX1LxSi018
h3eoGYwFtkkDuOQl3eiCnJShXyFeupqhbkyHEoP2AeLJUuMogJ80OFYTyAb91gdXN9SHAVwFxxCL
l3U6ZX22DTPlF2fd+4pwx9ZC0Q5ackNQR/WaXWZ0eeNFfVc2tPIQ+qkUEC9JdjoigY4VroWfK7q6
obHFKEQzGD4IeWoDdQ6Xj8d+djuCPm4SgroBhM2jLUYU2bQdjnI55/cdP/rM8uNKh7hYUi4SkH7J
fnxjSJlBB7r09BVXPLQKkE6XGagR50TFLU1Pk8nv2jbpSofg4tegYi30hpt2JE/FkKANZuVyD/3v
zmthtdmPLTYQhZ2aDnSCJGObMG/oVUp0raPQZpnnzDrJbTZ0cKET/CYInKefVNTKKRoDWd/zBT43
rc4iirJlhb0mqCCQadlJHcCdxHBgxu+4p5TOOlqrBe4ZGQAeKJ8dLwX9I2zLys9yV0fUY5Fr3UMH
tOWd2qBCHXV5PW692OQqiRD0P8vQQHK79GI7Zkm+YYUY/SKjqyPi8HMaKkO7Ew4F1k2U9xrOUw3p
5BcdXSVR2fdj2ZIWfvJh0IcoLc/X1e8oEvya1L67NyMOJrhNB1qJiSqiVJd1lCx+96vCDnl/8KI0
KYagC4KccLEbZdZ+2yvtO6MOU8WM5nGS8EMYQqabsAufI+HXMAdt877huIXycFFgKJcJk0bgmO8m
6+kqDj3LdiqKdAJ5SJmHbbSavIhNGvg1QCFf3jd8SUUbzqC2jDM2ZRFF+jiwg9+FF9IVE1WmkEuK
kYgruGj6lFXpEHci7fzY7+qJMOkHymcMoxPbRUiPp3XbnXmR35UTrdWcN3CTsgCV3DI/latVkZ51
55cDuHqilmc0p+UuRe8uSR7+ZpTXb49g6WqJ2rkSadvuVMlLcmFE1kPpLPt/nH3pkqU4muWrtOV/
qiXEIo11ltkAd/N9C4/w+IPFKkACAUIIeKN5jnmxOV5dM115q7Jj7FqkZZiHu+M4aPvOd5bLzKjS
+Gx2ovZsh81oYGZyA1E2rdfxJkgW8eGyZ342PUUftGpEfwjyRpBZyBQf4QrUXzaLzrlEfYJ8t64c
3lsI7ADD0p37pQL0T/bPcxOgsuedRtcMRaiLy9utnb5yVqrLqqJzJtGEw4WiDmdR5oZgR4z7ac20
XcR+SP+JQTRbOZWjAsjiRL1rkqEBe0Nc5uySnpOI1LCoUXBcvWttoZpozby5UJ6NuME/rlvhVJkV
fwA9bXTKGsreWDVfxJYBi/KP1zbGKZE4FHT9RK7VEH7hUl34xM92T4pIIBG/44i0LB/eL53Efn/R
9Dl3ABJSdGQasJJPiyh439zKqL8I/UzP6UOadUkQe47SvJynfMFRSGgyXLaMn7OHjG3dsA3Q2XSq
eSi74db/qo57f6j/zAdJz91/pLQi2ZoNJ/OakR3i6eKvzgZAc7bKi5fLnvr5/mlKEgQosXagPJxK
y1RWAwe96NrnDKKA+LZXbYU3WqnpUauNHkCH6or//urveNC/eDrnDKKuHWJWdijOdbk0N10/li/x
OINgCaFFoDOhw/RG46H+XPqEXQhOnTOLpracm2GWKK1te7O9YzAlXM5+scaLP/mNzubtmDBktNXY
ViEeJi/tGLfhrhF8hCZ0gS/bbvBLHGTduFmTl2UawfCQBfaygXBOPjJrK2zNAwa3YJnmCFl9HaaY
/eJdRX/ym73/+z+oxEkNSfHc4l31YfIRYa8qp7S8zPo5PTc/Ym7UkZAl2y3Wq2xLo7DQwqWXTe9z
AhIa60G9rhjEcUPuo34Lj8k6RJctTOfUI7gzL6WYcOvDOp7mHnzPkl628Z7zjpali7qANu8dHwBM
GK7+EXxh/QtDhz+ZfOfUowQxvKJvLN8tEDZ0u5pT/oEog5bvPNWI5MSWSYZ92ukVfQ/X8vGyre2c
l0SsWZAVCQhHuChGWEgUiJuSdpZcNlD/iZuEfiSCPDALkmbus66nPguoumw9PKcmbcJOJC11umN9
G77MkWvu63lsmstG6jk5idVEqqDGYEqTKreSb5nt6YWtsnNuUthPoZcSD0Z73xRrxa56WV2IJpw7
JSVJIDRfcXEqmmFPgvbLtK2X8YbSc3YSaqxgnIP3ha3i5UF3r5aZ7rLj0DknaQatpK9WbAelsI9G
te09VYRexMFLzylJ9n1xr6VGjCmZcfZM+Od3Hc5/v3n+ydHinJG0GLpqRQT4fdXgviKIqCEZDuYD
K6Zer8///Q/5k1X/nJZkVV8pEuDpqGB5xQF6ymhHLytwz3lJxEJGtM5YlkkyqrytQUzudHzhaD8n
JiWkFWaxWDyTmMnMwEFyP4Zt84uH/2fP5f2l/MNuuLC2TiZEWOHk4r+GpbqBS/pl69e5VRAcpVjA
YZ+wmxeaw335zsjosqL/nCiTUvScDcMz2TYCcLiWIayI7GUSpfScKjNF1qRGA9vSG/MZR2VO14vS
eml6zpUxGyEtacCVCSb7Aj/De5MG9S/ObH/yLs+pMi3S4sfBte/wsAqgBeW7unS/Aiz+Rij7F2fc
c67MVk9TU88R2A/tyNujk8SnWSCqIDq02uqHjpTtmhmBFTTnVZ1+CMAgnQsawwkhG1pVucKBBPf+
/UhQ2vu+DH/lYUDp3xaLf3F35zQ4KfhG5IyWBzRIvLyRNrFTVvMmDDI3OZlm9dgmT7V0qsppYmJz
7AxbTH8I58nNW9avG9xwQYxqVop/W6DqaCJanWqXrj/XuktFBva0KqQU7jSbKVz3VRyoqejXDmzk
FRH3DjbrDnZxsQ86eOy4Os3KpG9fzdYkfCd8vbRFs82lykPXlV/jee27olbKf1hIr+Qt6Iepy0o+
VEO+rrN78uu8pT9D1ZYVDLAaNV51pvX3K2L9orumUjy5gRnXJm+2GKEM1yroKokY223sXtF9TP31
6htj2szTeCq3jI9jvyAInSAQMF2mFraRCIDiyx7R2psCP9ZQEAiZLqcjYlpVfTAeANhHu4arOKwr
12E+2rGUH5DjODy0BoXf/cZjrTPFkq6+EiRqyF3XjJTlogeafROYqvUP8Th0C8sq2OLEWMCoEQBF
NdJa21wrzeYbN4ql/uxpSPuTXFXiKERkyVg/BgwpOzdVuDm4LlFHUvPoIid7tG0paNpZ6PxMH0dH
OnvCiV7yrF0Mt0j80eu2R7osQreLeCy13UWVNPHnqQv8kGZj40K9FpaklnM4nivrkXjgWiW++X4o
6U8kLYzDC0vBfLrpdey7+yBKA3E9+kC0945vM14An1XpMqQ2z12cQ66/bu83iTZem6dQNVQvc+Ni
cy+bmDdRHg2I3OqzdqJmukGWQMJfVTii8eSs2srq2BA8ZWhEarnn1VaaPkvA8nqSLqb+fmpbgBBp
V81N7lvf2e/C+HJ0u2no4O3PxsFeg+nMJ4bTdcwTArnzMj93ZYO+AkyaNH3RZcXCojeSF6PtSVME
W0vx1uOIIKWvi0yVk803G9oz7XQ3pOFwJ+c6giWibMVbGfFeXiU8HVHp2VKOG36hoNGo/YbI5Alv
3x9OfzB4CrRg1I+2mFRcfySbMfbARBtcAZEcA8C0VUt269hHD3Ro6WniMxvyrjVNmNG1deneMKl4
JiLESWd80MjIhP1zabJ51sCmNeId3tq682vGJZc0awP0q5Ql44EjJGMPC7n0DdJv9Gz7cTN5V021
LqLSj2tGedsfxt6zT35M1jizcd8rEJVr7gtkHUt36OOIfa+nOUASapM8p6MwBqnQzVYWcRpJczRD
jy7NPG4yI3MsXtga26ITiV/2FnYn1d0iRbAPkOzQnUAvtG/DQOVV7arqS6go7kop2BXm2ieenSZR
1uapDxDhlVcUnjrFpttBZLRvxfg4rFw9agOdfDb6kj4speJVYRtCeJFo3iC5rTUnI7b+sewDFGtr
HJRzMXX2SdshOa4pEraKhaV+3Adtt/b7aaSr3+H0HKsMVhvuxyg7Rm5JpUyVgYEyNNeydeihGQjE
/KlrlMnHMtDdkW1lZ3fYc1d7C1bwqeN+/EE3iafTyqawwSwl1pmBnZSh02tXRfhydCyGKW/QJ3qs
oMbnWUjW+GGZh1RdIX8pBhdANjbes2jhz2qgyl1HtocUqDK9V3vntjq4Mbpx9oi8meW604hLzngP
V6Z8liz0DyFr4HHIhk3v23FdFiQ/k3X70Hd8OaTokdzUUdV0BWUQGMcRQI0bsSWa5EuyGqgljbI3
OvFJ93P0ukv3MnbpkgnFxzALTFcvj4Oo0AuRbGvx/wiKZXQAFac76uNSFWvbzWAELaLenkxceVbA
RhjKOuLG7SmKsWQgYkL06s2JCVbZSMSbWVF3lb8twe5Fg5tPi975NWRrzmtYQWXKJcodaq2RbZvF
bNYZg9L7mrKK7ee2GV/FiixDv458PA4KjN6rcV3X8cG3XV+i5wSSb/LYm7Vxt9iLyvjWTmL9sIqe
1vtgg/D60PAAngu5Ghhi0RBSk/yUaWKhHxeElZAD1kpcaQdzvlMHd16lskYOrC/cBBes22muRY1Y
KEqaa4yo4bbidQ1Zu28luq+I6tmtQ0X9Y/eeknbP4saw3Kmefo5SOM8BzmslLObffVM+8D4dKn3N
JLxPCthgkrKG68ZEizriZDcZ+bPpg+kVgP1WQIyCgV4JMeRBCi87lAdR+qjRs/qYWDN/E5tehow2
LhV5Kcr41Neshwe/X24jS9xT3UQ8yc0IS8BeNezazvPcZZE37TUQG5lPkNHltNfkFNlOXC9mm0jh
YfyAzA18UfPW26r/HEG/+6BMXy1NFpV9YorIYNw/gSBmo+PINtJlS2pJtW+0Ek3eeD3HxRC65I2W
IgGyHkzLlmNWR0FmQjfQV0wqVxaLUMFwI/VWwUKv2cxe2bKODqBZNX2GoWevdWThiE422pwqhgDh
POAuGjJY76VHUzXblMOKYqyOXIn0Filyg8tMHejlEFdNHV2xeqa9y8dlXCefjWS17L5XVRrlvkNg
USGUlo966JOh6C2pX2Q4Wp2R0rMpt42ess4hDiwbk0T5u6ARqctrK9TJdLptr5c03fRhSlVgn8KQ
bi4HHQftPiZxBJF8rdme8z4wx7ppUiA/Lmoz+Px8b+ncdfsxjhtbiFjSK7WYpj5w5NcMO+NJXeiE
25xFM45TVsXm44x04zmbLPaAbKX6TfNRXNdQhGfwwn1o1IAg25o1IVZ6SGhUUS2U232IE0e2YDKW
GVspNumZ8OZu0VWb1UR5gizw+Tgp1BCpp2nGDGUZfpIpRlHeL67+tPaIDWZLzI5LPXOgMH2Cnjeb
sI+5qIG7Z7CAl/44EdfGV6WrYpnPS2/d7bSN5ZwnViJQqR+qINmzfoC8VELiF7oMhxjpT5R06ZDr
qW1UtoTbovY9T6bhjs2Vc/k0tUwezabgKbzUokqvphTnkWwY+tn9XEMdiyzaNKL9ZhzCfWFLz3Ux
DDIkeU1xdoD/+kLGj7wqA1sMlJeuMBJBnbihxb4AJ+vrfIP59A0O9dDss7icv3vH4U9jopLUuVcY
TddJOog7ILJbeQhiHK4O2th4fRHjqGOM5dCTvJPT2j4M1cw+9XEfYo6sgcEJRZTBkHNY0Lboi4em
LqyFxduBBXAh2LMSQQMnZEFqUTBOpHyS0D6Ru1bEW5rhOCCPbUeDEE+gDac7aKXKtqi8L0Xea0E/
ujRYFLC3OlHdMXBI2cy6GufWXMR1y+40GApVrmoL3c28WHU/hxPaoFUEE4cs2UDVO8aiUvp6qDh9
ATY/pznWze6QhpTfN8tKpqJJ+to+bXT0T7hv8pXxEqaIBqYH9YlsyELJYFLL52/bvPJwhzRv4HRL
O/m1aNLapq8QFyfjMcHbV2k+plTIr66dkIy61ejSZnLpxEvMzdLA1LlKyC5AKG6dr8FEur3s4K5b
uHFy6zU8ptyYR7ILh0I7ONnlOPSTm1p2y4zTr9XddQufq49wSuEkM72D9+TQTwuMRdN++SLCbqEV
SCbed0c7Y4E+Wj11ZmdHBXUc7nUWyJdv4grkSGy9O8eGQN9jHVfLs3HQGF1va4VaNVxW1Z6WJRZh
MabIbCrKhW68oFMYRflGkyE61j7kWG/msIJl9zSt05FuCcpA3yD9+BXvnMXXSBJvxx99hy30ECfR
NnxRIeRFOUuoXB7WuFrpI5sDV+1gE1TyomtIu0+ilH4yIZ3uKoa9vwjp4GJUC+0E/QODqLjQ0VBu
heiMc8feLg0reNR0wUlUYNs94iDKXI6gzXr8wNut728V3N5w4pq7BdBHNY17givfdeWGA2bbVkx/
aMK4dTdNF6fiU6DjyHyaw5Yk93SZPD+uUPG+zCxmPcaZ7u/NPMb1cUS+T1zgWE1VPsDvv9stTnRh
DvEDET8YA7fQZDXdPGh/qwtugjQpp6uoR9sj3/Sge8yY3mzZ0MQCDN4UlLv0CqNe4PnDwCe4r0lZ
Bg/IhcJxoCkDzCC87KZKNORUeE97tpLVo3UC87OMJpMj0CtE40s06QSDDrrxxbz1xjX+m4AJZflt
UiXdvosZI9f+DENMVPKe1ahHlKiCJ2XudEhctqZmYTs7vEfE1bXw107ZsSn0gt0rU6NEcSvrqf4S
tUnyaUGA1zsq30uSIC4+xQxAl8jLvWuxZ64FC/B3iRAA5fxyXUZ+MOsDRcJlteZiZmruC6wFVYeX
6jgsURoUTaYIG4vqZarWELZ86EGKHWx+rSpYrVabIwchJBmYOLLHqrDAJWRGsf06K4jOAUJDmtim
BY6NBGbvSVqCDJzxWa/RJxo2LMVJw9Agjypdy/uZeiZ/YJkdusILjKV95YaUn3g890hbiMUyijdR
jaF9chUQgqfOpL3ObZx0ElWGdAgS1gyLX4p1tNzFlMpagOA1se0WrzWprzfknjyHXVI3BzqzebgP
LKNhMWOFaa6MGfwzAlCR2Np3rooe+1rNOJ0CKyA/XMwiuksJpIVHkJrmLR9x5J6f7WrJnMVb2+qr
1fpyPlSWMrS5tvAnmD2eZN7I5QuBiOCZO+kgBwl6O8LZ1LGu0MZF/XXqff2j69bS9pkN4S2GI7xR
GIUUEYdq7zVJG/yWHF7/tr9re26OmITuU0V0yTM2O34Mk43/bEiKcjUhOo3zFc0Su2OqTvXthLfS
N5kaHFDqbJ1ao7Ot8Qxvwm3xA9KvIXpbt2jJCF5v4e0UzUUYD+FDIqawu2Zo1zGcfbC9ZVJ38QgC
p3YhrIctNj0kXwq2Dwd4qu5EHzL1baGyczv4itoI8YYVFZhbOGDnfT+irzIFBOKSJdbxfSgQb/cQ
IzHL5AwwdJdvKJJ1UW+Tra63pY4t1jddsQxkaYjEa9Sf04nBgP52dU42GVKlPL+x0TqihgoMq22G
VNnkY6wt/86WgExvhFq73FcplHh7gLowlQ1NXOJXWLoYSWBgp1V5giD6R1xiiG9mHvAJ6xClDo8c
LnLwE26HRh1J4lsEpjtuEpbDu4K+UgLkKVtgNfGsaApUBpEuJSrNJTH8hP0GcsIIZKkTkHWTINhM
MQE8BxYMOQmGsQZVAMscjF7mBWVA0pOoGEoDHptr5VBej7TbkERO0zLMUeLxJ18NIs2I8LzLe27r
TwlM0U6TKccwl2HLP5SOgy099KJ6GeSQfFQuVXFOiaq/QP61PXPEROAmPTZ0VD6RyOaKiYdkLuvP
KXGaFoFX3Qk/ZH1gKwt2WFjVo5LNFOKwtPg2dyW3h1guEzm1zQoGdQQ/hTLvVYzAkmbmsd1vOAbI
Pcy0e4l9ziF9ypdYMq+C0ZvqWb4Tfz/3qscxJ0QnJvoJWa6snlvQ69GiodilgNfAjzWvSwBtd0pM
+sauMdk1LoCNT43HMezGsVH8Caa4xOdpEGLVLbFrda5A+zwui9HhcD9ggAUUUFqgxyxegCLl21K1
MJ0GOpLF9bJTwtyFcbp+8KFyR6k5Wa8nabrxm11Iic2inSZ5Fay2hQqS8JqJOWsgqXlYCGM6F2po
hyxKWRA8sGGtbidWcZLLqU9PG1+C8mS7Bf7fRpWy/tBKpOc9lLyOQpxR6bzkrpbykaQhEpiEde1d
bGeGABJdmvV2QVF9YoMfrtcyjFyO2gkuQ3GJjXRCSaYeuijiX2mrdV2oFCeTzMS1eGZIF71CK7yH
jZWbR5wy53p5BUbT4QQdQOiK0qYx03Uwpgkas6NfPxLj/akMxo1lWpTNXT+b9qemaTp0wCEoVoty
1Vt73c4o+K7nkYsmcxt1S76qBXV+3OkA5lAx3tmBN3q2VQYbnbp8TmPZ8+ugCeor3Svt8zFSS3AV
ls71eJrp9AMhgkpmsZuqNKNbtA6HCCZTb44vy5zjHFfe16EPb6JSPDpXgTwKwzu+FFg2t1vL6j68
0Why/4CQPn2EEYR4WzmKi6uuoro8jlST+ECiZHUHxLyMUzYNvn6KIU98jKayGrKxTNc3yBbTT2Hn
uys1sW5Hunm/VsBa4u6bZ5gSWWSt/4T+QZSBHYPTGrr1WDkNuZOoL+8Z8G9kZ1lQBHYzjk+vFd2W
04C98xEaGhuc2mQBRKqT0j9GItyuZpvGdbaWQl/J/vCt33w2rUg6WyLii/QwCVhL5Mk7ElzRRj6H
WlafKMfgqnndgbsUxe6A7EjI8kbQF/t8ahVeRYMYortV6vAukdv6pQTI96GNS3u/9mKiR9HRV0HW
bPXjz1jOL5vWFMDyJOVVE2/wPOOgdF7HQ1Wd8GKCrLcIWQGPxrdrMdnRtxkef/yhDLZlLhIcnsfc
BboGVwgY20+2wWAOs4EBg0aSo3gSKJrva+H4fcCa1mLXWaXNKIYt5qld9WND/DLvt55FalfVK3DX
mUTDG1JcSIidmzGg823wSEUwnSgjE6JdSt99i+Jt/cHXuScAINd4wJbQ8p8dnNC+R/Hc4FuTYVZ5
iXW3BO4BaB5IZBU+hxIANSR23r0NYdeGme8YzAz0OE5lYUTajFko43LB4XBdbtyy1E0eA59/AQuG
LXDiCTqJotT6z4AI+24/JwP/gYkVHpNku+sC1t6Jhqpbto2zypKeufshEfIWy3X6VbUII/8F6+JP
mk3n1gDwdZ5sH9egxadzeIJ2dc0ZE5f54KTn5gCaANoIVQfGCIZ4MOO4pcPg7bJW8BkJXNZ9PczN
e/OQNsdmxnJEQ39Z1E16Lvse5qg2FqHBu2V5Hz89ksPrzQWXaRHOdd+UmbUqsY3u4LVJ+bFOyHYV
WnRCL+M9ngu/wVZvAHiDUul98kTKm1A0ny566Oei73VtALVUG1hXkc02mTwESXjZSDxXfKO5BMFH
h7EiZfm19+0bHfmviH3/epQn55Jv16W6ZBWuHcvyo+Vb3qSXRfAl54Lv2tY6bhZ0a6ug+xy36GPJ
+fMlDzs5F3wzrK8MzgAwNOuQ5BD7hKEJ+uOya58RA9k0VAJVIUTZbfhjQ4NFDHS5qIEN4tYfyQho
HUEQM7zLM9PgK0LipoJKHV1EQoMF0B8vjspmaVkMgSbcb5qiQQH9ihbacBEjIRHsj1dn0QoA0b4P
QkfLGwqoomfbpRcP/3jxCqu4b5UBGdPZu2Rt8rC3F9nHJOdBEfCKBPCeQDwVTcsroEUkqFcfLxsp
Z3RePqFXFkDNsyvHlT3Uqooyv0l30YKSnMu+0RZNxFZVUNkHaOX4ITilTXWZA1NyrvuOPSEiIT2M
uxiwWfQuQF1AXX3RcznXfc9yKdMN9l2g3onXeUBPCgDdhdc+m53tAmd+IN2gl4zhUadupzt60d6T
nOu+52QbypTjtoHl7n3XfBbKfLnsiZxNzRH2mUn8bqyXMrflnqn1WFu7FZdd/Wxq8hXEAlnC3rFx
wiIwfCwoQil+sWO+ayT+mXeSnMu+Y+A4sOyFFkZ7h7OjZCWCVEeygHbBevSFAWs1qj+2CV3+HqH1
79+W/yF/mIf/vLr963/g42+mB2aAbKazD//6Ylr89x/v3/P/vuaP3/HXww9z96X9Yc+/6A/fg+v+
/ecWX6Yvf/gAkbtgyT6iGbw+/bBIQfzb9XGH71/5//vJf/vxt6u8rP2P33/7Zlw3vV9N1qb77e+f
On3//Te893//x6v//VPvt//7b/9Ty//9v8Ya29R/Xuvv3/Dji51+/43SvwgBurUI0cmLQazE+/E/
3j8T8L8k4CVEghMRJjFl7/rQDrzu6vffWPoXgnPz+x8WETQPMDSsQY2HC/K/iITTSFAeU07gqPHb
/72zP7yZ/3pT/9a59sGg8LG//xb/zbjgv8ZHGsIYBYtrLOIwRTUcn48TvFt4Lqn6yvhgkOplJDaK
bmeyxGqm2bKGfqkhNCnp2Gbow3ZDc5BiU0su33/dQGSoGIKJ3aFjQd7a1Us2wcE56Z0tEMXBZPvJ
SGhVwEVG94wMGWnwb+OXpnKUPKapRNpq1oK378PP8SKGuXurRo3ORwYz7gWmzVsVV9GHtNY+LTSt
3fLMbBe3hQcHeS6WDXbOO74JdMeh0BqupyosgTtTPVf7FQ7Ez6tC3lDBRCXvoLJCS4lGCsWNYVGy
5ShLq++ScT0cTANA9xQ1VdDf0KQGLjwDajbZZps4KOiyBfUx5eCtZIMAEny7dkGgAcjCDXNo3rBH
9QuCratxS44pGqvNa2QA9dmdntG7ew76deEHqyImb0GE8y9a9MIeo2BS4mGovYByZeqWFp03cGT2
fnJJd2x5TwDdQ+e/R4sE96IrGjsk6vXgeAwTyGqFM6DJZFG19selF92ScQ2yXdabcaAHBAZzWcCn
ppsPEUO1mgfLhIY2mp6w95hBugBETmH7hqnldm0cErldDUE9l9AqT31ErjQAoBOHLAhwWEjHrxC/
Vj4f2tS2u6FuK0dEBksPGALtYYIrV+BwAaWjvZJh1Oj3nlDULc9rD2/JB9AgArovZQD4NBXgGYVA
g2mHwQXUpr0jojbynRkT+n0LYTADNgM3IyxWoFcFR0hKsBV1cwtD0zYMki7zAXq3x5ayoc3DhAxq
r5Il3XbCNChvazsIkFZWO/gruSX2boi5DQ7ELZE6zLjOcvRTEvNHCqMNBMGj1p+LUs7DkNsZlpa5
HwBd5iJcuw9JsiaPMjbotgNo43mFxfZDspEFwL9K+4ctANk+ayXoU0E5jrfgfXMO4WQJm0cBzBVQ
UNwnDiHZCcBEqlX3Cm5RFZ2QEC9/orXWdAcAdgtHAS8jclM2oQIA1yyLKUhldXJM+IpnW5WtEIU1
SXAPB6IB3aXG1zQPRnRxruJeV5+gZ/XhbqrbkWDHSt47XZGpKbAmb8s9aRf7TW1oaAPxgskahmsb
PNA+njoAoxJmcbojwu6XJgDwMdE++UxFCyB4SKQgOahEiM8Fu31VOeflADS/ifHOUlmjicPbCoR6
08gI9wUUecy2iCZfgAraT+jdBD8Vb6YkQ5SwrAvgedpnoOB5DSRw8mOGfgzow4PsGqRrostXKF4b
dmOWpXoD4y2lmUBd73OCkkrifOLEF7Rp0wG8looNezCtaJQZZAcfYtKVZpfOTr/GRqU0V53t6hyz
dbvuEjt8afiAri4CdYnAkAKfIJEePl9bNF+pehvIDtU9lcM70J8M+yRcGmBjTgB8JqKf+JeKI1Tj
KrBg3iBxkRiKvyLMNY/kO6BsLwgjggim7L3VgLfieJqRoVp2bSHEjJbCbuRgsXzxsweenctyChwg
Iiar6vsyYJXAxNqGLa9s38WyEGD9b/E9aKsKlmSxHgk7SidD9dHqindHEcAAIAPd047PyG2F40hV
Aqi+Tjf0MD5Dws8ZrHCWfhqeVcVSXYxzo9+X3GgeWnnC/MTqjfWCbzBpX0Ro2mKxcIvxVy1+iDZF
OiLJu8pTeIrWu7KD5/0VbJjK/rVs5iQ68IlW4q6m3dQWaGHHyHuoK9B8PrU+Zt0jLzXgYDoJ5V0W
lBxixQU90vRjWodTeHxfetty53jwTpVoZpzivrcBptaIA/kaNOizz0GSBdX/Ye88lixHsu36L5yj
DXDoKYCrQ4sMMYFFioAG3KEdX//WrS4aX7cZSesZB5xWZVWGuID72XvtfcRq7/O+ldcQjYNbXcqy
x1hbGseLTNw5eRrbNviCAxYf8yIM43me3Q1PypqcRyf1puVBr431lW9GFST0jFXFbprX2cL5sQTi
YWOZw14v6SRidiVjGeaGOeUJ7f5LfQcjopfD5NmT8xIGUx/snM7zWCjgLNmzJyYYRhNRLCoDPQQk
eda8jvgbMKP8QK19RIFapqN89Fm7mq4L20VL+kITB5qO40SKZY7M1pWKB7KTRtI7qnqUjsibg91v
y+sMwdXvw9VRxakq65xo4zLzgE2Bwr0TE/sTEnrUZh+5s/f9BrI5hXdL6y50+CD1pgRNwU/8SPu6
DRCWDPaPZ4qnh5L4WvWHQWdmHa04rXVUY0pukYvtTUGIbNJuP6VGiIfV1mRl8ryrn/AgSzdxnQJL
2qGj/LDgwGaxavssOwLYKXXycWJeXMuhV9AiNe3dWoMz4ffOMrAP2ALbdxNMyoswmKxPPsf4UTg1
IkvgsPLsnu16yxYVfpOW55DdsreLVetXsKGu2tf8HKs7PQe0F3PtD/ORVoDcGnZ57vCzNs2iDs8b
JPiejDwZFlGU4GsI8DlafmZzQXqmLQs/C9/Z7O9bb3TM2GucnF8LVeLPJYu9R17/ZCLxiWpQHKOG
n0MjHzQ9RHJ1orLP/IcaI6eM4CHdaq9W9GLdDJmdOG3RPs9l733myurTSDE+rDGFVGsV5dcKlpgm
fSvdwezZ4nq78fJdxR3wSbZ9NSImNhBrdtCvPzeRtsFeGKn9yLLnyT5P0IPdzuJWRWOBGPzhwr1q
7e/DZuMgT8Q2W85ZhWotvupQDUO1GwMrDSgELL0Glruk6uxQWazZ2DrD7WKzGLKX0Qq1dcn8rWjv
xlmq6Ve3+su3k1r8Succ8AGJuzJynG7PnSPgLoRmk4tMSOWdco9FP7ryMDT96CWytNs+zrPGqh9T
dAfjCGhb+Ptg7rj5EQLwunsrY932HiBo9SNvaNXeHQ01JGnRCABRfgaxvbSrCb2swdRxYCUUd7NM
Ku4CL/uymtnskhZgtz9mfWf4oKpO9SHFpsd7q5a+fMIqGvtnIzeG/oAu2X+H1K6qndOKFMF7mbR5
rpagqPfky1o/zoueJgUGAk/HOhxq9n8GpQ6/inYNm2gEzOoettKukEsxh9z3Fii7fhCBWU7Pbsnt
mU6XpUHT1sbOaCRXgfyQB0yO63TwOr6NgWfXsKfC4ik0od7cKp63zB5u0j4vvzPDxXPIsKTzA8Vo
gMvb3IuNHt5uvJO9ieOk6qzuIqP0/TSyglWzAyTs+CNLzZF4zlmkCUoiy6I+4po6ULBZDsw3qDqN
jM3L37a6qh65XaUjZ7UNw55maYBxxifLi9SgSR/OnnA+gioI+nh1O5HGlelJ7uAht+d4mGSAM5rb
YxR0I1C1lXVGyeWqMeaIA2659ee5v5/awcmiNLXmL24tet0XeV678aYd9ekzRb74aqvMOJ1U9ojT
Jdak86g4jTyroQGGTp/tgzeiGqM5zM0Gpa1P9xiWnMSNzc91bxe5/15g8rN4QjrQ3uGwGG402Wb5
ba/OLA9yJsEZdaXT/1hXyvzitejWPMrrphL7IOuL7zzkprCf1NWkRPgMgqPl+jJLNoJlPy3XW3B5
plSrGP5YP3dNB8sP5mv/9glKMwBliykxUCSmIfyzGiLTh8mOsr4m5Jzn3nbMmpnuE+/aPsmmZ8Mq
OEOq/l1fsazYZD3mELGPomUZSq6cr7FYzT9lmtYzWKQ/9axaLrmmOsY8TRHrGGZWXDNo/B3M/o8G
9NviV98N3ff47+P3v0zs9/JP+zz2f/6Mt1/y3//k/4ODuvCYlP/3o/rnV/PzXwf1v/6Df47qtv0P
IlWMwA5rl0NT2Ez9/xzVhfgH2RPb5J+bDsWC16jb35M6UzyDc2jz7/kDLm0spH//HtUNZnWTmiDL
NIUV+gz53n8yqzOUX5XJ/zWsu15gu6SSUAqEY5k2Ka1/1VtHqY3JYDCK+ooOjyRvmmu8ReCw12Kg
k4ANJAGLUyOLBp5vhrv1TdFRCHzKoEC9UFIs/vJ7tUs9glu3mTqHhG4IwYFPB3/cdnKgD/sma/I7
IFQeVsPzu+5HEQI01EmVhetp4zCxPkW4VvVD4xpgaVZpGSaUuDYf2ShiZ6fQaKuZF8GWt7cZMeE+
4UKzMWFOy7sDVqfZ5DrpgCeSTMHGHa+ipq0X5ZXkbWFwvCSTodlfRN14TkK6eGAwbjJtqMe0GVpO
bt7ERrMzmUuCawE47ZR+7rfVgZujGzERZp/dJgpQSC+85fnMXzbDmi+5aw7Pax+MsSOL9V0NtTzr
sA34wobpuR82uS/S7sORDWDL1P6u/bpKeCcvl4UfLg60MyaT4asv3+RH7LvmdkrDpj4WamHsABG+
Nc3p3iicqyc46cgnGxNbYU7eIF+dYzsv04VTGW7NtD/0WMxxKs3gQgrcf4DbS3elY/5svXpKUlNN
R7AIasly+y30t/liu958Bg9tv/PVHc+pkvYBJMaM0V/shD3q9CPinUe4qeO723Dqy5EgSdmlCzNt
7YwS4sxdOme8h7SrRBsz4iMiREbA4fa6enLW+8on8jNFvTS7/pEJZws/FiqvQCU5B0QbtS3IYRb1
4OwrwFjY9I4fC5CAkogZLtF9OV/5ojK7OKYnlmNfNaq+c3X30CozzViDPcmU/WpVj/QyVQ6omktz
qUWMZkPXUMJ7Fde0AJ2gL5Xn8TIm1UsgpGdbp+GAffj9BgRa5cThFDwh0WJSAA7/hcML19gF/RyE
T0Uham/P4DTdDqWBSJSK5XFzWg57ro3KfqYoVAQM5dP8MfcMJUdbjkV63koam26HTHUF3mVR+TdW
7f/Mzdx0ToadThVDNiM7pGD/OcD4P3ce6OU+0+uSHeosEPKYQm4e66B9FFsPO5HL8c/mju6p4kL9
o3K2ISpZD/TQUsoRTZrxzfakjCEPQEcAqmKqHf0hcTu7BaVdCr2fMoO6gM1e2+HXENhkSu0qH0rg
qfRgLX65xcbsb9BDtWYg4pLphScgPQmSlksArcISHC1QbzcOgQBbyDs1wcQ75fjHHqSIIc5tQC9l
vxn877p3nETVXeRQlX5igEQB9ui0/ZmpMmfgqB0Jf3FdEpysFcLXpSah0SewcwYJxdFdyl8zl40w
Nif/zug68gD9Mruii6ZpaamSnUkQeq7zqaF5i6TT/q+iE6dqHuQNLygYd64C/E7zADQglpkqhpPl
mu6bszZnh++z3S/VZP6cqXL2uAYA7xg8l/b6m3eBJD63+XWQBEi83O5rBNl9hvEAyjwLIG9js+fh
TE5ElXwmUPHzpc37n3PNwByldmuo3TwjviShsVVu5JE/Y/41gzQ8GmrOS4AqQ0WzZJDJQs+9GVvL
euThXXeubrpb3/OJaWUgky3M6Yd2el0cRm8xYoRQMzHt7DeiWBhPNvT8oBzzlBsgbBFtLK/arO8N
VgQiBMjhQB5r2+up/tNKX19Q4I29SA3/goJiX0a6Ys6MgsavYCpcXpwZLZSgnco8Wc6k1b6HErL3
viK/5IfTnyqrwsSqCv2pxvaNPJS7Lxpfn2vVdXs1hP7Faq9UY8f3Xblj3Nru72U1itt5rAMmzVbt
+Gg4b4sJHdTqYjt7Rd7vlmZm2pq7NaMA25mrG8/zt8Ql1ntERfqDmpc/8b5Nb8i/ylhBYndRpr0m
7hncDr7XeCfWHcMbSW/7LAHK9obpb5+Oh9QL7JqWN2Xd1oCBXvUY9E57xpG+t1zxvZLY5SIbpAGp
v7S7aUa1nal+Gfdd6oqnagumd+V1C2prG5wgU7NzQK37q73W2c7lNagiRQ3eyYJCvS84YnoKwi1t
xxRjf1Ug1x+2bsNdKIrlYVZl+cj99eAE14VQliJoURftsTKVcSMNMkgyb+mNXjx+iHNsDnwlvnez
ziPhj9q/85fhpU0bw01shRK4czb3O8hX+KrWOZXsIzn0ZXqT6zmZ6FyKxo4YnxRfEqbS8oYHo5kY
kTkvG9Waz6JvEWDKx2ZVhFdsopyAv1uol4so7G1fStnF3NGPZT8xVekxi9p6HZny3P0o0Okmfm37
3tFPQvOOJ816FRqmODf9k2Ntw46fv/MjdBb+V8soY7044YG0dHZLV6u559TnbZHX6dmDxI4zx8h+
OtbERtVtA5PXFaGW2e9urdo6+l3jxiyeZaJ29a9szpbHYNlOPcnTftBO1Bri3pXZUctueZmKWdSc
6N6i0T+2A/Tedzd3jxV4XkpGihHsc+j7JCvz84CRRVwbpWUN0P7zt0wtyTyZ90VvnX1Rckh7AYNC
kd2WNdiu6sun3Ff4mMs5D7ZyZ7JNJbKn7gdJw2PudbE7GA5yhyrPnl9dShXq01pJIaJiaPVBdNtr
WVxJbJp/9q5vPngLzBqRyrCzzcTVHidv3394rPPka5q9xB01eD7Lj3JKIvOK9xKjfV6l4UsVKoah
udDvNUbLj0C1hUGEaCAPbMlMhIjbcGGJXP3e3oeygIrditlQSDKw/lcgtv4S9naPLChZf9Csie31
DH7z0MfjtPEYEnDOf1FAUp8UWV5zvLUqe4LEnaSIZruu47zR1b4ILbCItDIvhHmbt2AJdAKLlka6
3+j53ZRP8cKBJ0juSb3aJwg9BMZyau6HbcoHbhlyOgv20HywVs/cu70OURXJk+ydLjQejZa3C92Y
y2ZFzlg23iEwg/VrJqbdGBHSHBfJrbSEikvdqizaqsK+JTI5+28zcHy4s8a5ROajte7BFON4vw3C
O45ZYd9PvVvmkcq0RaJTq4o4ppzLE/s9+MdOzZY5IPXtISy1cydZoJHMlV3tyC0pQpmsK2SRu3sU
jRVGWesRsk4pORyXwryX2WjeitwB7iTJmCzOPP3AT6sfF1099lIY91VmMlLbfHY3bvuHWUh9cWcX
rd8lxGesH9gLfDC4gsdOV91zBVxvnEkFdUxkmLgFeZZ9LZvnbCj5QCOtxwGRSdNbe6yp8EaY7Dpc
nbzZkR80k3bxQenoeY5stsIvg7ncZzzQcdeZR7Ow+emn25/MM75q38rPuT9nu9wvjro3ToNXLl/E
ulXiDlW4W8xtPK2d0uz34+CkImtpX/i1zh+YN8ONkYW/VgIu+1nJ6khw6k2imtwxAtmnhYh4hNHy
bJl8UH3ta4QqiPyr9tktsSHHukDjL5odT21+E7icJ/HsyvJYr7P90Kt6e17gJs8kRO1Ei+C2trRL
oGbNTrPNWeKCg740a96+gc2nh8Xzm9gpLZnMsggxIa6bCWeDwzUcyX3ZKBirfG/Mqo79xvy0RysA
ATWbR+ImcmdBH/8KSxHeIGWb724+HsjVc/fzVPdeUMYRZ20WPG1r+2wS9nwfi+m3sZon0so5LbEl
jOsw70kEF8c6a5yfBHC7s2vI6WkkYbhrcWZ+ytH3f2K4TfdEGpzXsMK0iKwUmVdmqfvcLjximdeN
z5O51RfjSkheU7bTt6sNvXeNZkZ9M4eDgYAJisuc7wnlf2pRTPe1Ig+XeSZx/66gA5IN2C/a5csO
6m59NuflVBeTOFAmbP2qzWCORQB26NRr+zlUKt91muxvtVKWBPgZxmwGaO5pCzI/ioZKC2pg0AeD
9m22V+tAymHm2t9RowBTPBeZRnbw+tPkhFMssWagyrc07vxtOxOpIGY+WMVBwXIWBB+Ezxsp7NPL
itJzkOPUPIbTCCmP2yRqklORh+/6UHkdKC3NxGejMKrXjTRTXJBDP/CgPuWyGs7adIdIy/Qx16ad
dDkJ25VWiGjxc/eycpFPunnbzYXBpi6/gpEo5XvRm9bj2Hcvttmoy4qbmjXeEtHMkBO6L4yjPQbV
fWewmkNeOyUMOwu/XDKyOFbTR+Cs+UNjZd5FbpZ4tgY7v0HFxiJyaCDwqGvedal+TbsQhbBejmWX
208lV6R9ZuB0ltZaJ17bk3eEMyOx5oZFottUv8wzGSZ2F1oDCmmrnT2Lh5wjqFv3u2y7asfVtnjo
GpU/MaYzXaZ+CC5VqV9lhYlIGYScIjfIs4vqqOpqU8M8Fwi4ESMMlvDmMHNoQ/IGcbaHYmalJoGK
4may1NNsA3OOi8Xsk7nIAEbj3lUIhrcBelqUMWRxPlp5nDqqYx1CER6VHvhpLH2WYMEMexgQ96m9
3n+KZe2Iq8pf1G/xhCoCz1WI+khvgR2lPJ6n5RqFEVKZe7unywK7irxWxhxKNTqzt+yOunYKDqJi
DWN3df7g571jq4vXLe+nqFXOFFE1sP7k9+WejfGvQbl4Hxj63/k4n9IuK2Iiu+SUMXYOxowezbfv
NSdHlvWuQSjokzLU2co4mBLu6kMCErY5dJGbk1cP09U+OxXhDvy04Jpqv8lmiHvIl1tHmGSAyywu
TaO4m/LgtaNy2jK78CTD4Nam1iReVaCJlVb8pNrwkbh2GFvTnO42VXyhkzSc+vV48HTlXKw5P05t
uUWl2k5mVn/OjbNg5ozDcD+b4Q/Ab0EkJ/fvNdfYC9lvqWPCiPVS/8pFmx1zd5xug8H3jgKx4BPw
aokLSuiStdkOhg4vcurls0H3+c/5ejqP9spOJVk9D5mmGsCXNLoZ1T5z/OaF2oIXhKPhxzCFy/3E
OZDoabZ/Mx984V3ddVb7qx3y9mtZh/6m1hW5JrtczGOXSeLleE/kHqohscUWnCGDd4YXGm+4I8WB
dRLeV2l57vu6OOYBt/EGtGKNeck4dSQ2G98ntXvM9Nk6MoR/ElKmesQZ3z1n/c1HJOWxsLt7OQjj
sKYLsdC2u/HhIHad3ZWo/7WD2eAsLx6iThRiqsRTOPtRpzMs5ImygQzr8zga9q+ZEkkIh2YoEtAK
N2mtuXld52rkvZ33D+UgxxMjm5dw8BqJnCDWoZzdGDc3ONeoKNfCcbBQtx733tXdNzvTwMfCSSdX
gZcTWuqV5QEtnMTmYIYv2yPJ0fosK8EEbH5vq5/vQ4yRPTU0no/fYQzP9PP8LmkMoo4pIP/fmv1t
a5D5qQLVRCuy7643XJAH2x4O2CB9Apu/XsQWmnhw253lBTeL9t+4HnEpd5rhTnayObGY27lhg0wX
E2XXS+SPqf/ZFgzAocy/2exmRnWA/T3MXnszlqvc+Wno33R8c3EgNX62+6MmWBpR+JDjUm3I5ROx
KEpSm0NF5OarHq31blBdfXQ7q0lUs71PGM/kMyf/ptjKhr9aOH+MLDVicgbOYz0pMhQwQImVjc1t
l9OYbzP+ngGsxHPRmt2emNuIpHCd6+xtIbwTMBPCWvYHhW/LXM073mfOIBDlPyq55Mm1+iDyBbVN
Ot3Uia0Bxgm72CK4Ib5RoEiFuOXzICp2FS2gLqYSaeTn7fo4V73FWqf0W8xleGln2zs2wh+PwqKl
TfUq25FDePBE6aO0EL9bvMLlDBya88L96Y6GC7FEeigFtBJyx2lBaEwcFM3YXEbFckvbjYe1nR4J
h3b7uglb5Lo+RB6tB2KlAbejdAnTZLO1n8zDNYzj1q8c0B2sAVvUKanwr20MA+BEa5KCND458Yyd
kAv1IsRUT5lY7H1Tuve6bU4yD8oL+WJqYLpco5763B15PzDbjwFdgs7S7jBoimO5oizBjFkHWw1r
UglpkUVQAwDP8EqE8ofOUBaRF8VnVvc/MRHuRZP2SbO5y49xDIfrZ2s4CViqAyL4/br1ZlJ5zh+T
UzYeu7yCY/DI+hv+iOKj17j3FkUiaSxuMIw4WNvSf6jqEuU1mw9Dti6nLVt1PI8aBdHJv9Y5Te0z
M/uYXoTOszWa1ZB3h8prqvlGjN76rMjOuvtqqqbtIc1Q4qOmTM0WZExkLKIUlqvvB1JYN4VNnX/s
pbap44o0LRYer4f8h/JtgpppmmeRDsuyfSdDT5HFaK42JJjXBO8LBbCKLL5fv9XWIl+Kmc9bpFpp
rKdJpDw7fUbOmHqRlZkwyC1zJRRpDzOHZW1kzJXBoue930heeYNZM6UsunyW5pBZf4wRue6RHo/F
OJd9JwwOPdtutoi/fhSPIyYlCpQCGk2sMJ3krb30QpyVpULGRtJG+UVq157J3vZVl/DStLazUXrU
ki1gVP3ZWXiWsIe9Zr1pPHMiTsVq6vuxpPRr9oiuIn6ZxH/XgZRWVCAtP6D8h0efkNWRmO9Ls03l
ftYe17TmNp3819pKtxhoBMpgqfsnMN8zHvfPVLSUu1C3tZubCj9r9X/Po7X94IOwvKLflgfPhALk
UlfrN4tcUlSVSB0gWvQKrRs9vKJq3AhrWt6GBKCzNu4KlrxwLQ/UmBj1XP5gKW0/PtLk3/J56Ff/
SEs7QSQzZc9rgYBU7rKZwo7nlqKmi4kgRGsSsuXQZw3hzCBbomaR0+0iN2yJ3DoK4O14yKs5rsVm
7Dg6ux/rPL9hwr00yk+/eppMniZWvj9JS7exyPXNCicRecprP0an5G4xus9rBl+HgatyXkqiOSgM
9gfy+vJUhYaP3Ilk/mMbUv9ky8Ddq7Lo38WW6+8rBkkRQ8GWKVt6bex26TtpaL2DdKTqZs6sEwKA
e1qstPwO+8nQcc4bAybM7QbrNlh7SfhhXazfq/AEr5BNuvqr8XQjjk0x14L2DtSCI7xJnh340Ifl
D1agYEcXI2nlU5E3Vm9HmVS9fVlF6RY7+NJUxU6hegYIgfHDiOx1iLjsGebLxVMtWZjMCyGilGGg
yKXzYU+6CSD2pXLcfkVTqwpOVb2jRIFShWRUetvUEUasHbgWZYSvbwK1fGEFpU0k+N3sxy3M42JL
t902bW9r3j0gTZ8zjaEtgI0iX3f9kX4FgFCzDE4tlhIjeytRFTHh8SgKJ8oLOh4cALWD13o0LmXI
2GQhlkgs1RZPWXAbzmZ5h98RLYwrH1nf35PbdmIFVXYQi5PtK6iro0n/5H3vTl1CNnON5zIw8RFK
3iSxZ83qlEqywJEcGnFhA6b83Brc5GxO/RtiHcXOolARYiPIzysSaYdEiCrr4kvcjA29N9kUBscA
zOM85XYz0RE49pLfT8HCz+m6I0nmWWXASEg7rnrHbnZ+bgriEK0JfZdWT4Aqn1uWWs8YAzeEpk+L
zuW0d9d8+d76fj1ATRL4TOnb4grewnfQbFAPI4VSTaFFzPkp72daWUikB4YTSZSqvT+PNnq8ows0
fCSft20IXVBvAxl35Xr74anhz9ChMdfgGTfSpg+QTxOtWC13mFIKVueu2/gTKueexogwKadi3HND
D0+lua7nAJSrjrJGPOadfeeFvXHoR30I5uJOVcOxl154sbx06jmPSnUfBnN26+AOxMsQkmStQujS
OpNW3M20KbSjLiKDI/rF8FMqW0gB9wzTj4ouByrLRP1kO+UtYe39vNHxjJ1HXx+feStvPxS8I+Kz
/+VKdGrHwWXKwzJ7snQOHbmY+WPtl90uhNk9eKtAvc35osOw22m2KP6UW3kawvmrlZSB6RCF0vbs
JUINSMfssZHm+ov3bfM29/7C06jSvWfqe8cY3CTzx6C5MpY66e0KFck2reU4yd4lR0xFDGVETXkS
i2Uf7XJdEr1V4gVV9g8Vha+Na2J/8dzduGwYOfrZsiU62MYobMI7L4WKzSS/w6i43hVqd6LeOm+C
k1rxmvqBQ7tWIztxWU8SdaNt3E2WS0bAklQbGWqhtYb3Mw90YDzXQadg3qqnouESm3bOvA/wNqPc
qsirg8ec6MjtI8unmI298m/sezYjUwcyNpaluW0MwRCY9odaOMPPjO7xnTVld/71h9pbvU8tMGUa
ZmPrpOA2JxvjvfeEfZwB5iL+0I+8IjNeBVbJlLx8LaW1xQCdBZZUXgaRxyvk0tptc5uN0kuczPvV
+i4mjW+bLy1dmDGdGreU1DFrQYOc7Czd8w0iR3vlX1LZXWuCpiPJ7jwy6p80qJG/5aV1XmdYcJq4
mjZRVZ7TF80pdqkWgJQ7PXBNIjo9pN6luXZOfPb9nLrX7a7rdFFpraP5ikwZpT3E6bJk68FY7Yu5
SEaPUHLbVc7inSkiEMUrxkdexlXIIHykVqwbEybCXP1kWad36VMvBaWZxCD/mdr6/6TG/6Cp5f9E
ajx1+mtq/hivbfHfcxV//Vd/Jyv+4YPouCEDl2lZggzD/8Q1rskKvG6T4IVnhZ4IruGxv3kNz/xH
gFUBxEEm40pTELr4G9dwQv6VjaHnEKEKbZbT/QfBCnEN7/w3VMMBAnd8dmcKYXvXBMe/oRob6CSd
dVRu7svn5lZGd/Hx8nhJvsPkuPxfMlXir5Dqv/5ljufghPKV86Pgm/tXLmSrKIpjgQxSpqDakItO
1/vBftE1ghQ33tA46KqmCNPIhi6p+tz6YTW8aGncc061mfrF3bZkwXcKtvm9Dm2HaOdlJ11rf782
fvHCHUyyOaCr+2f8HioMWyUfTCPwLp4Wznu7QJF2oXSqCIctRTt0tflZrGPx6VkUOMWLNLw3e6zb
lNKjaw+OWFc1J6quYDM522b7gFHqPC9VOYX3FSVJFOls5diyqWBd0ySjmGU+hYh91r4Ban4XMMNt
0o1i7glOYWjteUzDP7JLvQW3wM26HbqwY++IpVjroa/MEvd/CASJfmtglmqRvBWIaLO6J8N35uBJ
QGrgAxfWup6uZTx+jAnRVGfTN2p+fFOmEppN1kPbcFS+po5bDLRdquw4hp7mrwjX5iPvtvp+UQGT
ql4CYz62QU01iwh0msjAgElppJ5vGzdgvQqZQ477uqFcgYooh74h0eek8VkXe1N2igZWy6MvhVUs
4Hl7d3Zg8cLa0b9HMJc0qiVNoTBvnd8/5NRwjiddmiMzLJXAPYaarp+7hfYFIeRa7FZ0yFuhDQL8
LpdRiyKaEHzPw6r4YNQt5LkP5UIfzrZZ+2HQ9k+LpHvwWId0Ou7HvOQLdodhxMM0haBI0ESwHqtc
3vugFdPL1q3dhOkn8YtDnzUZp5HFOj9Na9IHM81bOhR1meGy9lTtXfqyDz5yJ2PiLNNsOVBXprMj
7VP2K31mBeYQGsLjvEjgoanzihcKcLhM+AxavxbpLr9nom3vnV7MW8eviyP9vf5lMiospoml7H6y
hHPQ0Ozrbaewlgbu29A8hTR8TskCWIpwkasLjb1g5xi14lnWTb9PFdbobmThEFWyS1b96KxePfQd
2RZgl2U4BshTVMBnJVJfS2Hyl9sU669OGWDfYTBsB2AkkzI/v6cxtVxDT+2mkjbJmKqJlANRt18o
MdXRKw37h7KmkAIpPOw/fepSASRLn9WDedcg+/eL/5XlrthimmO6x6IHsu0DV6gdmqJ/r6js0mC4
JrrOjKMHYGFmfsYSpnrJIAzS8iswLDEd8tKgyRDb59azXBtVfmqX/YJaWka9VbQokG64RLUepjGi
p1q6Jyqo61u66/R/kXZey60jWZT9IkQggYR7JUAnUl7XviB0Hbw3CeDrZ/FOR7TE4ojRNU/dUdWt
JIC0J/deW9+UDNsf9ixQXGUFoEb/zYT+Hy/aW+/ZyTz530nr5DZjljU8JmiTAGcg8e8nLSC/vS57
mz1iG1S6vrPb6H9yVP+nBXwupjQsiST59AveMOQRWzVQbmiBqDG0ITs9Sv8/WzibeL16UIhTaaFo
/IRncPru37QgdcNhWLmGY538nW+eAZQtd3qaJVYDihxL7pq0vdLC34yE/34IlzMQGyHXswDCWZaB
z+t9ExyD48ZM8c3lfSWn23io9eelK9wvCdf84qC3TV3yZFHvG5lb3pbyZDuonfwWTKTVBC4B6DYa
+KH4MnGYcojVgHX7tRVUAneE1bWCCnyig7HT9JTdWs4F+5Wu9Bfq8fYR0Ft7eCuR6UI/kTzR+0eY
wtiGoTxQo1vKIOPkaKpN56zRdNf2DTTpqWYQakFHbX9YDol5hfBw+vP/aN4UKIQt9J7w9t43X3pV
s5ig+kiGNdbU5dcGdn5hVE8fj5jTt/6gGffsQ4VyEDkVFexarBMy/K7M5lmih+8NgXDkmqn/YmtS
ejqaV2Hr58lUydRMmnIXHqo1fb2uDrr8kSS/o7ELYsDlHz/a+8mAdff0AeFgmbaUjNVzaovQiMLp
ADj5ZlIifDGP6Cw/buHiN3rTwtlk0OgzNQuPFpx0hAk6rsiUe5JZfsVvffFBGEYI5zx6xHncXp+U
XK+zOPqdGz3qDn7V5IrP/XJn9zzXsXWL+fM8y6lK+MdFZdHZp/Ap5J6vrF6cYgm4J3Sfy3JtjI+O
vHV+I1aEX95vP36PJ6f+eSdkJXb4AaidESKf9XXZNaE1U1ZLAZHaLfuVn8mwDhFIfNyOe6kd/Min
x2SOOt/TtlahhIGzzE9N53ZxAYZXLMNztvK8fDu6YpVQG/24yZOO+5/PBkHA4wPi2j6P78iRu5UK
T6+PCPuLjKa9nRTDdyc3D3Vv3ZZDZ/uLjF/s1nniulTBhY7FvpVKvwmLZm9JpDt1z71PJMxPH/+0
0wxy/tZdphfddIXk2HK2WLY1xNxkhonXKhRMHezeVdRgYfnN1EpJ42WIr/TjS6+C4xDHIGY0hufZ
uhPlg5WwIpfo4nB1DD8cZ4Px2E+yK5/54oO9aefUDd6sb27jxGgRNDLixk/99DCW3OFNQWHtau9W
1JtaXeGgXJoGXMamx5TGYqef/v2b9hI6rxaquPQbl7BnaH2apig1iyuPda2Z0+t904wkk6QTLq/P
9h4Q1q76JQpc7+XjTnFpiLiezmc69VfDPPtGbtIVhTcgOuIqL4xvkWOvXKrr+qYv1/H8b17cm8bO
PhTXwaQ45rAnQ8kFW4PqcIuC/sprE5cWHZNqqG5KSxjy70n3zXvDcuqqxmRua3DXQIWkjC1X9tji
CJ2os1XhxlKyxR6FYgK+GzfbhVXeQrrnsgMfU6Nw3P2xmubKpHepl9pMCYZnsTYZ55G7TPOhSmMs
PGXvBD1i+0j8QQ21rcSnEg12dVsXwcff9lIHcix2rpISh2Tcv+9AtaMhbOXE7BNGke4aPZd+ZsbT
7ek08m+aYv0VBgAmwYr/vinKFF1YejwcNNZbj0wxNekvtqOeP34icWlpdGgFnIVAMnD+Ek02b4Wu
WuilJRLgLP5EDN5tN/6ew18mfEWX6IGVNei+JdWzAD1pGW0daFQLRgvX2sc/5lI/ezt0zp4566KO
lFCGDqdbDWx8KSiWVsc++WSM/2Ym/e/AkWe7tnGRusojmorEt9rdTWgKjZfmWmzrxfn6TStny7Lt
qWzqLFrx3L1Xf5m5LtDQlv+LceB6jsOEo+sgZM56pYy4z0uKjGcxMacPv3UjIVLnCyEaK9JCNnAI
fXe+thG9NBQ8an0eWWsC09NZo0laGUXrMPOwi197JIliwF2jIPi4R5yZq/7vFvRtM6fu+2bq6UUD
PdWjGQ1Wyqchs0YMHV3Sp+vRcuZniYY93LjSRC5DDW4osCZxp8BcRdXfExHGQIDNms+WQFRP6Jn6
z9Mg0ABqIRKyoIEs2oLNVNXBayvnRzEv3tNotzlYi0a4zxRYvMeJs7I/FiHpLPyVUzFdF1/zhtAQ
opAj5D6aRCdu1DpikbjP6vGxVTBiAgZthzgjbSo8JKYOCzmeAHUqpWS3cUAc4KdfzKBrwVXUYbNw
kwifI+eKs3cwJFv1BiuQX0QQrledRHKymjgFeqsZuOodobcCmyZIy1/a4CRfZz3rE9zZDW6UmhNi
0KEhZUvdNdGAgpP00ptsdMzAgO7yrLinS28HOdsPIi68ad2PtYrWzmTk9xnKx8CozQglr7RxpeSo
YVaNBgAtrr3JuY1RdBTEVZjOPfyZdh9HLQXJdGR3MCMJ07ey9HqQ+nPqfFJpEyFYGPBdiravNoV0
oVCmXk8OrJFIdQAKPb2GOHAHH39Dvaa6UudXZtJLg/BtFzrbXLSLgm6ZMjwKPC9deDeET05MWFD2
8nFf/RtRd74dBBwk8KjiK3TPdzFdqstYWEzZ83RfVrvYIf9wMzefXGKV6vRwurPWdh+3eXEUvmny
bEczoTR3UDYBvI0LvzaoMo9x/RjVy7eP27n4Dj3doibE/Rlj/v0w9LpmOakBSr+f0JXFcls16afU
tJ+otVz5XJdf43/b+vvv3wx5sgMwRhKW44PtEe4PfX7sJREH7qusSfBbd9ljinDx4+e7cMg4GUJx
H1HyYifhns3UGQBw9PKQg3PvNmoeKnXbTj+j+BVtWmptZgZs8sI4XwnKCHXPdT5CzK99/uPjn3F6
je970PtfYbx/zUq0btjH/IoRs6YePrfErZT65IdxoOovcQJC58q59Z8diBZNLLKnE74Ow+p9i6WV
pVMC5sjPLMuvG20jE3evwmvNiNPf+ceTsVNzdGHbBv/lfTuhGu06XypWQmU/S298TJAH7vrYu7HN
BF61AWE3Njnk9Um7T6qmWbun5KqPX+8/9xdCZ0PD3Q9VO+sv9uvtYrIQeFMnIXsdeHG37GXjbQjy
IuiJz0DSipEA5Lnxv88KvGEHY5ot2DnzA86eHIEyVVUaLRpMu78zhGQmVvVE+0Za7DjfzcZx5vb5
4ye9+FnfNCrfN6oXYR7hJGJ1tpYdUtGvfTxsqlZe2XlcGKs8HGkKDoYRLtbOqx66ifSvIgbJT8nc
K4q71nsp2G0U90TxyJas8dsCocvHz/bPuejUpu3wOm3B2nvWZYsmGzxCTijmFL9brl/S6i4MCW7W
fn/czsV3+Kads8FIfEY15w7PBjuryn/0xVqox4+bOH2Gf4yKN02c9Q0gUZApCx6lbx8XvQLtdg3t
eO1lnXUEHA2OFQNb8jNCFFgp9lniPjr5wTUwrH/8MBcnrzcPc3qfb+Ztoh1Su694mBJ8tvNL62zE
HHuTo0sojsiuEE0aV5q89HSMKNejrKezpzqbVTyzGSblUmE2eonx/n5O7gg92JjT/3zMZk/333bO
Lf4q7khIiWknFuXBFuW6t3FM5f9hNAJv+H+A/y50h7fNnPfsKSdaW6eZQRuZKN11jLa+LrorT/OX
h33e7ZiJuN5xHcAK5+d51ag6wa9CFEOC+KWPVCg3Rg8WZYXkzCxuM2OgZuY22l2iJ+PabOfyu4u5
9ACz1oSsQnjelQ95aaw5kBr4kszLrEXv+049gt5L9LzCqzPBtUPO60eNgkJVi98f99JLLb199rNR
7Zit5JjAs7vh+FyF4ldH0IFTPX/cyqWx8LaVs4FNrvtSzyFf0lFfvL5eiUr4YfO4mHexTgRU9nVa
1h+3ePG5XApOVEJOm6ezFiPyXurYoMSdJG64SVEN3lQmUHdCfqwrH+vSrAXy0LQoxhrwWE7L7JuB
TqIa1uBTU8NgHtuwekhK2//4aS4uLOgzGHZsp9Eanz1OHGYpN+rcc3CFBcrFN+edoe/6cWP2a+E9
GHa86ocrVONLswmvz6WwQzd0z687NM3T53qiuG2h1HRE7+fLvC+kXNvlNVTwP4uEgqtD1CEo02jt
BCB9+wodjKftkuBqUGOBijhYRvgg9rfWuC3VTdl++vhtXnywN62dVQmdQvVk/NBaTNmYvDKCCair
YBtNrrzBizMLKzI7aW6QmV/OJmRtgbZXnp5rtvTAtfoNYsGA3KVV32nQ0AUX/V88AINzM92GuUOY
8Hyl51x6Vn4AZWSiv0695/2bLYqqRv3Oghdzyg6LnwMpqIWOXc1Lroy4S2PcEdTH0DlRuUaa9O4b
aqULVJpQKu4XzfErt6uqxX0gHATbnXRfYVd19wTKqN6HXo+z+bRd+xc/wRUw25g6LZ2++/4nJIvt
lkVCgHQz3yON3yBB9/oHyz2aeCdwBjoopj/uSpc6Ltc/rst1IBvp8wsgcF+T6PKk8if3dRHsYh+K
DocN9EKHfJMuvvI1L+zY+ZacS059iuu7s69pQBGEHNZQLQCsd2iAp96kWhuTXCTTZG1SBdn2PeLn
K0958bji2BwUdA+HPYeW9y/WSkYeNHOovpZIR0y1TcRzQy5k+R0TRJLd1/LetrdL028+fr2nPnO+
Mjs21TQo4tTl7LM+JVxnkBERs36vvWoSWTTVkTK6cua7UPMV7JZwiXF55ZiAkt4/nd2inkQlU/mO
QVrwTCzLw5Q+2gU1tS3aXb07oiZaEgI/2UuJb4UefPyUFy5LWRwpasP68RxqzmeflfTmIS8KPisc
hUneKwstPK54ClasWPpw61n+4P4hgnzFTRjoxObK973wmnkDbH/Yarin4fv+BYRaaWq44ypKQjcq
+Smbxzj6deUZjX9+yjdtwKJ638bsWKFlt7QBpfPxFOBZDNKf9J+plcE+MHbcqX/vo/kb9c2VMYh9
DRvt459wYay++wVnnZgyDttUOH941Ml8gpXaYWSL+4PdTwFYmNWcpFfmo4sflllPl7xa5qO/Asw3
W4MmN3EPiZPdqobwu8US2+Jgi3AMEjDYP8WUbx8boseKjWGBo16FlhNFRxHJbOfU1WhuwNnoN6nn
qv5KnztfF7jbMOF9ORa0ZlhiztnLaKpsauy/zNpFHPX+l+tlN5LYwkrJK6/9vHOdWjptwUwkGshW
z8uAmhQd4XYarty5fgndNj1AA3rEaHENUX+5IRNWuGS1Q4b0vocteWkTbU4pUw52UCRskvDcELP4
9eNu9M8351AR89CbMFThpZ3NFpPN9d8ssBvhWA9MXFQ+xNJvZNLvyFy70tb5fC+Yj1AwnC7UHQ81
8FlbiZNB/kxKEkjciURx/D0cirnhNrpD7FyZa/8xydMYD4WGRpgO//m3Jvims2Yo4KU7xXI1Faaf
259xvKNY9DScJu6rMz61UGqKI2jzK7MPqKzzLTRNuzwgSz5ToG6d90Yla4xuJX6hxrCGF0eM5JjP
rZcTKEvQ4n2pvMn0T+WHXwbiopuoL5cnU43Vuu+mRgakNyfVDtlpcp9WksSrzK7JjIqrMEZnbA3a
V5JtEGTAxgLEjUDzkIqhJtkbCwa3eWn/Es4J7Fm8Kd9DFz/zqnOLpl4ZVhMmgQB3dnKtDxHMD9Mm
m1ZGNbivlAviY1pDr6jAuterxlbjj7xWpb1x8E1+smt3IrS2EfY6tzr3yQKq3j1FPc4ATnNymW4A
qunmIcJt+aOv6+Qhz0A+reB4wbxRtrbc6LXDdgJLfPJkDtFvzq5Aeie9HOCDTF7tgivq6yVw4fs9
q85OjMPgnu428As2zw07sGo/1RZXOjAzfiVzxGaojKt9YcSg250oX8seL8YqTue4Crp6NNrtCEP4
1pSqG1GEerjPYsetYGePlSaD3nYcfTNVov6RwpwFrjEsNTJo/FjTfb0ASa1Do8Gr0c4jLqyhOpBe
aAZx0+iPntm5D6I1qqBypH10lzAGDIa414+KIU0D09IrUiSrsdiMY68Pz9GUYy1NKUxi7YN1Md12
WheRim13IDd9wXWS7acdAajbzoCCvCoyxyEYNa3Uc106UewTCJt98xbvhkunDA/xFG5itzUfkSl7
z4C1GnNLuAXG2djxddYdup3pfNZsQmi01mt6vwiH6MhRklMIH9PYkN06BRNH5RuMpTOwzTbibMQ1
T/miGDVrDeLLtIHS5Mnj4GWYtAwjdjBoYYraLlDqP2NzGWt8zkO3Hu2UJbAiNC5+QMrq4HtKG3dj
pza1qT6p2tuhhy7RaRrh1j1F0v0JPFc9Df2s15spnL3hUPAq773YbShSe0gZIReqGS4dHLGt4s/Z
EfYakuWg9jYW2g6uDvL1YETLgYohhLSuVvPO6ir68ioxKoDEc0VMLnpltIm97uQ3jQIrtrWaEYIy
JySWuXuVwYj5ObJrE2vkXb22my0vV8+IWdLXDjxEdTCJadnn5VJmwQSRwPZnIMQv5Ey3yREWH1ex
XjIXBLzbbfodDUFa9wF5nniVRza+W4lD4EQk7nMTc1XraPuy1cHTV6idv5SYtuQmMToVmKHZb0o5
e88xphqIUnLsVpS7+1cjl/FGaoPawcVuHyYiaRBzy/qPAShsRxqysUlSDdJ02w6vbqMrQqqSjsE1
sUUIhAQfEiRJMyii8cJx182u9glbGtSlUhW6A9JviH9VWO6ewhD+BxalcvnSsjXOV+TYLq9enBqg
mzAMbxw1WjedcUpEmJh1NxjNQA8QMfk6zw1X+s40mFvN7vuHkUjhtaVZCaTBtiluEDcJ7dXpYlNs
yy7R1qD2PK5AuObNg9qYIm3NIYq4g5hJDnLLkndHucxfqrKOX4u2KI8C/sPPNLFDd6vQ4VRrStfN
7Msi1tWW+ArIMm0dnqxDLabmosM4ZRWESAawE7Ac6rle/MFq7gZZbSrugnGw2FsY87l1oDA3GYSx
Jp1YC7NO5iCz2n45At3WDW5I8Vj6hUVexk5L2kVfAdKdHvE7qOa2hSE8fCYdQ4V4opCNNEnQJ7UM
9DJpCU1liuYoHHPTQzbf9MLvLgNpuOpVB2BVf+vR7vtDIZk6SlvF9gYc06wdzNQp5Q5gXa1TMkvH
LXfWakvWhsAJiwHsl11J/FROarQ3RdNqyh9mbVk7uYfHc9Q77QnOWBFtdK9MPsGdsj6VwwTeMi3r
G68WcRRUQxQFDYnln93ahFcoukS/xUg/DS9Nq2cGxaayfOi1NN4OqNZ+qEG4CWZwKlEbOyMmca1X
sWt+yt0+8Uu8vYe85bp4V/Vsy/dNKFS7ziou3e1Vssy1wm2cpifATZJUG6fHyfzg9LIDDRRy6c3d
lDEkjzaKlTWX7frNgCNBfM8HqrKBm1iNfFComTGP5uMjfoBF7kSjjHAHfysO4A1Gd0KW9lNZDwbZ
43aNhxMYN3hBPLwaix2of3DWdst3vXMkLMi/Xnt3k7KnjXaTambjc59VNbJ/W00Hpx2jXdXVBCbO
o4C6gSmk3c+GVj0Xp4omI6dP8kNkDaSiuFBNHvJIGd56MuYCyulU5JEvHS7KV6KPhlNEbdshsArR
OyQ+XL58k3Y52H2kmEsGXgZmNKjKKnwaPUbLbsxsw96xNrQ7CxvQ6fKl6raJHllfyAmIgZ9hgVEb
iED9blGi+BJpavm6MAHAzgEJs+k0d04DZtuR3E9bMEpssDyQ8WOxjfR2eOiBnTnHoo6h0cpxjsQm
606kg2r2zCfZLyVvdlLbumP0RVzc6UhBw+QZGLeOQD0013Zq4B4cXLySM7uKLf5m/KYindiOkDhM
5jyWbGYwZxHVNl4IpF/li2PuW30U4piRbtETv1mF5ZOspFODLRn15yIm2njbeXz3Vae3nnNnmXP0
pEU1cw9+dAnZJn5imhZpEOvj0OwgHQ7p1wxWrrortJwIACDndzAwpHtMog7GQdXm7XCAGWBhwrFT
LCt9afKrST2YWUw5S2ISSjWfqO3pZjzxrqqFrRXl8rz4rk0Ejm4NCjA4jDqVkapOxivc32ySa64o
yv6HpjViXagFWUhk1vpOWvmQHQv0a9DaXVPLAtFi0mTnGXkatFavmTEQCatTUCde8ZUAExbAbD6r
XiQsY23uuXe2gAhyaCfXo5rtgjpdTRQL9kAb+BMtht2vAE0455E7XW1HCiwZc22biV1Ejc7aR8uQ
lTddlqUBHvI+XgMOybDvhssw4kauQLS5MPuDghDRjWfB0S6cen5xu7Ibn3Wui0WSpDduBD6lxCkE
JMFEEmfFd7Fcsi0cjngT9Xnjh8KONhGjv8CNSRptvkzTbtLxgeWu1S5BFYFbyQi97f40gFNXxtjh
6moSCymjppWstdSCV07YFePjWKgmW4ejkXm7wXL6u9gr9W9FM9UZE8kAJWcZ50PRnRIBXCj08Doc
UAkbZXcy/6pw84CbqAoDqkQ1C7gXXcuuN5HjUZ/7yrj1MgmBZBq8/EfK4srGQPOifZnZGcb8DKTk
NCr7IQ2X4mEi3d59JU09ij57elkHRrd4KUua7XwD5t5uYrNe1jkhxWwmNP2bNkkXIZDrdY+TaZQZ
16WdfQB952KBgQy19jxVaD5QVxcweqiZfjzHXKDVI9vFTVXVU3kjAU784K6czSDlXO0bxygi0HBe
z9qzU8augwMqKcB1efFM8EaYzb8MpwybH6KtyGEbnEIbAj1P2uIZlTRTSN8AqBxaL2avhamQxGcX
7gzOM29tmNU8rLqRCKXJ6MyXYS44J+DLnm9mLGt7MOpVsXJlqLlHVgy4D7EXpSuHqIk/pczYQeOz
W01ptodDeRiAZpUQYiWEYDvusGQDxssABm6cKo52qZeG9xM3QC91t+nZyndII1eJNzIAwIf0xf1i
9fgmReYRBc0+clkCk7oCx41scR6VAdcDOVXn3rkNpEJOGdbdQK6lX8li+JMnUGAYcu7WqTP30JH0
vtHcTvsjIkaWz9Q875WOmvTGIl5ZJ7y9Ntk1zmX005b1sG2AQWifBjODY5JWLqHmVSpKcdqj6hux
JPNE1nlqjZ9rxDOcwjzs1dnU5+vW0rp0xTGrDbBvZ8eOUA53zUV6Cd67qYxt2E7hsoeFN0f7XIvR
uYiu0LcFhNfRV/mo0r1mK8fYtyipyqOb25WJebo9UdecE7A+n2q17pehKo9UXtShig1z3jMtxnsO
VSFBER2A4rVI1fyT1QAhXbYU3OFNsW7cEMbBuQvBMq2WfbyxCcbapRGRPpVe292uJkpBPbmTpIyM
tTx9mNO8+dE43XiLXNjaEi7rBZDZgH8aTQb3ddAS9VUf+5HCXTmpwQjKwe6ZNoFwOGu15GlzrPB0
Ojdkn6TFS18CAIUPmg7OuoGE8JUUPNIm2IuMT9OYm48aTODvbgcHZh1P9nKIYr0/jFYuX6fC4Foo
koVe3i5K6RnDuG/jJzvUDZtlkmTdlQnl46CN0azWjdSnu8zpy10nx1adzibZhFrfhktWj+3PugT4
R5ZE2e1Ra2Q/SMlqSD0Ig94qvXqzzCLMbsmZXr6hhmydwOjJBeWgqnEkBFj0Je2BOvsmy27ujzhG
81UzLiSm9aw/sOU6wws0G2KqXdkNS0AHKwzal7L3qcc+vu8s9gzeQFYXqOYNQenjBkpuv5mnNH+q
IYesdb1x1oPpEm6sSt3dAtyJvqd4vV7qmYyFVRm6eOPhPz6CLNY/txAJfpSLnt2DO9DW+WR3OlyP
KvyGftfBLiYaNABJexcvFc1OcJ3rtYzV+MWz6+RPXuWEvRiTN209kszu7BHjPh8KKAb3Au0clHbS
388VaAcw2gLIkbTmm7gDIL0I11g2DDkrAnEubb9Q9k+7M7TbDKdnCjReLx/ZklbfBoz+0JV5+BNi
mg2QNMMIJN0c1VAA+tMtHBZlY2+C39/a49QdsyTLAf+Y3CNVMt3w05tH06jEi5L5c1iyTbCobqxS
M4G3GCFd7IJJb5Y/TDSCqqLy5Ca0Y7Wf2b+Xq2wpgS+3Qx1v+WvyjjCmrA5QtRL8PVbmT/eEOFRt
U+3V4gjll3WHzyNtOYuExA98c5tC2wHApEalTR2BTCbgWvi6ZrhMa0fGNfe+fdUFDfPBZ2Bu3gZ+
SvTVjsnr2IOahLSaAb+5SYzaDbw8BGQFbjV71BJ3+qZhjHqyGxH5lhZNhxzr8FFx2UqnE464I3il
2I2zmT21cCrA7ruWT/xwdd938ATtzBsTstFJ4Os47xWBDfP6+zDAZegdAzJLOvG9AjqBNWziWM+c
da1rHilArgAIO/EDfLhm4afGntwtXEYt4NJA4EWf2X83RnqIoazAoUH+307eEK4qz+xhpMLyLmY5
vXgYix9Ry+L3VdYU2uskKep2RTjBEoy4Qp+HXHF/AqILiZI9IvZrkhnaqRFSsahkA8AOXw8sHKE2
QmksPHBrIILzj8csKOIcUWurz46vIE1xTO+A3INWFtOjZnDhR0GphfU6gsCsMbOHMdRvSzGvWWKu
zRXlW/5PnVcUn/OZYLdtxvwxr4SVRxuznr1A8SJcMkWM8VgKr+3gaLXW7win4pqVvvw+WB1CNTd9
Cjthjrf1MljBafP8yZ0z57kYSEtj2+oM2c/FPem+W6SDG21x9fyB18HwmSD7OysxVbXfDy6ODS5o
tXuwPDYW9FNtkH3A5KKlNSqHeNO01+djGQnrtUqkYDKmLhqcQC1ww2F/qBX7V2Otz5nuBQDzoJ/G
bUgEUjyyHPXN+HMM7WHtSftBijSC01RzkloRnzweh5GhA/8NkDRj6oEcR/e3PVOZAnykTL834uWr
V4bya9jN6okiGGdJL7XKg8vogiLjdoOLWDrjCB0PBtbwBfvwWiVL8hx6S7ppzcRZe6IMk02NQjuF
00knWLe4m02MMTEAZi0RztEasfT7rtlGj3YLsnJVo0Bg90vPg/y4msbncIEd+Fk7YitPi60uan0P
mdczNhmBMIBz9bxO1l6h/erngbislvP473CwNbHWwkJgJlDxhmyr5aBap8InT5BnvFNl2706spBb
oKoyaIYKVtfcC5pWiH4Y2frYPhpaLe4BjEJlRim6zrxCAV5JgGkXog/vyPPzIJg38Cx9HemHdVsn
3UtVD68O6Qf45Iz5CehsckRjuDDLIiJvb7hqI3JnToHs9Xnvt5L9+NZpreErsU+Oc0Oo/cRsWzUV
EBZzZnt4ojhORhTvBXa0kvNTY3/mbKhulFsqkF9qGsmhy/tfNZtKWL6eS/5bTddYCaUPgUt1KlhC
IXvKJ9kITawwTig6vkNrc3Rco/2JSTR0K4/tNuB3cUu2Vent2jZNkLbX0zAi1Cyb21i5zL5s2aTp
pwtpjF4hYtCkXHXeT/HoVat2MJk4GtmfkGskiDp3BIxVhE71TueTgJNBDgIZ8MMYVJJs884Z9gb+
VW970n28ZgM0MDjS2atmohgPHGWIm3BJJ33D4YHYt6Tx7hmWj1lM5QDZqAdDcbLCPVwvaW08wtJh
v7FP9jYovc1brtYQPkRhDU0JjszXOhml33YdSIbcK8IvLUce73TFrKZVxSf7bFOEJSdySTvzyaxA
F4RjKvcQ7FiSdaUVIdFIUAt9czQ66DtxqFA4kOcB61bZ7W0Yze4vCpq/8Ug8hnGWWKRnuMb9bCWV
2CyAIfJ15IT5s9nLYZu0RvLHzDO0f2EXsvF0tQIeu1PBP1jNs1cc5/TETw21OFpWRAiU3FNA8n2N
ahexJcee6bMMoX+sQjeDV2iS6IDmPhfm3lhqfdgORLuM4GW7tljLwkb4N8gBmhBQ5TbdpFo8ZwCF
uI/1e10bw5cp79o+cJJoGTcI8tFW4qwNb93II/aiS+AEb7MyN49a0hsm2KRo9nZxQX3/LuZukOCs
1poabhTm5KegOD76mVYkx1SWjRWEMpqdnTnPqbaFmmK/AtwQalWzc8IxgcFxW1flkj1GonFfYAbq
oz/Qs4+DQwQUlcZIz/a4ajTNby2KLNGqiGs7fUB4rDlw16uB0j+vDOYnKaOvRdwpOF1m07yOlOmW
X2Abq/xhZN+7L5kDp10JvqJfdbVhPJKgZWdBmJXiRTvtdneRNEW3gyof+j0xaGtJwM09WKHueRCZ
Rd280cXvJTHjzVSKCVCqVRbU4CfIwb5ux+kx571vJrO1qUALsOzWkNziFQmXLTDD9rGLjGGnAFtw
jGq95b4P9eSBbZ26K/8iDx0i5igo6A7/K3sKf5UQRltf4wLZ9CEHRN2qLVNr2upVoSRhNKUWxHYX
fi5NVw/Q3bbuEYgLyGe3pwr/NBgMbD+hE38mj5YtY7TEGlsDERWf22HO5nVG6my8JocUKOMQUT9d
DVoE5q6lHMDcbENUzHPQeLbsjlEPXWl2MhDGpBByA1QBlDerLFyDoGmetUVrP+VFbXGzxor1WxZp
+gDJ3SVNUAACHxFArHPb7jkHu11cHCrKhc89+Z6KFK/MNI6JNXh/AKICz9PDQZAMEnadQru0zMnG
cyLCxuKldgn66r18N5WnVDRi8uJ9WWRS49WM0C2jrPlWWLMFbVGr0QD16lknm4zVNSchNPzt1bX2
WMBXx5Tyi2y72bMgmHLRSeVgYgOakxqmVxrXMUL/3Qnlga2fUjcmdSdMzUMWF/GXNIzrdp0MOUcz
vaU/c6fsfaIqeE80w0sorBNM0j5xX1XU1XzFCp5JPw0cNHCFFPHc77rKdoCmdPNwmEsKIUc9lF60
kd7ctDd1r/p6P6RlyZUBn/pO9k05Ens4gjr2wmw0VoTTadEBJQs3hEW59EcZhhT4+OKEOMJ2yPJ7
vYSSAia0qQIIK0C9AI0DXptmbq0Qg7X1TufO8Kk5LbpR79LzbK8mE8hldH/nok+kflcabfJ/SDuv
HbmxZdv+0CVAb15JpqssX1LJvBBVMvTe8+vPoDbOVRYzkYT2aajV3ZBaweVixYqYMafNTlU3EHQD
L+JGkT/VaZQ9dEZGJBiTd2SqeL1tB3Kj8S4ykEd2s9LkedaH1RjdSFJnfJVoMjoKfVqPD1Xe0Eao
DQDJnSyQbnxkIUI37fNShvswLN9jCVGGbVVNSf+lKKhZ2KXVB+GuKmhrgw3ZyDcdvcOU6sjaPBV9
Nx1hoaOfj8Zo+lEDs/GTR6lBVRgJoia7SaIxF9w0M4TPU12ID6LvI9UjpqSNtLhMxQ1MhPRQTbIu
E+hY+nCXFpPxRaFBxHd9odHljZIl+i17ydsSR4lba2za7GZoJPWdiJMZ0jSpqPbUuj7nNSxoLIAC
lVyd1sa0k1PTbNzI9yPaDQnFJFrDaE0jsTi12GuFwaFw5KNhASgKKm9zVqJN9E54zb2h3EcGV6qd
hsn4zsJJd6FRR/H3mGHbchrKwgtF0YTiShcHE4k7Q3npG1OYk45e7cYS8gqOFlV9NNeeukOTWn68
n/yiqHZ+rU2fYK3sEkSOhuEzCj6hW4y+cjuSrn6iih59z5qy2qPSTteXkTaoEyD/CifRoMkbmKzI
UabeaCBGkNTRC/TlpWkj6ppPLokJ6wUQntrcJY3QJ89NDs+ek5rJxNsY2oBxC4QBOUFIcC0SiWj1
oPjbGPpvqAnF5NBA7UixJsU/OoqV1IegJYZ4LyjioECqZ1LwDP9l3LNlfWQ5xlElpa+ZFTKtXZSG
rjeE2ee6R0p3I9YmWXSq64IwU6LDujl1lhA8NV5TUPoK4/qb4vtQ/6L+sFehWIQIM0qm17BWVFi4
hvgl0ArySqrXw8EMBrEl29bKIv2PZTig1Fj0hXjb9JDL38eaEIjPQTCywyP2lnHUuLIPaTpK4U1E
lZk3acDs2yNo/DfIy5p7Ke7RGVZqS38KZfyw09MD+Gj6Rv2CBCfJU11AieHGa3S6vHxpaG97WUbG
Is79bzqBUG13g0euMUKSggdOPb6VsVkYcHbWEBD7FZeLI3NvD0dhQiIa4XUfodp8aMNHxU+U6ZAg
U5t/Kaeov09CHaWXzI+TL1BTQvslSnXzqQHU9GnUDYUysF4IJPvD/AaBqipwJ4SPocZX6NJEu4g3
BC0vsUwyqWjTWxJ6yRPfLkhQRUqN+iMe2+rYZVr1KOkEJrJaTq9FOQZ3uSabM/tu4UpT0t3opE1E
lpPKAcI7lTD6u1HXyswelcSsMpQ4I2N4jqKGyqchVvJTlLXyT1UsLKSCQ6WbqUhN+VtIDEjucwQX
YVN6NPY15+WAekl7S83N+C4VrXmcscGk1SuxdK2s9OJdX4lhykMwVLaop4tPXS53qNfqKMBAAap+
9sBCMuctDsloyhb+ed7EVC3TGkbcVuWRFdINWW5gcrM2GsWJ31xZEjRqRWW6nhYlb3VbVXcQXQWP
+RDDccW2ynLIGcsOSVX0RXs705qifS7lUn5E9jlEKaob7sEtyl/pqZRu9UHSNiVc/G8l1XvPQbdX
SzchMrtuIvcFvWv5yC5Rs5TOY1EHzt8JkXlD6Wf4QqYo2xI5g0lPx6I5Vkrg3xlaYbyKrY4gVyW3
90XfWvvQR6zKhT+/5r0CI/awh4Sanlvo+NWfnCVv0xW19RhVLZmqBD7H0tcVhL4k8UEJWwi9iqQx
3RR38qUVCe5FtuYGhi1zQAU5kNPfnk/sdxv2MG/doNpWB66X4I/3BOnwsQV9hCxI76UvkVT335Us
RFqHxGhNVO/DhPMYhJB672NaM26iRtX3yMTCcKshTsyOFoX0eQTfQDkzKiPao73pm1zPCDiRShtd
aB1upJzERrwLqAAyF2paeIceql9v01uh8kvhGO48UYX9U2miWXNLiJNn34d11QbIIj335DCJpMi6
2YjyddkW/gyFZ1GTyA4yOebndPJybaN3rVFu6iiEcqlL09ZNI2XKUCz0EfNNW6MQtkQURYWUnDzu
s8SfUBwJ0czuhLS/lYnraP9FTg6ye660o1/rrbRLINp81FA1vxs90O1kXqXa53kjesQt88JtPZQI
swfynKb/vZtKmYNSaXNxiyqC6yOOegdpLtR9iGw13aueE2ZZ/lijSFRCkw8zN+Jl+FMSaRxxCK4n
YYIzHjcpOHWto29ISXdKmg5qp2KHv4gfvcGIw5vYb+Jn2mYoy7MUR00z4O9NPb+mrwQaZvKHir+n
/ul/ok+dc9W30b0v6SSpAer5IEqI06MtDa48YXnUcy4mJqx1BKJnpKYElAfGIah+IPQLZ4ieN913
LdJwWtBHp4913lhwsVPfgvwWyY8NKuVi9txi9VmF3v3o4cbuecLoD20zVE8S6saRLYsZFYsurbeW
h0aYZzZQWk9tgQzLHBZuo7xWjU0ga+m+pVlTd0xDFJ8pnJH4LfmzYKHQVO8wctl0N42utw992cG2
haa34m8rzYRveSCzQLe3h+QjyIs2f1QiVb4bMiFQjmDrcrqm9JAUl1mJ+aPQZDHFnY6jQqU/5K1R
Vg8092mcjT7bRcQ3R8kLpjevivuXqpm5Z1p45W8rq0VBrEh9D+EPgwBri4InhNdSkXQHMtfyq07k
/QUCxJEMvaZQdlBL6a3NvSnh7kho7BiKId6oWtyZhGijetPHYWV9SQaxus2Qcqe7hGVREDBLS0hw
GgFpEKONqHqJSYzuJBO0JUxAFKjrM2h6crLu2RNViGB8AUmQVF8JeyokVVBh2WtVEP+u6fwTdqml
dMEjT3mzQ+E9UVyFbvnUETvVQk9Qzc10M5dxNbvUzYEsPTCcZ9xADHJJzLk/xiLdVVMjfzakdqBa
2OcbZlz8BrSvwAtq3H+yy0uGgJ+bu+cRO2mkI6iZJrjltEM6YosmFqcgp1wDe7ygk1onAECIU7tF
z169hbuyjJwUYNxnhX77VxVyJjc25OCnKfMp+0odipoCRG5GvBYlMlN88RAcR7MevlgIbOnb0NIr
cYPHtQBicRn6XyyzMn/64yTHh6zPSSOBTkRgjgB+iB1YlqW7EZEf4AKw4H9tMjV6D4dMeSvpAhcA
g2Xm9wBkU+MoZZFWVPN982dA+cLCxVN/IYXaIy8vwPCH64L54FAHUfoARzrEnBK4jN62jLGY9nB5
Wk+kMIGByL4ZvnRpJRb3sSf2Pccwgs16VPuie0CffboJpG74IXKv/lLyMkBxIEYWkXSwPO/zyBy+
yoWkvoylICVU2cPQ28/hmUG1kNTSlny2PqJAlkloC+pKJtt05EqiG8pW87XiNXmMhiCuDnkNK7jb
4qhHO+ooJkP7iYAmxYSO7EHa+FD4F2rpx46sKhoCY5NH7jv2hfpVaQf1PcgI8B0F9Q0uE67W5gZ6
51w/UDsfnppYaPPd/4N2O2uzqsOFh7GSu0Kndr/NtkZiOyAD/Ry3mbmT9Da6HQe/f5OjBrkCRRS/
XYfbnqN6DVqqwH3QKG2AIV4AlfNe6uqgHWEPr5/HUL5LObjopByuW7kAtKUWSRcAjU6IK6sLdLpY
RJ4wNhHVeDlwROE5tALbyu+p5Rbq43VTF7CulioblqlQfaFhbDEg8FlFAkkRMm0BLzbR+xTn3tN1
ExfmjM7ymQtIYTzisitFUxCQaGNMKMVTYXzKpg1J/OsmzlHQpqjSKg++TIONeIlsjwO428lWqxSl
e3hD4AePdyIw2Qk6pOuWlrB9+DRECI24zS1jbu5ZwLozZDQsL8zBkhSeHZHWQw6PJ8JeH36kJlKp
q3Dkea1Pm05mgzCtzNLqoMj1mZj5tBktL6a4AmdLG08yOR3JQ1GiB20XWndReOf7m45yr74Cvj5f
sRn2DIZNptFOF5fYdRkG+sECG2fn3bOct/suo1es3VyfyT9w8Y8js0Qy4DrLJdFpsiRRGgwhB0hC
DF24vVNv9B3ic65gCzZEdRuUOV3PtRzyjk7pdk6zGZzepU/TJjC0IWF3KT9sDFdz25UOgfMTwWdJ
pAFAfxu6utyuhZm0YQWXEyLLD0P72pgrlHnKsvdkbsHQmVkZij44uJcrKiQ+WWoTEtlyM4+7cztX
dmSHXJA92X/HDZuyQ4XUAR/j/mfUYC0d3/UccqlOsXKC/rTefViNGWxPww3cgYoJXd6i6VHqi8Qz
Uwm5qPEQUpTwXSqeEbR5L/VWuvf2QnrU7ZYV+BzYLz/XJl0+O8EL8/O5O4H7o1jR5V6Eefh0YFyW
n0zDyQ7fH3KnsSFBNjM7PHjbYv8DKIud2bCDj/bv3o6caGX5z7pkJM41joqGFADsMKosDlxN2t0Y
Kl231bp1SklEePtLpOlONQahLavAxAsByZI3uX6tyaeQkj6EkXF3/XCcuRmaUyDB4I6hDwz+r+Vq
5CndANZEzlPRHvKgcFuxeR4jvXZ6QXqU0WOmAnV/3eYZzQoj58yLcGSLiG+yTT+ugZ5YQHYDidpK
ZN1X5ZeiJ4is1f6pFvLbMUNkpdfvqeOS2tYq4LFq8zggq1sr8W1WTvva9+9o73xe+aq5q+Tjxpy/
StG4Q5gM2k4+flVVjxQ74SJGLvs9L9SjSOiuRSq60vmdqbeOP5i2kLWfLfiRBG0uLSnvtNuu9L5c
XBBap3QTEiHljNzRkCny+gNQ6zIFqasJLpyadl/6LgmyfUzmDtDYj+sjP4sC5uU4Mbk4EnI1gvvI
MFmx8TUSZeiz9NRo26rf52vklWdeb2FssfaD5gOM7zHWAaoizqP+jd7EyuV5dq9ghJNlaDNvrcxi
flxKcLRj1Gbo3IhIlVJr2qETR4pIWfFl574ELQIDHk78Nxxo+uIE+xABNkKDYLyvmY9jJv6m1ZKU
Wlp/niYjf72+SmcTZ6qwQFukUuBShnBt9vYnjkvWqq6GVxE14vyboh6jNarBS38+kRPbn2nDIyy2
f2EBLfVzMGsIjr83pDSm3lgZwtl8MYRTE/MnnAxBiIQOPAsmRCBVPEXtqIfjDOodgBLXJ+t8A1jQ
7MBJw6qoOiHnR0tFqpRCoxmeLYTiTuJB4ivdK0d+Jag9P6yYgeVXlGFHpjNuHvDJgPLGl7tmstC9
k16baJuCR8lA4dAB0H41Cs25Pqjzc0qwLtGoNrfF0SG3GFQvdEFjlT4pa6zaatgeOq9DWjZ9ii3k
WGG7vG7vbLkM7EHZLeOn+ae5uBtmCok0llD1U/P3Tpfu0Sx/zpAZU1d7kc8swSLMAWJQdNDrlr7w
QMJcCc4i3bCD2njid+Z7v6uockeK6QbNWuPx7GI+OHoiIhhZ5yAepRHaQD+umlgNVQvaFX/XOrX6
Imm/e3qtMpEKu7FJu69Z12+uz+TZdpwtqrR0S9AXq9rSH7UlAqm+iMU8Uh0tRBhD+zXzJf+zFZ5w
Gvsdv0c/6GJcpHJH2cp0gBzD/VB80yqPvNdKvHBhpbBhslYqLwVxychBsbgwEYfg4SPcmiTK1OoG
Gb+xfb0+lDMKCeCBDIQqLOG6TI/24mWK9BKyyUge2aDppFvUJxq3NMrhkAxKdBxb7ben9A04efK5
RZeh+0NLY0WFdCNH3rDSKX927qA6kHTqEbPXJVhfuK2+LhMoDyXNjmS1B5wDpsVMVeWTonbJYWrg
E/TVNluJ3jlf59uUDsZZWAB0Ovt04ZCR/aw7paQl1HXdo+veucc7/m07/9hu7e3hYNv842673fJv
9sHeNfZht7Ofd/z0v3/ptJ+828/2jl8+8M9nfh+/dzP/Oj858w+Hv9z5J8exXefpyd3z47jHljv/
xN8OP+bfMv/W+T/cn8fXp9fjz2PhFvzX8ciPn8f5f+E7j+71rXC+4xRVRPoH6n66tBAH+nha1ZbU
MWVVED6NZcfVDxTZt1586+mfrts5X2VFVXTODl25wJaXDdv+qJVT1YAaRlvV7oqOXkTtmALuKkKn
sH5fN3ZpUBxSuMtUQ8XuYlCpgpy5ZJF5jJPikUbxA/3VgIz7205eI4c830aKikuVIQfRdSKIhReP
fSXqJj8z7DSJ3dx7rcvSJUEI6UG9yZofIBCuD+3c1ykacQ60Lzo1aw7Ox/VC1kwplAj58qlTqyMa
bIkLRCG/GVBZX3Gr544cU5YFdQ7xikYI+9FUWOu+qtUxbYmdGR8kig3obY6pO4x6HthUP/Ub30CT
GxjOqwEKZ8Xf/pm6jxcJWL45zMCpK/MN9tF+B6eaCK8faXE7t7//51WtPACasscNn7LrtvShuqnz
q9/SX6BsvBe62nb9sbdb+7VwRfv3T9Pxt4Y73ggrp2b2SctPgy1FIeUxnxl5XqWTyGQCoRlB/Wva
rVJTp4AVQFmLsc5NwP1kwhc5E52qZwdm6MYYQFhr8Ea1qEjTFrzGLnzG/8R2/WBisZcKyWwNqerY
u6gN7PNOGF1tzNsDjJj0DY/gXBQp+xkLXen0WfKgtGL5rzHQ/AXol8y5MYKgP+mEk3lME4Rs1Y4v
gCI3cJDauc31nChv/JqgU3v95FxwCjQjazPfzMx/tqQDoCNjpGzC0yhpAlcSbkTrLk2Jtur/o53F
S6ISOnrCIYbjbgXkLN15IIhCdJLKZCVYuLRDIBXXoPQXZ6agxflAxy/2WwnUS5lLT2Xh/4iMtX1+
wdvQ2Ey4I5FCmbf6x33eBzGY4oRUQgXw166VztFk1IIDbY0sRpofcx9P1MwY+tfSYi8OUAiYQc6s
tSodjuHjxMYLfjUofkraLENJTrh9q8H568KKn5EuuHBMa9x/FAL4l8Ugoxa+AyCMuBXpU+g/ALVQ
xX1ZP/byTgTIoIa3eXcjDruCnuDqOahuAVa11laL7Sl/u75H/+Sdz6fh77cspkGNmhAhNqaBbxnz
nd/c5+J3D4UiRbul4VvXduHwknhHL+oApGyQqx7HldDowrYiMtThg+Na05RlRCB1upLrFdNRVGi4
Km3BfQ1e7fpALxxGqFq5MCH2IkW3TIy1APLhnqBeRq/hbznXYCjSftGkvCkhnftnU7OwoYKbkXn7
zOqLp7669PtSLWJFtynIf+nC8amotSPY2h9eXKw57fPzwgsBAUSKPdwKxrKuJPRyWaLoxS5WhF1Z
mj+UWIbVwfr2r0PCDA9iWaTmI0l/wvsTtzl2gDIhf6Pa2HS3wZCC9qH7Ix835B5WsomXbuH5pT/X
S0iX/Ydl5cSWpQp1WXQByTnSCeZTQYUVAXeonb4kTVFGWyWiXr2hEml+UZVmiABXTNxWQhj3o0PF
IzzQFK+/JpBgGHdeVfS/0F20plvavGYGQIAQqZunGo+dZqJ4uwW5kPwePdpIXX0KtVeZpvRHsUqs
G7bM0PAe6btPRVDRMjgoSCdDlJHBoI4G7ayYG1afDX3yP83s9d8oHDeHKBvaX54RNQf6w4bon539
XPb4GwgszmszdX1PI6FJ/6+QuGk8+FDliv1+gj5iU+fi8On6yl9wEFS5ZYnAjDyVQZXs427OM4Db
rZlZNrBJW1eKmyKObVJ+sJ6AaEK0DFzVJ0g2ntVocMyA3qQ8O+a05ht0vUhy9HT9e87Den0W5SFl
QqOWZWiLHJ1VTVESGoJnS5n6rKo+XcoVfAT1PpqCr+YkrUS/576JcdPkQ1GLdxtb8uPo/bjQBbkV
BUAJoXcb1cbvfmqmlS1/doip68wPFXhSZ4755ZjKoclapJcoYjeWK7U3U8M+Ncd/3TkLKwu3NFqT
NHURVrqRXiPqES3cJCNVM0NccYDn99ufQicMbAyKSHKxR7UiGZUyBCialu+hRanF/FmGiHOW91F0
MOSVqOR8R8xZLZNyo2zgb/8EnSf+gjemAoaywV+Y015RvCewPLbUdncq0ZYyef8cQarMCAeCEif5
NHPeMSfmYPcDn1dbJrktyQ7ajYb+nTHB45OtGFruijk1YSjz6xUJFygLF1tvCHupCTowIhTxpRjk
dvYwwZv0b8dpaWSxVNgeYCzBSKD8CI1tAv8USJC2+lSvpYCWF/DS0uLdigrt6Hc0JDjF0DgtkqZB
BAMYWtZKs3JZrU3c0mPRrZNUKZYa68339wZAK2NzfdrOosf/jEYjfQt9JcWJ+Sl7sgtA4Wg1HZyo
vBvudAuZrJveCr+0m/5Tewx2143Nf9ZpiPYfW7zMOMCzxObClswVX0PpHDuZ92aE29gonJAu1FKE
EeBNEbal/37d4OUJ/P8GlzASCtlFNNUYlHPYPgbRHvRmm4ZrLOZnScHFwJbBSzyEMnjy2c5N1Tmf
6siVf1bAynZzswKEIm61vT6wy3vw78AWLrDINamSs3kPxlud1h/VzWjXUlcc7fLOWA5rkQzSMhmY
VYkVpfqaRruuWLku1v78hQcyQp1AJhVjRAkdgII2GvArXuHijkM6gv4ldjj4no+7u4OhBnyRFDu1
AfZwdKLhtQKmbqm2LxzC8YtIOen6yiyd+J85gyqDMMPUJPiuP1qEy8Tw1ByLlnQbekjcRNvMp1sT
kH0druyCi/N3YmuxC2QzETQNoiPaaXvwxk+p8np9MNKahcUOyMwxU6sBC6Xu0h5TVC+5/1zB81Tu
AJrRtlrRM+NvKcnDD+2gLbNifx7BmcegXkpdkZIz+l8fZ9PrUe+msy52hEACEJ0a3fhZJYVk2XQ4
wlzXcFl1ylA+J4aePuh+HEPyJSoBMrMTkm8UDtdO3kWXwvVMckmcU5eLLzJkHkW0QfJF3QvCrXV/
01ib66NeMzEf/hOXrKT0qoSJGjtiZNwD67O9LLrPqnRlp148GycjWdxjXC6dGU6YqbukOWoG9D6e
QM/HAIMPBd0b00oCukv8o1rma4/YM6TFn2NyYnxxtfVVAWWnwTQ+J3THPsgb7xs9qtlePCpPqcur
6BnnuZ9WyqIXD+eJ1cUF1CMiAMXrPGQaZ0R5W8UvOewKARHdys69eHD+WpIXjieKatDsFZaCBuAu
iZlGXjn8K7tk6WiMufG3yrGQ0FYjF1t5qGw1XQlJ14ax8DDWIBV6YLFMnfRqmNh4ub7VLy4ISAiC
Qxn3vAwNs4g3plYiyhgmvi1qTjq4EVLi3mM07K9bOkM1zTuOxnNJFfGYs3Dhx1MVJ5DcgX/nyqRx
zVOOXfc7gRgiuge+7zT5plf2Rvpt9O4K7VFa2w7nGpWz9fkWmgG+UHcvdh6MQ8EU5mXs9E/WFn2q
52mfx7Z6aDa3o2towLluK6etHWElJXVpgmcaadUED0DwvTjkHk2xkeAVLGBUv1WBsNWH7wilPQza
J3jQVhzXJY9CWRD2dYheVOAnH6cYIXsw8RMMOYh0OsN0TKP3gY4PDUhfdoQYo25+XV/UiwYBKKKN
RfUTqPBHg0JBiFJ4TezEZn4c62+1iZwxfd5mD0mP/2lKR9eP1/Bx8x+6vJMIGki8S8CggUN9NGpE
0HRlUodRFcBIfJC7I/x6K875ohEqVchIwV12hue1TCjhlFk+qEInoIaEqQzEXe3rm+sTeDH8N2Gd
ZjjwspBP/DiYqpchDzP62KFp826sHiYIp4KqvqcguUkbdRuUwSMsxSDvasdK3q5bv+RdIH5DOxkw
DHzvi+XTrSnTS2t+ewz0Sw23Xf7zuoGLswhOGXgtyVK0LD6OLqZrbxAVwgeDpnaNU1AI4pa+qBVn
P1/IZzvixMziwhbp9MuNOQ4jTz6zZdptum2jFzVwrw9nzc7iMKPS0tO0wjODXi87JGsXp28lQiBg
M68buniuTga0uJ3B1+htMTFvuSxCkPEGIA4alkZ9aA03y8N9ba5o/lxcKLTP4Z2GN0VZIkTmJj6x
KnGPfnwzTl9FpPWq79fHdMkExRgFlBqU/kCPP+4FQYlKPaJdGT0MGBaHTZZyN6+B4y/t6FMji0sG
UtFIDTKMpLr5CEPuk5U9Xx/GmgXl4zAUJUtz1OI5Mxp8c8ODlqwsxcXHrEVgO2esyZYuUemxOKIK
UnEqa/OLmN/DajzKL0L7OQqeEJ8J7oQ7hNSntTf0pb19YnX5UguItRNtzt/08eR45mtTUUaBjkHY
XZ+/eesuz+qpncU28CuxHyiOIwMNt9UulMenjkbTyXrUpx+pKFu2Eb9ft3hx4/2dT225JzK6dWCR
5b7QREefaVna57jcXDeyNn2LbQFmAr45j2F11m6KA3vS7ZI6arDyYl8zM+/Ok6dJbtS9MhiYKXhx
JsNop/o7nc2FuIJsOiuwz9Ha6TLNk3piSB2lxJBBXzta6kM2+0b2UyrvvOK5mgWX4sIBKUokt5YT
vXC66IcEHkJd2JIkdTGNVuRHtTxfh0kn3jSZcd+1n64v1KXjhQkkefh7dncLJ+5pOZ3+3mzCgOR1
TgsUVLkDBDgixR57iJrEG0PJ3F77Ovi0p/krgfCFJUQwRgfBxflWqVN+nFl6fCVay7lEIHe2+3wX
qV8D8bsWrpyzC7v+g5n5M04WUFdn1QwDM03T7r1meGjU8neTrUEmLxznD2YWs9m0U9mFDWYgdbhT
IdczQjt+Ggzrrso96EfWMhIXbkZy5vgBGleQM1uuXiQJYhnVXPWRXr5Cf7YJ2t+B5++E/oUtZQ/5
uxWuCWhfHOOJzfnXT6ZSUIVeKxt5dlluNb1U8ZNNJxlU/M2KPtbFNeOdQFyrS8RMi8ksYGDyIU3C
B1NAR5lq203pTTn5K2+SNTOL8ShD5Rs9dL/O0OxK6GrrbRLsr5+y+UsXXn5G5s0KOjKH2VicY/i4
iyyGQ5POXnDp8K5VZK0gn0jtJvpvNroFzgiQHqf5T4R9sjoWgACCMkwNQe+2+l4ZWidZy5dcnDIL
EA7xC0GksViZOlUyo9NMsk7o2iXy51FBKMNfufkv7TPQKsDFeEzRmrWYNN8fZMFvhRhBbmnnBVQ2
IjV2SxVauc5ymmQgcYqux/WVujSyGTcOHp7Qj7fAx80d9ToP4wImo6AxRceq0tI1rK7fhsq0MrxL
ju/U0sIj0fmgT3rM8AJLdYpWvc066+BngctNc/j3Qck0rZsgDIAALx/CSLp7iRWTBC4GyAbFaFdF
+masrJXb+NIul2kgpIxn6rziFgtWGhBBw7hISAvFYDgihu4E5lEHAhNtrw/o0tydWlrc+xBxTd44
MKBM2E4DLErGe2dtOuXluplL1++pmcVmkARZ9BkuZrTpwegtpL8K57qJyyMxeLZzlCi/L05SkiZI
pihktNLs9ziQvP1itJte+282AM03/2tl4eLCWFLKYM4St8UjsMAx2ECWeH0gZw2DuDYasBkCSF2d
xV9MVjF0KW3+GiOx8Tg/i9vwebz5JDjJcdhr2+oYHoyb+NZ8oIPg3t8KxyfRJV77cv0rLh3f049Y
HKoQEYsWlniu+fF+0F6FNnTEemXJ1mwslqwaethCYmyY6lb1v/b0SEJdfH0cl3yfArEqWlIKYuPL
EzskcjwYJndSGE3vRRrcdkp6jJVomyRwUoEAMKWgXrF5KZagzwPEEyksIJyLBdTyKuobn3GFHWRC
4n3EtVFCj15XvqMXm1amILYylfNULe/FU5OL5eoKOfELEY8B3dO9KnmO3Kc/ugLyf8vcdka64tzX
RrhYObUyIsXTmdUxh8i9UZELRPnokHT117wTv4kW1A5eaN2noHVWJvdS6YpOGvoV52ZFAHPLDDwy
OSVQL+5lLdkqYXhArNuRumzTGc2ey4ZsZOROJXIV6LoFQrEx/TdR8B+TYMUXnHucmQGafnKwMURW
y3xhnwRpAfcWXOfIRHXqISy+R+ZXfU0v7PIO/rubFi5HENt4SArGCxk0pIsF+UK4CDo3NYS3AWJt
EX6OQFurqJwPDicExpyOmxkivGRP8KcUGTlhvoL6I681hX7ZKXQq7/f143kpT4kdkLQ6xshMLM6K
OpT5oOeMDl6NOzFGwCihMV62dqUASWH8rTHTA4SIqAaNexRNflw3f/HYzPlDEtcAnJZdEXrXdRV9
TbyZ8h9NnHJSwq3sd0QSb6kQrezci1N6Ymxx1yqaGEIlCbzJl73nQn+NJzhFa3+LrMiKN7h4PE8s
LSZVy8sm0iuGNQaqQ5xxNDKDcNzYt0MO8YroVkFjQ4G/uT6bl4p/9HP+nc55Bk5C5oxfMs0eu0FU
7OWkciINNqyShmYruRvG0Qli6dFHBFuOxL3XNujV6A9GSF+V0CS7MoYbuluDel1c4r/uYllpjkfI
dfp2Pj4UDJJgC9Gfrroe1bvx/frwLx7UE0uL0fcGQjgSFMeOOnyHuCpN9gnFL0AiHqxhereydec1
PPP4J9YWLjgfQW4r87hCRaXr+KtHelry1/bsmpWF8wl6yAS1ZN5JCBb0G1WrbILglYNxcbueDGX+
9ZNtozQaUkqzR5/a5qtiNbcBwpKd9+pVwUbVw00YvGVZ5l5frZWRLVupm1LQvSHFKMINrhogyVSH
u0JYE0O9FPkq+twVjOS2dca5YCR1oVkxDzzf0LZ9BAX+lOz+m5H8NSF/nL6uqkIUyvArdefD7xjc
6mrw6k3TipmL7utkJMpHM7nS5ChyMRIV0ZCqLu6k7lnKTDA++sp+uFTSpcmdVidagcHcL2WQVQvZ
biWwCD7RZRgGaLKek9rWlFdDRcF+23oPGvyEagfd9KZe4wtYtb6Yz4CwvFYrBiqTSMvVJz24CUzo
8Y9ytUnad50vgREevQ0ZiOBa4+5FJ3Iy9MUs10ZfttWcEMjDitclcmE7CDNhy/sMwFkVVi6KS+nY
DzO9uJN8PyiQDmGmg+le6zZwWttat5uAr3tIYQrPiewO0Qr24OJGMiCgmQ8EjWLzyTw57gIShqKV
YxOVRfQGO6h7aQyEf61liNePxkXnD3mmJEuqOqulfzTVjVo6ejKpAS3ogCRCyd+qO4iOnUn9Smz5
zwEhEGyiGbS7of8BBP/R2pjTHCioiB7zFIFJJE5+NqXVObKvz8S+2ufrY7uYcCb8RLZ75p0Ql7kw
P7fMWtQwB/BR3dVxcdvU0CxrjT8cEOrT4bBTfjQh0m4DCqGuMpjwYXrTS6oX2opvOJ9nQmF9xjiD
Eqfatxh5n1dKC6IwcVQTRYAhOejIJwagnBPlmz/8q9LxDLU4tbY4oFMnd1FUYa2BD7KU5U1iPJbD
PyczZyPgw4EEzFnhxS6VAxoXDCuEjzvtf/SDPjyaRvcZmrt8JdlzfhHNbV5U6mGNoHFgWb/UVCEY
CIORyha+Q0Nst+FGF1fO+fkNC/cAcfxc/oARbZlmhI6wTxAt4Jjr74l3mBJU0w6VgQBPfMzzL8Pr
9a15aUjgfiA6IONCxnFxocNoShrOHxMHcne0PzXzZfp3lBT8F39NLHFYhdzT7FNgoirvEv9bqW+E
bPuvo4CVbG4jJG0gzg23H4+znDaoq9Z14kR02qht6ailcZesZigu+GBq1/NUzfghOlkWs9VESESa
SkcZIHw2s7eie8rhGRw7B+RlkM26tHPJ7/rYzn0wNklu0zGlGICnFrtbMOVZlAmb0SzC9RKalQ0t
Yd57/0c783ec+HpDhoRXzCiKoZnTtC8jKq3TQ6V++b+NZnZPJ1aKqNf0wGQ0WtJBvZ4hj/KiimBb
Pl23c2FfM2v4XLoOIM9YetwyDPJGbObRJC9995SJD6X67570g4nFhQzL92RZs4nBePeNg1S5fg4g
6fe0Vsc7D0w5n6JsgHTSZrqLxZw1daMJ49y8MUDpXVnPotmuVJ0uWjB5WpMp53ZaQuMUCbr/0KOk
1lZIDNMK989xBCOgtmBYIkkKiicfV70NCriC/5TPjM+1slW83I69hyxs/os9fGpn8QaShwzUcE/y
Wk9dP0ls3/jsJ5Rz1ZXxXJoviseUb8n8Qp63uETbhtdIoZNbrqwHOf+VICFyffv+yRx/fDPyOicx
SZMp1ENArz/OmC4YhTh0vOaK22irH76jTmO45cb7Xu/Gzf9wdl07kuPK8osEyJtXypTpau/7RZjp
nqG8KEO5rz+hPvfsVLF0S5jF7mKw00CnSCaTZGZGBOD05OVa3WuB4Yc7bSKvOdAO3Z56yBUA6oik
JfkR+hSdIuNm7Q2z0EeJT8MiArqEhCmyCKefVstOAp1GPMe4AVT18CRD3CuycgIYC6nLa8f5rZvJ
favxIE3u5a7Zonr6BOEnT1Zq16Qlwle19vidHehsutDSqeCokRErhemqeRY2gHThiWhmV9Dquapj
ZaNVRjBiW47TWmvEkjkAtr65+XDuiPfisoRgRm/Bz+pmYu+jFabAp03A47llljUZSUYFKiUJr4xt
IYHeh+g6aAKmweqhqEg7H7zLGQQgzXFWmeI22oZBPdg8h8gN3xllpxveZXdaiIY4gk0HDXhAthli
WRF81lML0GvmxtN21F+hgFyvNUUtmkD4MGUH9LuOIWzxqFMV8OPhlO+GRxTzxvSA+/TlUSwdvzPh
7T82hO09GkpFmwY2nPpt+oCO04huXeOXGn/w7j6jNTEgEXjZ5vKwNIReB5gpUDKeOnvFWq6XSEy5
Rr2j9HcMyjjtx2UT5+9IOC20r/9nQjh4QwCYcyx65jbgkpe2oLg2vKS4mSCw2vyLC+yxKWGRnJFm
kc5hyoHwKlW2ffyBKt/l4SzsjZPhCIuU8rGHGidsQK+PgMRTt15GG6IPypW2FiUXrkYnpoTrmGJV
kBxkMNWXn+DEyJrfDAStdPPXA8JVHwQ5KPShaVF8XoRTF6LCi9gyonRBwlT2pGnY23F5GKT2C6qg
Ky635OYwODOzgN8Kl03hdBmtyBqoPWc1JGjF6I3sQWjgAC5wz5pGr64cZPrzQKr6DdANa6Ft/uVi
JFURSEGOCL4/cFSeOvwwpY0EOTBcNjrHq3t5K8nQSINSBzo6A4lrz1Pc430OYI/61DG6gg5ZOFjB
1TMjfkH2BmYFYbsVuENMeYjXj0F/9oDtq81axmrBZ/Ds/W4JAOsvYtXp+LKODpXWgeTbDqGzt6uU
q6HwefF22WcW1/DYjPDwdUwuyVKNaZRfmOrTZ+2n/D56KJzolIwrDroQo06GJBx+A1SRWoPCVmdB
a5OSuLp1bH9lQPMvEf0CbLRg4ZvJec8CYVNPMYj40SRSGAMEUzibdTUU12qVcdM6gPEXRp96EOai
SEO1ww0azlFMUHpj3+T8HkyI49oXzVMofBHK+wroKizQ5p21rkOARgP1Kk4DaET7KA0RVN0I1D+v
rMp0Q7XeWg67sWxtMxrhdWTR+6ha6Wc+e6vbYK9B3wzuZyABOasel+qIidDr2k3RPG9BSKCzcJI7
L5M2umCIv8shHT42a8xHa1aF80I248gI9aZ2q2TfZ2C1Nw+A74BzxR00gNRZELV5cHn1z2K6MND5
50evNjnqIbLUwaTeqR5UBkis8Me0qDzZkADcWbtinu1RwZxwhMS87sAyCHMZ2F+1cGd291UDcv61
O8uiHRVLh8cJgI0i3TRa7KBBBV0FF+KWVxEkB4wu9yWWzuI6K0F9cQaPTAlDyme9XaNrazzh3cL+
YQ7bOB1Qfirc2lxLiy/bQsIALUl4Q4hZCq7aPcuhAYLkJpRXx/KHFWV7JN9ANxazWXdie9k7zivD
83rNGYr/GtSEOr8B/rSikyFKA/TVTmb63oybq4bKu4K/tVF1C5AN2E3gprmMbZLtLps/C3+z9bmW
aYM0GxUIwTmrISvDDKl4N5OYN6u8h9PP0AhXrtCLvnJkRVhAKKGWvE1gRYaCNfjidnKUBDwtSWaU
K11y54fH94iQDMfjEmwhYsrHblgPLlzYklpfhdwaxPBIknkq9RhaKG1EWKqBeHUloC7OowFmvjlh
i+UUblMqN6s863vElTEMBrOHNrUGGhupXUnXLsavP3ZEmMEYSZBpAtuvW6aOm2kfTeH3BSedvUkA
1jbqT9AcrwxtXpyTo2Ke0COTwqEPZdXCkDSYhAwageoX2K+63G2qj0SBaJm5sn5r1oSzf7IZQOk2
JlLviRo+UunBdK4j/REZQrqWiVibTOHs78EhpBcybJkdNMQkD2m7diK6/FJ0gHQpXopUwOXttmZx
vsIdnQUpk+YOT1hU0OLYGp2XONTvkd6HsPAOddrnLB5ugV36umz27GYoLOHsvUdmlUKJO7uEWYo2
nryCCrFurIzsjEsNuVsAAuBeM78siDeFyVQL9Llb8Vi7ILCNupe6emubK416irqFgntdbHM9mCB9
FCb3UIYmyP0PxhWEiTXm1jReOTEWt+PRxwjzXMd5040ZBtyZDzkffZZCvtNaMbI4q0dGhFnNNDQO
9hVGnKZ7rR78amy9y+u2GDdBHjBX9UBQZwoWLCwVdL+mWZW2RM/IV6OHRC6gPL92sV+cryND84cc
OUiqayFLQNOK8m8LzZAEtN4virkSu86NQOEF6BSAXe05JysEkjpT1Ay90QgkyO9IXbwpuR6UuAdf
nrTzZTk1I0QQCcrKWqph7cEdDR1XWw79MW6zv16aUyuCu0vgfGi7FoOxJxU6cy91BunU8GdvrFyT
z11gtoP6BTC0uCWI1RkoxULG0MTdB7rvG5AgbcGvzQg4mje9qa4lic7DE4x9lx2B9IZnCyuk2lAJ
RpEOSG64AVTEtAT6a14EKkYjga4e2nvW2pYWF+vIorBYeaSZKeRIcZ6Z043V1KR16P1lf1h0u7kx
Za5yAaMv+HZnDQC3jhiUpGU/i6LXX1PdCiGFDkKsy5bO746o9QOTBOwJMMEAap7uoowht6GMOvrB
0nKvRluQbd/oDQQS3pGBvmzqvAcNgHioF82dt8CbnsFBeVOqqZ2buDaOrvIWyI+z5Erpsiu0Faak
8vo36vKfyhrM8buacXobOLUrLJiCp5kNgdDatciTvc8O013jT7ddcK+4Gf4OiqYbjr+2KHHIkwHN
n+612Ui+7Rl+7bfb5EVxTSJDE6g8lF7r96/a1+WZUecvuPSFws60y7LmTJu/8DbaRE/sFXqCru1B
INSvr5jfI88/7ZEdeSjIPtpoEKxbcYPzK8zpFM0+fxRMJ7lqOB/wAbGyr+tXxXxSkp2e30HXNk1X
nHvhuntqTDgiYlmlpTTBmJpB7PBaM3wqxURGN3QdhOyxDv2JrYSkRTc/cj1hQ419lxRxDNeby5Aa
R9OHBTrSknTh1lo7AZfmUgOVHMqR2L9njHxAU4RdCfpOcCuSAbJggB6SEazEE+08Xl+twQEWXmPQ
LjiyJ7h3EVs66BFgr0ifW/R1yDc5+8Drz3XKa2lEk1ZgQ9vAWTlMluIu6lWAwODlYIPo8NRjoAMp
RWkWwmOG2zDZSbFDMuorEXjZ0WAqP9trLTxLMVGfW3fQto/CuNi54MQgFRsrGGzToK8/oKkyhCv7
8Ly/DBHqyIbYulAZKlPbWsLJVdePUwGdav6jS+MPPaekHpU7BVJAzMg82e4Bo6N+Or0C2bKyF8+7
h4SvEI40cFRG+AyMtO+Zy4yfVVjc50MZzDSBsfoC5WA8ZQ6SBMnzjqPKlP1tRl+wLzhUWoLE2IHE
Kt4Yjl+BLW7SXyflYCR31rCS/13youMJFwJfWXSsshoMVQb2vEaWmVqexr+0JsBlO222Vvdvgs+x
RSHSlYYGLvQJFtPxKak2Q+7SEgSwFvPa7rmxqA9JwlrugssRfv6tYoA/tiqEvAE0MDoUKKEGbj2X
OtoF1+5caxMpBDiIqBlNw2CgKaYIGhSQUO070hQxUDVgRtfCl0IqyFQYD5cHthTsjgcmhAGpCRkD
ES/CgNZBEfZRT1vw/Foui36BrzP++6zMvEGRI4F6imXo4tVyaoEEzpBod2n+u287JGNI4Xi58nx5
VMux5o8ZwUnUKuyUWWQYbWzJNmzGa73VfVmtVl4X86Kce8UfM4JXQHWWyo0GM3LzUEBdYrK0oGCu
hV7ky+P5f0LKH0uCe2hVCE1lCZbqiLlD1vpG/GpOnmptNPD2GJCDRdLOnSIPNSKyYnsOV+ejBHZb
A90NaHCFcGYPjVJOOoWKXGb0v/JUHzYzaceuYJbNwdsSdg8S05tXaERAdLHmYDQ3WO/XSS6t7MKl
WwBqTYDbgllWVUU6Yi0zeWzVUQPuft2LkicG3gu8EnTdt+KVyut35eps1Ee25g17dKMKB6OL0waj
tmrugYETNmFsSp4rIGlq5x0E/x6GedUa6aZSzXeLQWUT7a/d0B/k7rdk5wHcf5fJn44SuUCOb7RB
2iRx+FDVyVUL0Y7MWcPQrs2PEI2lCPTMdopvluRfQ7Hr64BJVyWSuPLaW2DNkrDBoCgEWZAclmyH
uqXlF+yplN9oFfklKIMuO+BiaDxaCWGXUSSwdM6w6kUWtDVoVVzgq93CZARE3q7EX5X45bLFxRvu
saMJ2w23F8maTGw3w9okxk7iPogKpARlqtrr+L0zIr+0xua+fHk5GqcQip0qjHlrYU4heWtxeJNx
lTWv2aT4Dfgii7olfE4Z3o82qZ19Oq5sru8s9bnHo2oOZltA70RYeaWNodW04Go2lAMOPLc3OdGj
7ZTcYJuz+sOmDegAHpTBNfun3tmbMnDA5Uq0UZc9689XCFOvpyNnvYqvsG5vzXfgmja1l+zQ8y0T
3W1xeyO9J+9K95ORiPyuJSIHqScFme940/tlN1g8G0G//L8JERZEqaauRsRp3EEyU6L2H2hrjolW
jBDWrHaGDqFVbqy1jy6+JfUjq/NXHQWeDGVasEvDKtoHSBFEEfn14dzEJPyK8IwELgIT0BKTAPEK
gNtO2g5rD+7F0/PoC4TQF4Nev8wifEFaE2Cy3T7ySjasLPSZoi0ScmhJ+2d2RcGfEgnwJDNgBSRt
uc+36iYm5u5n7eU/DaJ9QebPZ6+hRGwv3hX7zm8JekXetYdPxY2DcocmEi/11jfhiv+J+SjetJoN
PfkGEqGKk+BOaxqQqIoUt6T18CxBufNBAc9D71p91O4bHgPjnOQx/6Uria6jTXJ0foIoJ7nqGsW5
huCqDS3awtHH+2kI2/eyS6uD0jUhiu2W0Tyge50HY5QAa6P2qeOV0G/123iQOGkZcziJoiqkfm5n
1Z4mRrsFn6t2VVoVsrJQYL8fZG4+IvsQI1lrWfo2hKbba9704T6t6UgJ+o65hy2FjLfWTzeF5WSb
RBqcTVM0pV9JEhDTNgTPcmAYPSSX0X2X1+1zVo79PjSdyB3UqkQG3bGL6wzKF7clEMo/ZpGd65xP
kLRoAAGHsGzZWWYQGnqx16IhDYzQkr0C7bhkiCUdKd5Ge4/blN+VcO3ccwbKUIeeCm9q8+hJSjqT
APNr37VZN4KDSa95Q8xpUrYtsw2AGtvR/JQxgVdRRYsWGUIuU7d3mKyRyomGLRoyw50hZRZIfZOq
3XPHqV/sqRufwEpY3dnDEN02MpjS0Mqs7CokP/2s7+TfcaWiJ7ys5feuVZ1dV0T4jaFd5wEbrWp0
p1FpdzWKUXua6vK9HPZU81Cdsp87uWuvo2o0mVdVcvEVTpYUhJHJwxmPpm0VO2fo+6RZre85+gtN
ooLhvwiQytI51FlDI0exKeUDxAp7dSR2ooIycGjovR6qEZKTkFa+aSCacoeHOhTJzcrOP6yahg0I
OCmobBqrltCTWFnOVtYL/U4O03Yf5Zp07Zht1rpMthO/NsPxt9mYultOSdFuLgfI7/T5hSPDUU9j
lT4hU5jK2CzqdfyAu+BH4t2l+9D7BLfGRr0td7H32l9ZuzGIiLQWpr5f85esC9edHMpnTjdHSnvz
kyOpto0eQfUy3RdEfZ9820/ugYe1DtZteGPNcXONAGHxYuIAXm0CwQClRsH+mGFb6zTF6Ftou7dj
dW3qk+2HvP8BYdTPtOYHq8CiGeW4uzzxizkjpG0gGzFzbp3Jh8aVZuVsAIE+hJWDUAPpZWk7P1Ko
2Qe11uFkMCVcOiWkZeWsiomkIJFUlsVKomE+i88W4OgrhLPaauvSllH3clGTugmlYaNLuynfVEnv
XR7vYlA+MiScxB36iiQU1xqXVxzpXp52hCXhwZCldx7bpFul1lu8AaJrWgOqR4OstfjokbLUMQYd
DJ5tf6XhxBltr7YeFcTmluJp43XDdbImLLA0SrA2zFRCuAbiiSzspnZUeTazhsr1z8LCOW+8mrVB
bP5qrHXSLI8PmTgoL6GtDuyzp7ZoZMltU2NGTfmJDiAhuDKAI5e4Z6cZsfQgrrxYUfzLy7h0sQDB
uwL2Aw1dEmKxonNiyrq2aBCMCvT+JldRG/sMz/N/YQbIYAUw1xkkJY6Nj3nVQdkHZrY1RJZN6Vpt
f1+2sZQQgrrbPzaEBxDevhro12GDWqwKlLrtdlVKw5UJW9pgx1bmCT26C4bjqPFKgZWuBy42rUgP
JE6veugadC+PZ9kh0CyIvhxAcJD7PjUVmwVLJAmmjL72px7XbJwhdjW5VVPuwKVmQqs6J1FtezrT
1kL5kmMA3ogu9JlfT/l+mhyNE69jKOoaLfhy0QgBhGwsm0Sj3UoWZSleY0f/M0QhXE2Kk/Kqx0My
lQ56O3pguX0DqOM5kbIPJcQmz3TC2rUK3fLM6uZcMAOME/5/OrNGitcC0L+Ny+ptqJFU2XTgs1bd
SXXNaSCVQiyI1VxezqUJRf+MowG/A92Q71fW0YTqfJQArcFQHe3BgL/kIzG1lUNo0QYa1tBoDaY9
FNlPxzXk1eSUDOPKTHpVqRu1Y1vGfl0eyOJJZxxZETZa0tp11vawEgOOq4wRjrH0oQqH20a3IbwD
7ZC8rj29672+Np6culhTJVyMykcfME/D0VSGDJjcMscto03HN3NA+m2KPyWNbWVekbpdewAvbvkj
c4KTGrkCybEQ4y2iTdu9xMNrG790fGUrLLTOIA0LygEAxSF7DjCDMKo8ypWS4+4y8fRrku0vkNL4
hpVCR5IeOv2zq2poIKIZiWvxXldzYudQZC2qpieOGSWEDV/MVq7jGA3v7dq9YunhffRxttCfWFhm
G9MQU95DNzy+muwNL13HaNxEhi7MGqXLsh8D8QpEh2UDKHo6FSooEUI6TwWkOwgrFK+Wyp1erIlA
L0afGVj7f2YERx509FbbOswk3WvLbvmUeKMe2JkNpidQVyBrvMYtvzYwwXPHVgmrqINFOZ/c1qYZ
sdF0XLbDmp7mmiHBZ2lkMl1p5hm0nlPjZoB4CwMz6+VIsDh/aK4EB6yC3l+R7xqADhYrDS6bIdpe
mvS1T27omHhN+AMAThxQpMFT7LLJxb0I4QMbypEa8s3ChSxjnJuhWiL2GIFd2Zu+2ejO9ciV4LKd
xflDNyxE5tCSiwPq1ANTXPwm8B3j7EXX9KTvIuT8QCrpX7ayGMiOrAirlNszt9iECawMdigAywpo
K71brT0RVeX3JQXh4mWL54RiyPEcn+uCyQFAg94sO7zQpM+Wk8o6RCie2WHlSgrKTVC3tx4Bk5ET
X40+aDVA98Baae5cWsPjTxCeDoMWZVkS4ROsKvfkyAhS/WHUh7ua318e7Nr0CoZKLVS7geFyixRA
UPL3ykjcRkbuitO9mqQrh+9iiDxazPnnR6cSSFwTk1ew1lU7SXlO6r3RR/dT3XtlmRDNXsM0r41O
OC+KHPKBcQ17WTMEuaXdMZC16HbmQ/ryZijVbGW3Ly2b8Wd84hFgt+jbs2JsiQ5k/eHwVDe/K+tr
kB4uL9ry9eLIjrDFWzuME1bATuuoH02aRFBJKqQrhfYHNc9nunjQkRb2ULoyy3O/VVHaaVn6rwLN
PwHAVk9Xs4kRmJV5tLUUqLbHLNXlGbpPrLWuj8VlBPgFQQYwHO27BnHkNo5q5qozYhkjdp1XwZDe
KzN8on6NwpUbxqKDHlkSjrtespxiGmDJUV9aGfMYoGd8KmrCgb2l/ZqW4aK/oP8NAGdULiDLcTqD
4HvO2rib17GCpVjx8oJC41W9NrN+BXK3Zmr++dEcJnXKZKbBFLOUR1vt3xMD5aje3NWrtdf5q8UE
y9zV979RCTGlSaSiUOcHs06de8gOV2TgP3W7WRnR8i44siNEk0SnRdhHDAc49bXJK5BGUyPmFfCN
KntqbTdv7ybbNdZardamUogqqRUNvKwxlRWY1pCABTqj5iTtS68vjLWQsljgAhkM7uvgRsL1V7AG
nlAGIm9YM5LhV8YUF41st/ZAd20ev4UFeoTUhv9ODIWkTnGIbBkylQ0QKqGXm9mrju6zy8FHXF0A
YCCuMUvxIMeE5ldhdbuiDUvaORLRux9xKd+nkRVIWvl02Yq45b+toLEWeSVIKiNZeOquKSu0eIgj
6rJG+WxZsQnZ+DRge5Kuxjorjb25bHBpWGjwAu8K2CNmze1TgxMvxk5SUupa5VPB2psotsC3snZr
P+tGhWIuOpTROjwTaYK2VNjxGcS78lLKIvfqDaouhJIHsvl8dX33fm13zKHqeBfCEtRYobYDcmKI
NIlkBRHAnKFRoBaiohZ5HQSbzaHxMuJ6K/7wPTOXDIkxU1OHdIzDyE1JTpjXowQIVgLX9DX8HzIH
ZP4vxz9Xb2/eteNf3wZkN8wD39x96uSgownX8Bm6Tj/JHTYUQTched34j+72/uvrai3/Le5ecV6E
FVDtKKU1qpWuZKF9P+ZFvCkUVvoqTR8so1dWum3OHXleBmRHkXGYqdaFIDWAalTpFcxOwgHnrotA
rqy93VfXw9AG0MVeWfZzNwYdDWTWIPIKZUrQtZ66MeNqAax4FLvtwPcNSjwkHfsrpkp/2UL331n8
MywhCmShhCt4hWFFdgjw5Bufcj9tIOTHh602Zy+NTCFm9LcUE98lfmhIQeAT6G1DzBBNaDHT7KEC
e2I54cqK23hqEltbqRCcTSIaCQA1nJNfEOwGXOd0EtUwcuq+BRVO3xwMoGtnEQ1pDXlztj/B1Aak
MzAryowkEEu2VVqhDjgzIVmcbw1wOiEUbv8ypsEEkuXwBURrCIEIQZRPlGvZLPAzhd1LFMlBYyo3
cmb9vc+hEXiGgCI5Pt/PTqdLD42mUmZ57sRO8Tyq0WhwSLO3y2OZHVeIMidGhMtmzupxzCoTpd0Y
c6ZQtuNg4tJ75II0aZOFv6Ohfrxs8uyCASe3AScBhx9qDVCVFeavi1mPxo4hdg01vo96NdCtxB1q
+VNR6P2QgnK5kF8VpSQVReEB3MiX7Z+FDsBMZzUQeAkIC8/ckIP0P+siPXZ7uatI21ufTmEZPyqN
K64iGYWXVcX4fNnmgutjY83tyIaOZkeRw2XodeBPzRLMzola+aZRpltI1cc+RZl/5bF0VgmdYbTQ
Woc1cDaBf2j+lqMraZQg7Yx+g9gdaTAplESF7BfTS5h12yZ94RkkIpHVs6SrKJun2s2zpxFdfHkS
sFRGe9NNHf6yrJ3R7y7PgbqwNYEXQfIbZOIg9xIvH1M99mkFoll3KqAN44FcED3QTjFriVLFzK/T
sYxN1zTrdAbxmbzdlqVq3EWZKvlyXPNwm8c2jfY1TgZAy7VQAxa0Uu97OgydV3cjkwNFGqQr1CEL
3VXSrJXcsu/BqlDllfbGrdihQaJXCfcuD+3cpRHaUHyVlVmZaN5Qp3NeG+DfGosUPG/1NtEUD11+
k7mTIa47BZZaeBUoF5zaj/6WXXcO3IDmoU4C5i/w5wkxYqqiIpRYNtPeJq6WGl7ZSB5FQ8Pl8Z3V
9mc7OBuAKwJsDiyfgk+ZzeAYeV2ApQIvUYruRim+d+xnvUbXvF8DkYvaXRXuNbrpyhcJZI72Yy27
UfeDsStgnW3dH/jtkK9M+4JDQaLmW4dCcWYentNZN9OuMuIePYZpuQmRS1IQti4P/Kxe8z3wIxPz
JxxtJj5UeNY2MME+E93V0bMPnMl+fOt/Du/ZSqlyITChuAGZURR8VRSahVjsTBXoKeeWSZvnZOSH
vrltVZ2UjdekK6YW4hFoKmeq5PnNoYivHwqoC40dHPgTZds2nCDzaezsco0P8+xSOBPgIBBBORX8
h3hxnM5eNmfBJBn0umzKtUNV2ZPH+pC58tTJWyWma63Ri/Z0GesFxPhMQ3NqL62nTmlAUOY6IE1Q
23caqwHF3XANuL0wfTOdCsIr4MZwAGFccZZ2Ko0bjGusbnBifUIwaUMl++my9y0NBxcZ3HPRQwU+
AeHChDg4Rbg6g089+VCMr64LTO2LRStXgGUr6PMEjyiKQKI0QBzLSsRjFZhbeddOXxOcjw53cfd1
eTBLc4ZQZcnfdcgzJqYka3G5DZ3YBXiLb6TYyPd5paNk5MTJGtfrUrxCBdmCPByc+/wMTEajKq0Y
TPRq1MsvQw7YLymiRLkfRrkoyShVhUpkyOX8bIreCop25IC+0+mQ94ls3dVQgsgRu/FS3kACR66I
JTfhF7Atw9MU0ezTshpja9lFQ92xs613PSmVH38/XyDF+y6noj1C1N+oOM6pXg5jl0NAKoxAQ+eU
WydcSwIurf6xGWHLFGg7A2EqzGRRGYzDlraya6SpN4Uvl8ezaEiHzhcyLrgEiUwfjl6pbNJx3+e5
Bfx9Mej6q2Kn1YM2hdrnZEa4GFy2uOBxpol7BpiicEtHsf80GjA5V0abxYCFmulOcgZPn5IgbNey
4WdXaDwHUFyfIzeGh4h3akar1VBv2yhzQ73WSMMd3GvV/ehwCLO3jseq1uP89+WhLdsEHM1EyxkE
PYRVA54sHCmYYVwnHv24g9vumHI/S/Zp+V0qr1wpFw4mE4CPmdISz+AzyUNgrAyz1NLMRfvQlYxL
Yt5Znsl/x+3cuLoGr1paNmRWcDufkYhnZOJVaPe5auSZSyd7LxshAdh5nU1vwR3N+fUBSmBkjs6I
MDkIryRHKjJIkpibOYmQ5Iz0aCMkRb9y2C5MH/wdz14U2b+5mk8dpHGgRD1kQ+IWUwpCALmTrhFE
fiIf3pIklcGgQvu/RSPhYAf+G6l9KNDiz+8L69G9RQptqUIDSuLmvXZIqt7NZYmAym8b9vlKzmJh
Jk9MCdcWe9ISpA4AZk/LF2ZHpEEi0SzfIt277PMLfnFiR9hnsSy3hlbATmlAlrxpfKuNt3z6W9bz
eeZAD4EMH3IVeB8KZ7scy7VeK+E8c7bHlfomhIYa+pCCy6OZL44nD2+YAVM+IMUoi+JYFMyAz6ZM
Ej73aiavvQn2S+3xsoGF6TLQJ2UjcSDbGspJp17HIFofmejqcM2ox07Ng1JLSBKqf+/cqL/LII/C
SxMwaSESyUZjR5JJkW/JysMUQ76kkfe8+DKalMTx+C9C+vGunX3xyK1jXUpwf8au1WrnKauZlhFm
zLyK5rimd72wQAgQCA/o0cDDRxbmD/WjGF8CU0Yl7ezRuh2VtS6GNRPCaEaoJVAWwkTNBudhonWC
tCKlD5cdYWF/ngxE8LRoNG1lcmDF7iUyIfboIAeH6MTaW2khzMGODRp6Czj5s56MvrbkqRgh2BFX
+mMHytzOCbeTGoGXJr3WJFBiXh7X0hl4ZM8SGoNGG9V8GqIRzGHNANG3qHTLjlqEqtV7GNoBjekm
KtOVfbtoFaDDOfGMHSy+OfuMGg2NISMwldnesSFQ8kuFoB7T73K0BnN7xdzSAxSXlz/2Zh868ni1
L6xGqmCPdqo71iORGoMougxR58feuM2RJzZG31nVmJqjthCfTuwK7q8rjMpyBLtKOG20KNCr+1F7
6vVNi9FC3racu1PiIuDNzlxLNyx60tGYhX1hhlLOKbiHACh04DmmQeRBuhszeq1AkGYy8r9PTJ+M
Vdgh+gBK1qicx6oeqJKTCgAcc5V7a3EfHo1q9qyjlZxYQnk9e87oOP5gtB99w8F1RNE/F0/e5b1x
XhDDpRR0DmBrB7UrThhhSFmb0a7RkcoF/TzAcRwdw5X1Wcy5vjh8SrZALOrjoQBFrQbWP2MTJT9C
03Q7+taVK/HnDK8MQVy8lgEiRLIVbJ9iskG2S55k4dxFXKMDtZgUea6eGFeDAcInBhp+wssJIhYh
hA6BkYh8zkNOEp70fqPF9r9ZbBsKeEiSKtBJExy7U5XWAr0QclRx8yu34z1OYUoym64cjIvLfWRH
cGLNrlCBcLACkqp4Pfp7pVbFDfAj/lclD+wEJCOQYzFBp3jqWLTCTY8NHNtFGh2ileBuzZ1yJdrO
0yLGgzmbAx4UQFzOkvbI8gw5qEQzlw+oqVB2MLLwwFv75bLjLs0anjQOyh46Fkds17dYJ0XKTHKd
JmbxZMpjtqvRkHmIVEd7MfL09bK5pcQtmNW/hYbxtjnzzaiLUQKJwUObSanXtTukQcru3cRjbtxz
KUOX2nXWo68wuGx3fnqezaaGLYr0GLhnRcKVsi/MjlMZZ6UUH+wWukJpMwKaXRrNnQ3kVvYy90IQ
q1xJKny/sk8N2xAARpIaXSRznlqIC5UzjW2scYPQxkFKemqtA3Rx3qRGU/0UmXaSc/sVELzpte3Z
6LXJqLtNGj9QTfvoFfqi2XV6I5njtEk7OQGNMOoIl6fm/FKE78PMQM4CpzuUM069OZPkRgKxNsrX
2lPLXvs1dufzA/z09wthuMibSM8jBXlVZZNKL5b6NGT3WQ6xT4/RNTrw811zakxIQehJoU8MLR8k
BM8MjaDTRAMweK60NS5FWOAk8C9e6EhJis0jatN2KHghV6wCdQrOdiP90LRnqQCgwDik6nPVXzVd
IIfXarraerGwXnOOFzy8eGvO6dDT9YKueplVGnQeVeVdAYl0iE3T+Zb+2zLciPt104N9vPed/jlM
AU9zrlfryt/kpoJT4xPQZoLqPIprostIZmnaQwentkbmK8xLAait4j1oPiI1dpl0y6Em1M3twaY7
VIpblMGg+hP3pcnr9TuVuU20rXADH0OSqj1UVDad9VQMj33taXLkyqDnrowo6G3dHcMQmMtHvd6O
kK0bIOhTND/0gnqpdN2yj1z/1dSPjn2rO5tklDcUnS9IMGb5I7f2RbH2yFu4Hs4h5M/QBW+OYyuc
igxDryiUwMwMEFvs7ZFE+u3Awb7DvDF5MIBDvbxJFzbRiVlh0ZNhkKSsh9luDHiP4i3m8RE5ODgb
PSDFRi6bOw+XJ6MUOYqnvk/thsJcOUJzYxwBZNynECxsofqmgMtz/JLttX7vha17PESx/B6ztjOl
ojNAhGO6lKEvWspJPK2RZ5xB/L9vR1hAHVdQMH+JpWHAukIz5bAzTgNoQHLAgR+L7Jdj7BV+b1kS
+s+8KfXY+NrXqWcqgap9IW0BQCBQxDkgzih8Me26HzYQ+SYShJgvz/33kXu+u/58oPACCXOqG6WC
yTegr9ra+2SCz+s5zGHPW2hN+ZWNCqkz1bfof0i7suW2kWT7RYjADtRrYSEpkVqtzS8ISbaw7zu+
/p7S3GmTRVxWtK/b7XGHY5yoLSsr8+Q5d0v8s6yu0yKnnVy4xUScOQZLL7nvtRZN6rf2APIt60Zt
TdHNtrpeR1Emd28gDynPc4t5DEGIKVkOSZ9iSAQAqAU8EmhuXd16sFGCRSad1C+ox/bTL70UUe2L
voI7jyAbmqw0wFfInUX14FfdKmhRFQmbrIT3OBDojQNZGwO88eTng0wWNKdMBs3q+1z1o2an6RmN
4pwCJdyTV6t8kzHheBnj33djKj2ZvI0N8CM/BLuDTevZ7jj6Em7AJRLDmtbiS9phoUm97VudFml9
batXJEDQ27iKxmLgW9AiybIfLjfT/KRLgRsm2x4FyCSZqdpfoRvBaW0vNzoniUGzp3cQ9n21oOgI
6fPN5W9eCfrY7KEX7rtZG/Xs0ytLSrPRIiOkdqMWer4by3qDDCptWn0zATcQgNunA54AZJKKSONq
dXtgySBcicLeGdAqtAd0QMSLQftsLGkP5h8XbNq/9A4188uDPA+k2Rj/WOLWJbSDQNcaWELFDw+D
3JEiED5PO7MXcfeKLHF3AZDxRheksBRqshvgqlwKlCGyO70XBM3fKLvzvfbPmPhrQC9q25ojuJ0Y
MFxbZ2KfEKm5qvoF5Pj3vYTOEfimUHEW6UaRN6p2FcbXOkEY8pyRV616tuwF//FznA9Iu9Omvy1I
7iS1VwKWXr3M5P7yGpyBjL99O8sg2kBpQL2eTd3Rk9/UsgCVQnywKQU3U9S5VmPdh4qFZ/mk+amq
+5O8IJNjuTkhP9Pgs2kkYHODeLOQwS27QeDL13f+0QdxTnKJ9HoChBZEa+bil3PlKDKIdsm+hTAz
kSpkdK5b+W5Eg68Vu5cnY2XrA0KiQxgH8wHyMG6b5GoujXEOR1F0EfJV0iEYMq/LKgEwdG2IsIO+
OnTqA5DDo4ykNjUNy4IHngwpcaQwGqHoBfx6PnfAzAat5OP/C/rdgFWYGlxpObTLaTHYIobm1QEz
wBNyMHDTPA4rqLWWFKhEU3TF7EBG4sdL4ZWdCARz1leFTQZSoj92uOd/poEOLsphJ2nad4gLgDZG
edY601XRqEJK4zEIx50tQ9NLRn+sHt2bo3Ib67pvDKmAKG198o++hYsV+pRkIFLAIvcs2WFshmYn
m4dysSgJb8FO18j5lWXs+1xw0tjfy3kGSLqyWYDLAxaI29cQXTWVmNlNkytTCR3SCThn10d2ZIHz
p8qgz7FcYJZzchNaL5O2a/NtOr5o031eXgG9pqt7tCpcPjNr4f3JuLhDg9p8GOk2xmVYT8oCBqQA
sspXUnHXxF9ZBxQFsC3/vmyO/aSxLm60ip+TwRodXq3mjJHqJs5FoG9zCZzsBRE8WtmEnS3ZkRlu
Qhu5iWaLmZnC3KnGTZR6QeFp00OpmUA/CbIK38f+kjluJhFlq51U4ZZKyzsFAlzJAaDxOPydgeS2
1ry8wM3olMUviLjSfBREHKuu4J+xWjJXqsiSPFO6DG5XayNvJPIteDwPQ2YLToHIjHJ63SxZihxX
hjFWxkPb3Sbm6xIIkrmrB+1oJFzoVMZyJPcTVi1dwLY21s4g6sITDYJzZymkXw2gG+BCIrBjT3hc
TuEVKUX90Mwj8PsBqDRg7WTAMZApP50r9JdKuS1jSdpG82JoWgb2Qak7ABuvJaEu9HcGgrOGGIAh
DZAk0WxeGi3U7cpoE6xMrVwN85cRqdui29Yl6POSBBfwrbyAyRBCVBCLBn/tRrbajT09kn7bG7+I
fiNrv0rrl6S5unpHusJty9LVx2vJerfRiZR2quDBvebuTj6Yi1xKaKtkFdtKSaq2t2oyIwNSdp8a
AcsX/gBs23UeP4dhUlxH8wLmxVG+taNe2KbFVvts4iCb+/06BgaVWyZwCiqBHikG7aYq9yKb1K6q
NfJeCcoIzOkhiKqLcXTAsfYYZXnumOOCjpnYUHHVA8imWKIDsOaSASuDgCxTxAXfEnfIJCxaY3Wa
QZfsjWQyNYrXkNHk1E+mvasn9BZbjxBN9S7fBCvb9WQ9uHlAig3v2xLrAZYxUFqZ6KJMaggZpTmK
xoCUQNGtQ3/aZaPMJ55N/tGu5Vx0mKt23IHcHfKoXoEU2ljMtIkLD/gwp090KmtPNsi0Lhtd33qI
lb+zeSrYZ05Ppl5OWmFOOJkgn6HtVQJShEECotO1bzLrtpibL93MHxpT2gkMM991Ntw/hvk243DQ
sgyzzB7VP/rxTVG/QgKFNvtH2ey6BL0qy31lXddgaesNwWW44vRw1f7Z5txMR2rfIoEJ06aRg1z2
bURrzCDieVpBRdonVviZNU1QIc2wkuCKBRfEJp6fy3nBbetq9ntjQ+cLGpkmevXALSk7Sxq5S5Eg
6fZYJZ2bgmmxe1UJMqUZXZZXweyzc3M++6ygb2smsMncuWqLosqrGSe97J+m+TrTdlrmD2h7mZZt
OAN7eZ3rTloIFn0t/YY5+WOWu9DSBX0upMBDcoTkrZp6KfxKnMVeh9ahpnXBBuGUwfuQbJQI2u0Z
qkGWA/QoncNNJj3kKmiXQULhJEhDdvZ1K/o+tvBns4KWM4RiMruu+HOfaFYdSZgVUx/dZI5pCqJs
0t8F1q5N3+blQbAKInvcRpTKMCvjFtORxCBSVK+UeKSR4lfVLpOu4uppsB8N49CNWzTrIvV4mMES
k4S/kwkMYfdmJSITWatsMBDvP+Pntqy5mODASdjyGK9Fv+yabAHBFpho4idVctL+edZVJFN+1DO+
SOBz/w9X/49xHmGiA5Q9KRqMS4iAK2OfBZVvBocAhS+ISRnVLxJ9JpYgy8GvAJoMTUQk0I8DsBzB
CRf/DPKINkbJBo5F3hnJDIavfWjsNeW5GR5KoVodH88BrQO2JgZEQ28SnszMMR1lKBhad1ikMnJe
/Q9/9/vu07t5DF1RGeycYYiJpgHGAkAnoFTouzo1E0qV1kdLHjvPBkXTLKV7tKlSx9sKwnzC4pLj
88LGw4TE0fmPq8MkbLxH41EDNStVMGI67gHdua+H//zw/YN/oDCLn/jh/e+/+M2G7ih+onX2f/+M
eh71CrrfO+72/n77db91r++f759/PW8FR41tXe5T0YCBrhX2EyBybmvndWfoQdmjD81pHd/3Y+f7
xzYSXKhnDWGYE+huoxsCiCV0XvHagPJY5mk+Y/Lda9f1XR+D9qgjGM35toURdF6ifR3MSQBGnU58
o5E8r+M6Rrvy9fXztXv46W9ePnX64gmW+Cw++B7OkSXORclFqAQkgqXrwwHLhiZvwVDWFgYVTTTs
ATwJkjZuKHFJyqSNEdReH1z39eD/phtsB2criK6+Gyv4DXBshxuIMuRllJawc/j58+PHjx8hXegP
dHAvtHQW/B7/BdPe3nO2j1+V8/j1OFL2z9dMUeBj/3N/eeTftdrzL9IAg2CEIGeauA3QHwXjm3Zc
dlx2tztML2ttd7ZbxxEM/5xUH9sSpct/jHFPjNEq5MmomTEXu5/6DxucTFhyt67A1FkvPdsyCngV
AIX+7trn3I8MJt25Iy0zdWAnwN+xY88cAYaH8bns59/M5ZFNLrAISTr1bd3BJnR9KX5J0bef02eM
NnVi5/fmZXO3v9vvPcEiniWd+cFyF0hfD2okpzAMD1hS3/+xeXNuRE5lzaOfTKl+et6tUFEBnGHD
cw/I7sF73m2wU59E2+QsAuCHw91QZpw1ivxt6NX1dxt6I7LwTc17tutNHaLpqGMhU8+ddy0pCykF
LIat1LVFXwe/91wfLAqV9/ntKp0tOwOCkH/9+B+Z5Y5/qgV5vigwy/ZHSl975/W59UZcB7PTua03
uOB89x8obkpG39CBvoFuXlDhdzrImmVgfS/wD+Z/e3nnfpOtX5oP7mKyiwhwNf0/S8uuUffw/QsO
Djs87EbFNcoOK/sFv+LHHv/7fZhwnPDDZcf48leZ7Lxc+CqDy6FJdVD38slXfX+b7/7n9mZfwb4F
P3EjsB+iL9DYlua/QAUpDLrGUcAAFO50y5clktt6A0QJM4yI4vsHXOQDfcHob5wr5ibde18U1JzF
NMjFGgScCUBQyrjIuROgNW2kDTbsDv0MyiQTBVNwwZPU8LRMBBb/7hw6GSRnjPPKHQivksjWcPmV
9DakIcV71Bnob/xuoRN+DVnk5mG8FMPe7O+ch93DZud5GP7X1/0vTMvOZwfp+f56e+/ePz9f3297
+hW6I/0lIh1hJ5P7WKBbsSYa0KVo2+BOrpGOeYFSU+qohQy5pHJOS6hiKBpIkuop6K3NYi3xLmyK
TOBkV5YEKosG0xHVUU3il8QOpHpedDAmTCDlpnhB9C4wrK/GbCRXadEoghBu1ZyJGF0HlhdMxtz9
BRkdqxkWME4M0k+9Rvc18VQI0Ski9MJ3QZKbUEaIhA5apNrAjsRttXCMZS1ghpQGKHPT6dXJiYuI
LkD1aH4kvYbBU1v4U/ECtSHgYmb1MYO4orm5fNjPYzxWNUPvDX4iW4rPOT1qMwj0G7MF6Sc4qKRq
o08LzZPeMbTXWqZE2i/lkwXU+yDCNbHxnYyfs8tNdDFHitoj+nOKYKEKkK5BZjqpSNZDZIULDSQr
K0DxCIrMGjSrRg/EgR8Fv/9mCjXWUG4i84zk4ekUhjXR02KGkT55DJeNPD4txiZFmiIIN3nsS+1H
Ez3hdX/ZLLu0zibwyCrnPnQJDJmgRgExZ/se18+xkoCO91oadlr6mBp/w2yMw/fPGLnzn1kxyPg1
WJOkt1j71EGmAcWMyyNa34tHRrh7ep4gsRAQGEmq+6C/VcnNJAO7UV7NkduGyJSVzgj4XyUJ3iFn
zo3tRTQAo9EErcxoYz5dwCoCTwkUMZjoVLBZpsnJ4+imH8ObxprfrTb3L49zzRzS2gi3QDsPgDdn
jmgdiWOUkJ1Bee7gUU2wOIGWFoULakHG/rKxtW1ybIzbJlqnLWqZwhgZHgPzTgF6bzQ+7Kx0DWsX
df8S8s/UZTCP6NkBuzFYu7hTHfRgaA+UHmJKarUJrYYmk+EV6cflMZ05ac4Kd6pBR2wAvg3e8pLc
QH6DmtYmVe+STGDm7HXKmeHD+3FaZn2BmXAptlmnb1roRjaaDfYWZMKQji+mW1kRkfOx1efP9fEU
cuE+SYOQjMArOaH6RvovtbtSyY//3/xxGzC2iNaiOQMOq5syOhPQe1e2+gZI1nWrPFy2tTocBFQG
SzcDTc45jsLK8m7QQQQ7YieAt+5q1I23BmQEl82sbgmkQwA0I6zJmDNTdSXEXnqYMWQAbCab3PWV
/qWF5Safps1lWyvnFxUT0FKxFAz0Brjpa5JYr4u0gUyZvb1Vm8oZhxstFhXkzmJgxB/HVriDW8x6
iWpcCw31ZlstHW1qAdBiZXvDAFLdoAsEPzbfTT+bczynAQwYaQtdc4suCkTa+x8LAhI5kD6jNqet
HQiadVb8EZoiVIjcI8hC6xS3UARaPVrYQOW8tgwfsSSdTP2eqfglxb7bQwL938aPbBqP7PF3Sggx
l0CCPWnwtZ4mbbnN8t0i5Hk5AwfB9Z0Y4t4sRWSaWRvBkFLvKn1nqA5k3NPWS8kzEEkqChlZup2S
jbFAY6q3qawvgjOwctSOv4BPoktI8oyVii+Y50MG6LZqb9Nie3nvn2XquWHyfAh52NtkYeuXSrMX
QAdWTwiNp3bfAuCXWonXw5tEyvhYWqYuGOD/YRzRMlKsKt4h3JlI8ciYR7VvHITOIK0GCNv2s/il
0B9bqaSo1AAXQBNJYHb1oJA/VrktC9YndZStATLjva+EbqGCm6n1ZfDQlLTKUx/kJ5cneX0h/xjk
9uwYaEUuLRhm0x5q+5ZMeGOJwHssrueuGSD2dDxBUAwFrxU3qFm3giqsRmxXpHxuJqh5uXI9B16g
aLk7kaKi0LfA2zdSE2roC6qYeimSbF4bJ1A+gCoiDYp+Tc6R5mY3S+mI1sQQ5e4gVB11uYlEjVhr
3vrYCLdnpAxdWsswQ+e7Dp0pfc3UjRy4xHLGZnN52c5avtjZODbFzWknk6YJMozHnLwQDTDVfWy8
RNXj1G3IhKJ+5WXpIco+NHmz9Ft0+C0aOvdR13y7/CErl+HJd3D7p4vRmZY1+A4pB8ZVey7k2UVs
TRMikhNcXUGojSGKBU8/OgNPI+cUpSgjqlWMWDMgqODPKBVWpX95OOdvZTavR1a4kCgiVZTpGawk
Ru4q0H+cP2z5apAhS7cJjOvByv1A3cfpQbGcqX8z0q9g+UBn8eXPYLN2dmKOvoLbreC8k8cONBWO
FnvWjOUsnb4GXCaywOTtNVL3F14A2AyAmXUINmo2d6GgkBVkkgV7y0IqN2uNZYNn/LvRCcUvz/Nt
bILxeEUDAcMD8J1lWVJHaRVhgoG1cWtvcgHWojMKTOkNis47yIF4oxdDUI9mX2jH8uN98vK78vJb
9SZ2lQ0us5fMifby9t+2Bn2fqD8fxuPQzWYECGTEh9X2YxpEVFt2qYgsdc1BILEFKgWUS/Ea49Z1
0cY5ywqtgaLNcw19wynZdvOVsXiKKiqyr8V0x6Y4XxTPRJkWDcPpWk8GTUOq/luiCzZhxxY4F4RS
ZzamCyyU0B5qlZqmmnv5GKxewscmOO+CjrQ81geYiJOd0VxHujfm75G8TXSoZ1wF7V6ZBAn8NS+D
Aj3yVKieQzeNG1TfFPmcKGwX6L5se3W8JyIT56VbNnFg5GVCIAiJedwgoG94OYA+yAHe7qr12w0h
bvsZb14gO+tD89gNnIAGE80t2m5LTxLcx2su+9g8tzOkMjfQ28UmtYKuOfw0ImNLv4qXv7GDWB/y
KmiAw34/ddi2OcqouGKY83Qbm66efJjlraE+Xt4jqwt2ZIVz2LIqjYw1EA47kdGRsTWhO9qKmlTO
gMZsr2vokgdYB0xZ+P3pWEY161lLLFIbdn4jyZsGfYr2cxA+9wvVjPI6JXc57Ou2T6BTLDppa+Yh
dIcWD1AKybLK5zqy2QwjpZyhQ8lUsUZ3su6t6MWYPtXih1TTaHFb8wp8nL12q4rkqlYcCUsfAR2J
jDeI97gT0Vp4fypEh3KFLP2yqxosTcYgCHvXbDC+fgNt8+Ct07lcDtQe224mJnKnFUCPymz4EKoS
vM5W7lRAgtGxgdAB/dQ8lkEeFTNthqhzjMimS+wti04b+6uPvXaCEpaI42XllJ2Y41yXGc25HC8w
J43gp5NsUJ5MtBkQ0xvT9vIR+L6auHBBBVUdSCWBwzGR+jjdnZGtD01AoOY3XpUUHc1O4JbUgByq
21+VG3RKAnzgfdhuTY2HwYmo5aDJ3/3M3XSvOTK13hr/8hetzfXRB/F3qUQyfVx0fBAA0Gr8e7Yi
Fy47ajI6hIeqEclBrj2IMQG6CogVSjfABZxOwBAapW4VsKcoqFpLaIgBEbHz2b5GWwikvo05LS3Q
kziXR3leY7YhPXlklvM9ajMgPdnC7HPuTTINa9pv0J1Dg51+F++XLfGHa5R2KfHIT6Toc/pOdu/t
NghRGw799uOmXNzOnx2RqORaFIsPY7AIPF01gH1P5yPsYjnpAnxY8CT51T50u09I2dlusA89Bawx
gJogBtklf3GMj82qp2aDMJOURYPZsNWoog3Ufrk842dty1jek4FxC63JozHUFixMn4OrbXUvvilv
ktf2KXaCRwM5YBo+6q8Vwsnqp+5eRV5Kv/6fn8Atel6lRpiFeYeCfkt7r/tQ9rpbPt3lh8+36mBs
xpcAxf93ybWp4c7XtmDTneF9+SngYkiihiE4YzAF0vYw3eZfgLJuDXNr7z5fyw1AjEFBUU98tB/J
xrqf6a/Lw197eJ6sABc9TI2uJnqM4Ru3t7ZjboYPxZ0o+KPvIdsOyW9Pc5qJiuBhK7c8ZPXQ1Ivl
x23EezgCZbgqX9LO6QOvrXxwzCM7DrYfE9zYjtwdpPAKpUM5cezOkX/GkTeJCgGrdzBjOmJamPiX
zyDMlVWZFpNMXTo8rrWOpmAAgVN29HqjabuS3NotDXs0GhU3i31Tid6/axcKKG10jN/QLJm/I6UJ
CnJ6D/sgWbITdFrvCgKF9OH58gKLzHBneIRCgtrKWN8AJDZLXe5VxfyUmuhB6QJBrH3WQPO9lVFt
B1cdmnV0Xn0vKqJOMdheIrcB0DHRJri3vWw3/bB/KBttO1xPD9Kh+Ho0fiHq8HGV+K07AyrTvohO
1brHPPoUbthN0lpjKGF20xnHdsAbGE/TxM8dNBFNoMJwVDpsZH+5snaX53vtjcNiHoYZhHoBkhen
TnOaFRnENQkmoQP5mjVtQJTjdA2WdsoXdP/Pt0iwvnedBrrUUeBM1uIupMYBaMPRAoqXi+0yqdFq
EPl1jhoCAP17EPXVrB1bE9IqjPtHxmOK+/vl2SBjyC5INZpn4Eyq0gr9SQkz8ALkYe1dnkr2t3Fh
EDQoEN8hNQ2Y8Dc26wgmDN60qLBk1HTzNqOdRB7rxoawI0Qx459DJWJbZ0HVJWucI2wCpQHdOiq5
pAidIjvkjRMElluaD+nY0rQ96Jpgq6xbROIFXQOsPM7tFDON9CJt4fCsOPPaBu9E/SWBsHCfa49j
/5UFoTOkoqLaWmzFlKUQW6LYqqPWero/Ez0ZOtMA+AYyfa0Bkg+IaKkFhUqAPO7UDHQ7kBaRUDR/
N/qSNumu1gTx7cq6qse7iAulk7Bu53rCLsq6blc0pt+1mjfbA1rCdDpHb5d30eqZwJZlsCwbTZHc
nm0tKAP2Ywlp7C52AbXYT3ImeBmvzSlw+eAgBYLjOzN+OqdhUs7AhFWdU5YzBSkpBVs2pCRsLw3K
66EoroIxRCNGvLUaECK06GFVMiSRNUc1RE1K6prDBx4HeCdcLUAJceurDnmoDX3TOYVke9XUoe0O
XTlztpmCaatkql8UmW+Nj0ppgm9Y22T9vCtUhdZ2RRsj2aMz0omgp9uDMqgPfibFe4pipdGDXzfN
DnNsg82mA7DRsgTOa9VzApSOd49mgKSbz6OkuhpJoYwvV+pXa9wrhEIdoIKUcHRnVHQqrk3wIFze
HOfAVQSgxza5U28GRiPLLWyGjAoXqINCk5xw9HJN8uXydiIHJcvQy3M/GH7/F2nhE+Pc1owgvTAl
M4z3o/TUteiKt3+0SuclWU4n0GPp84dguGtH73i4/NErbKOdOjZcCAXayPFFxVuKhLSpu2Zo0rF2
tWYrg+1S05F2AZpV3sQSvOHvcb62yG/B17CtyLnck/EzB3nk4FEXy0J5wtdASdkl076TgLE1QIng
LUHqWcFdXbzKIHQq0pc6+y3ZjwL7K4UsFWBzqK4jT45iPHdUjFRpanT1Yf7VHw2iXD16RvZFVXeG
iR5fn6SulYhq82tP6WOb3HNDjxWlmvQBvjd7jAYf1JazZFKi+ZCipWUo8Ewrzu/E2XPWonnUpJDg
UtOs8rVo0SFGOrURxH0rm+rECHeP6fEohSBLhOjyEO7CMHZM476BUAAqSX6n/wV4DdZQ9mPiRGz7
cJsm6ax8WnBrklj2LHVx7PhFieMfXWn7c4IAQal2l/cJ+35umx5b5EHNCNuUZOhhsY5B8aVm2wCK
Emn2Fxl+mAF+R0fUg5ZlzhtIoKUfywSSnhKeZLSSlp+y/H55JCub78QEd/wDVatGlclWy0mxRWKU
mpPPYAdgxpugm6dKr5ftre4MUBqib8pEpZjP42hTDABZWWNIBR0kzW+D2ybe2GAGL2b3sqm1OxjK
B39scVt9KMgMGkPYspZSvpu76kBi875fyKYaUpR/VOlR1eMWgNkQl0mbzXcB8j0eKAOv+ixPbjs7
z58E37Ti4E6+iTsZZKjGgcT4piBPniFA+zOXq5ssSz+D8TlHATANAncEXYiRJnTR0cUbhJ+qCdn3
y9+xEhIQgnQsXrvgnUSD2emRqUJtrKYa0DqwaY71e9+5JH3JQUR32cw3tp4/KMd2+DSVQepAbqHv
1LkSeHu8eBu4PYrZFOjrzbt0mN32dvFyN3yU9iLl8rVDemxbPR3jQIZktkpmW003RpZA0Yvscu1v
pvJ4l3HxQlkafWKDsc1pi5uB0f+1oA2dnq1+e3ku15YMGXqgnAhTv+DlC5e2KFHyg504dGx5Y4Xp
ruyuiRBQupb/+RYM+a8h7tjoxjDFWo8tOtifctRvzLlDdjmwnsKo2GrZm0nsrWJPVJs7N29fWnW4
6w3yUmGzKkV6k8yyG5Nc4HFX/dTR6LlzUwILMYHXHH6KsRfudYRmEL3NLUCV8006iaSo1/bO8WRz
iypJUi81Kia7n1FG6FwI1ZWAJv3NimI1gWS0Tfip0w06ylPRTAmQk3XlRFblB2VBDeDYUkVwHa9P
3h9D7M+PoqoyMYNhTtoWffi/dGO5s8C6ZvuQTOznTy0QCQaub9Q/1rjruBmjNgZqFwdC05AEoDJp
NxIEOUDKcHn+2F/EOxcQaP93/vhbuIQgkQF5Owihx28tChCZ7OZd7nTGSx25lp1eTyJCoPMmPRvq
HzJCRBsPZh09F6czmQYAgfYSApsln7ZTPVEFyJAirmimlzepNjmSWfm28QvKQUbxW00htANJarkg
rtnnm8vDX9ujx9/CrepiqDUIO3F1t2MCBhpAMdyx1iJXj6N0e9nU2pIem+KWtDLKzE50mErHcJcN
Cg3jfpcsubNMqnPZlGBU36X1o70699WkTuhGcAxFOpQ1iieaujUtQalwNTY4GhHfmoNdk5VWADOB
lG36WH+RSoDnjc6TQo1mYEFLFYACR3MzWShvD4lngey/1XUaj6LunbXTCa+uggXNMJF15u5IWx57
qTawjdtwdDLQh5ud5bTE2I/dR6yAzbhYRHfWWhQGKhyAVGwkJTW+2jwi4GsiG95Um7Un0vQxbcsk
g9GidmtNhU5PqAgO6/q6/jHJ3cZBFaAdI4NJCwz7TigtttfE40SjwRCAgtc6P8Dww9gYLBxUmb8p
c2WUYgvtd1C8Nw9x+Itk/ZUq9xsZXGVJCoJr8AuCfddS+10pD4KLit2OvFNCXxvkkoEfZ3n8Uw9h
K4mmjTWMV3Pix4nxkA6LoFayOpVHJriDryZTAk4hONjeTH10SGzlLHPLSMQgvJZ9gXf9MxTu1GsF
ViljjjzJ9lr0NEYR8NX3reqm9ZUZQd5QfpXQSHP5/K+6GjBjwyzQ93jRnc5fUZOctC0uRRMUC2Ye
+EXSb6xSBTo3EvSXiExxW7I3QJcX6jAV2aY3IYZI5hEFfHILhcK7y6NaPeMob6GXHW1xKt/VlWYT
QQkbU4koGIF/V/jF0AJj/NTkH4YtIqdeH9gfa+zPj3xoE6atnrHAIlAOJqjOq2RHInDQiDKLq27k
aFTcXof6pWxlM0Y1h/lmikYaV19Ebq+m6GWQFMHFIBoUt+tLKL2AJASDkjovzsghtT66YLxtRdt+
LaoAE+U/S8XterWIu1SN8TQa5pi4dRikqOt39501vobqeNPPYwzqV325zsxEF63cqvE/7zJec2UA
qktWchg34t6VKneaPqV2R/IYcrKPWfUVJv7ljXl+EaLWedw6yu2VLp2I3AdoHTWTgNpq4GfEt/I7
QJD0CnhxFJv3FnrdFa8uUO0HWE4SkI+eHQ3uA7hN1C6AxM8qPkBXIpTEcBigaEwLA4q9hZx6eRh4
jWp4l4d9tnM5o9xmCrSqN5IRRrsp8pLqqplymkW+NGyl6e0vTKEACg0HQwPrEPPmR4exDUivQo04
BVFvCV7bTaV6WQOc9uAGonLr2cXARoWoxpSRwlYQUZyastPS0sMGcjwTuV06yD2+LCJC1XUT0K8E
8RBqfrx7TmR9KGoVNGfRXAP2587KVxa+Xp6x8xT89zj+GOEcc9REwQJpuNSRWwi4go9dbj1JC/vX
fAD4zkQoug3TRX4sJrzqs6oa910Foj2IVUvxLs1iQ3Dhrh8SaIX+d9RcWhgp4aWKdRmjVl1LdpoI
T3zbNYJrC32Q0T2JdzXx4x5RvnWIDadRRB9wljb6nhE4JWAkQHjBy/WpXaovFvIzLC/udIqTS56m
70z5YCCFY8A7SC5BS8kInYxP3dgJ1uMsK85Z59ZDmvXZmGts4VLeRN3NYgVUjT/s2R3HFxlNM43f
NoIRr++zPwPmZpxAcn4oGgxYC35m6cNcHXL96/KwVn0AOnT/O6dcnqOs5UWpmAmIH8jNJ/LuuX07
LNAQEQmxigbD/vzIBeh5icR3ifnTkvmm7H9KRPZVoaj8qiM9Gg/nyUmKlupmYFaANIgA1NE3o+1Y
YCa0Gs8iArd9dlNxe4Jz2yUpUgOVMvia5W4cqU5uTHM/FZsYOi7dFcjcLy/WeVaKs8d57Bpyckkv
wV6BZvHX4Kul2nb5yD7CXblLHlCo3KQ/sCE/jH/7boFdDYhc9Iwg14CG5NO1M7U6a4KSQEkeDTjj
e5iABF1E27q2P45sfAfiR/ujV1MlR1oYXK1pAAWKFMoK2xGs45enkK3/ycvkdCTfz6YjKypkBEaz
hpU8036oo+Yh6ysPYwocn+Dwru1E1NWh6IOCM4SHucMLwRO9IREkBaApEjZ+Dt7y+bWPexBwXo/B
5vKwVifvyBh3jJXMMKdBgbExGD0zvE+gu90MH5eNrM7dkRHuBAfwgCDygBEL1546HHLTz5AMkAOR
q10djYZmOjSPoI+OJ6uxuyJc5hZXeIWKY/k5DSOd0adkKF5Tq54dPWZQa1BKsLoUTt+4s3YbTe9N
L/iM1eH++Qo+CYMKyBBLFb6iSKBR/T4ZV1r2GEiCo7VmhXUMQi3MhNbxN/j2aEMSgjvcTKEE2i03
euoS+0aaXFsWeI61GQUjCmPhNA2UO/gDXA1ROwIvhPTKRAfy1kIebkwET8lzVjQcLhv0jxAhgOrs
GdnPPCpQuGVWFBnyBX1WZzrENEo0zao1JEPg/0EtALnExgtTuz/Y9lIBzDjO5WEyrRZtYHZm179H
CX1xkLwqQ6I6SxL1rh1m6m+5zYwEAkMh5K9Ko5Brv52hr+Lpdt51+2HQJnmT5caEyKTRK93V8XQX
JVvXFgs9XUAHaShWn0GvMgBCpD6G/mKtqG4ReLkCtReb9vO/rU+ziTQAnUH1XUGkz90rVaVotWRh
IusmRK9MYn1llSHq/WU+gXeFNvoWwQPNFB74KmTQ65EEHUM8esr2OobAW1hEAh+4Ol8EoicK2jpA
Z8LF4uYQ9fWyQMU+RvkJ77ifDWDZ5gQN7KkWVTrXhoMSAtpHWIXkLOcUgCqyntH9CmhjTu3yfsgE
6YtVAyBZU1CwhTg5H/XbZDCkLMNg0C+Iy2mXdJ+X/eu6AUhBgPADvoBvBCdhMoVEj9DEOlrI18mO
DZkBetnGeV4QWwuNSmj6wtobUMM8vcrLRs3rJkGec2qDjRJ7RMWLNncl09WM5zAZ3VraFzYjKhJY
Xh/dH8Psz48c3VCFaBnO0syx6uJ9+B/SvmtHbp6J8okIKIdbSZ1menKwPTeCx0FUJKlESU+/R8bi
czdb24L/hQHfGHB1UcVisXjqnN4NrcRY2TZL4Xbqm3JA6U3hQecTvoHoA8NSkTlsiGdvR3vltJ2z
pbpz8GIMRnzH1XHRVMIak22uh8Y/tK9dPQ6p+DHMOFb5pe6zR3/AnLJVFUcNkJ3r327RPWjxYPjF
muXRFbMlGGPbuIfZsXco0GBmlGfuZ8Ewjkx+Xje1HCY4J8ApOL+Mq+NQGvj9KmeWFe65GTrx0WUP
o3NP04Nh/mJib9tPxHh1+/11s3Neu1jYWYwdDMKahfv7eYxYKRtRFMBDp6aPBmZMqp8C2nBevrPk
9rqpxRMRA/d/BhQtsBicmxLUMjBphlROhH8vUyPUpXlsk3xz3czSNwM3439mlIq9aKyOtRiegfYi
BkVMCSYklwUpFGWyrlhZvTVbyiFv5aAjIz1s9dU3r7it8ruC33drGqSXHfH5cMLED0AT0Li94LhP
ynRsTJzGwDNlv7omC4XWBW5Bwe5nBSWtH/MKnXjxmdZrep2LKQRPCkjvIJKDWM75N2NWT11hIDxE
i+tdo9eYMVpFoq0ZUe75meZWiAwYSWX+LmPt1S3/+eVpzsE4qzDlMdeX6twSGV1/mAhOkpF0v0SS
Hrgc59eYvSc/RN2vRPrSReTUmuKQqeGSDwQV1I/1CYW01m3Akhck8rtHyZe49+91+8v1oF9sFWH0
ELqLGEWEiqyyuWzXJGVKYBIPMk8ST6Q6T99cj828CYGEnqxd6VFbcR7E5lfTHyOjs6LO4xu3Xpvr
nE1dpJSTn6JswBj4l6IQOHZ8W4aCYOvdt2LT4ZGzWBtdWVhoF6Jd4DnEyYCbshKeTW1MovwjzTVA
j7fZZW5EbTzbAtnjfZC1oYY1a8pnTTuv7aeywjbEfdmZ3kTydUgMUGviyuTfOGs0NQvJBVPcYMcG
6zcgBY6SXBpe25MhIdQNOZod+n4d+Wm3z94kVg65hbPVRRWHC8QMBrnAaVtDTdK6nEW0QZpfvzpy
b5ObygJEuwlq0Kd0/F9xIXifAWEKhKxxmrs4V8+Tild2EKSMcdIV0+MgQloNt8bm0GWbvm1WHmUX
YhEIRnTAAUT3Dbh4bkojTp1os3x703m3A+qKYOigfGsDHRHn7qNj/asc1vz2BMQkRl5M9G8AaDo3
OCVsiHOCVJ1JY9cRL2jxpCGxz67v96XYODHzh5T3pLSrG4Pb7WwmxrUoa+4AGYq5AZ3ilUy2VJWA
TBCs/1AbATj5z7+fGBK+3bV8mmleeA3RP0wy5UFbGeJ2LKwnMjTpk5eO5o9YOIBMVCzf0szpKADM
TiVWbtRLxyCYdP2Z4dPH2IirfExCPaNsPQwsTNmRYybOlpiZi+faPTDNLdGQ0PCe4ovv19d6aduf
mp2Pr5MlgExROfTUQP0+kCfBsBGp886otyP+9CjcDEI3q0pusytKDj1zVamr7XiIzaYyi5Abvwa+
GfqdYR0S/+j6B9d68Nu3rtwKDCDZ2UHGK1fIpXxw6q+SVIFz110wVOE4Hj5S7UMa22Ka5S9vbC1M
/CZI15qsawus5NWpiUXKHBhkI4E6xxcxvZUYZTZYFsryQ6f7699zMSd4jgONCQigA9R4/j072U4s
medeWg2zMM2+dYF590INWsOyWWlXXw53zvkAPQXMqGGCDBMl58byZIh7ksI30+EaeuMpOLvlCMGY
0sJ8lR7/sJKMb3IqDWBF9BcC6qpIuq0TogHs4xCna4jGJe8xgGTNOhKgjVM7fb7kIrMrC5EVexvX
5rdWtsuarUfynSin3fWlNuZPp8bxiTW1o8cyM2k5JuWA7H7odAwQixqz7O0TkldImRXJMouq2rgT
dMv1yAjdg5O+8uyIJE3KZw1EaI9DRCI9W/lhCyWniy8D6mK0z2YBw/PPQsyGoKWGVRjwLpoL/oCj
4XDd96UUDSgQgODoL3gY7jg3AQ5MCj6lOVvlqZtHI7DfdTC6GG2rJ5Fu08FvX/7dIiYiMXIF/he0
ZJRY6wVezLwK8kJTWmcPXdKgT6ZN+Z3o9TSKk7YJrtubPVA/Lm4jYBsHNwKYJJVFxOXDJhCfwaW8
IVHcHSZELP113cbiAXRqRMm+4HJuNElhpCe+Hww8C4eEbArbjNpMBqwfdhM6KVXmPw2un4J/4+fK
D1h4hQR5yN/vOH/nk/RvdcBloJ5HMe9nIRPf++7NmTZSB7/1l8G4KykuEt+u21yMTiQmRCA2qaVO
hJcaSfKsRugUEpwPZXOU8RqGZjE6gfxDYxVtKZCOnnulx3o+gQsdw3/NUStuXQxEGztfPl13ZDHZ
oPkFgCHUx3VX2QMeM2vhsDnZJNVjbpIbQcXL6KWbpOvuaVJH180trpuLqhI8OoDnqnAnrU1kW0LT
Mpxx5LeNw/yjM3nv140sRT3C4T8jSjzwDFd0oAfRlLQHjC+IgGR5JIzv160sFjt/yGaBd3ABSlM+
UIFitspyB3FvlU+11CFKzw+ppHsSQ3g5t/Yd92+l/cv1/6c6C+1WFxkSwWd6yr7GTC7149THxaPD
Lku/6ZgLo7Wx7WkMarpyV9ofkg07COusZOXVza7EC8PrHilKbPaElFur2rnTtyS+t8Zd2ySbrn4y
tFfPBNZre32xl+LmNMconxRTl6ZXmkicdsa2xNx5zrASmUsljok0Ms+TAmOo0kzUiZ6YTTMiMmUV
mvpG798ysrPIvgPxZgEJ++sOzT9Yzcxo6GEkYhadRO/mfHfbU2xYHsXu1nVMr8owa62wyT4YSTfX
DS2t3KkhpXRruF0lAMtgUJtXL91UvZrVPzPC4pzGi+SsRTgzEKljxKkVF6bXo4Ki7VcPbwDisfpf
LvanJmYvT1K8rbWFKP9UvPINid1NqwB3yrBLwlY8Cn1lay9+nBOHlCD3c18TaYyPM+Y3et2HxOWB
9MAGsVbkrBlSwnogmdH1OVYui290760v7urm2aUrdc5SPkRrH+9WoNoA27iSqIZs8iYnxihdUngM
w3XfOBd7mVQrR8lSpGF0D9sUZwmEeJWQjqlmT5aL1ODlmXWrgaAdGqZ69nY9npf6aC66hCB/x9/O
BWmG1mZu1Un0eNKOfHTC3BkYBSapFo422DIHepTNpynBeDXWW79LNgm2lMeTsAAb8spPmT1SN7EH
3o6ZtReQeRXOYHJHoiNcoryaWiuo0n4I8gHvsRaDxiZUBIgfslQEPgeMPptCBn7b679g6SJ4+gOU
beH4oihdDOkDo5lHVbfN3duq3wL4ECSltukYw30pvG5yKWRPTSp7w45llvAEb/N+PWzT9rNJd0ya
0dR+XrezhPXDd/67uMresDGkmbpQLcZ3HVKQ4FcBl27kuPVN0mLqHNO+kdt+mlO+k7LaZKAFKsxV
7dqLrQNKMQ3FOjgScDIAi3Ced7gVZ77FUEpArERu+Lbas6OZhfw23s99xR3IBqqd/pJ8ue78xSIr
ZpWkDYi2blE+X8qamwn5x/wJPADUKlfC5xI7BTvg3wFnyuwcRonP3UNzs2/x6oOP2dcQiKWU9ndi
yuVv7K1mr1kdQLdOzodPr7K6+2qQ3Ay0Psd1GJIgN9Id6mdIR4MWBKrC5VudWvmjKEj3yX0yrbw0
X97T8VvRr9NxcQIJysUDQVpye0ZZFKHx1L37QbkxjYBG2mG6YVvWB9prs9KFuMhnikHlI0D8YW6P
wqDfPJngAnLX5lCXvvKpR0oV11pJ6xEPBnRzAwZJRtD6Rx7LrOh6NC0FMZqdQE8gK+N1Zc4iJ4cn
Eb3oUj0pQ89Bl7/L7ysTPeO+XoG6LKwXcj/K0ZmAB4xGyjFTlb3IJBScws6TUUryqB5Wcs/8P5zl
W1B4g8EbI67mLEupXlYkyJJkX8MRYwSUdmNUm74zggb481pfYw1f+DjoCczoIB2vNuhPny9ar1m8
6DEDhiZI0Fcf9fDQMgwJrUX1oksnZpQM3kspwOuBwnbc+S+Y5jZC9uzeFg/xYxq2v6skyNPA2GYB
icRKE/Gy8zOvJt4NAUHBHRZsNOceWmbexnkOD/UX+8W6sTZkk31aT5/2PfpsYNg5eFXQ7QEcCdOD
GY77bAdmmuuRuRAyZz9B2WK57aeGN86LXH1zvLtsrTK9vK4oPipfMdPS3k59GLB/mGnQxkEa9IEV
pUag0U336aw1Ey9uEYo95XPStKB9RhGh9NDdMSj6gXdx2lldMN2gYn0iu/EL1CHCd/O1XelIXNZF
imnlYCakMAvLgKv1V/DDHVIv6r9YgWCBPgdS2D7n239PkGdfTzmhKZCPfZHOeQWHs0Y2yfDPj9uK
T0pKgQSP05azT5WRH5w+2zO+4sPyNv+7CeYPepIbBTjfxYQppVBUydY3wWQzfHEgzqhvr0f6oh1w
z4Jg3phFJZRAtHs0ijHxC/E9/Wmy8dTsfW/Nez+jKylyIdeDr/evHSUAHehagf6blrifP479XSO/
kG4t0i7K3vmrnNhQIi13YgPq9rAxJc8ZpqDaclPhkSWR+3a6M+qntDpo/vfxfzguz8wq4TZfPUnq
zcnCCjuMN3RCgwrArbn2qdaWUA06yqAt28G9GNro/KEGOtTMo+vhsGZDCbuRTXFptLBRJ8+Tt2fg
z7LoSnJdzgjQmYQWtYP3OLXZ1kFiMrGAag0F2CI7O/JBsgH216IKXe0Nyi1W+l4XLw1YQ2MdAmjF
K1mrPC57ZHOogE4d6MNZrVq9IbFGlE3PEPad2JruU19uKx00gAIsJz7m/2WgDcdiVclhaXXxIAqU
OaIU3DTKF2xt6tSY0UMqjIYoPvDPCWq9uIeFRZA82CG/054hBbimIrBUoc7vsP+ZVT5qRswMq4B7
trNzt/1+2CZBUN8OYfdVvIhb91+BfVjaU2tKVec6+TTWuot7cLnn1h3kMr0G+PbN9UCdf7Nacp1Y
Uflgar/0wNQJK3b9teKRNd15oOkG0WIzbOPy63VjiyXJqTWlJNGJGCZhwBroVHdDlOCTZQ/uPUqg
LCh3uP8YX5OIR/T5xbyBZFUWQVmmX6MyvpRCPl/ZP8q1J2cCGzrexlDrC6eHDwzH3k17TAK/+Jtf
xqHZxhgo4Xghu71dmwdcjlrggxyAg0HJqUTtxPWceRpKwaKO6roOMOzvkufrK/z/iNG/RpQYlRPA
zfUI39ptH9n77r4MyffyKKMYJKdy361VeIsVGHLQf14pYdqBQN5odBg0dnqxjXfDa/LEvg5TqDuB
Fvyz3uf86YBFRzMSjXEgj86Pc8DmLV/M9V5aoXg+ttlerl1zFj/TzAZs4caML6U4xGSdyXRASrPK
LAAweciToOlXjvGFwnjOW5ijBO8DYCpKYdznuUa8NC/RPxqCyrvX16r/hXrEmcdBgSgCRBYsvOcL
Vbig3ZdeUYLaQQY5+T3geYne0bUDYGGxzswofrTUbNPahxkzOSbZsad7O16prBaX6sQTpbKaDOKJ
JC/LECzJkWy0gCev1zfNmhPzLzjJB6ROavQj4AQU7oEj+037NrD5x3UjSzvTAS8FpHjmCXOMOJxb
mYDoxWQNrGSJFYDzOohpAYrJoKru0ZqBvcGOpmbD2dvQvcVrk4hz1Cp5/sy6UlzlxOwzDNGhPu2z
XeO7L1oPBBHUJxPT2YATJcoA3Km8Znfd6zmnXTOr5Ly0yBLcvuH0ZD438bGw7wb9m1l/mNPKhrr8
hmgcuJaGYWugzNC2OV/dEnRvTqO50EBlGtQROnFfOgSclXQFzna5jsArAPtkYc+iaXBR57edaKvR
wSxdhfnk7o6DpkWMoTQPWosBUryMrED1lhzDZPcMfrewC1Q428BLB4PObh4WgG3rbzl9Js236x9p
xYQKZbM7p/JjBhPc7na19dXsnKhZG1VZqFY9B9QzJnQcwLJgqJSuse63uCJh9GYCj/pvj4flbz/g
t5ATaOvA/SB3zksesf111y6Tx7lRJexHwl0pBxgVLmYEQS0q1zL5Qk0DE2CHQkgAzAMK9/PIE22b
0FTEMLGpXtGcD8tttqsO/rE4NIClhqBOq97dHQ+fZOAfs51/XBvTvsz1579AScKlRZxKS/EL3B5c
kdCM3PTA3Tf/TB8PvfYZug03TWNOJueOYnthCr9L4WD3Zvu35rB1tdduDYp2yRw4m0GEQNpHw5Pg
n+rtJBtrjeGLsihRkQblc/6u90GyyfQQbZ0gvUl3cVQEZhJmd/0m2ZYv/mp1uLAbzuwrmUQUk9FA
hAFok5tpq0fF1vqm349bIyjevLuf7u77z+shunAwnDmsIrQAEKrLzIPB+MPWA6mF+Xt/C7GTjX3X
DVv9N+CNwYrJy7SMBw8fwChAt+fep3KmZtpIahswWVygyEv2KO77FwC3naPD0T6bdv6HHgJREYeQ
49Oer9teCFZcWEFloENrCZ3eeflPPq9NRkeHODGiqIiLYBLxc6F193IC24kOvdiV/b/k6Kk1Zf/n
oHyaiIkBuSoVeWDx70NVvBrJN28y9mP7+7prC5EDMnW8WuKAgFLxxapmnMZC4EP6DPpv2vdh7AKH
v1w3spDRvHkL6mDdh1yE2iMf9KFlrt+hLp1RP0Gvte4TSkBvJSqXzDgmqhWQhwNHffGZUg9avkTi
io1GP7jYuffvpbyHxgXgBDpER2z0qM8DIfVTUho5gAtT1USG+44h2oCujY8tfRIXT3w4OGELI0/n
Riy3SLn08NBGvKe+2RZdBNja9Q+yUBHgGdNAKYABRihUK/lipH6pi74FVife5tNXWssgw3RLHTF9
ixkpPC6Ua9v3D+LivKzycOLglQRDSfBKfdejEyl9muDt1AQKe4IIcDyGZazFj4PpIs5dik4aFpNb
IF3ru8iXoGgSuleRAK0v8Fpj5UkTWpKg459OjTxISaz3Mm5wG0m1nu8zbuZT1JsoqDQIrNJdJwvQ
DPYoro5NLbsjnhvre6GPSXfL3dR6dCYHJ880TlujHemtY5TahzEyQP5Trzl02IgpoDCYVAysydIF
BjhyUgci8Z3fpcaG7WR542dKRvuJNXH5QkmTf+EYmL61/HzY2rDxxL3EueVVZdCoBKvWjVU4ztce
eLadkY90niuQ7RjpCanuWer10aQVIGcea63/jrobCFsj0cFl7yDeglqC6khWdTvdAoMl40efaOZD
NviQHpC+6bfgmKfs4Np0fOddTYFI6f0kYHoLsL/MnR1NzSkFFwzj4MzrRgAhJ1DWPxRGpX3NxRQ/
gbAqhdifawvQ8ZAscvko65veAoUk2tG0uq14zm7wGc1kY/r5+MsQBiuDSebla9oZHO0zW9O2VdOk
v5tWgKyfuHWFJpDrdjnabSDFMSzZfmNT0tOgp172qSe1ucHwtAXRnqowjxZt0FVvnXhtrHVuIqjh
B+M6EjkG0jApeb6rUtSqlAhgBIxyCi2QlRuk3U0ZCOJbHmJa81dG1voMxlJCwhAJnupQ4CNhKDb7
UgiatMh75AUNqur4lYHdOSjvrNfX5L6/BWXci32fb0TUPZafdOOhDDNmMa7rm33xV2DYWgcfyJ9B
0XPP7ThxrarEZjfzrQPCyA5wkOsWLuVqLPTeT0woR5Yp44F5LUz48dbuAuNuDD/RR3YD49GvIvNJ
HNJjHfiHtYN5zTUlH/OqcFkrYTcxWUAKzKxVh+uurVlQelPtqHdg05gzJfZXk94PxtN1A0ulFEoK
1BUAuv4BYJ9/nhb3D1a1I2pHZpAPt3fdbxVN0EQUXoVXH39qim0Z+5j7t0qnn6C6G6dGBHhx+bNO
zAzxmza3PJX92oTXkuunx6lScBVJPMjEwnEquzeCktb5Z0pDRM2pgfkHnJRVXt3mzICSSiik8Z4b
1U744JIb+U1lrMAAFgo4NN/+HqnGuSW/rJBRMsBim+Ejt50o63hUAxBITH1lK6wd3sqiaaxjXBIc
3s241+ubBlftNdLZhfoQgwEW6lGMB9gX4+VpPxo9shmq0bzaljbbljvnhU7lxor13fXgXDOlrNvA
tDIfCXrfMU+BzjtURbK126jV7ug/z9cgGE69UhZu0N2kz2dAIEbhotaB1o0VFezd0kRUESe87tfS
YQCtG4glQhHNAfHpeTyIhPVd42MJJQ/TJg04DU1r79dmYA8Hma0FxWL4nZhTAr3Rc2usoEIZjiVe
+/to1H7HfdAX79e9WngkmJme8bAFZl7LsVV4Pgjdayo5ZjK7Tbdx9/7LL7wh/8CRU+OtKQ3MnbaX
t/6ef5V+tMaevxT4KPLRtp1F8S4APU43dHZhwzYlbQCOLQ84EX1im+surlhR750jqGKcdMSJmtEq
8ChGMZ+dNXXdpa914onaHCknTNrkIzyxue3sJHjK8ECo302g0sGzcpy9XHdpzZyyx9LREkVTwJxp
/ijcHzNykkNtmWZfrtv506xVK6BTv5Sgz0Tp6WS+haXf/VcNvcZgOqJphsPz6G7woAV+kXtvm36u
mL2YhMHGBncNUD34A43xOcecZPkaKaSOOwCXe5ygpY357ufOeNFHtHHTiLJtO64jG5b29wyQtOdO
AXDziqs+1alM5gkSk1U85JN5y7rupZO8hN7ofY9HZuKvoKaWUiWEIB24OCuqq4BmVMLSdGc0OJFW
BwLIRzvvwFGaVtqBe+IrNO3X3tIXLc7EQHhKh+aKyhztdK3ViBxHDRsLF3gAPZ32uUz1DyOPCQ2F
JeJiV2L0YuVVYKEuAO8NJgGhT4hrhXp5xCeucgfkAGFF7QPr7txY7K7HzMIux/wBhiwdcPjMvGzn
IUMKSTyrS8tQy/NyY08ajZy6GYBEdH/9D5bQ+wATKQiAIfFybmnivoNXLWTmjKHPChQnmp7GmhDg
Jd8WFgqdQQDDNfCY4ypwbgW5MaGlOQGFjty/se5oZBzMqLodt0XkRZAAimg0hLgAhZJF1S76fhN6
m5We/FKP8uxHKIdQ6nK7trRxRvUBOIwm3ad/G0fNXQpOQv/OC8TP/NfRCPIHHnnP11d5KWJO/Z+/
90kK0CeP1nkN/20HepmaGZhyf93CnyVUktuZd3OWPTFhQlux93R4h1I9LwLr4yPbOt9+2DfeA57K
A+epPaYf5RN7BSPop5MGiRXqm/j79V+xsCPPfsT87yc/wp0SCu/wI+pZqPMx07a6uS/LIxtXb1xr
S6rcS5JCq/CMClNuUHxD+8QZAv5Zvh37d/Lb21vPLQTIVjLcokkL0Gzc9fB4rj4G5oC7j96I5hfV
k8Dt/JDTH9fX7w9v0MVXPDGhfsU01SqCHkjIikh/EEFa7qDFE7gPr5kb/NAC+tt5/VIHmGGoN+VO
RJKjCAg6HFrOfXebrfUMFo7mmRDSBenEDONWNW5zmbnc5Jint/QbQ4LdAjKPv5m91htbcHuGIqFm
mlvb+KNkIbsouzGdK/o2S9k8INLvq96vp8CtbCeJXJ96d6lW0vvEpx2LalaKeymL4iWdzPSmKI2S
7eJaJ1kgRGdtDCcuXuYn6CPY98EUb1iD2GPs1k4/GimbOMhYhgEUJ01HA9241H4pfJIBu9IYzgHK
KwIrXOikiq5/3dmL848L/yDrCJ45PCZj3vF8d8RjnsQ1Ht7Rh7C1zSirOLSahhxkOxsU7bgxDGnt
7LGTu7oXq5q6cyF1Zh+McJ4OMjVoWSIhq7m+ADkE6zStCm3qBXQKNe3JtoqAu6+e85nNahYQv7S+
svih+2dSlnPTqvhLMxA7x9YB4lUMW1AjlF0XlSb6mPnr9TW+BLfNlmZ1Dgiyzk9fagqqBzLVBiyV
7J3G23qctXTRLQRv6g2wSe4UTmtkYJdwGsWmkovcaSoqncEmJGGD3N0WmhWS+OhlW2LfOmI3xRuH
ROnaRNxl50Sxq2ybtPdIV+iwC5h/WPuHur2H8jixwlYeyw7o3zaKiy1KTADyY2cKri/1RXKYraOe
xjsDSCZB1nAeznqTjblfWtWsgvLWyQyEuzKU9L0gazqbF+WQYknJiu3QF9ogYYmBkYlTGpl9uuXk
nyl3YWYuu0BuCiVs1OvnDjG9H8A5ocMhgjapm2VJ4CXg0q8s6yPXuxVY+tLyzcl1ns4DRkANVE/U
pU40UoXEqELwlgR+S8EULp5iqwuvf6ml9Ts1pcSniU56YqLFjqtpWUe5CVpIKAQ5EXfWCAcv71jz
Gp54payhiyHovi9hilW3jfFh+I8OqN3EkfIfeJswoYmov+vx3ui/sPxZHwC2XimdL0qQ8x+gXpCr
AZASTPCAb5f9LMsbzTtCzDv0jMcyXXuRnZdNzacnvqr35F7EVuMnCQubyf2d0/e8ArW700ccjXSP
021vFSvOLVmEf7gVQDpAu2DHpVPKyx43x9C2fmbkNucBiVlAh9DU7rJibYMvhc1fa8in5/sh1sWY
GRzUxW7FblLW7DmOzlUV2SUrEK7BjgOyzkZZdW6FZA7Jmz5GcFb2wW+6t47TSPTx5voeWNxuJ2bm
w/GkNDU9WqS6BTNQBLltmbWdYCId7H1dGitwo4WvZOOEtVHRYPgaowXnpsCX939D0PVlsyliDEVK
DXLkdeI+Zi3RIrseaACwX/2v1wwwJ2sYGkJtAfuOSoBR8c6hZUkZOukpeTa70gWJo9evBOFFGQMr
86gvEAgQbMLI17l7kzBjVpo9C0vx7nSRlh7HKWjiD88fgwLKx/oauPPyGQkW0asETBscnzMh0LlF
wXoQkgmNhSk0rk0MQhVdH3STG44d2inS3vvGtEkNC5o55GB2euC6ycZu0107YfA3kfdpBSytIzeT
475qTA88r9gVfr7NIBHMKz/MQfp7PdwWYsDBN8A4NN7iEQLzXeIk3Ka8knZBdGiIuDvRF1Dn3jjx
RnTfElOA+3zF2lLVgxc9EIaAXwOiM2ppV3tj0hizObfEbMSnNEWAJwXo+LrTXpcb2e2IvXKoLCRa
5CFodqFqB2+b2kK2GV67i8liYYGGeJrgocbdsOS+9o7CSlf8W9i8CABo0ALg+wdBcb6a4yALMXC4
h5fViMeoV7OgyH5C6Oefv5oNZC86xxi9xYVn9vnkq7l9RdK8h09Du7MN9FvoIZGvRg4cU7t3ken/
/8zNQXRijun1pLnzEg7JG/NpoPv3Wf9A47dK9kG5ptW1FCTwDoPFc3vaxHD8ubmSi3RoNIdBHz0q
PGgQtkGW61FjvKde0NiHid2x+N+LRCCmgVbS5wQPis1zm4nR2QMtJAv7OmpxkYQUeTW+Sq1eWcqF
aDyzo6T3pPShlqAjKUHrvgerpBPYxEL/PSz42m11qeyezylwABkAcuD15NynMRnq2kphy9UfB+uR
DKFh9tBYCbu2D2wIMukR49sa4JsMpCj9r+tBs/gZcSMHnA8zPGA5UIK0dNzMKcfhT5C22o9cfLj2
1uj33IfcKsAI3a4YVvbFnK2USgf74a9JJVBpGw9V4+ArOiC/nyb/pTTXhiAWP+CJCeVUoY45SruH
CSLoUdj1liRi29fpnZ0XX3o6rnUD58C74pKKnzWcouFei1V0hfxZ0we30KAplTz4tbzhZvdCEm/r
9wxElF8bb62yuuRRwIl2sqAq55jP/HbkPrylzSEXG5ENgeTPpPsZJ+8ePTL+okNx0Xzl1sqtYzl4
/66zr2yUlBgGuliwXIssIjXeQFp6tJ3soXbYW8OL7SifR5PuSNKDtftlNAHmLFbS+dKF+cx983wH
5aYzMkhaszAXP4v4qRMyan1I7T30Iiz6A8hwdPNLswZeWzpFQIPiA+tnAQijFi6QD4SGrwWrVI+q
9sVtHmO5zaqVImzh5MdI/39WLKVqzrO4Y8SGFdtChdShVtlO+t6wP4wZwfR6PRks1GKg2IPKwzyR
Agi9smtSd6wsXUMq8r03UuU7h7+PPnmpNXAGMueY2UDA2mtiCStG1WYOSO10IlsY7VnE+jcIa2Vo
OVBoDWhHN0kDZ61xNidUZa9iTBGPWWD2AuO6ekXAoIyfGDXqP8zp8tYIjPowAj91fSkXouPMiLIx
7BLylS04qKGS+9iijwNWPsg0YPlWTqo1Z5TYT4mnM5fPdrxP4A6Bk8Ar2RrH4EI2RfmJ6YOZyWom
7DzfYJXANFnuomDC65hVvPts402bEbIkGV/7OIvrdlLpKv74BkDsTIMpHj9M/S8hX9zkxW5X7lRL
MYfRLnx89JxmFPK5Q15DmRF7KJVYSQOWH3z9jbKv3jAEdvtjAoJulUBryS+U7gBl4IgHbExZwlE4
BVQmYBGoyYC0MXjPk6M+xZFR/DM8AsDgE1NqzwJ4vdwW+WwK5NtgcdkT44tpT8HEvJUnjEug2h9T
uELN4liQ2FGKhyYxYj4kNgvHti5+VnHCPj2uk6/SaPhL4xqxvRlZkYAijxbHYprcozOCPnin6z49
5J0L9iJvSK32EQhZvdukExV9pJllv1JxLGRRUHgbuj+P60BYRll9bg9D040uQ00FASBj6zSPNghl
Csz1mYwGsv52ffcvbRi8XOM5d37ewaPreXwlTsd73sAebUWQM6A7vw0oIB3t0UvpyvG36Jszs4aD
4xV6Nso3IFbNOnP2bRK1DjJMisa/y+/qhGNWbuL3ecHSPZxfebZeukZDPw/Q8PlF5/LGRgtTpGhq
cowNO/G7B4r7Zzex9JcpHQw9NPui/SYdM98bVmn/Fnbnf/cH2m+avjNBs+b03QFAWPsrLizJCNnr
0nv2stzOd4RZUkaO6Cnd1L2Tf7EppKFKx2yijNT672Qy0e/Q9URfLcXnw1Q5GcBGi7kkaANB6UYF
tcYcXBgyB4CVs2+GdWf4YOx3nrjxZBhDRIebxtoM9co6Lny+M5tz4ji5tVnuVPeW13CoA7NgKqao
HL/PfVW7KIIWEMy26NeKtoX6+8ykEjHDKJPBtWaT9UYDs5K1A+dwDjiO7u653kLJ9+And+gztWJb
8Sfuv1/fHcsug5AKii7IGWqZgcMWvDtFx/FkdMdZ1LTPXssCE3yueHtAMFy3tlSjwt3/zKkFRo6x
Dx7r+KqZBlyasWf+/dgfOhESTBjNZOWx8861PTqTpfNzqNf0ppZuWGf2lcMG+o+YsE/gbjIdMkjd
pl/An5uAzC59o+Z+sL9ycJ1d93mhKjgzqeQfmaJeNeYVNown2v/SoLHW/b5uYuEIPTOhHNS874tp
0LCqFIKoLAfbjr61ARv2y305RfX8ZTfXLS4kVTAYge7BBMsV3s2VdSQSJJqTOYF41b8ZPcgXeoFf
f/4fzq6rR26c2f4iAcrhlUqde7Jn/CLYY49yzvr192iA726LEprY3V3siwFXkyoWi1Wnzgk9V2N+
sy1TqDNAjEGWMdNHe6hRpRin8IFmHLifeWYpEA7RY7CRpWSYWPjTjcwA0xsA0yKvEoxVTUNuwIgC
shVodqboYmYn5KZ2FH125e7+9m35ISYD8JZAbJvRodSxFzpe9bpEKEy5VYBBzTS5BbIjkQOMVDf5
RMaaF6HybvDZSeX0prfSCCMfUMEeUgZ+eMs9BRWNVbTpZy5W6pd0fuDp2RjBd0oMavj5KcEQtKdr
jNx44yvO7X8ghDCyKMDll6GVl3m9Eaa4QCOVJBPUNcVnNE6NGNyRjPxi6zCA5EACVQCeK2CYXVrq
MkyKyKCvM/USotlvBQAqkEIHOVrKDW6aB3tcfIyvOXs7fVfNiSQycojMoXSzNKlzVVWUQo7rl//i
YxcpLRFaECSmZjfETmx85PmbL71FGYOTZE0oCGT9jWGNepEORRvzjQTDMteZZYuBdc6KjAfF+yUm
HSl7J/QORukq0y40zFp+qLT30P+Y8kvNZGPZushufwoVEYZmTLtWxU/huMpU4Ly9IBARipn8r0ir
TanaienJn6xsJD4H/KnpZcN/iLR4KYPEEqVk9Eion6BJnuTLUom/WjfsSLkGATgvckY6uXV08VzB
kZFmeleQVS4/tqg1YuqpsNKhG9E7ifjLS119duTKicZDFXWmqrWMpW0cn0W8mK/xm8ykThqZ7yQe
kO5geKynzzx8b4B2GGP0eyfWt9yMgqD1wIEFs+CKhRNob7+KWgSnZKpz4mngKQL39ntuaO9cohWM
yLBhbZ4gwi0CRRowiVDnlQ8hQ6jnUWkOevpDL5puJ4Z6ZQdTET923ljt7x/WjXiHQVtMH/IIQwpI
OJc7GfhdqEN8tzR58PSStowzG5IxMRkamUUOtrUyNOtm0lygdQ36RRYmfmcEfFWCcLJwgyqzs67b
D6G2a9qaEQk2Tt+sqQHVaaT/mEOcV33jH23fo+lYw5QeNbtUG9xAqxlvm62N+2Y/n+E3eNVSp8sL
OL5UJYjYRA2eyZ1f/9ECrrXEiQVc3TphABuDkwPXPsZR6RNWokxUFFVfAs+TmTLfHgESsY0OzFK8
5vJNdYGW60GIC0fwWHO28+FdRnI8TCECAPoAUDev2vClIY3+lCMB4FvpwiW6LeQfxvCkiW/i1KZE
aZHjlEza29X9AUbvW+5dyifluBP1fkbH1xiiSEQoDaZE1v9Oymep/h6DczO0Ziy7dcsola+S/2+7
kHxRwEuJni/lNbo0BjE0amfYY7TzNYMYuQdg3XOjWxFwYx3Dg1ZBjDI3n5cbJy1z8OZz0KU0/WD6
kY2l3cnqoWhRPJ3lpwTj6/5JXx2/2ZyCKD2HMUygUYEFw2ORgcccQLOtbo0lOjeXiXejkRUuN5eF
AR+M0PMoYtKpTRBOeSuHsFOmzzMXdFe6g+BbennWWeo5m6YMkI8AgwApdPqGK6oUVGtRCRQuL5i8
v5M4K82d0fsVSoxy0pZrzMqbigJNaOjCUC4ZjvrQtBBLNYXGbhTE/8cuvvJqj87YqW4YV8AqtOBL
3RqjbjchjAs/0GAs6+rM7SKBJ0DJN3uxlRqGD7JMUbd3HE+lnAowJfUXbfxMuAcIwjBsbDkeKAeQ
TAMdgFk2KlIKNSRg8wgOUbSoOLXorWHuvBA54MAYljZXc2OJeltG0MyZjByW/KYhnASEhnfpuo/7
52gVE+evc2OEOkdR2ck8Zk0AcZdDUoI4qAyJoKBu+JKOJamHa8maKtjcQGCScXciEINGfxkowLHu
t9kIuPsQXOTcKfh9CJqIiOF1LCuU1yFfNdqhhBUMsRsEg+o/UfI5hIJ4TQJWs3zdFoRGG04sUtMZ
w4rLbbmkACgpIdIxcZqCI7/KQCJiFEQtE9LKX1rC7UEPLIJ1XTn4bbf3RAHd7oqRQ24cafwEhZ+b
9mgt0Ud6KND0KOafoMlfomajbV8o+y6vCK99gnqZ4ZoboWpW3QSUCHpS82jIcsF4RecAz/FYsNKh
vMI5eG6/yOqwM7j8mPoqq9Iu4+9b3NzYYGysjAovZE1XgzWTUA2tJOFrQsve7lXdhmDa/XOwcdhm
Zfk5zULVA3R3yxUBoJKMFWqpwFr+LPwLGvUkShgs0SwblE/KSchrKVBF0PCrwP/1M9a4k6APzv2V
bHj+YiXUt+nDGCl+AU+oItT6ajPBELv0LDQaY8fu2wE4fbljoEJANQCkxSYvdyTnr9BublFp8Fkk
Rd9sA/THhxQOQFL4n6HRbwgR4pqlVGFkZKpAVEjaaixiEsiCYXnCgCq/oedBbqdtadgeyEn2QT/0
+6HGFLMfStlODjHyEY8qKjFJH8TWpJe9OwVB5MBa+zfjYz4kFQokD3pjeKkdVxEkosJh8jWSjrHX
2w1OnbZrIVAIyfS8luw4KUQAVabhh9dP/Efk1/7JCIvx5+AnmvcYt6L0IaMTYOUBBxm0ntd8V08E
9Y8XxtODloipaHF6l7lFUWQ9ZmD8PkL/smo9t/IarTsZVcyB5LWOhcAVfD/4UQFj8YOrSkkyszwP
PopRF0LC+V6amXoDFAn0MDOnj6rIYBz1rcACzOA8BYyGLXJn6jMXuAZTQcYodYYBasWtkL4W8m4o
T4Vso5dw33m3jsitNXFpzY/aEOBVWAO8gwBRig5eQHRo+tw3s+W7t2aoW6+OwYtijDAjSH+E9DH2
nrr2s2TqWm6k/mAfREEB0mbzy4O6FypPCQwpUJH6l5+FZImpK8nXOIgwvHLkIhea50b5oKqP9xe3
hmkgWt6anVd/k4r3TeAneA9gclX603UKydOnpMaoVWcrCsQd5GvN2U1ocu2eYXjj6xlzFRDhE2SY
gH0uDevl1HCG3IChWAs/5fzn1IFORnn0u9cWEheqP9o6HgR+rOwHjLPFgDmqgK8F+WGUNPf+b9m4
oRY/hdqDptITyBHip8i9oKL3qFicAspdqQF7M/rQoH9hnJONRAoLxw0lAO/KY7BiuXZP9bJQTvsU
YxXqc56gc68Xsamk3qXl8i8owO3qsX4uZNajdj2kKQIZ+I9hnYrDSirEPWguUI7Mp73HJ0h2dCCI
G05uzrzaDT1SoDg6RhPapIc44LwjD6am0ETfNPjyRonnzCZWBcifpd0DL47RLsLAdU5kLk5EMrZe
8xHEyvDW+ZBJJZEclIeg75TDyPPJAx/hQs78nPFA2XJhZKWof4IED7xbNFYv8qe6CboBwt5c16Hk
1555vVYQFeQPIJtju6riFwgRPSiJi6F3iQgDq+2yJiXAPAmezThKPD4nBoeXH1TzFa0ejDY11fFV
KXgnENI3o89IFyXPBorAvs5j4qQzhboiQjA8hAA4N0r43IjPchudPeFlQDmNk1gMhBt7A4UZ8IRp
OGfg2aL3BpqXklzxJWjpM9AklVIjmqE2XUEYTrw8sIuJJ9H4ewA/eFJDqlh5vn+ytg45uBpk4DbR
TEF9YbkvcqCB5Q1TffNUyg8JkDOj1t5UgaVhvxGiMZY+i0Ghb4m3An3v9NGgKiXceuwnokKOb2ap
D9wUcsv317PxoWehLdSioM8NSDRd+6oF9LsEfcToq/gx4OUtvwMgVQlWOh06/lVuHa8loA2RyoEk
4K8Hd1US7gN/x0smWGAYv2a9uyhczj03VBVx6apUjsgn4NDDwQLvuQLC4gB4Asw1sbRfNmIGvhyC
K/oLmCxEWX35DbnEQIIbYLDZcs7Xl/mfJ5cQ82A+j2QXkN2OkfmuPybkhhQgzjFIiXP9/XtubqQ2
6DRpgIIzOrOQ7gitAbA68W1oGC3+9TNhaYYK+kgfpbKeFabAHkB6+TIaLLaQ9bUyW8C7ZyZf4dHb
W26ckoyhkCqwkEutPfKv2WTFGYYSJtv71wxO3/EHz0r0O4A3oUUUVXXy4AqIP7ERNQ9NFkIYtUn/
PRQDZm6jCbVnkc8pndpg8LspDacr0VgauRGkDMFl8r6qOnRGAKhAlYb3OquGt7WZkG3EdYlLE0Ge
ujLzHPLPIIhDhMWTOezOaCjNyZE3HKeYBd3d8sAbWzRWK+yBrQlC2JKmxmwFHXQ9Ryk86qzXyuaa
FPQEIHEGxCpdl4wDFUgdgGzMFEUbgc+JljjteEmanxnnMgLXOr3Ep7uxRZ3ioZNrkP3BFh6vyMn/
8gJy8p3q5aas/Z6AdQhlJ4fa9/By3/DGGvEUgzI9jgEwPPQEqWjoYa3JM+tD+uWD51DMcDPLhI8O
mhHZ/8EWygwzJQrAQt+X4U3k4PoqzcB6lZlgvieC7IqiyxcK8NctaViEcxs+AoQ1EH3IOQAEptPX
ohlL0R9L2KpdFcQ5sYECmABkPmP/1vTMONS3hqgzV0hjpSYDDLXpMQ7OU+EO0h9Rt0EplqG72GVH
SA3y4lue7/XabmPGA2GdqsK8DOY23HoYy6FrRZliJD6S0cz0lB7C47XZhKrZzzKg2nMGtJIo/YlZ
E6abe3tjk7rXJEQzMZVhc5ITx4gcIfV2mnRQGp1xgbIWRwWVomyUqBgq6M4C/QYuZyxqJG38KSig
55I7M+SdUP+476TrN/JiQ2nsOO7ycYaWAFSloeZ2aGprkn9OtYxHvjlErCbnljWkpTwobPDEgnLx
8g4aB76rUEbHwz8PbWkszbg6caj0xZjRL9sequH/ukENf721SH08RWkxiadhYJ0TCrceAJuLzV5X
nTBIwbjAyk62wgvezOCIm99SSMyW60NbPgriCuvDmIc1ZhpRwC4fjrkl+m8Zx3qkr3YTYCAotmEs
Z04ykXQtrXm92HdtK3BQGTXB0yqAnytQRUDYznr0iBfbfU9ZZSizNTQ/QWKO9G51PQShktWJB2uc
8atOfbOXGSnQ90W2qJZRFqhLwQvkpswj9CNUd/oMd8nemXZ/JZc7FG+h+bsjsQnchIXNdf41XT8s
o3MMnQ0e1SKgO5c72eW1FpaJxpGMx0sI1YfmUudvESA6MfDeKeaQ+3+ttECZpD5ekoJstxPhHv74
M0GXE/MTeUSyxCmEX52OIVNvf//7rdJzyiC1u2I7NV2Gui0ZhosuOpIISbiQca+vQiVlY/4NN1ee
N/lTqgWwESAke1BS61sCYG4pM9ay5Yt4XKFSg0InvJGKIwA514EYwk5VvCQSaE9ZMhzbm/WPASps
qHEzTmk+GxieUZEQhMdgYKQHrDVQ0b5RRimKG5jQAzA8grhsklk+xjBBT5zlQoSqzrxNNRBHsv/G
G4zvsL1NmI8GagVSRTKVDXiDqHYYGcQaonoGHVXVk6g+3ffb7zBGhwUVo5yojuigXaNzm14NVE7t
sAr1VXTfMSP2loCI2hXceJ+59Y6Jgdx04ht71KLKTGl5sYC9zhGehffuXTSfYtMD+/jDqT+JJ83i
Xc1iLHKOMPcWSXm03ExxgNF+7KQfW36pmFVlTcaxa6EDqxFVuwYzDzbAe3Ft8Szyt00/AaoUOEEF
5TiaxFLwYzXWKqxY885letXrf/uGnsPCzd9PnSa/67oI1AC4OkbVlKUOnE6En84Ji8adtQ7qSAEG
5CvjHOLyKiGpsPN4FiJgPc2yXAqNbKzklot6HyZQ59B862f4OJ263ScoHYOv7JgQ1Umd4pUl08Q0
SyUWoWeE09DDrCGa49Nj+sWbIUmRER77jx+jle5fDStVGPno9yt25ZT4dAIU5pBm0C+Ylm85Hr0k
jkwGKQ/Kp+iOrn4uvxrr5SFKyHgNcBZ8qyLRK39UGfFxDbeat/rGOnUpg5kYmAgPR2JUyBTY+Rv0
OCsyeDbnij8Cxs21hqx+WwOZBUo9G4IJeRoK+TSnANGp/CrfRBPl8KO6F9zhCTplh4oAR3OMecLy
2c1lahgngfov/gHR2/LO1KNpmPoByxzinKiKVaDNEF0qyZTGfaFYkXcpWf3PzcVq3wQoIFRAPZay
Wcde1xYcFpumoK3l7awlpZsdlSdMPp1GB3PIj/1ucCP7X2MbsMu3hqnYqtZlU3Y8DMfGpeHJKLzI
SkxKZXc/nG4FglszVDTFt0SfQIQZXvzAtA76R3/vG9jMVW8tUCGN0zxP9GRYQCWyJOKhcOSHhhD/
VPuWSnTyWu8y91HaKw+sc7FxPUloZ/IymDBQyKCB8eJQBMpUjRwp61cBvZoStM37gTV/M3sAdfRh
BZfBDJXABA4VcKQoNZSkmhDnZDtD8wRskmhfs5CoG98JRQsMwfKoSgKFQgVs3qs0qc0gwhkZr4b2
yAeMMabvIc3FMlCBhFY4JpVBRT5rYSwPVyeUCuY408A8DpZu+jvjKhHdjSzPKUnjhMfYbo7po2z6
9mA25vT20LvKRcVLIyPpQ31FrDl6tny5TC74pfYi8a3XxLzvSqudpn7ivEc3OXOghw3XZ0kArPwl
7o+xakvevz0OMIFvOEuw8viXHlXpfMxSVn0WmEV04pMnWWL8/fNxondZRU8Hmuxg+wAMZbkEruP9
MO3zwGykL6F67ptDHzggwAlChqGV788LuTFE7ZVveDgXPqjDRcyi9N4h1H7Kic2k9hDn00sv6DsX
kiAvvx4+Ab68TqS8xYIs9W0gml2cMNpz+VlYAFaYvgtm00NnpvuARBflMXky9qmFDMDlXnKb1TRb
nRFA3aH/CBTnTPCELsRyc6U0A5NT1gemIH41odUC3n/fATc2dWFg3owbB0ybSFDHEAYU7Tp5TpDu
CyBSWbiFDR9B1w2+p8wVRExoLa3EXip4SjNbKc+JV5NM3M0D/XqCjop1f0EbJ+rWFC1WKwxGLgkD
TA3Tg5y7bX3odEZGu7UaVEO+Nc6AbKcv7SQP5L5tJHwU+VMGI2p29Gro5aClGjNcfuvz31qibsxM
VCfgi2Aph4pTlKGLzRw+XL094GG3JigPMzKd5/MCYwaQahNJWBPR9qzCrn13xBw64ub05/4HWj/p
KIuUy/kGME7JAIsV58zE4EQ2SzM7+qcSqZb8qegmCwy9LlxTJin/a7gJV4QMk+0h484FWqbmX8Mc
TP4dpNfKSITU4qzRvb/QDU9EpRr+DlQjwCV087Dp+y6WawUsi6jQxa+yakcVA2/w3UyjYhVsQPUc
U9bzZMD8G26Or8SpGEcY1MDsrPIClmCiH7Rr+gSFJhNcI1+qBT0isyHxKbt8SXZPLoC9gXY+Jb96
4v++v971iwHzcrc/hvJWvUprBcJjgTmaEZT5jMCSMZ5sTSfZDH43tudkBKrfueWZIlExw8O47zdC
2cI85clgqfP0xsNeJNJfXSZ+oZAyesprFuRy3YWm1kk5cDSrqNQTDI22RFJSXypHtJMX8IU8NTth
N7mvnSk7kCC0Zau5GK5xaHdozjCmazaXO08n4ZU0a7BR966u9waIPYwAs21WJEEx1lLBvc1i9tiI
QOgWA++M+RYQMtGDi20oiaE6taGpNMC0vITpK8NpNoLpwsD8A248uPJRzwsbGGg+awQ5gyT78Ojb
+j74PV34q+L6ZhrYtrEX9gzLW+fzdmmrsxOWYtnBcm3nCene5a/Wna4QmAPO+cz9LE91iHudlcGz
NpQ6JJ3YZgGoLEKziJ06fWiKr/vLWrvFPMqK1vR3MXuV7oUBpMnqygfqNBKbneE1F12e6n2TA0hb
DgELPrZ+C6EhMPcE0DNGBALeaPn9Ekz6xW2Hgkggmb0NtD+Etxur/zUR3WpSuyKjE5G3+AUlA9/8
w6PLw8hg5ti9DIH4AZgGQPyGYqwsU59R1gcOynH4AV2IYDNHO/nqP/SEWSRYf7mlIWqlpRwliRjC
EPi7T0DlTgRI+eIY7lPzh/gpOrrBlDL/xkTdWxwV0+I0m5RahU2AV1/4A2/KHy32869+DU0AdEn6
O2O8SLa281u5CfIhOHo0xUWniRB1FDAPpZQKkSM7g1SC8QAIJB9Z0P4iHguou+lBuCYNDNUBsbai
EeXHTo24CSrq0Umyon1q97Zh4+ZAdwQSOtGX/6KdO90ciWYNny0YWhgOtHGJznC9f34A9WFDQ00l
T8MPSInkcDto9gkn/as5vf/RnfEwWP5xOGI6wQaGOyfZMX6RgSc0+cOlmczSI8BlMH7R5hm++UHU
V8cbaJiMKERxYbTVGpxxlRMiVcaI8v1YsY69gApqInqVOrLY1dhpnUyt17aQeA2HqxDUgPs6ffHQ
irVT9L/um9pyKzBqgoYGT1Hw1FK3VVwqQGDKMKXnrfEYZ/zw2Cf1cRrjapd3dWiKY/9bqsfhGIfD
533bmweXxxwq+H4hzE2PufS+NHCVju1UEJs8LbNrFjX6fOOvjilen6g3YJQF8MtlEPQjsDdlagR4
lQIhKA65j9aALjn80Wij2QG5o4Gr+T8s6ibuUmEvktowKBpEhrB8iMBT27CQyOvrEf3lb24ESB2j
30YVgbo0qgy9xISVlz1MgIuVjy2rRbWRMcIGJoO/GVDnyuty37Sm5IqOR/1c/TlcMfZRup2D4ky3
810N3ADWZNu9NeKwpRbrjG3bRpVLRVTHxUGXn3S1GoRQR7833kUtGZ4zxzADXGE1OJlMziwt4++k
mtPZdwbwDR9ZJOmboR1AiP/Zp5sJfBQWkjzAfmt6j9perfAOmsVpcre39xOY7S3BfL7vM+vSL27q
W5vUNw0HtGICee5X5CTao590wPR8Tn5DmPxzwOKtwB5s70dxZpV+16NmM6YMqSo4TGQNx5AKaYWY
twVYg2MzD39onsmH+7LbDb6r6HihcA9dCy3phmQqjx6Xe3/V62i6NE2l60UzCE0owbSoDftBsAGs
t4fuaWLNPW48bJeG5hh4k8o2IPP3sgmGipP0p3Km9/Qg76VzhceQLTtoire7+yvbuDoXFmkfipoa
SQkPi/xoyj/z3WBF1/HsP3U7tMDOg4lM1swegRx6FXB9HgrGzm7409I+5U9ZJHh8qMJ+sOeuxrOP
5mz5FlnxSX8ZfXvaaTHJzPJFvKCWfH/p6+i0tCwu91pImn5ohCAGrSH6bvGPICuchoVUXF9aSyNU
WK+8sI/qHsubBMxBYgSkFoun2oB0bsO/+QLk1SDkXPeGeX9t64bf8rBo1JtowLpi0Ibgs7rdiY92
aMCZ4d/RIEBJidfeGg7iEW0aS3q5b3hzU+cyHUTXMa9IP/aKvo75ScameolPxMit8jfvXwPq5rUB
LmDgP+A36LArln7HdbON0lC7Xa8Yf+NJuDbcWOyQ4zv/YUH/GKPPR2dIMepnMBZIf6GBM+EW9mXW
IZgHVZaX/2JFNA5fC8CCjRodiLu4kydbHXhQtc7OUsmpxEMt2FPxKXLv9xe2GdNuFka5fxBNxih4
sGmEYmZVSXRWuhGE9EbO2bkkskgSNh3jxhx1EFIevDhaDm4yXnoMvIeywzASg/aBZYLy+cCIggls
rvhU+m9UbwCwJprPiJfbBwv0HRiMQccJI8fLqKFMIHzvFaxDMc6cAELEcy6TBre/tPOSvRK+aJwP
5jUi+U6pXOUEjBNEbBh1qu/O+cphbn7F/HFv7gkjk4pR6/ErhmrPS0QMBlDM2lr8Kxiuaaugt2Gp
AbhFWOnWptPc2KXu4KCCNGtRw+4YPYuqKca7qQgtNWREkXVTG0ccZqBzjykfEHhRu1xPbaRkHuxw
EBUkMtYhqNXO84CE9DCfHMwjK7xgcbV0CFgV0dlN6L0FVkiDKOQsGEGDMEspCqEKmMON/PEicSVm
Xlm8zuvvBwJgTM7KKLHwAF/ST2TQvrcRpolKE8uxG2+y8ybZC2nnqGV1BmIJ5Ig1STnJSlPFzcYg
su4f/vk7LdY420frHuM2gOtD4GvpP1WbNVIp8aVZ9JChS4ZRA3FEdwFPfGDLEZdidr4V7Ps2V8dz
aZPmSGy5DhxB6KiCzc8yWu0nD8q0LIF6+n0zKxedzWBFc48IAH2ZytVSrUvQXRdx3YWGy/fDZyko
O3S8d+jGOPdNbX5GoJEBKgOdFFJT6jiEkEaTJ0zemDkko2e2BbmTLT9TLSFsrJjH/G5bWmn3FoOK
set81rUx50b0V7w1Ty1VHyBI5pcwX7eDZqcptBDksMcDXIZ8UciNJri1rnjzj6hi+781JTp5evWb
sQeruwv7rYOaHFS0syzU9x7dhKIQXX6oxijovwTRg6pEPahuB8fwyl/CKB4iT3LbOD61AQb2wObE
wPxufWxI1SpA90EmDpNdSz/O9GrUK0MrTbCnnft6eCr86Ynz+fdyMj7uL3TLfW9MfYesm3XOHBOQ
S9JhqilaKx+z9Bp1qOCrlcwSR1lFoHlLMQA4T1vN6pSUW4ljo0t+DVOYZLOlsvjoZeXz/mq+EzHa
dwyA6GceF6Ab6JQjxbwmKidiAR72fSkDE4hCyp823iWJRLL6PWjUo+q/jsXeG55L4U9kFGaZnLnC
SZGTZ648mspkF3h9FU4v7e//uPVXBeMFwO4YgkVNCaOQy69aD4ov511YmEJpicJEWsDFR/EzMp7+
gx1cLtA6Rj4J4rSlncHopA6iAgW0Kz2igNU8At44kQ5yxlIv31wRljQXkDAKQgOmAq6ovD5MCnNE
UtJMT5r8PnrXIf11f0FrxxGxY2i1fCuXYA5ruSBjQG6ie2CjbPpENUuuUU3PQ8XsvpWtxeAkgNsc
06Fguafcs245pa4C0LJ2xZAcweXJnfNKVC0RUnqYlK4ZROrrgzeTaoPbZUaGgOya+kp4HzbD5IGY
sNI80Nm1rtJqppqzilVbe4dLH+UFAJbWI1CohElxMs8ADdou9f6ICSPfnoPx8sBhGRryIxA4fhN4
Lb+NFgfdqKZdAeIYSyqIh3lGOTgKooKW/F5u/97/Rtur+cfa/Oc30UoQvFBKYlgLe8WeeP+kJizM
8XwKVwv6f065ldialOilCkRGYfbcrm6dQHFH3uSG1A1VCMsgbcPo2v1FbXiCKKFbOU+AC+gsUHFB
H4LI6AYJ3NkASxiTA91ZC/xx942sq2p4tUJd+ptdDaU1mvbDG/p8BE8TdD2U1FLzwdR0DtO7EerL
0Y8xUl+6/A1lYCv2HkFL9DnyxXGIoU0kWaXIGgVfF72oH0O90uoeNLbezE5oGI/chIjb2D5E2GPc
RqTRf2Rtfuwgx2JMnJ30Z0jHMiLKxpYD+ICnNu4hBQVw6tkmDqi5Rzl67qmvv4DR0jfFtqvNuE5Y
ydQcNSh3kqEDBvGxGZaIlGLpsXkhhCHmbStoo8ugaOAaONDEP5Sa/6mo7TUuY40Bwvkey6FNIgdX
QFKIQXt0O5cmAWrL9F5rKjM7iT/nbmNof35EFtjJbWT/TmWjZGO3u9eeKOTx3w/f62AxEDBtiQcO
0hc6eZR1LlDEvq3MeiR1RfwLiuQwaym2f+5M6U1KCPguL+nLLiacw3Dy2W+opYNpD4PwMzoNvRRq
t32k/ZyUQxtJPKPUCMyHvo/NH/l7vo8dlpDhlhOD2g9ERjgPIL+ki0KD5IFIsME+c8+1Oe2gm+OC
tng/2QBF7iLGdcG0RoW+INH8STWwtNJWD/4Bw0TXxAoh8nL9kI8Z6yW1fqpilu12cZQTaUZSCkKH
xY2PYB7DEDkB4C+xNDdi93Ln07b6ajcbOd/MN1FdFSIc1Ra2+kNr/0ajy23fy3dMtcFBhisrDduK
hIulURe9ILfgUZiX1rxj5P+XduxId8Dws0wK4j83bvX6mLLO5Po5sdxO6k2TQaCwF3LY1B/TXWCB
RNMazeBkEAfAgNJqUAYf3I/A5p3MfWMcis3thdAS+A3xlsHA0HJ7e2hq12MF28Kn8Sf+5Xhn0Wyg
VQ7e1OmQ75lVgI2Qp6Dj9//2KE9VwpaPi/lzymc8ua/QswbqqXkvgRCdUD1FmbYxk7NuZowrbuPm
XtilXLbpRwOyvbDbmoWjR+T3k+LyPNtdt9cHMRSMBs3jH5T/JIJYBILRIcIdRLf9m54lK4A2fGrO
YvDdr3D/Kzi0x5FJ7LCR/GB9/9ilfAjVMSmSox76pe/xL1QZfOKdqt+VLZiDnSXk9ZHVids0iJ60
AGlkdAK/2zo351JpJCUTZ8fpuekEqpVjk7G4I6XNiH1jg3KWbgKZSRbiukCfBkiw2r4K+9G8Pr17
QKMDYUC0i7g/h69/VTJ+oA1HfMcNjqElX4yXV928f1Q20gKUxyA5DTItgAZpKuM+VEI9EkWclPyl
GJ+SzB1Zp2PjlQHAGLI9A7Mts57R8jBOih6XXqxA414erAET+iIYrbyz37Guwk1D32QOeAXjmUGd
Bi6PhDzO5AogMXM8hLuJiB8yUR5VyDahN2OVJx64kemh5RmbuHl1gAwUL10JsuSwvVxiIJdtWY+A
nw9Op++KBx9ph61eOReT+ve/1+YabyzNf37joOAsAnnLAEszObEJ2DSBhux/MAEJL9QUdUx80Gcg
bJPO7xN8r7J7DcDF5Um7MtzrrMxlcyUzJxWgRUgm6FyiyjCk0Y3wPJ87qdmTWAJsY47Z7v5i1m1R
3OqoKOE0CyKmqkRqw2IdjA2epuLq+xwssAOT2NVsn6h7/RQkZLKbQ0AuPcl33lnbs+SYt04X3h0i
kCCozoALavm1jDEohlKDR2p6+zCq+q5tDCfsZcYX217kP3ak+S6+8Yp0EiD3N8DOeAABTSeZ4Hbk
TMFFjHzqXcOeFBJwgPzmdjDDlQyoPlkdS0fmW1yaTmrQMcSoHgbnkZNKy1/RZmEgxDkcRz3Xv/Qn
H4+uU2iD2vpTc6pd8EuaiPSzsv0XfgdO288QIpeMjdj0Kbw4Zn1STPvQONjYl1NIWuEXpNO+Hx41
r8Qgna1DiuW+V7HsUCF8TEt9zAPY8dDZC9AMhoe9tlGK0f2RAe3duuLnuuz/lkSFlpkJNdJbmBq5
6qwKnoM2qZWXuSkK3VulfiZV4RQCI3lbwxfmU3NjlTo1XJNJU1fB6jTziMWYNv07CqQETwcEFzR5
D442tBUa0Lbp4l6s7fvbu3ELY4TcAEvVPL4BypylI1XI+bMo8+BIGuA+XgOJ73//AdEWAtGDABJn
waAhaBhB0fFughBIJgRkhBKp9gFKvHCy7i9kax9RiQJn13wxzKToy5UUog+4YRvWZgpOQ6e4ynvP
Uc78n8bubCjaQDWMZXEj7V5YpL6cJo6tUYNoC0jmBAhY8aF/MGoCoGS9q1hkQ1vf6XZ1VFrYiXFb
5LOtEHidWDN71PXub+BGAF2shkoAxa6emtSHhcLYK2CI4mrIp7K2bHYnKm4tjFBROi0Gta0MYB55
V30MrNaGOm0CsNnz6Gp/7q9nK1PAHCXImaCEN/sFFSOntE74Ko9A0vKJr4Kp0ZTgIhpI5arn6YNh
bCPTRFanA4MIRhNRppuTQwgVGF9JalN0jSsgD0cPuLYCU9q/oMbpMqflNt3hxhzleqVUSL2SZqBr
7iSrhsyMoLM+1fy9V5/qxgTlcbEnZxOUtWqwaFr9o+zO2DWn0ojg6lZrkMaWHucnSUHyU/ilvDD2
k7VAyhtBcVyqUwbrrZnPpaXL787hTe8B+mLP+Z/KDP7eN7jx7Fp8P8oxuaHlh7LAhvbGw/+R9l27
csPKll8kQDm8KnbundOLYG/bEpUDFb9+ljyY6262polzrh+9gS4VWSwWK6xFMk8obFkBb3poFwqn
D2FNElC0AMKKOj24fBfNLwIIZRzh7cWydaZ834BQIUQK9FdJXMqbQL1ttcSk8qUkxiPKglzPggxJ
+jER7GGnB5p3fjiLlV1tRjsKMnsHerjODr2OV1BeqfJey2YMdG4aQ6YWZJePvS3ZlhOe06D3/nQY
h+DEnWuGeqkmY6h1GslA6q5atOIVh/hMN8JReGw5Qni7xtgj7fKYNCX0sXCLDdIyxK/UoEgElScP
03MtuMO+LTPa6vJcZLmCKFiliJTWi0KzD7i1CLkqNBl547bZfMZ++WEd5Zf4adonSBKkP9OJE9qt
5bCuPoBRFuDmbWMN+AAzxLxa81GXpwUSovzWJrcA9OPwrarfc3tCEVfRGrTnvXU8XLbbceC/xvtv
EZgD2eRzB8q7ZRGOyXZ61ANpbwYj0CHEX/m2t0EK5fc2umZ9CTgRxDcwLB4H49my39DU6913DmvO
6GJD2OHWOm86cZrwLbNF7V5/VEsO8d7frA7rbNEgA744pEIALsbYcNqQeiZi0zo90hIIYYLc7k4x
YpgoRlZU3WAGeTM/iAHv7KwlfsFW808ws9WFADzldoRgYCrMWxFvXdGZcVzrxceTijvOs5z7e4oy
2yqAPSRtcsijkmwPqFw0oS1L4DewOHu2/NAdQWwPoilMQLs0sWfo0TUkpw33KtkttWrUqTXVV+Lv
+zZyO+y6GOy/lWRLriDBShIwaLTOV7Rra/s3bhCc2tlB0OuKdgdCZU7AxtNwCUkuLpKyBIx3pEPD
LtkUlduoqPv4uYZ5QbvK/xg8ccttcW9BmXDK1EBfrdHFUoClKbpj8zOiD5w1XIuoL9eQuRu1sUYj
ngQZwExwut/hS7YXvhJbPyn/RVn0areYu7GlSqtSCYtHOwdo5bl0ynqOBd62PTIWwdyBma7S6P+u
mA+mSUfeFW4eoKWHwiLSbetjkmwjv6tP9xfxbzbndqOAGIqpPMAIsYjbWp2lVDegmvWs74y98m4h
e9zaDz1yMYBd9SvnHZ7TyZDaFTeiK33+F+kmrO2/D2B2caiTlBQEuyiB9bE+gOQmVoKRB/W66pRR
AkTSGhwsyt/VvzB/UKMawoxcICAzRRtPF9viDukvJn2zkqqBVCpmLQFTxJh8bI2Z2JlQRA9QF3OS
XzHIPE/kQXAzLwuGbeTe37r1qOlCILNyXWImYWxBoIYAw54G+/1TttvnaVNuBo73WDeTC1nsCaiR
ymtCyCo9MfR0YBKltuiMtrqlqNjbup3H9kP48F09RR5F8So9KKAZ43zFyiaCLQ3IOqgDgKb1b7bt
YhPTtAmzWgYoqY7itY2yq9trY+vcX9blDmO2EbPOJrqIlgZVg02WqUY608RSUSKqG1fQgyb9AFnh
3GO4szvHBWcT11RCcxQK8ibYlW46fepM1ecmRiOanonzs07r1wlbyivYrjyk0T2IUgKKl6oBbqxr
5w/SjnrGgwb3Z+SGo5u1uRvpdiu+yfSDZp45HsAQPvMguFfugEup7KWaz2AnbDsFhcbyV5Vp73Ij
e2ZbfNzfrxUpaJX6t4JMTNIBM7MsMzQoDgRcCaq8o7qKt5i+uS9mxSyAMI+M9cLYgJIis4R1EkpJ
0cdYQmQy/bo3QJubgomrKMpzjSG8p1Ct6xeScZGyVi5uNM4hyEPXBlo32EZt2sdhZ4JLHlBy28j0
OuuhQXibHOv0C3R6afp4X8+Vp8uVOOYaUiOob6gQ10w45aKXCpWX1A3yi64EM70vbMX6AYwAwCAd
lomOI8arRKpVdflSvpzrbQ/c3yzjtfesRJBXEhh1jCzTqpiOUKeSbKlInTZ5UvNj2Y6cg7y2bpeq
MDF5POBOSBMI0sXHdsAIclR5c72Xyhxwtf9FmvtKK8bmK72ZxlJE+bWbhfqcx+nodUIdPVaz9SgW
VObotnLEcMCWTm/A4C036LX7mPJOrSYN4nrrsci3DfnFLRCsLR8yy3CBmDxE3xmzfH2djvkkzyhk
lw8E0xXdZkjdfHruC07AsxZnLaWQ/5HErN0YxhLgECBpCsIg/zP7dP9zRlHG8LQn9Tl6qAI1Qtbv
vqGveY9LocwKAonOWC4WuMJkk8M9iQ9G76qdO8VPcc95Hq4dqn+ykGC83i2zAwhRXEIWHZ/JsDN5
dfK1Bz/8+hLioAkW/EBMFSAqjDmUUvj1+VyajujlxyEYF34avJZw8Q94wFguHjA8jM01M7yUK18r
NkXxiIQw5JJooR58T8LMFQVOhWVdyP9clezDbCgzq8oHXJV4bgZphSA8K3eKySM5XDMIDPku7eFo
Dr9hdQwtEJZGKnQxxD9lthnyp7lM7b4BGQbu5Z/3rW/V5i+lMV5QBqEdTQmkYahD/zKTMd3qFmjK
0CkbzkAVUxRvhHU+UCnSHKCIlwcDtOxbwBa1nihkxBmzvt3GSa67Q0NNj6bVr/ufuFYpRbO8aS2A
hhj3Yyl5SKkUU65PMKpU9nr63uHx3cWymySWP9TfsoH5SmDtgovSkcT+SBVM0g01Ml7d52w+ZHGz
FSR1h6rRWROBjWXxODBX1/DyAxnrG5sShDcWPlA/jn4CGMJok+GFplIn3KjP+bbYxTjYQcfz9WvH
+VIu86wYYkOuwwQ1gTJ9p+ox5yV11izx8vcX+RdBdakmaqqqcBcyTpWCnkHau0a8S5KHsLetnFM1
XTtel9KWv19IK6peSGTMCgE142tqlrz5m8ZDxly78y9lMNaud+Y81BVWTMj8JH1RkL9JXXniXSQr
6QcMGwAVE+NlwCBkX86gwczHPIMqs/wGwGGnqbcNxo1LZBS1QG93KtoJal7SY023S6HMbrWWUpuh
Bisc+tcsfdEyvJaPOu9Vsuri4drB9qqjywt85tfbpKKXhUxgRnUaFwdvds9tQAwPu+VVx9AzkfMb
bPWJV7ZcMw4gnRgoiGFsDl1e11KJ0fW5bGJFhyr1SI0KXNu/zYXOqamsWfylGOYkm7kZimkN+4hp
MJcuzrTdz0CJAZeHKKa2qnAu5LXaonUpkDnCQqO3g/jXICfqjGB+UTEohsfEIVcSdyhFA2ho8Rm8
frZV95zIg7emjMHIMWbUFRFrGoqPpPtMu6AZOVPBa7HbpXqMsQiyUc5iCmMhY/bUm+D1MwH7bjQv
Tdx76CTibN9a7vRqOZnzjQYBaoYZ5CnPrrrLfONDAV3rc+vPzrRFfdFvJ/f+7bQsEpMTwMQjkD0x
h4hZUraBDYUxjbQhJOqZ8HtKhp9FpnJErO0T2uSXCT88028Q3hWSqXSw0A6l5g9DesqMF1Hkeay1
jbqUsRyMC+erIMhu+wIyDNkZ9/VOehIc4unbIbHnx27b78DqF4yf0i8e6t+qcib6RsBWg2YrtmDR
m1lkpjniD21u/bBPiV22lZ2HIS/Rsabh5UYxplHOkphaAo62GLRPJoBi+r2EKlBhq5vwgIF4V3TF
PdrJOCu7ph/er+glU5HJRHrxemGHKOzzAcSJ6Lcw30mYb6RSP5qxxrGRta4V2OE/OYznkrTSrJsM
cuKcvLb1K9iHt/qUua08AYz8fZwBvN53zy0ZvGho7QpErOaUvd4/DGsJicuPYLyZauQSGcRlMyfl
3IWxQ9TWSzL1IOjRDt1fnjaobgnx98Xy1ng5oxfG26eyNqrgagYjkWIjI29XEiZy9e19KTzllq+4
kKKQkkZApMDFlzkm1BhfFeIrCmYJf2TpPsQY0n15q/f5xY4yBiuWelrHxiJP9eIFUsAprHeRF6us
StFUGaaJXiedbW4BdrWYT0sWpFAO4hhokTt0R0X6uK/LetRwIYbZomnGwGm+iFGP84fR2cpPJNuF
E9nRd31LH6snPbKl37yn1FoefGHWxHgRulVREl2cwsWekchoMTeFNSTlW6MCH3fX/DF015DP/UKR
5479j6nc3Nd11dFcyGRcaURbxZgqyJRGP03+jBo4Iad3KznRmAd9t/wUe/mgTxYI7Bg6xTQgo14Z
UwMlUBx6zTw2xbGLj416ptWbMj9iFv6+WmuGcimLUauThXnqSshSsxhUVV4VumpZ2cLAOWY8nZZj
eLllkkpKPV4cWZd55WjadfmLgIg1KaitF4qDGN77X2nGYiPMQ9TVTbSsYnUuo99G/0rmxLZEzgKu
2cUypIBJZAVgm+xN1xSZOAgG+jM1wCqZ2UkfdjN4sUO6l3nATmsO8VIUs1ejmo0lxofgEJNtWP4Q
ja0W/b6/aDwRzDYVwJyukQpCQC6NjoxSVvVdI9NzX8iqzf1bMrZMYLVqmofSYnOkU71ELBpXajXJ
JmgFPUtWyBsKWLU99M8jg2qABo4thui0MjFLvURao/w2J0nkzProNsO0F7PCnlrlHUDRnET3qo6A
W0GmB93zNwGCpcZS1AxonM3Lxk2Xi4Q6U+xm6vN/sZZ4sekKepyWGavrcxWVUgM2EaNxrGLYZqmT
TKVjAS6n+o9xszEEjyQNAKIQEVvo1r0WRJUhA21HQtHQfsiFJynZSMLTfV1uuZMZGYt1XjiJUa8G
sxYho9GewFkpNAD6OHaZ2xdglySe1P+hqt+Ye9F8bPq9Vjy05Axyjy7/UGJOr8HKIOuirwldEeGB
NJz5FqkVNWEeUujrRieEPbb1XP5QnSdy6A90Ez91fi7Y4WbB8NbtXfza8sD5bh3L9QcsFnaxGEUo
oISW4gPG0A9Hv4rd2PrsrVMVGxxb5erKXDhNLZKMaBClRG6dbEQN413qr9j/nR6+Ez95LyWXbCOg
9xaHziYvVQCc8vtbz1OWcW2mWY5GDWZicJi6CCbVCEOKuUeiLyV5+99JYg5MZpQTLUAm5wBuow/3
dbabsqd2eg5JzdFpORHX1/jVBrJtYSqgSNSkgaRGPjTqF015z+LlkcEKwKy1qmPM2lwGvK8tpFUr
8N2oGRzLeNbCM5rLx8yvFX8u9tPoQjklisGQyuOg+gv3w8iFp8GhUIB2hC5E5vETR21bgSqAOhZV
3CbfRiMw+5MgoZYtD15mAvQjdSJL3+TVPuqPQrwHsfmk7XXlNGgf+vCI9g9bnsBXGQVp6CZl7wEh
fRD36ewPpWvMTiMpNih0EjPcd+FkE3P0+lZzaCE47fjWxxUGHn7IXZDlumPkk12l+6k5G1T0gZdp
oaYYISjkYaGt2KgMMFQJMB2YiQC63PVyw82ip2oG4noBD4jWtNI6poB6E71aazhBxe2NBYyWC1GM
sy0HdaaZvIgiB6K7bQwoKRAwg/gBePIVJ5uzKgxjQkhs4t8NW0E0D12WKxCWAed9zGdfFHSbSh/C
cCi7U1JR//4JvL0aodyFPMaxde0EzB8J8lLhTUT3uCK/RK3uz513Xw5PL8arSQB5qFp90UsLQRia
+6b8XWqBMsdBZZhbc+aVnlcEKgseydJ0gfPBNpIIcmyGsm52jtR4YlRtyfw10aNQ1Gcief/5LCcG
F2SMsiDDgiTV38zBxfWQFwbwmCKrc2QtdKbqdUJdJ9b9oeBYx21EeC2HMcVKUgBNC+gyPFPPY3rM
pBfSc1zyiqO8UoW5apVZsQiy3J1DQxV00YOj88hJV5VAkISSNtwVym/XR1eeFT0qYiyWGnfvtJjd
voqfioQTM6zqcSFlsY+LLeklU9CJCCkAtbIVtJyVvEcoTw/G4ydCbMko+XdOnf+uak+Z0J838KD7
OULYEUZVK5UIBwSlN/DAUW07mCo8L6csxFkrNoFm5mioUUtoInbaOe5lF4Mz7v3zv9I1DdP9tx9/
x78v9qNp0ppqAHfALOt8JPoBRJTOUAIsalLcihSHnGZ2EQ/BYIoAkDK8GizRYyy5cV/Y2iAG4fBM
U14tYtki5vK8+ijmFilQq6eWgNXNu1ezfK6nUxTtgbneR0cp9fru8f4irDjbK3HLPlysQRKKfZHI
i02SIeiJZQvkPZODMOWUPHj7yZzhrrfMtrKWM5wmD11T7/Pi5b4mPAnMtVHWkWWOIiQM6kdYBDLl
kW6tVG2u7YXxEjrJZnSfY60yTXwxkwSM7/Ng2p01PYy94Fmp6Y+ktGn7ZEW8tCBXOOM84mhGr+4Q
4kCIL3nY2DEOeXfO54dW342JBRiEfSHInBB11RiBVIOrH/BcyDVdW0cL7NFIFWLwpsFjhYVH1AQ1
dscYgdn2Q38S6e/7e7hmjQq4oTVAjqHxgM1smaPaVqMFeZ3V/8mb8mUkedBJhSsq3AWVVw7apSxm
QQeKYeM6JZh9O6D7sYnQqFL9MI7h86v81HyXnC6SlW4BjBBeqMa4ZjNUs0QqIK7/Fk/kzXhOT9Pv
2gIVCcgGFM/Vtm/aI7cj+LYkfSWVTXJVhpxFbQapeJ16wx/0rGpHdYtx+tiueLA8nM1j+SdNqSrF
YoSsqSFukdTOXCAT9WTy0MLW7p+LldSWjb1wWbGWoEM9gZxcQbEjU/fxAN6sqd/et0WeGMYRd1Lc
KDldxGiiYw67xKhs8n1fxkr95np/GPc7mZMxdYsQAYhTZtB8JC/FQXKLffmhPgPGmHDc8Oqdd7l4
zIkGjITYp8smtcVb9AM01V8UgD+CR4LeQb+W8Lvayy/oOrIes7f7uvLWk/HP8JtZQxpIVpTvwXyT
ldauxdf7MrjqMS66n1JJAEdDj54cBX04X5JN92SnFS4w2K3H8mPejQ+pq1W2HJi85zbHoWiMQ8Gt
rcdjDdkZOpNyWzqrDmYldUy4Rt6naBeBwYmRVureOuCMZW3BnvyLCnN9EsIpJ1ZFJQy5VQRv+3Oe
7dLEyxQXc7cuSZ6n+liEm64L6skV6lOSBpzlvs0wLB+A7kk0T6KTmn3RgAY5srJCxazI0Nhpj/an
SnMmIHG3NsBpEkzeoWQwh15eeRzJxrKa13HStWjm5JRmZBLUeICLp+/Ra0ObHNAdm3TYkvQoWOe8
PDT1R6kEjfFmgaFMJrZQeor4W5J+6HijaLY4po/WApgQiZ5CPTIczTrczH3qGNULsiRAf19ys1aV
2C0wxmjzNcaiQ+k5Ap6oWm0UOUZP77ZXMYmD9EV7aOfUq8wvE7iAAlWdcfIleZMAPzDfavWuFAqv
HraFEITJVi9mm6Kzygz0KWj653Q8hspZiwrwSEduXvyKwKaWAz8NUUWOhpT5IUvOheyiIIJOnwrz
t8U5ybfJ5IsU8WrxlqPtMtwkxsa03srqUaHICIDbfHrMwCAhpa7ZbIz62aR+nqJO2h80fZdEj3p5
EIAcY7xbitfMh7TZlwroi9KtUT7laVC0P8LhBbPFhfVs9JtSt40pSJVzgfMj9kBmId8tSALpeZh9
MFB5BFjI+YfYfpYGceYxtBEUpfoxNh1Vei2SZ6H8oUyta2EqFAEL1SMsF5CVanXXCq5FvuVSc9To
U5xOeXIWKiBaNhHK12iQNX2Yn5OUr2ENoFB/pn9o7STWQQzPSGP17auZ/hzA6hDXh75eFmQPpNzC
Gp209yPVa8V2K3T1gUZToMnnTBlssTQDM/0AsIWfEy+3Wt59fxs6AWQI7VIYGxF1IFUzjjbXorDR
4o7CBzjS1tg2PgVeAbGzQ4v5N1t8UI7Ga+PBwp4xFjNxAreV4W0k4wFLC0wO9E6i0+LaNdSZVnaN
DPHJIXNlZ3DAj3xuADhmvz/rh8gtdt/Uad9bj9eTuzIYdC2ZOZh6OaHcgEttcYNt6Mm72p7fo9rO
Ebo6T4ZnHMFTepg28dZwKzcJhNEWXZA0cxzEin+4WgBm/eO+ReEehK+OvGAAQDRq6QGc8YAB6NfC
xg3nGofU/rB+3Rd8GwVdq89cc32VmpNoUKTlIzfOvyrZa6vK7hSefsv3M/7vSj/mphPTfKgNraeg
P8tPqqPsYx80PRi87QOQdu7bDQiKnPuqrZTzr3Vjbrg8BqQzNbGm+Vttx9vCr1VMUiP/6P6gx1MW
aM7AOUY8LZmoOVMa4AMvZmxYO0ULwhHsABuOVotB/v9XEjM910clBq6rnjaQkejRT1HbzGKxrRLQ
xgw/UHFyrWz8QQfZBppwagPM3Zkk4K2T/jFNeS/MvxBX9z6FyZxbViZXVo9PQTD4aMUgtiu2IOY5
he7PNBjd+Qm3GvgDC7v1TbsHWSwF+9NOS+zn+2tyY8SWooKdESClC4KoznZ7DkI8ZaIcIoyawJKK
KZ96ocwxjtye2Zv9haC/eJeovsKFs0y4VjZnlQ4AfSTegIOlF3YleIrs39fmNk5ipDBnUu6VORvR
A+U0xDbRUY/4zC6ToNiEz+VWcQpQA6F4xcPV5OnGnNAC7cBGVCeDI5SPNHmpNH+QOCdy+Ykre2EU
Yw4kMpZCK3ZQTEhEEeXdOn+XBUVPvLGcyqPRJdkfoUtGTh5zzToATGyAFVAHECH70EsToOb0czag
HBiIQJkS0e7c7GXlg7NtPDnMQ29WZQDSo7nSsRDXueir0YNoJ38KlhMdzOfiqdprx3SrOa3Buz2X
2/FmXQGyAkoUsOmBNeTaJUTGbA0WSYEOusWp2xqi/Y6WYE8J2m3iIUrjgVnevgOXjbwQyGxkF9Ud
aToI1I8gqkdmOLAc7dH4GoC8Gu/MEzcdcZMYYAQyjlXQpmIwYgisNUBGlE4PGAW7QaTmFw6Xe/m2
cH8t7W9y6+LJ3hVZ2U8ipI2udDaD/hvUvS2g7ZzlfTYH+rlFYBQ79Aesadrw7q3Vg4i3gAGQgWVk
c/n7hfRJKstCnvPBIbkUiKCvWrJYms4zmlVzVdBzhokVAPWzRQSdmkZlYVkRbHUgJRZBQiwc6l31
M3wwvAbpkFP+EPl04PiAddtBlylKF0uox5LnYLihi3QTclFY+lYfJTfzQzf7Kb9gkMepz91PzrFc
jt3N4biQt/z9Yjk1Qc5oHJdAaJTteUOpDc5shwQtWmkHIFXg9cdZ2dv+g8V8LiQux/VCotGFmZ4L
0ND8ikCsgjy1X/hCD0Ap0L4Ayfs8AeVE2CbAN/kD7PivaicceBjXN1HC8g2YzwIQnYWVNhmX0GRV
a5bK4oyygyr9MXnsAetKXghgXACGH4Y8ovDldNSd3AStppo4iWg+FR2gWLvKQr8LSvlNZieTihR0
bKNn6AcIIDZRlTjgv7BlPQREf30eqmGbmootDc2zqfVI9QmE98C4DfOZ9WAcSJ8CK1aUl9tN3+pf
C3N0qfvxc7V5qgBgZ37n/jy4yU7Zgc9Qd0dncp//4w6Y60+wmMBNEdSxyTSsGDAka/FL6B5NAm6V
dzAccSxwdfMXgK8ly4HHHLP5Sa/VJGnhv2bUuoq5Oo2jGHCO1ar7QL+/ZP5l32Knh8bCwPN08cgA
SEGzW37qTr62BwL39Ent6EXbAfybOMRv/PuCeXIX3S8OVxI2qUIo5IKUbqtW8wFVaicqJy/mYdys
r+I/DRk/3CeTNtMIkkzrnZA3lXj3NVlOCOuY0OWClhc0KyBoZaJno63iaIhqmGSkBS2SHuGDNT4N
RQBi7FPOa/dY0+ZSGuMGc72a4zaDtMl67yJ/Ydm+rw5PAOP1dINoo7QI0M1nVfpF+83931+M9ma5
FthgvCPRqGMwJ1iSJ0XR+2ZweuNnq4EmPGiJn7aeFfFuqFVN/kkymYNajgDdNFJIIorYg7QqRsY5
TY559CsKUz+SFacuMuoWvfU+EDT7YmL9TezRJauZ5SnMWo7F36JWwXGgQRxUELitEcUyKztFGBvo
C3xP+gcYAJZL0VTUAojwhCYlJESoyHnFrh0xQLFhkAdYu+igYdyHShTVjOt2cKIQE97GoVJyNNB6
Zev+hzuKIABN78ANkkygW7PNnjXBIKAko7kqrc2dagBnRsQDcVS+QN2zjXg8trdt9lfiAKp/7TlG
w6zLSUaPUwZETuN3NUpuhBRg+1QB4L5B125c+jnaTkGKfF/Pm/VkBDMHHU0U7SRHEFwkwApX9G1E
Gt+Qw6c+ijmH8NZWFlnofFqqoOjeZvu3s64dAZcMWWabRzZekiCYm+1Cy9xJh4FWo7f8f9Mqp1TK
Nuj4dWeTN8R0k2ZnvoEJDepuoEU24BsEIwlfGkMY9rleCG4ylzhOYiW5gxDNQTSa064icnPOxyag
pjnwCg6LT7tyGX8/RANms6ToGMlkPLgUZznwUvEhop44IXX7Djnnb4H6qYY8KyIAAHdjkZBVH3ks
oKt7DiAIFDvQYQw0nmtjkyfLyge9xhqQLzNFGvqXBf4djeOqll+5URD6IYwHPD3c4rWURBgVoaya
hUtX23V6uYk7vBWmn/ft9zYhgXUEbx+INgHXZ4hsyG5kFZHMBFTBcg9E2TE03woDdBQarZCn7DL5
NVQUP6F56ITm8HOsyo+2NR5rNbQcKVdeQ6oqD5xPWg4rqzl6mUVpmWpEJYfxUQuDoyQ3gFxJ29wL
lfCJGAjuQZcpDOBVDMmj2uWeNuZexGPpui3aLauxXNsYdpQgn91apDJ7RUBzelo9NPoYkEb9mU2p
ndOnWaKuFMW/zRTwsdZrDwyAvvqkCZhWh0betloKMmLZ1nnMgzehBD4J+4LCGiAVQXfMeJjJaOua
TiAkJWOyS/vHXJmCTFPsEBnIsuj9MOUh36zZ96XE5ehdhGFVb2XTBMgHp0rm2lZASdyK2SfRqKMJ
Jcd/rln5pSzGyiWBzqM8QFYKxmhrILZRvVXDfxpeMEu4BAUXCjWaELeSBSET/GOS1DaJAsHahSCr
50HlLZEKa7uX+jAGVGa0i8u4ApYPlVHY9qzMNshXmEaujKEbMIsBqYvjk9dFqkiPYnoDeOFM8JQM
FUl7HdqJYQ1JidOk8nay8P7VrVOot7aWn1Nh5pTv//bW3WiKoT2Mry381H8z9BeLmoWdjuc3/JMa
kHfVmWzwuR7Ko2Jnzl7wJifcWofRRT+emx8rd7bDF1DbqNtxR17Cj/qXytnjZQ9vPgeN6phrktEf
xLY8A4RKm2IJTllRUcUxzBOJuLzEq8YKXAVLxgALOIIZx1QW+awBGRsu+VF9kvxyF3m9hQel7GtB
5KduNdgg8bnvDW9CY9jusqn6QnEK8HnmgJSVSPSypQgwdAz1PeRTP+RuCq+puWCUHJwkotpT25YG
D1RkTVlwlEE4KLtu2W2bKsddjw4NJ5/OqeLTAmjBvHTYmqcxEXGagH5D5Z4dCwC141AQbUhBGPhD
mE9R/EqsV9307y/hqiYYbMKWSQh9WQ86G+OU4TrFATHJc9f1b0kDbt5h9u6LWY3PwIppLIw4MjAi
GE9NrTCMxBGdm5l11GJPT/dDgSJ50HQPouaVkqeADFw/SP3LfcGr+l3IZfx1PEpdPMRgjwODpW9h
4k6pn8qch4W5dg9dascYYhKROcoHrGJsqGDjVIzfi9CNRdTCkavC8EnVSW5dFByS33W5IJYANwd4
GVn3pg1FrbQU2s0kR9rU3PeYn51m4RwC2ryQBF/X/9xfzzVXAg/y/ySqzGMipDnplUKEKykjgGKd
rI6XRrxtoVxO9YUIxlTAYq7WegQRJjIcFeZzQy+OHqLhvdIxs7GRAd8OBov7aq3dE8g5g1ZXXXDM
2IUMtUpr50SDmfSlZ2qfQ1EC8GNwlZ6eCIA3qJofxGHa/q+ksoup4n5P+x5SzfE8V+eke5Djt0Z4
aNUNEtG1yrGWtbNwoSQ78AMK2S4VFIgbkucy28eKCqQmjj9Zs8hLGcx5KwG3pEcyZKgpsgcgi1Jj
WxYyoBK6E/VmHjUmTyXm4E25mU61CHFG/CMrErsYvabj7NJt5l6VMTGJexxmj5EhNg+hpBGtWwQS
TjdlGUG7UB99gq5H/yZzavlWKRXPY2mmJ2BvNYAyaSLhnBciIAGGNBoOcZ1le4qmYB6A+4ruuM6R
5gTyliaCnfc6cjMLi1QU7+sFhDEEGjWwoM2exxeydhoxJAWmUwzdgjLnbwfLRSjTACipVPoYRjPU
2kEwa/khyrV9NgLqL2msYOrlwUUMdxyROLTBiDo79w/JmprgyUM3JJJAOqp812o2BhKGeYbHbGg+
m+pDaW4kbm1mxWr1SxmMy1H6ai6sGDIoSQDNOXsqLe0BHLpG2HiUCAeZGnbco9FTAmOPYjlp3tti
IdlAjtxMBaAKFBntQl+GwCsdr0QBV1/GnCfTANVbWyJX1ESepbwNHc7QLmqD+2u84tVh3KauYrQG
EL1s6U3vMwxuy3hVys2ftHmJm9f//PcVCRAyAFlBDMB6Hr1c5rkN/D64RgB4DHJTybsvYdVOMbaF
xlh8vgbYy2szieY6pFqEx0Wp7y26GVvPLJ3M+FTRDQhcr3FAyoWTL1zLDyDf9E/mYlaXZyPWdKm3
AE6qPFuSjaY1W7LVTxSFT/NkJ2/twQLH4H09104DpqxAIYAZP6zm8vcLkZmOZme1XJ5rwiHTAwGP
Ni5/z8plqF/KWGzyQkYjiSAWp4tatSuJyBG5c34MyasIrjfZ7ngh6G3ZGf4VLUkoikoIDJHauJYH
MGxDakc8Tzqnd8XXkdi9rbo9qPhEnxzMs+hOtrCnwDji5e5XV3Mh81mAv/FCZIymbadoAaZE/kDa
qfGuGr9Mbiv38vXM4wv9Of9kMEYCJgS1KyI8jMTAsMkm8uTP8ND5VhDb+lPkSpwM0bpKOjw28lZL
8vx6MfNaJXE8QyVTwq3wPeTHiYdlh6LDmk54TwPZGC8HnOlrIRR4uVNKhMTJBFK/iriffoI4oH9T
zbzadFUof2VtYW1Dkggno0joLsml3EuAVLsJSzHeRklDP9UxFH/USRluRCma/UTQ0H6IB50SlH0E
4s5I7naiPvegVzCK+TOd0K2rR2MG8xhVEeAmtQlkgSnpjpRksJFWB6d728nHdjKEc1Oj7mqL5jQH
tVRHP+REyo563lWPYdWOBzUh9CETmg5ZqbiyiJ3m1uiTDjgEkSj/NOe0Szy0TIeyLeOafQFrO8Gt
0JOTZjQa2rY1ksxOpZg6WC1iozXtuZzaN6qDdR0LNzzhSom2klZLHhpp49nuOlPdgL0QqCzKXDcH
oijLl6HLuDctzZXrrgCIBSjF0cZbDj4I5Jv/Q9qX7ciNK1F+kQBtFKVXLblXZWXtVS+CXba1i9q3
r58jz0w7kykkYV9cXPRDoyuSVDAYjDjnxErOewvEGqBONmgV9FvDz6LAkadQewnSydz1BoZ6ACGd
a5EH4spYANgr6we1AMg46K0htgtgajEWC5u46jMgzkk1SR+Dgjb9pmuhD9oCm2itYqOL1tlkGe9Z
E2Y7tBCk5xhX3OeEEevHuuh1T1JCrYWUtY7Z21FDR93V0kDvPMBFlDdtwti1IRiMfZq1yjcwCNSf
Oovkh56mMbCzSoQ3pa9mqSvlLH3LEgPspMBi6Y/cJ8Mu1qTsNVa6bstyBazxfszu8J+3gCSbudOk
VLvzpVH5ibw93JqDGt+pESndik0YXVL6PnuzStU49XlgQRmmrTSMPtLNtF/5WRCk67YI1S1T6+YE
SFS5ApzOAohQ08ad1Of9J+1C2aNSNWaOKbFg3UOwqLL1iKQPkD+r71O/jEEOsOY0xxqCpyDJ8keW
TwZz4yIsti0ry49AN0LA1ZSq/6Z3sVTZqTJOZKeGafMeJ1RaxUDQ7fxW1p7zttD8rd4n0aZN1Omk
9FoOvPdIHMmX6InQ0t+CLEDkdadDA9DDJFRfgbgOmieOHidjt07rejilRTdiwENq+YeeSNnG8KV2
40eFpNh0KNn3PG7DZw37EtplWElPgULq3M1plz6zWB+e1KBRPq3Cip0gteTGjos4f861rvxGUlQe
bTUHUsYOk7B8Yxj/fPItsLvtvNC0dSvp2d7sh8Cb2m5Ypazun9USk0ftQKrYr6HrB0+ZFPVZNSLM
9kpNi2G0scqGwgMTInzSEj8+ZBEJMXYI79dndVSlFfNbLbRlNmu5hP7Qv2pV0G/9NKssO+8NY99D
JuE+0BocYCaTAacI0gJhVnT7vk/kj5FpmEORlDp+OjH9zB07Ru+zCoUvW4GXbUs/khA6jCoZ1xF0
pHd6JSUPYzy1kG/Uw3JbAl+6ykmDujqZQihaN2Q4YAZu8gNwg/6lAAV1m5mplTo+mgWA14deHoxl
6BYVq74Fph/eIxq2rlRl43eaqeVq0jUJT8h8CIHKLGJmT+MY7KMuwuvOGg1/DexI9jQgXK/kuFZn
cJcebJlVlCtTM5M7vWDxo+SP4cYINYLjkBQ4SEbYeIGWD+ANTN2KTUbyAWC8ZOtj2HrZmNBNL9Nu
sI2AdG5VjZDYlxS1Lle01YKVPlLz2Oll70VxrnusS0i/LiCrYzmY7EqgEKoptWX3DCMIXRWt8xB1
iwpjfEgB5U+707Xca2nUaA4NaOIZSpKCZKmhlJrXgzQhhJFqdKZanwqIKtTJr9DIMQ1lYGXzWjLL
90atKj6o7jebLkyT1ain9YcWSM2mJBRirFLbeBWtCjCJselhLk1vutLKv3o9MW1KE3YimkwPQQMu
ADXNaavAEV/aTMLkutup1mLqPRfGMFJXwzuLTw6IXPtjjZs0s7yyBLMktcfSNSFecdvO0o1NMCkO
zyxgShDELi/TXo3xtkyQuWr+TpV+QknUTAVlcJGJOf8/y+hkMgLgOsBEaz5ZXWS3lSuL5qqKbMz/
/swGS6oO1FRkpib7VSZewo5D8Xh7p5a/yJ+dukpMzRaXEZZRIFSU5M1knz5a9JWovLv4HDr7ItyX
jxQ1DAwCO3m7I9pL3P19IcY4/+JcSgjF/97ydWxVmXllmDo1eVXM19t7JfocXB4YJ6rWpQXW0NS7
uH2rrKfEP902Idim30+ysy9u+Tmmk1cwoervYVrCq/5WtAIPA4xzQYuPoJyC43/pUqPcJqMM9q+T
Kbto8CRQrWRf9Ihbys/PjXAfo9PSnsoNjBin7Ft5H9xPG8kx3HbVdwAQF9/kze1dW3w1nhvkvkyS
EjOYOc0AoCq42x6mzUO3x+S/B239YrnyQfTIWUrWIVI0EwRmFTO+WS6bmBBpNYhjYwa8R/9gSqeW
3AXmcTIEkeyaGDG/5M7eBVy1QoO0XdUneBcQuzhoq+q92R4haWpitFL8AGVHB5Tm/r3ZGba1Ln7l
Dq6IF12xMfYI0iqCbZ7fIFfvrrPfwoXVMJLGRDP92Om0xylayYCDKPRDhUonoMVYuoRhR+NK71a3
7S4dCiDSLYhGoTt09ZitWsxwUAzUy6R6XQ6ZnVaVYJcXn+dnFrhgHrQYgmxpsGC142eh/IDcAfQQ
fdvQ0PGKvqCb9KA3orlwi/UV6HurxAIigih8faWOa61W4t+fVoXEkE1QeNiYGBLnBMfo++09FBrj
zmRZ07jFNGnU4kzU1qIt6VYtDr9JVlG4GaI3X/8Rl78ERmfn5B3mfIXcuWRVjOJ/BqMhZF821Y9s
h7Kyo3/JLoga6/xFYG5ew7U5PDYIZOnQ5+OCmy6XZeBLM7jkVB00N91+j5zgrrFpZkeO+uCv6i2a
EOZ9cBR1q5YcCPiz/yxzu2tVUxj4s4tW6arYpr+Cg/xVvcZC4vNv3fdbS+R2NLeSyK9CGIJ4GZQN
XlfTOrKzWZXONn5kd+Qx/I7n3j2YGsZ99WIKzslilWLuJaHgqKPpzYvT1HjUqXqBD3rHHpuj+aAX
4O6XSLMcUFOc+JM9jHs8qi03e/uXb3tmmYuDxAqZFc6u1LybxD4iLVbWhqtRm32ZmBS5wixTt95H
3+N1l4N2KrC+6Mhn1rnIF0malCNxjp0ShB872BwVaqevvQu8/TpaiUgxS9cLABaYg4OMacZZXF7S
UR2mQLTjIzP/Pors3lg1xbqv73xRa2kpozk3xMW9bqxGqwvQhpGq57Z614JtK5IYXQre5ybmn3CW
0cQl3DWaQ+tEt0MG4IKi/UNKgzY7+kmaZmFcHXckmIWqnTrjFK1+32McuuVZRFAinrNg/tSdNTN4
nVSlzmpZ6dAykCbz0JvprokSV2GRo8WiAVNL3/48teA+SYlnaJiHc2ohr3UwHCrT1o3TlKyZ5Qqc
egH4ZswSaRg0hScSQBfcp0kzYnQZTPmn+EgVD/dPt2ucSPW0H/7jbWNLnnZmi09sVaXwyxyaj06n
uKZ+P+mrrv+X3Blzj4GWQWsRlMrL5VSDoaaKDzBdU9wRC2pEmWANi17wxwAvKZPmDTPMcG7pdC95
vzLCPfPXhiZIZhd3ChBmIKZ1Bf/nDgyVo7ys27lVQNd9sJLKxAbX5PbXWFoJeKcA8QPlAL1KLsCw
YjJBGAB0JAxzOwOWyBjtlHmKaNToEkbFODfEebMsxZWeNbOhuikOKAgnuxwFSY82df1AK+o7VdeW
KCEZn4Os1K4xkVVqRJrT6pEo31o6WWjG4dUDBCoFoeXSP9JGm9ik4pFAk5WsgpwTPgbyvqlTZ1AE
aLWloHduirus8kItkSzAlA+YYaSd+lAEZVq2YFAkjlCxV/hUR0vTjMZzm6Wp1wW71zrBYVr0EDSo
///f5xOa3DKVasDfL/MfcRu7QY5Kp0U9LSoEYUhdCkMzeQ86LjJAKpRzRjgiIBuQpHPMznBDQpCN
SisSYMgo6s1QnwPWmtpqEHlBwg6NNN6PqNtPdYuqNohwoAlpk2xHvbVplfvWt1C0FuzFHDj46H/+
AzknbjrWTu28F630ZhoPobHLQi+E4kCzK6GGIgJYLm792X5wAQD9AiQ7EbpbCfAedQQV+GJ0VLYJ
UNy9HQaWQs35wuZfcnY351ZMpHTEwmIwFrSXRrqXZe+2iUU/NbVZERe4clzPlyZ6KcfUNxl4wlg9
hImCnrsQ3LS8X39McK46Ggzq5eCoodcJbHKYOe19vgo8qBa6xrHdSm7+K3pun4SqR6KlcfdNN9EQ
Ui2wC4W46L55UCUbjRf7h3xQXclV8BIXKbctRrA/m8nT/qI8tRjQmUD8RbKT1s81XeXpe1ofpKwT
nMrFDrJxZouLln7vNwnG78LWdjpoe81Fff3ecgov2tZf8hdUIaBkAjkc83EStFsF+2pxwdPH5J++
VOEyYVRsWBwdDD39hzv2fHFcyKk1dRxiHxtpGe2aaT06D7md0lTg/KLvNa/07HyVXVLpCliGkKGW
gG2xad7ZZeLq3VMfp4IPtnyW/zsFvJ7EWMjq2BnYNbXRXYO9ZEZiG6Zg3651UFCNOt84LmLEdQ/J
W/R7nOTVOuinwbVW/la76z+avb9Kd93jaIvcYTn6/lkYF0F8WYmoVeNbBdBfB7+mqu/G/q40UHgz
3FxZW9rqdshaNghUPRIjyD/yIUtpjWggaYsXy3t/D2zSIXmYduB5v902s5wbYfiqjjExloWs5NI7
inhMel2HHQop62znD8cU7DFVeTP6TQuYhm5jKiWQcjbwRf8S+Gf4Phqvmgn2/KXpfJgSNCdhOqx3
eRs6Mrq8YbwWLHDR/c+scM7SxTQh4Wylxoz06YnY0yraFW954QWGU+3HbfkUv0jz9DzRe33xMJxZ
5nym0/NRMuZbxzLXMV1XWW2rIsjGYpg6s8FdO2UeTWQisDFkAdDyCP6t4EiLLHAXTNAXRSRJsIDP
aPsSpCpEpK9rLvt8noE4wUhjiko2z6rIfEud8mYAksbp19Fj6pIV5Bo2xusKwzKc7s54j1YYgGmb
q/rwAr2BjeAhci0Oyv0AzkcGEplAt+IHDO6d71pf0b7aYriCsY3vNVtyoYuzY95tv1w832dr5pyD
ASltsAwsgNyMn2PkQHaW9fVhChkk87URbcl0fARM4RvYCNvbpoXL5ZxGU6OhMUrYhjhcZ9PAtY6Q
clhHp/yN3NHQkda6ZStetKICX1qMNhRUZ+gagSNOrhiySV/H5vylIxKcMhPEY+u5r0u0rItDV1NI
Acmnavg+Na/gsHq6JJKAnz8kn0RTFQwPBUICgJxyV24vZb1aKVh5FitJvJLpKG/0TiI/rLRIDhhz
obzc3uurz4yK+gxvxXxEELAxbusyxqUN8yFEFzHEuNKm/Uqn9zEe7epbRE2vlt6pqFVztcLZ4Kyq
/Zv2cbXDLdVbMtQJg+rDaI/haVBHFz2ETiR+OfvIxU5e2IHO3uXCKnB0Ct/AwmJFc5PhTbcmBz0Z
ibxn1hvwNoK74ioKYbw16trgJ6JgoF+VfOkE3kVQyblTGnsVeCgtCAQWrqI1LKBuN+Ot0QQBxety
QUOZMhq2BnpXpirbo9zHXtJkwP7QIhec/aXFWASIVpx/FAx5Gi/RzFRKVZo7aVDYhDyMdHXb665f
s1gM+jmYO4A8CRSSebFnOV9byUlSYaY1NOJriHr5ZE8z0qykMT6GMlDstU52vtofFEnamSZGNavs
pSynO3SgAmC55FVXhw+5BsxbSrodU5uNL+mqHciaqK12HRLmnwouFCpAFKkOX//rgS4gZoKHbCUZ
q0LJNjIa56Mhu6Bkgv4ZOmXsO/LwFUzEjZXAsTpR323hyxsKAhIYZxQtaX7SdV34KIGN0gxe3gUd
tYPqUVXU9e1PsmwEapAzi06jfOTL0qzMijFAIFBBwqzltaGiXZILUuNrgiLakwhtYGlDiENVeLp8
neoT5ORxLIcVWUn33wc3+4ZZPa7plLW9Hr+qt0fgb4/5/pAcAWZ7fZKeAY/9pK5oHtV1q+/3LwFq
G4otigwdL84F4zJXkDcyhw2Jl7cvdKwmmzbDBiBJoJcgxOBXj0qByjKpe8E9s7jZ6IjP1sFq5hnN
YFeUGm4YBlyd9W3EaK+hUPZpOAn4+AvnGJv9xwyXNpC8QkbdwgyGVNp1amDWYPRx220W7g8DfFOM
iFRRhAUp+nIXzbKYkkzC9zSqR92/7/J3KLE3w6NZv+v6phWCJub7iAvrF/a41KAZMcl3jGIG7onL
qvsEw33myqTbTztd+rQ0u+lfJJESyjVyAr6iWqj+Q+xtHpLGrTLpCqssqhTZ3kZq1uZJ9pijfkAP
23B1N9t26+Trx+19XfKQc4vcOrUpYlmBUp5TZPJx1NhuCMgxkt7/3goA4ugDoIKJjIe7/Y3Siiwp
zZhD0tGrGrw1qtqFCr3AD5diKBwE/A4IzaLiy/t7Y/XJYA4MX+0YHoZVt4Uss6N8soP+FduyoA0l
tMa5vQwagTLmsNZAU1faIHFcK/tqP92ndjHYreBeXjpk6KtBOw53JV6K3B72MaRbTKXEIRtzCFv/
TEQGrssJ8L5zC+rlGaO0IC3QSMwB0DTdNu+qM9myZKPkqbjJodtNzrfUAX/o730D716KRhF0DhR+
BCxg6xNKzTVilPyskJ2men0q8ovZi/nTDGkhVUEZAappPM7KJ5XqV0PPHMiYHs27Z+OHugWHZSc/
JS5YGLU7zwiQon+IvhjKB9KRTAGw5Gl1fjKGzNdaxKyscvPKsANwgIU5zvUrBp/t3MzsOGc5zpgH
NKyKDkHjyEa7c5ERAlbxrLZ2sqZ3UGp9NTbl3tpOgtDxm6B9vat/1sfdbKQAvBxEcYSo9ecAw9Mx
P/SIWivtidnJz+IAcV4X+tzNRj3Gdvkm7bwWQ0u+gSlpk225ue1H11LT3D5wx9GQoJsrG/g5Te2R
DX2qnW5vuIWnPhXMrVeDB7LSpjxEx+TNSf6aXzsbx4sdPH14GZ46lx8BwofMShg8LDL2bbrO6hQT
j05J6Ob+z6p3hapfCx49F/Fn6WWwonFhXNpL0aLRraQpHA3FZ9oOmGh3athDZELAMo7sUhKgCBfu
CcjdgCaKIbx4VPFtfWmE9FwlDwwzozpoxptfkDhCoFBFTZCFKIfcE1nb72cBdFgu15VraE2HkYyP
aFbSbupViDx3ZBDEnCVfoQZgzwpIe3hJ8ZDBOKSBkfUjjuaL+UkPjUttkK4fQJOBlOOAcezTDjqk
0p25AnZH4KdLW3lumzuvZVyNoDzANjRCfmWv1SF90PZZaZtwUqtwJrDS7OJFfrttdmljz61yDgOV
RDhMCqt1th+6VyYaJLuQoAEMaxjwfnR1wTe7/HBqC+S6GeLvS5VXYMqEiUa5+azU6DN5arAea9En
XFzQmUHutiqSxGqKYja4N9bNQTnQ/bS3POln7Y5upNgytMdvb+HiEnFRafOEXqShXHaW9j6BKAZ8
k7Jh11rD2s8xfMD6pdHveGfavkLXMmZ73za6uMzf0v3I3/Em475b3+UoUOFZihS+2dCgv88k0Wzt
pYsf1AYcBiiLgYHBP/x0EFMYwf+cAGxLSX9No20k3zWoYqCt272oIwZMPah4EEbf0nbdIbkSZb5L
qzz/BdzHTMjQDWWu40z4k7TTaKse9ZJ83d7K65gJxUwAZlUdPN25B3rpoplE/GDATFCnTZ7Q/zHi
XTPsG/0oyTtd/3nb1uwLl3fjpS3usyV9LLFsjs9j+43q6xyzRoeDEt1ZomlH8x+6NARO6dm30y4X
VWmYNIOBFag/JbIn4Z9112xBXxFErfny5M3MAyPJjAoA7nc+G+dJhiWP0WDNcRmvSAyqdpQBmKvo
WDK2ur1zSws6s8Rjk0Dgi6IwU8Bt1qZNpvurxIq9qTceb5tZWhDgfDqoxlCfQSX2ckFpopRxO/rw
+So7Uiv4PlTRHSaKroDPEdydSxka2jrAwc5lfQODai5tgRYMamIAW2DC7Ns2eJhGY00rCK2Z5gqj
kzey9qBAISotVdsa7lXlCXSlQ1ATu9S+V0kiWPq1YOKcpvz5PfwWN2CKsbrF75mI/8Y6xdMrZUeK
fBcn4UOdmR7IfS5FuYJQqFsM+V+fQ5gH0g2veBVZOR9H+05Fr60JCicHDytTtoPixMgL1cjJJDzq
P25/6AV/MnHTowxkYJgbVF8vN38yAjAfiwjWpsFuyHpMv02dIEiLbHDhi/gsAU8xhDJOlNuTv85H
DKge478/gxcr4Vw2KIsZlYWV6MnabD6k6D5M3VCEEls4GBdWuCgJrnDb6C3WYoxOHhxSbYv6o2o+
/8tXwRtdM6AyhYh8+VVMZYrBA8VaUiW0FX1jgfU8WoJQsryU/4zwEMFwaHt5quZPL93l+jGjm3h0
BhFC6PpagTujgA1B91nPlU/9y5z68UCxYVKtIWNttoVWHlq9SO0uxcQbxV+rvajrsORwcwcADXFU
ilXeqVM0cysrywtICIFDMGICUZavrUbUtVm4liFZgH4NQj4M8SC9MiljZSxK+IKh3o0TXTP/+20/
uL4n5zIXMirgggm027icKuzBZ680vCuoGWGkegcEZBL2mafU+WcP6jviYiBCjl5/sMu7eXabs7sM
7ICs1Rnu5gYzrsz72H+xfEgGgfN8GFQBHHqh/Iv5JaCVyDruGAD15x9zZgy8FT1LSnypMDK3LHyT
NeLE2egYNHTVHOFo+JKD9Mm3RFnd9c5Cogd2IWQpG7LGt/gmpDuNpSM/biK3sz50zfPbXa9/CjHl
i4ZQZkfFDTy2q8ZF5CtaWzNkqEX7PhgffgWJ39dK3U254DhfeyNW9McQf23VLKEk7ZEZKNU7puDY
w7C+7Yxz0LlMclQU16BYjAIbZlXz/aha7ybWNAZyqWE/NQ9GvpbCtyrYlP2+UPegyt82t7Rx5+Y4
P2QBKOwVxF2dFJDCUd5OkIvzo09p2DSxqOG7aMvCNQi2LxrPhLsFuwkzwhBPcOXLr40Zb0CEPjGt
8iAQYRfaIMh4rsPTrHwuowoLMTz8c/41Z05PpCYO2Hwf9n0GTvOqN1980ei96+D+W10dFzv6eoDt
cDcIiztzZH2CbJ79JONjGR/C0Y1FgXbJ5wxoYiFzQ28OCKTLlShKmeUana0oJ8OPUPY/3XaCxWCE
qwMvu9/xj9uqVi6LvIAAg8Ny1yheVP8r0I9avAXPHeJLzm1jS16AM/qfMS4YobYbtlDFwLUx6XaE
mTWQYwBqkMrbWvQ+X3IBinoRBWsGjwbKfZ6mN3sICGDjyjIGR3BtJdAiDUUp0aIVkCUwxB6ZJO6q
y88TVoygS5uCZimdRgvjNK1Hicp/nXfhvjgzwu2aWfYSIi2MTDicbFtHX5CokpW/xpMiWFO09JEV
o2Rs/UYHnR2avChqmkDW0zETss9kSdqgqlDbejB80ta4UwM/8/7BHWbEL8KdDE1A7huFJMyJ7ONu
8rMfcyIB4EkpbaW+gBL9+rappdOKwt7/M3Wl0Q4MWFPHjMEdxk2dbMu+sCEKI0S5LfrDmRnuuBo+
Kdu2hxk/9Yzuow0fi+j19koWzxD6JIBpoZGAgdSXLmfFoV5FaVY4qnrq4lVDdrLlY4yXY0SC0LC4
GAQfDAsyER14XGCo+0WvZVhMj4EIxag5cZq9D7pIZm/x05yZmf/9md+lWW8a8WwmacHmjZ0h8kbF
sBsm6MIshVK8wf5bDndWI4OmqpLADuZRbrUWWuNTIPAy0Y5xJxXF4yBHw6VwuuCRRMfIOk6DIKFb
/vx/VsF9/lq32pLMjlwrySoM9m2yLoPMCXVmd8LCweyufEJytmX8A6ay0r4udRgD6TqxSV+jpjqt
JfJptKbb0MzrJt0tjRYDeli3SSbrf9tPPmswIPPflQHsI7y26nOnr/1aVPEXfDPCvZ3VtIsSs4CN
tMIozPAoN5ZN9X8J4X98j6dYlQbrwe6CEQUgv8brzBVRd1RUulr0DTrTZnDHAm40//uzk6TJYxgq
EMBy+uLLz+1y9Lr0lPqBQxNRPrdQs8VtcWaLc/VQ6aOBdrClrpVVu4vu2T17QZdrQyewjwckDw/t
hj7fjn2L34rOGofzABEkk5cLDHVa45FTILzKkF7y0uwnFeGU59995fJnJuYocraHcQBmmOljXUb+
aubfB+VbAugrlDF71ZZFI9wXKmHzLv5Z0LzgM2t+2KQYbYMFFcxWIlv9yPeVTe9AI3attfbj9u4t
u8cfY1ygpZ2Usl7Ha7qSNFuLWjccBgf5d0++MyK4pa6p6XM2cbYyzheTZqhJHcKYPG4yT3Yw58gB
Dee+21WbZGu9SLbldV4DxjRmUz9GLsZL316t6ENyDloHQSeXDFsbVmQDUEE3vJGxXyvah1rcdeo/
vDjOl8uFZcD/kirQYU3NMbSBjphZrerQ3xZh2UUe8xt4duYxVAsKAAqxr03gVf4zRrpTIJGmeAPA
OTM2DEMT03DjQ0ry9nbOC7hxLniu/6QMISkM2AWD5bWz4q01PBOM8WFGa0sQOVPQrikrQQYi+IYa
F5uZP9VhkMBo21erTD0VJYacWWu1/ugzZme9oDAsCC88FESekjKR5/ACFgSAEplTNcUjBoIIViXa
Si7EqFJDpi6DGZl9kdgpmh0m+6H6uAnnIVp2LXo/iJbFBZkgLULMc4E9f7yjzT1jEJN7uu0d80++
5R1caOnKtCit2cTUPw3jd0j/3f77i2Wss/N1hQo2/cCIOxgwh+Z1GqVHBSSVQglPARBdo0H2UX4s
0sCNM2P7P5rmAkllgr4bRzBt6OxVy9pDnAZ7Ssddqke7ypKdqchtSNJgKoxoGN6y/yPLB/9IQ/N1
zs/ODnvut1mrNbiMYgmjDuUvOQ7XYTatlMl3syq+m5ghqAkt+goSCBOamHh08m10bUr0IY3nE0d6
D9wELwfbpE9KQTRZvIrOzHAHW2/NyopH7GkTdavMNMHejY5dpLqZ9jO0ROrLCw0wXEZnnVduHw28
/CIwz3ECPqXQjj6zk7Et76pNAEXALW6gXTzYyke8FXXsF7/fmV1umUbVaJ0cwq7SYMIrtAKsdo0h
a5U82Sp7S7p/2tU/DWYuPdJJPNWqhAazz14l4HnNt5q5U73SRHfrfJz54z5X5P+varnFK/cRoybt
BPCVE0XydpCsPQ7/Ka6Muy4MRa6yFC3PbXHHT5HynMk5zsCgJuswcHt2aqcNqjqeJdlBiFwT2rC3
j/ySd56bnH/S2bHTs6Ao0wjLq9NfmPkgtb+G5iUBaz+UNPe2qSUPmR/XCsDZkH/neSlV2zVD2s6B
M1lR3w6jT9U8+CNbqaprBkRgbTGMnpvjHDJjVCvaGuZKZERU36bzuHHzZAJlNFkHk3lF9rM1DIHZ
RXc5WyTvlxBppYU2f0IgmoZ1x/A6AGDFUDe3N3MpeJ2vbr6lzr6bxmicNKhjOaz/TGRHDh+SUZDn
zX/iyvNRn4cwONqGJi8PjiYRhgyXiI8MIxm7wn9EviC4cEQmuLs0Z1JhsqZCelD4B3R2vLIWPRQX
N0pHYwa6fwRsHs7BUVQqo9xEoMCwClsJP2p5sGMRnXDx4P5n5IqZhEJYZNYDgh8dx8+peYYy7TZC
wXf4XktPcaSczCR3bjvA4tYBEIqmLpSzwaK9dIAckArTr/F1kvGzsqBH5d7++4uOfPb3uU8zyPnY
SXOCGBnGxrSiY5gAMRAwyfPHf6l9YOyaCYwCsIgQM7pcixF2UY9pCPhGhpzawTwXL2qhMQG5/duL
WnaG/wzxQ1JaOqRqQmBILvCkKN4gG+1gTNltI8s798cIdwPLyJtohJcuEPgdKBo2uM3gokSh4Hgu
ACvR7oQUGYogs2IWj1JHx1s1O8CRnfE0T4Y+ucMX24Ed7q+ybf4WrIddvh7dZOvb6U6EAF6M5We2
ueCaS3UzmhrWOM5smgCD3MMMAtpkiJzJGuwiSTc9Xku3N3bhrlIUkLYwEFIBLP8KR5STOAS/DYjr
1Is6qAmcgD2smCtZr7cNLb08gWCHrh3gt6CI8JDfZMxzIzMsIAFJ6+ljtpbSCQMAA3RXMCFR/wlQ
ALTbw2M8GoeYiFAOS+sEXApYY8gjzoO0uOMwydASj4EZ0ltIQGupmntKn1h2m7DGwSHKXTksRSJB
C/EEhDSwA4BAABuRBz+qeZuPvoLmGAbOpZgp/r0frVDwARdINypYB3ORnaI3iqT4cmXdRGrI5qNT
ZYz6Q9YBlgVrzd5UzHwnjSOe14P0gLoU3SvIPxx1ir/FKkZTUKNLMEyQZHYcCJ5bS5sNxoCGWU1o
BWEC6OVPKkZVzgYN6+7IFymfkiBxkyLAro+2b1h/H3+w/j/GuKDaog0sFwaMQeAe0CWJQN/GqIgt
heP32y68cCPBEjqpeNlgn/mzkpcoVlg18rpqxGi5NET6n0YR1FlGaVuOEVlVqaXY9VD/bAb2fNv2
QpSdGaYz4RqIIxzWyy3NQ99sAFlHAKThNg/ag5+jAAdp9P/NjHppxlByDM+kWCLQupWa2Xob2L2I
qLkQzC/2cT42Z3lWk48tGxp0CiXIvIILTFW3aDRPF3Hzl93wz/fi3HCMUaisC7S6grG+p8gay3yt
FZUjmRClZoLkcck5oBQKni50fIFa4YyFzVSp6YBFtXXdOSXI+TZg0cMry8F/k/X8R5RC2J5VXfwi
V20meHcvbSnQjCbodyBVW5SzDip+lEORFXDQqajseKqaB9LUJcZgYBrbNA2twN7S1s4zt8BRg7Yc
5TUMp8bvAj3BassMnJ321ap3rb9RgruoERzvpTcHuLD/meLnS00MqveRjvimD8S3FdI5IwvfSWM4
ieq/JW21Bez1aywwN1QWPVSvJUqJenHstEtXxfywKQjmpwc5ZvfpsVlZduQ95CuMLpkCG5jX5KH+
3t1VpU1EUlQL6cCFae6U5J1RGtHcPCPjg6JCJvDU1I9qcshQEBeJMYtsce6TdqUyDTVsBUN/yFvD
ruLa0bva6+LwIe4gBq12gu965UG6BjIxIhqBdD+6TdzOapHf65CNweQ59VdKqQ0kmy9LD63Vrxkb
3Nth7Tr5+G0Nc5nRUgAOkO/8aF2d1jH46U6h+JqtZhj9hCERXliy8qOLjHjFGvnYBBO9B83vLjYl
iqngiUCL6ncMuHj9zb8CfG4ZXAVoV/ANNp+Y4dD54MUPhdEj7egyTXbA5NGfUQJX3QbOjEHCQ5KH
+6osTR96GgmGcSkQOdxSGlfPg5ZAJruRqP7N7AIINkja1NolIHo7uRzz0Esm/CW7boz6mVmR4hZ+
MU/KyJvRCyYje1GNhmBMDlOe5UaXfpV5Xa6tWFJfie+Xm7QZMxcAgekQot71KrW+H9oBZmo8tEE1
FH971+gzeprMO4FMAZNpLs+WHFG5GxXoxXbq5Eq9D0Dcpz9F/6MV7hhBPCEjRQorkbYP46cWY5qT
v4YgzCuZIwWwYqgU8ojwosrQarBgoyR2PkHgxgzsVrHDUMRSuj40/4ezK+uNG2e2v0iAJFILX7X0
6t2O7eRFcOKx9oXapV//HeXiTrrZQhOZwczTAK4mVSwWq06dc25oOccnN2fKihZjOjA06pFDlV8h
v2XEn2uHy/gcLq4zTBWg5KJjXkiDfrvIo6ggYWWzFWJgdvCNArVV9Ouf+/IORyUtPSuXgCsuAhBO
BtgZwB2h6hgyEOvz6YjxWr0vMtfWQSijWw+F8avtKy/Vagiakc1Yfv6HiADYHW5rAIS1/5PQOtnK
pDfp0Fl4q3aTz+xHEnpF91ZYL1H/0bFHlJKpeUubv2YnWdYJTwEaTwNXlkjTNWT6ZEC2PnOHCBp4
WuDQJr03ayrZztV4t+jAYzgEAEbAls4dJWnbrh4oVlcGA6SzfjaTw4LjzJxwdG3q69ahB41VJZP7
vPQaLA9YNm1BY4H5aPn/J5tq09YKzJxnrtl+m7vnsTqECVg2nVRB0rPT4q3kIy7pqBhQQc4L8QlM
wtjg5Tm315Vdlethnbm0/QbWwpG4auoFsd+mjpW8kwzTMTvNvLMrieElaFyzK5zDRAd992BjnXbT
bmNr3A2TjFXt8qiTBVGJl80yHm2JEPm6HVo9gxrXwlRXNUCc7Saeu4YJ/cT5r0Pkualll0++WlqG
pmWXMGWHrTuEKE0ZmaPm2eb615KtSIj3YTLxuY5gJkBPqBofxvSdgVMhmD7l75i1eIJXkgnNXAQU
KlbyjC4CAn9ocdOSncWeWMKA13usg+dOrQHNkKQX+po/YDoVRUPU2hA4BT/UuNLzmiBaQmh8Rq+G
Vc/6jC/nK/yxCV5BHKfQ2y78AJw9t3ck/Wqqu8iqHC3Z2v1RpZ+1wp28es7mXWF6cSEbGVjb+tPf
J/iryRuSGiESD+goJqrTg+HeeiTNzzaWpDiXuA0EOIRTgLEhZI8QJwQeUtuNFhnYiRo3VBFvs+kh
+61w5rTpIzcnL9KIgyq7n5WI7NmPioD32s34L4Mc0vG1sKGLNbqq+TiGkoRzRSb4/KcJbt7pFTHG
ZRN4foRsDTbfxzO+TjzCXpJ8YyZen+5KxcvC3Ct0ifMvGbQYMUzQyhNU/lEREUsi6DfhBd+nmTuj
AFuGoOCj7iDr1K+F31Mjyyvx9CA3FSvCFEYG7XvbOka7tfINiV4GY5cH97oMjn3x6Fy+9cmaBK/n
fDLCeII5EzAE23QouRsJxNpMSXxa817Ie2E4w0R2BSnl82V1kwKXKxFtSdq7arKv56cIClZU+8hk
xKcrcQPXJejJUCHEdSISn1oBBN9iClNx8ozJOye3INBQ3odQEiYuBKGuR8SV73VmTfheQ6KHmQLG
Mhe69zOHojGqgzFakqbu5PQHxOAwZijZyxU/PDMpfLME9KGFAbwFlISJr7Yd+qG3qswxVj7YmREh
3MxDkgR1DSMh5id4dkAejG11IAfac0mmo69+MZwn8MpYGA0ROYfyIqEZnZY9zJ7jcT+APLkgLrrk
RujT4iVOqBv1nw3qL+ZNMO8sUnsDNR2ibmzoZcb7NtzUAdguOr8edBfNVOhIo5DnptQpo/tBNtO3
ujUnP1fYGsTHrtBj/P0ayiKsDjEMtLX4z0GxfUuW4sq2RsjGanvo2LxkKQEHQs9rlLeYbAhrMaK2
V0FkBFQ2uWGar5cPLWjIJ7Dy6U/MeM/yaFvJrqC18IsRvP//ULrINNioWTCoKn4NwzZDcia8RSnH
SFWn6fdQz3SC4b2rx61hPBSYpBtlQukrwQrmQVFn4rGJhrmwGVBYJM24pKYBfxjZC5hKQYN+GCPJ
Bbh6vv6Y+c3odxKClTlQWBPDTNG8x2BOCatdwWUcHGtxA2wVuv2bag+kq+cBsUKZscH4EAKive+n
f8z+RSfuZB14+LO0N7EMRrT2mgCCCI9BG/8gtRcyt57N0ThoBt5KNSRpI1S9v1mlnwWHkc7OyN4I
SiotUhxJrLrsxiHxxfQhSqogPwIDnFCWsnJlqoPSzNzcaV67j9wnP4kXfZYAKDvxHvTN4WfklG/t
rX2cJLZXviNMA6GMejuUmn/nOSffMa0xZQ5JCVwE8862vbzd9qP/19HfQlMIQ5VLARXENMJXzK1q
5LGC65PH4IvZmOo2Ig6Gmx0j9hCLklJStF05AqcGf1daT9Zk6tAJrcYAbkMx0wTR3Dnez8CjyXD/
a3t3srDf7nRip1fD0KY5dFhtJURvDcWk0QF95fXdkxnRz3fPqjqjKBC53WhAbh+4hL0NMn3DlWC9
wGqYjbo+FFREnFJqKnNOUvifxuhNU3agtkmO7RD7JViawz6RdJ9X4vWZOeFuiBU8IRQVPpfpnymH
DgA4fDLF5/bBxl7KRD9k1gT3q40OvBwFrOmmV6Mn2KOiVO9Ai2Hoj2n3df1rrVzTSwcUfKwIvzjU
YukTk6+Mty3U1I7VDVS1NlA53k6Het/49p65yrfYpffhTeEkd8qP2gGQaJvceAg4TuOHktfapeec
/xRhm1U1MIvOgvyW1XA8Ng4t7Z1CBpG5PGswAo4dFATZUukRclYD88vdPGK9OtAKtPM4tI1z68lS
9tc39vIqgJ2lG6lrGNgAS8T5MUjmsFSrGHY07SuFokrozfxNLxKo4Dzm1uBGhuSC+w2aPn/JnFsU
tg/v6kQLAlgk9z+gWfXe+M/JPt52/ssv5szv8dOvvPFjF/RlsVO1DvXimwpoifI53Mw+8VHa29qS
SHp5Ts9/kuDKmTqU2pQvmx34dbHr2aFpv2M+r2glrnPZjFoqvf9uNxBQ59uNDnw1FIsbz5i5RZE3
CMCu3QbhrUaSZBMzaJJVeV1+0sgMnyLNjrZoGacv17/5JR5V+BWCc6mTFg6DiV8xuDVeDX7kMr/9
manOw+RBcd2LcWyOyk5G+726zVRDDoB5S+NCYyCoWU1yFdXnlt82kPDJ9Efb+j4aHq8lkXDVq08s
CQlObiRqXSx17hTDnKxxFW466jg6JQXI/a2nj7T967sRH/bEonCObBrQSSOwCKGscvBn0EWN431Q
/YdO1GLo366HCEShY1SM09KPUC3AwFxDa5weJIOoBdTdV0Cf1PhlZHeajGdp/dv9a1ZEaQWhmoRm
saxP85KMObXyYDK/YL46SF5kq+H1zwJFCLgW1maTl7CkUN/Ibof5QZveJQdgOWYXMejEhnD5g+66
srpFuLIxekcr/RzF7HZufIYRd6P/1ieOMu17VeKVKysDRdwyyYoCF+pbgo8kEQl7GyPObpHcWNpD
Bo70v884UD08MSEE19gkZjJMqFGlxUOrP9T9NwBt5+le7yRhfKVkeW5JiJkjyFhVtAjxEH1PP6hb
Q7LG6V9Dd9iEN+TOwaQMdaKPA3Ke++YABPjXl/ojk9Q/LqcAly4TEIoYUEC3AHT35+F0svFeGzs0
gTXNIZ1Dt/ZB/eCZk76W2+xYRO58GL/GZqNLkseV03BmV4gvvEOR0uph1w4eMvU54SCicSkCejLt
/t5Vz0wJTkN7tIIqE/tsZ1+t8m7+gymdsoL6RXer8VctuQ0DGaZvJfc4Myk4UaZQCjUKrA7lpEF7
n9VtzW4KWa9n+SvCGTyzIjhQP6XNPNlYGNM+p/6DKF7Annj0lMW7QJfElNUV2TqAAguH4MXgptoN
TTQMqDRSFAp6dOXixg2zG9JJvtbqCT+xQ8/9MQW3F0lb2Anne93wguqll+Uqy58Qtw0Ojwiy1MkN
MWErWjsq9QA6gYFeOqX6RWSV5nUD4LgD1TK4uMVnJbFRHbDmDGvQiG+m+vNslBJ836oJAwIL6Eyp
6A4L+UcaacaARS9R6rOsnszwv3gwWLD/NSDE96jV9HEu8sw18kcVzXQ9vbeyp0iWzq197lMzQl2j
TniPmwrriJr9XLxa3EkCiUetRZpTE4JHRWETRmOKldiYqYm/s9K3FRTgwI6ScUk0Xf0qJrjxIHoB
QUqRr9lO6aA1KvprRnxDgZtvQMp6PZjJLAiLSZGslOXSVW5xJaAOVMmkcVc/yMkShPsA85Ko4THA
AJToW0xfyDS6ySD5Iqs2oEWhgjsRRT+xNRgGc8HTES34crxXFM8ub0j+dX2fVtJXsO//MSFcL1kd
NimGeTO3mu5a2+nA3AxZ0uqWK7uu4l5hMcmHWYvFOriKADz8PXcn7BvQDQu0G1XHaNpws/FAFeBk
k6eYN4jPfJDB4lad+sScsL4WkpLWsJRy7fpm0Hax9WoRb6p3VfofMq7TdQmX59DbvI9nGOrGH2ay
5fEPg0oS/9W1oIm1YNOXTrFwjdmc5YBVoyBPqpehwkjBnoZeVj4niSTjkhgScYy8G7o85wj8mGjv
8xdkrYBP9sBlmbfXvW/Vwf+sSJwJCyFC12oAvLlm9IaRfaeuYx+KD9eNrN3IEJoDIRzIdxCpBY9T
Kx083f3i4sShLHRq21O710AGFV6NOCdmBE/DVHiiRSHM6Oqjorxzxbu+jLUHPYZjFlYxG8gVJPbn
N36ZmEkRLEABPuc+V6KjnaQeifWdFg1HdbgbiwJYEr3gTsEaCe3mSksEVQKISqDOvIDgRFWQpCCQ
j2pnhKI77ZhvUfL11EWwwNiS0Ql8IMlGiclLRSFk3Kcml0hyUptFpOh40sCkvi328dNLsQ8bR3tj
LveqL1QPttGd9qj9IK7i1YqjfF7f7jWvwfQbKLUAYse/wm63JGdkLnDYRvsenKOOkewGBZiv/XUz
aycAOIwlf0BlFlNQ54uM2p7MjY0TUGpbPfinn+4nS1Z/XmmKYCf/GLkgt8mnjucWjHSYFytDT7dv
A+s7tbbMcDX0c4unhG2bTHK41w7EqVUh9QongqbtYrUpjnFbOhV9u753q58IBHv4RqA6An7mfO9q
vZ+rucKBaEfF7FxqJc2WTIHOXW6lZutCY4PlklO4/E0xJyZATqLtboMNT8xcRjKDq8qEzaCF2KJD
7SHBlFelcKhZtvbWGDDNWjVVfKu0AWp7U65try961WH+LFqsjqCB3IDEZ4kC5Udu7bn9ves2102s
R5oTG8KX40MfQAUINjRzHzUaxioMgE8esvZhRom4CTyMAaq6f93q2qVDENnQKDTxeBJxlVmm2KTL
YJQilcqIz3HoApY5Svaqy0SrVj1n6RCiwo8qv6heo+ak6xnr0DKrY29OCj9UWkhoZDryREPGJ7L6
xU6MLT/mJI7NZZEFI+9xm1YPE/Xa4VtqS77Y6t6BJgghBABK60IzIoysrMgGfDDMjfBUcSz7Aw9r
1zAhDxIZkgt19Qz8scaEyjI3eQsMDBY0xfQ5sr/P9XvI5se8UI9qAUrrKnUKKgMZrl8HJ1YFp6wL
m9NsxhrnezVyw6cCoysov9wxf76L3XgfvrCtvekHb/AiP7gr97KX3mo8O/kB+vl3zEKu6KGGH5AD
Orekrb2s8rnSRUagPjEhXDqWoubKmGBnx422MZ6jlwiyLh498G11BLnjHLnWwQ2/q++1w7z6PzmR
AeJ5dA1UVJjP15fnVUIwi4sDmHyRWXHmwSGGw4pvhgxOv+6ufywJO4nW4QhxSljq1EODeigG7Uj8
2PfoLX//D0EFjMdobEHrBFWG8zVBUj4krTmi8gP0Bhhhau729gsAvn1QS07F2jH/De8FgaUGQNby
/0+OuZnaU0zyxT+N3k+rwecYSNP11+sLupTCQlZ0akaIJnGkJKVew4yyC27LD6Vxxida++nN4BkP
gCTmMoTU8gfFGw/jXyB2RwFlQdmfr6tUjQICuhPe6tZHQr5GAEN5cN+YkkLNmk9QjOP/HrQBe7zg
fV3TDWEd4UuFyk0X7lX9LhuOOhgwzB+SHVz+0sWCTiwJ3qfmRtlF4KJANbDazjU7Ji2ARqQgHtOr
ztN66mQl3+os9aBh8VkZ79d/wOqGYoVQKEHlC5HyfEO72p7nli0bWg8Og8ZIyP0WsTr8um5n1SFP
7Aj5s60oGdATKnbUPibGkSYbpZFkQ5dDZ4s3ntgQzleuTfPQaMjR1UfzUdtD21d/bP5BNafdmc+t
5SnfgtCZ3dhD9cK/vry1W+jEtEgPlo5mRaIY2zj2bxPDXMm4S8YJyl9fEzqd+nSnkt11i6sfDtPg
eAYxqLeILmrZkw6OeWxojq4pyEFN7QtEyCHUFK7bWT0KaNvYQAkCyyRyQeZT3OmJAQdN5x3gDlX8
ogx+U90bsrr46oIW8iOsBym0GPGzLmzKEBPWLsuUvVl/2az/BXkAV6255HTLLAlnrs6CGOKbsDTo
j8ze0PyNLNrLYSpxitUbFKSQ/y5JuEFR6QH8MtCwJG7fzn3pELN2+yL5VjX0qU67m1jF+HX0olev
RRw9YNLHUeLZH+zvFPUH0Bn4sxm7Fk/2tI/217+rbBOWBOPkhugyg5uU47dp3GuYX9FbNcLT9em6
leVYX4Q3E2MtSDkhnyRWvEPOBl3rgYCzxx9Z99X37pzsVX6YQJb5ed3UalMMbbF/bQmfNcpxD+Lt
jCeeX7zjmQ65ok3j2l7YekjHPKB1IdBc/uwkB2QtE1uUZFCOICDwEie+6JRog50uB2S8L7X7BmPL
1xe2+qVODAhfKiVKNaUcBriZeQm5mVov42TT/5eq/ulChJzB0ss+NzvYMeIfcT47Bgoa6c/ra1mN
JidrWdZ64nUKVcIpW2xMIB1O0vexCt1UiyAE82TLwBCr+4ZxMQreDNCSiNOFQ9ijzjDBVl05EUw1
jqq6o6y5verhJ1aEiy2qmwHNJET+CEfWTPw2cIDx7NQHO9hQmXzK6jVzYky44aAYMRCtgzHodAVA
PjcAX2+Y9hKFblPvuEx9V7KDYqmmwBNAN6bfycF7V25HVLnIS6h6133i4gChFLqUEtGlXCa2xIlm
c+zLsSS0cI3E2Cqzvanivy6HLiZAMYAO6NpYU2/m6WShluUOc7jnuo2pcFn2cbFXiwkwBppogy6F
XTHWdxNnM7CVUNTNdzqHoNp4U8cQdooCybWyZmnJNQDaX/h4L/arTLJUBygFsxYD2jyhV7KDUT6G
shrIqh2CFzxMQOpG7LjamU0bnCx8l1w9amBB5HzXjCBFSgxFsqTLhwR2D2VkPDgxuLcAiM/jgq6Q
ikaQEsSY110wfBsNSNBGOy1Lkd7cK+U3szt2xiHvv0Uy5sWL8ytYFs5vX+h1HC3ayypYOvmtVux1
TXENcmdF37R5d93VL4ufsAa+CYq6OdEvdSUSGoX5pJYQTQEylpb609S/sL7yw7DcVEnrtGS4VdX0
xlbsQ6MF36+bX1urYVnQ5liQpJDeOd9l8FgZHR8LUNDp7HUCUZNekg1LbHD14hUf68c2pJLDvb5i
6PtCYxAQbGh5n9tUxolEQYgVj6nxMuoquHU0b9RaYNTM8MbUBmdK2UGtiGsEnzk1ZZ61Fl1M7DVg
yMDfXQjPkyDSrL7FaSmbG7ty2mZvD43L7clBh9Rmvs22LNhkxMNbdTQwpC375BeYK3xyzDYu441o
94Bv8HwDahYHTYd3K6SG9lreQYsMDCfKV4TYYCq7bNrT4HYcJEnJ2pdm2GxM1mOWEGXMc6NzXIc8
siEOjFmI5CZtwW40Gm11i6bd89zFd2B4/+ihpPm3mTXWyjB9S1HeAORERP9rpC6yWG/BFsXR3uoK
xzKn+3gcHFULJdCWi0wCIliITZBjQDGFQV/8fIVBRWvVKqFMCK4k1nRb8LJDvqJxWFvvLaA7r5+c
yyr0Yg5IKwZTYMb5DS09SVw6cEN16TJ2a9f180ipY+u5W6qpr9l8OzQPPQhp+y7YhJqsabwShs8s
C59SKc0ESiSw3AQPAzLYtqhRhg43mH2WndXl/J9l678XicuLokoFdxX2VJlmzP/kiA/tTA40Thyr
Km8iBQxUeIqkOcWobbQp7afZjI6QZtw2YJO8vs+ri11mFpcJ5EWg/vyrFnPMMSOOxc7Kj9a4bVBR
qtqnJpExFq6cD4xEmmhdL48SXayPdXYeNDiTUAbXukNt9z5AR5gn0X4pRbtT8nGPKvn2+tIuyxPL
7mImB80a8F2A6uh8bbSyrMJWYDON90a5i42DFm7rbEdVv7B30ezl1puh3BRsoyffFPRz2mFnWPed
rHe7unab4UG25MWW2OXrCBsjBQL2bhJ5ebql5MUybu06cNPoyDJjc33Zq1/0jzUxh+zHiccJ5ELd
ouzdVn3jTeSNIwbZZSFvLSBAJgz7iz4KCiNCnA1AETF03Qw9dLV1KyV2E9Y9FVp1jEj6NLL68fq6
1lKWRX8Vk3losmGGQLAH7k41hjQ4ZMkYCj1a5VTNJu1Uh1a3Re4mlR/ET0HxCmluF9jk68ZXLrUz
28JFnvaDptY5tNe0InTnILnRolbirstZF2MBelGMLaxckLIXltc3VRXZAZTD0ArzbQh1GuqELDCW
lCEuafhwKgxcziD7gwQbE4viRkeNnrao4zY1K7fxwiw8gwn4MbdD5kECPNuC5eA2sUwYx5RGM2EG
KwonJIah8U3BZbPvy3ySRMIVX8KHVfEfqqKI9sJRxZggzScLusRl2nSmC8qu4MaO0rlAVTZDbm9B
f/doKEEiYzq9eODhsjYZUjQVeCQTFbfzGGHGKZTs0Tdz69DX67vB5J4OsjcLnLGZ/ZE3XtvLPsBK
0D8zKXzouCvYsKgwu5Y9erz6xmpQ+I65T5X0AVO/mOZtIweZzehkurrNGHOHQCbjcEl/sHjB8q9m
MBUyUcLNk09I0pIOh6kmMfQz0eUFwSU3PnvSHqmau+C73BD6wWITTdF6S7sa0OdiF+cPtW3uUqN1
oG3rJGZ8DGxzG+mKM4Id/vqhW3dViPlSgiceCGIEr+ibLgknhlNX9DayuUOXvid47RMvaMJvCa32
NH7XGsx0msOLDhqQJKmdWpVxGa0dTBzHhSUG7VX0rc5dBAcA3E8zEp+YKK0bU23c1UZeuKSpJRCv
dUt4Z4JvGc/y36n9Sc6jYc4r6zScgoTqO1uLdk0Pea3MkkSatRsC3JDGMtHJ8DJZzsSJmVElSmLU
oBu0I7S8m12cfsaQl6a57PuteDrQhXhlUvAlMZg7N1SAajJpF5L9kgeB7kexmm8MtW6RuCkYfrAn
603rNG2Xg2LkprEa7cY2a+1IiwrdXY2FkhtkZd0LUy4GZQFAxD9LEDpZN95ifQ3GwcLN4uk9zgA2
U+rbVlH3diNjglhNX8HOgPvewByGJZKdgtsaQwQBEDdN7fTxTVB+dsqX3voWfTf0Lfr0QD1ePy2X
LXIc6VOTy/JPlhcnXdlbKUxOrubVbyiIPP2EoAHetk53BMeJ83CI/gFxnWt5uQT+uLKzZ6aFnZ2i
qm4YZCvcpPjOVYyFZk493Q9Epo6+ck2c2VkyrZMlBnmgQlAbdhQ92yhccVM2usrY7Ds05IkSSbZ0
LXE73VHhoAzoMI3xgB3N2ve5Hp25eh7iJ1XxygCQeBnjAgZ28fPFFACvOTSQgbJDaBbi3ZzkiVUQ
pG6orFmdm9fjWG8bDoSYj8hgHupW58QPwQi+mfK2flWrWn9QDDaRA0TKMMY4VNq4MVOCifMO9bdw
Q+dpetSnEjNcZCYke0CQBZxgKKi1i4N0/Eiho4XhrikkfjSHiPahHabHhrN28PQaEnwON/sy8kdD
qQ+ZCugP9AJ6lxR6oLh5p2qfrFWbnd4M6eSpOVMgghslheU2Y2DfGQpPDEfT7OqBhFR94bqWvRtq
bquuotkzHo+NGqoujbVAd6KyTfZdPhA8hya0XzUrqvEb7O6utwJgETJVCT80yEx7oBKrnwknmLkD
tm3wu6RVfwDEh5BG1dgsvTYPI3NjRFw/hEM55k5bLdDJvBmMaNvkSr6vEF4g4KVl1MN4iLpjXMdk
W5t1+gxSpBHIo2QsOCKwOvWHIY1Y5/IwsT+hf7LU0i32lYaVts8Ji7coPk0ey4LIhEShBtK5duqx
byU22QmbZEo8bnUdGL9aMwDogeb/8Grqbs2ZlY2rpUnQbeKgizoAYBPjK2dB+6HFoNh207Cpf2EE
qHgu43IOHINPkKOzFfaVGdjeJ6u0wrtaG9FpQZW/JM4ARkTaztzvazC14E7D1TmA1KkvAn10o6rd
522XQDx7KPaon+p7tR3tDz5WIBvUiygvN3UDD1PqkRQHw5hIflsYpe3rSh+HXp11xZGUfXCr6pVS
76YCotFeqqvKbd7Bd50J6sTvej1Bky0AlTeGtaaZc2+wDFY+VmMSHc16ItQFvIzPTjFyDshqXzaG
P6ZRuEmgUn2nGLP2TOsxnh3O+zl3dFLq2kNl9EXld4PWhQDX1eRmHPTGJ3hb/ezZBG5I0ywMgAx1
M3evx9XVdwdq5YzgMQknEjmz6rqF9+QVbmXVxDDMNuK3+vA9je+gR1UkO1J+1bM3kRvTlvGdrZnG
YxmlQ6jUAPMr3lhl3zLepEiA2ti4afr+zgg/U7AdG2m11WFuGvpNqQ9HDtKaBu2QlsrGw1dCIBgj
MUaLmSb0iEX130JR5zxCiux2iubo7ta46QaKU6lCZ1umO70S3Rd+cBMplq5eMq1qSmY0Wqugctk5
pnlX5aYbN7speAmIrMm+tizUzFRwrC6oQ7GYVU0DwiYPoSDTUFRJof140NQR3OcA8YNoHFGk8+ZQ
SyEX0pnDIEmMVq7Ls0REuMYyBdNbiolEhI98Z3PDU7DBoEZ2QyLB8q+sky4jFajwg3EI5PnnFyYZ
gY2wJ1CzJn3hByAY9XSlfFbGwU+gammDtGEcZewdK2/lM5tCHmKFCXBkCWxm3eAUNUHC/nz9SK7k
yeDiRUaOZwHwouIoRFCxmDZTg9YPiJZpARzgWDuBLYEKre7dHyvi07CIkq6fh65w547hUlVe45Td
xYXpKla2sUK67UNl+9cLA+0/BnJw2EAUL36ulkxNPA9wS0gcuY0K1bkg2Gex9vfpGohSGfhSUQkA
S4DgFS06EHYVQd4j0VofqoFg0kVG9QIWhuvLWXtlAk2IZxOOGBI3MXpM5liRKoQOdoFD9M7H1EIN
fpoLw237TKkccAPgV0RJOs2OOdDAdCYkIT+Cvuu5k4VhelOEmnWMmh6icaEJZGdQhccoHhRfo1mP
WmVjpoGXtkP5MGamzR297jFtfX0ZazWCE3cTC09lW2nmnIIGC3MqZoY+85c+7uPGn7OHKH82+3+u
m1uNDid+t2SJJ0lu0sY6uAtgLgqgIrTDJN5cv1IZq8rqKT2xQs6txAZK3GTx7tpCOW1IUOVJIxnB
ztozCH6G2ooObDIC0PIrTtbC+hjK1x1kSioT5dVoBsoajIrzj4gU0OP5MeSunnk51SSJ+0qAODMr
OHjaFLleJzC7qLtV+QuZpm3WSYys7aAKsAPFCCuYa8UnXpuRZoL05iIeAfJpEt2noWz4XWZCCKVa
WeOuDGEiz1OcjSB61Nv474sOCDQauugADC0tu/NPVHMVYO4GY5i2Wj0VjfIRBtkmDyrJ43vtEJ2a
Eby6i7PabG2YWUaxsvuyhZZzfAu604z5pH/LTUkoXUkmsCwsCWDShftRcIGco92SGyjjtVPklWV7
n8yW3470oLcBaKGnzfVDu2rOxt+0UEQEHEEwl8wmNzsNL9MA7SlAIn2gvTy9qtFgjm4rGZnO2tUE
Wbp/rQl+wftxVJIJ1mrlHhBMAI0/m/S2NTYRWtqFLIyvfTpgmk0AqEEce0GVStNYn6NhhjXzH2r5
zNqOw1eWvLAh8Hj3OWJm9O8300BLCsVwkAWhpn/ukpSMaDRCDxW0h6NvlAEIwDI6QgIncafImtzO
7H5et7gSMFDew+uMoYmKTF/4fHk0lqy0KjSty9DRRvM+DI2tjnfff1gZHj4L+TRSF1Ok7bSnyYpx
1gqw7kFT/NgAh85GP6rx7JGNTKx55EllW0ySSIDS75whybTq91JVnTL+NpkYhQ52k6zBtWbq9IJc
wthJlC/Rc9IGhruEgsxVH3da91nTRyP+ZRr+9e+0ejcSML2rS+8CZGfnlrqkay2txN0IVge8x1pM
QO5M0BgHr9ftrB0wAEb+tSOsKGlYh0Y4VkSWXK9Lf9mVCrJacMpn7LsR0EOVykQXZCYFF7SKAbKW
M0zmLapngRdFT80UuoAUpMavCFjW6ytc38mFehpktaBQWb7pyTebwsbOdGt5GYSKk/V3FYav+/jR
SGXl81XnAAzDNPF2BtG7cJjnoF9UlmCoyd6M/FbJQOmcuCD04Sg6XF/T6haemNLP11SgbmONBKYm
5UZNdUfPOz/LDiEe0Gl6Y8h62mu3M56q/65McEYSEyiS1csWqnwD2cwjyK5211ekyZYkOGIOpq6Y
dsvuTT8K82nS3DIaHXs6tMmhnjfp4JqQeKt2bbJbBKXM+NvAnsz2YTJTp1FeJL9m2UChQElPVyz4
aKJ3ZalS/Jq6B8XmEZ1Ex2Ldb6KTyjwyRDNd3fDmGBV+F20kxhdHuTCO8Rq0nBduZVNwJMXkaWg3
IH8NbP17SlCO4MOdAnYHW0u3EysdDOx6Y/2jAIgdYS6XfYpV+ygZgEcELQT7glwU/dghVkDH2mEw
kpAe1FTZIu6nmr1Dc7JTaOT0efBBzfqdqpKH/FovbBlhx3jfMjWii72hEjOLZmZj9f3wNoB7PdBr
b4I+FNLD14Dpe9QC/WpM4RqjHxrpO0p8fmC2N5D8kPXl1kLH6U8RjpkRGGTMWmxEwZwqjHyV/YMk
R+Xhf9nxU0PCAWvtHJSBAwxxCzX49JXYW12tnKZ8MfvOUzDsiCdggtpyJGs0rD1csN2AkGH4Cc9X
EYsJSEPac4bthqiSQyrAVT6J+gg9o2Q0/DS5j6a7/D/gP89sLrHgJCTPFCergzqOy1Ht5b4eTyTz
zCQfAFqJx+89q4an62dqLTb/WeUl5mCuuwzTXQiYYwcFDo6b27ot4uecAYQ6yzpUl4CcZV4IORag
iShmIuE6XyCtJjJHZJkXyo/Wpn9X/dCBFFaJyvFD4TQPxtZ87ryPybHd6+tc4tJZ6Dg3LJZytKpM
u6KE4Uaxt7OWetxsb4PW2l83c3EhCGaECGXEYDQKEpiJOg5+9MLR364buHRLwYJw9DgheUo7WJj1
LwrsC693A3ul9EnnbxFYWBXtAHFjidELLxGMCsdwjHooyaUwalSYogHDBKYAvTSOHDSxPWJ9dlAU
jIqnzsTkI/s+xpGrdG/Qsn7pIcXE/0fad+3IjXPdPpEASlS8VaqqrqrOyb4R7G5bOWc9/Vlq4JtW
sXREzPzGGB6ggV7aDJvkDmtFKBOQ+5ftb7pyQcwnMcei0BJfKXx8EgKNaHd+KgpQoT9WvHjc2oRC
KAOcukjGQ/+JWbBp0aRd3iDj00h2OHZWOk2clXkd4oclCwi2XCtTQl/P0cBt+bexM5igdvPc8GXa
tW78iXsunjzbI8cFZBapmvtIuc10utGp/ZsdvJsOVcgmAqjTX2JKyBpzzu21qVoayCxZw4/VKg11
jGH3NhB70B5E7V351yF1ZhiZNepFWA60hFVj8mfQYUdsNsPPxvi7PXprjgTn/1w/pUC1iPVgap/X
ERgJkUoE5QMaHRXZnSIeZc3Ve3u25RuE9Va6VJAAeU/0HyGtk/pPRmkb0YNemXV0rPPILrqasyiu
bpkMIrMmiOQbUHwColq6sm+1Eva4ZI7Zqf+MMx79F2cMNWZB6EbboXIQYEL+HLf20L3QH9uztMY7
i+ABslaYJBSAs4n0phHkamyR8VWq+lmDqsx+GCVXK6d3Ixehhdjr/W6oq9EO/U660dXkvc9LEIdE
jhF+KOgUUNLepcPUcALva54Uypco8FMJDkL2LWRIrRyQHK3veieAJSGEpp6H2uJfkWo2Gsdtrw3z
EosZ5srPiZCigMgqyt4Et6U1VR9yzykKX9vcSxBm26EVy9fHFiDZCApHX7RzPCVTaIVP/4kuEDw2
kjZrQKFobbZ3cTtCu5ke1P6Ao0+0FVx0g+zX9qpZnZwFwGzrAoBEKIDUUgD4IriKIVRA29D0utdc
dsSMVxu1drJA4lHTdQ3ZR6RYL8FaXR5JOMgzudvPov8oe3fbmLXZX/5+xpgyaGXN9yg6YUEb4dPa
DrTnZuDlxteGbIky/3wxZBnKgr0UuiZWHh06ZecRRxY7FE6is/bpP9gDETzk8XEag/DnEinp01zX
Z4UFlKNaZe1SlP5LGsdvrE7KN8jX7WtpjuJ1Uk0A4kEJQ9d2SGNyHO3aftHASE0lLGWwaTFmZBUY
wIcIxxQt91NtGRmqIB6j/8KsuUDRmaLWDDkDsZdgh+S7qfh3gDjm9mxcv0ZxYKBqA9JDeB1BC4Cx
o20V+JcRCCoogTL5gJ5mtUXjyS4mtu4diuoNOzRudkj+gdnVVtDduv0F6wP5zweojImRIEQVqjVm
GofAggq9p77k9fvAK9Zd3UbfdrIxB5+EYi7WsFMUEWfA2ZA8Gbyry+omQkwY3UOoFEIfz+XS9kZa
S12ExvBMelWqJyU8kOyQ107E40xYO+WRgvsHiPUJUj76UYA2fLAXSP25719GYS8371W6l3kcS9J8
vLBPriUY4xrk3GgrFFXh2teak6s9QY/YHCMTEej7k/n2Nlmmc3Ic1dxTHr/M6i5emMk8o/s8ypJR
A3KEKq4JrS1FyDnGVzmpl8Yxyx9P8sjwB0DQuza160fBEm4Fq9z5Z80p7fJQWI6JMMxTb2cv8sm3
ee/Z1Zf04gPY5Z/plRpMAtaM/lN88m/zVyjoNmb09Ef4Wd+LDzetjUroM6+3j7OA2N2QSwPKLnSg
Smlg1jG4pk56eyobW45/Jion4rUGps9amXPAC6QOzNVi8g05aWdnPMS5G0qS1WrKoZ2qfS0akAcc
zKYqOKSDq25NR9gfpU6zahHbO0kbLwy9BFfTPLQ8SkxwWVHUxzfCnVceFN0MvT+4K5tReRtLJy22
G27P0uy32G2z/IJ5cS+OIEGvOjHs8AV+fisNqEGyld4tknPgQ7t750ePHh682650Nagw9+sjPI8s
MDJ8l5ggSW2asDXwqIEqRS+D4eo+LO6F6hiotQWZVJQyxiYUwDiw869lTUVbLk4PCCYhRct4iETX
szRTAWtkVPgs4qkGhYvRHyEPnx6yeuY6Bz30DrG/wdKiiOJBIvV4pOoTwZeBbq9r+//C4zqTEKET
BckllNxdDkUbTXlcST76H6rHmr4lqF4KUeu7bfna2bUEmV3nYo6lbBqb1AtSSxYcPbhR9Ttcl9Ba
vo2y5gaXKMysJuOkdQKBKXhnmFqJMiweZTTPDmatekRMSSYCQYkf+hRsBcCQDTPgEaOtHZAG5NCR
eZg3JnvZiHWSl0UVpZbgV6+RZtxXonBL1eGoq+2ulpr99sCtnfmGODOLzG1tV+0RJegeMmOa5a5I
bmbNe6n/LUC/tg2yOjvfIOxVcwB1kdwbUIXS69aqZNRA866a16kj3NGQP0eFI3S7MHrMWs793vMz
D3YEoVmmZvpXuAuPw7FwsyMeN+FJc3ocFZOj3gY3ymHbvK90xNXmlqDsrCDXjaIS5oQUESjRyxpr
Iw+szjBxQJ3ic9k/xYfYjnbgRtvGW10i3/uWDdQpMdSJ/SZMEf6B0Jr/0UKmNjY+s+KeK/myujy+
odiAnSiPeh+GsGzwEzuMplM4BLY09JzO7tUF8r3o2RM+TsNImTxY1CntbhCHhwnH3/agrVoySwyK
X7WhbPO4KnpK56eAqIsPClG8OHB6/8c2xnVXytybjhABehpAYg7N9Etnl6pJhSIpKEL31uQaJ9ny
b/w/1T548x+K3wg80keQBEif0HyducJQgJEd4rftb1ix8+ITmAthq9a+UgpFapF69GSUURFyr4Ev
VrPlDO3zzjbaWoBVFxV9JqWFgC7q3i4tJjTxaCfDYhkl8ZGAw0s5eSCNbDUQA1rFhBxdO1Nt3NOq
cdG5wNkKK/emC3jmdCGdFMVqXGFWZVcAJQ501Dt0J5QWJXdE4NyE1+4OF2jMKVNDQSeOQ6BR+tgg
3DChoBSyF1rw2lIc7AjAnbzmPxxtF6DMwaOMhiyjFQYVZMVd4fe45POel2vPlwuIeU0tzmif6nkq
JLBLEB48xa11hwa+LZOz4r3HcxOMYFafNBXQtIC+tjfUCs8U6YjqWBrYosNjr34Q/8dYPusdj45m
fcxVBVUbqFiay+Uvvw3iT2kZDvi2tnhNIdHd/VImty/0XVo9y5ONxQexAK4e1Mou0rGXkQmZSb2u
+HZoqORJoGPQxxvyR/5RQihgX9qKFT8rVnsUD6WDBhqurSuOHc94gmgDCs/gDpl5CCKhyQQJe3dw
R0f65f2UnAnybehU8f9kt6qb3hlY2YfogXd8rpqrgG8dHEMI9rOnJxllrxQhEGV5gxnRVxUt0Y27
7SlWbcPTBgweCGlqbEFBIhA6oM8LO1WiO234QE8bynKsIdsN0W4bauWq9qXB+j8oZseUIDfW1RxQ
gWgnAhjw90a2GzWOQStn1gUKM1lQCZ37VYCix7tBuqt1XuXB6qQsRmw2c7Er+0jJpSIEQCRZqv8S
dm7AK4ddu7nMvEhIwMxcvFeZ/yCohCrsoLWihcRBmRnKS5w0/o0y81A8UWgixS4oV6CDxkv7rO3r
C2TmnBJoAuF3Oqu8lA8t0uIpKPR+IziIRDya3iok6XjhrVVI1MZKKAGbyx/ZN5hoRF5COyRKEKVJ
6ucc+oCtgMCd2YytGYE8RxjxfrC3F+PKLM4Fuf+AsnYSPRrjmcQ8m+5z9Z6If9XhYxti5RC8gGCu
n5XnT7QcAOHrFhnNSjPVg49G2FHnnLZffK3MRXeJxCbr6q5RwA0BJFr0z0pb3kTezHQUgRZ+xEBS
u6F/q+RdFZ/wmijVUzoEoLAB359ukjgydSU4hJ2Kfs7K9tUXySNWKn2EUPUDeavZKdn90Ct3EUQ5
twdoxSFcfDZ7SQm7QFRqfHaHeIaUu734aoCnNXO2YVbnAVLa4DI1QK/AxjZ9OfAKdOogbK9O8mto
GOlPH8sQevUyDfAMUeDZm0wFfRBBj+W/f2QpkH/EHgYf1NzvzqyCPilTaGCGYIpMnnJyzBKOddcL
Gb9fw+EECAVsevPPF+4o7UCc50X4/TUStWgnQyFg7BrkfXsMV1hNAQPCYERKkKcD1iXMXPCh5ArE
vpLwEc3zfewSuht8W/V90PHfKZNdznV4p8YqnxXZbCxLMpXCnXiucc1cFR2UuHaApP+KpLkJCjEa
JZhb5n/yWD01o7AbW4nTdrUS20R1L/6gZ01FYoyNMjZJJpZJUyIIN5rKM9l1NnlNb7yTdlYqqzG1
c/qJItljcsOTDf3ik7jcy0AGQwCKi0HAi8zx5UBPhLRCQeCAe1WdAlPA8/qvCJrTIxpbu9gkSQMO
8aacOivMaf2QDwlU3qZUrKgthmF+j5Zm3LH9pA6hnGfUqk3B3OH0ddWBmVtt08xE37qPNs0yDp49
ra2f+ynH3FES63vJi3jn8bwwruxBtSDIchDPRMH5pT1lmyaqHFXItMs+YjOFhnJYIxEtTdB1s5TS
01gluKInEBPDPYtHo3rd/YWLG4rd8RZCwuuafl30EvBbV9j80UH66f2iZnESEKM2LPkAEYl39Eij
egktguZNeiffgpuAcx259nEX+F+H32J7CiJIiIgB/Dz566tHL9x1HkqQOVer1V3xbSVbmIlW3C5S
ZhUjvX6M0bVeQUZZfNl2AfNEsROJAntQ2oG2YhbJuJzItoa4SUE7RGgR0ZBa5RwYdKd6E47o3NQF
j3NAX9/jwKGM1kAdNAQ6+j3YR11JBV9sYRJkFyyjkkwp+LVt0CoC4s24ZanzscB6Ti8HE1AwXwE0
1TVk9JFUHP2Z1SFbIDBXxbFEhUkRA2HIHzoP7GlPJDoaMSgHeN2o12ccRsuYpbMR7QKXAeOeW6+r
oF7YY5lPt6AhJ+XeC5ysNxXQPHIZruehv1oJ32BX6hu42VTZLENRlXYqnftxl5aODlY8f6/K7kDt
vL5LQ/SN7nW0p29P2oo2+oWlBnNp8IR07tYBeHlbP5DBFF4Ma3T63WdyVuwzWIsCW9u9iXvTPxSm
CCJ9cJGYmQXuHicFIzDnc9Y23mLcDelyU6AhDxVf87iT8lQho2nsfV7N+ZoDXUIwG6EIDM8TZ9WR
NrHb4SCh5HGy+waZRVfQrZpLXbm6LcA1AFJeFJijafbSpCGLYzlDFanlF27d3JPpXYr2en03Qvqj
+aPTQyL/LAQweGaxlZNftfKvg47Y9AiwKxqYtfEgYLalV6p+1FLYm0LLGuJNZidxvOWaheiRQwEw
OFHB9cUgkKkoYkmdS2Qp5LzSMyjdOMtiJf4GI5DGAtMP9HAoux+rUiClF4Oov1dQFnBMx0fR2Avx
2W+cXLV9IzbLGoVu+I+TPlxzBAtgdm/GWuc3XQdgkKsZwk6kv6PmVhxf6uJGbOztvbi2+JdYzEqJ
RriiYjayAJFtPf4qJulGCEIOCs8idouVWaKOs4hEQKmpTndJdsRLxFN/k2aPQmcOGs8mZre1KNur
YzLbhNor7Wfd3ET9j+1hWzsVoBVGZulRtGmyL4KiUKqqbCD9pHsySlaq8E/Ygbusz6fRCQZ/cqAJ
zmuAWhvEOUyHBCuq3kHtxWxqIaChMRfipfFT04Bw2RLISy6aowFimedt+1aGEBTV4DtG2wTK+Q3m
LJLbTswFFViNgcCvJKvPRaNObqKFI2ebrbjGua0fGUY87GaKiUurfOLh4QsJXyvMQlMcw1s/v4eI
wq0gFjcFvQ0IdXUF1+Nt+1aSWmB//Ia9yr4M7Uz6C/8RDsYe2lpon9RsP3ylo7QXBPWmLp4rPzh2
QW3jWgG6FhlHVC2b0ZShxPJFjoK93MqWLH5sfxhdmWV8GJYVyNtwoWEL+io/6nItw+LVcwitCK0f
3wRKDjK6xAijV7zrpx+6kRiHkLb9PpLH2K7aBrffQgIzs9+A3aec4uAtqwpyD7aeyLNJ3yjJ3qvj
VjbzfmhusoEOoYmyK2prUlB8tlHng6UJ7KmfSRbJfwKvCt1aHsbB7ENV+q11lXLI+jE+jr7eDkiw
VNNja1QiFgWJf3h1Cd2sKqhd1BnX6UnIWuMcky7/14UcuBUpMkiDQWCDVyOz/n0wHnXpXEOljUK4
E9RJctTSOBRFVaGNClGuUdc9cAfJ3b8/zRQD7IHgX0MtBxhgL5fooAcaOiqRqWuKZw8B+5B7I1rZ
bhcIjBfuESkfoxSZfKEsTIQH1fbG4xE1rLgsVByjagsv4q8wxqUVoMXEVaFH9rsRT2Sw2+5Hp7k0
Poz96/YS/poI5m4JJPhFnM4ogPh6mC/eSy2NNH/0kJNureGjsQs7NTUXDHKm9BQeJqt4GKyalz+S
8fVbmPO2WmDqmdR0qo8k9eDKf+Nj7+j2tMtPyW15aCzfVQ68W+OK37owkvFbidJUKgojcGvc+Y/p
S3iKD4NTWORxezBX3MES5isturBLKcJA7dEgaHWu5iKYW7sKzOl+/N9QmPUXZcEo0nIevY/J9h+8
E6TaBZsetlE4Q/aVK1vYovuS1yQ9UKKTt8ut4K22Oyd0NU4t+UowWrkYM/b8F+XGjwbgyA+i2+2b
Y+XAL7wnu/5h26DVbfu90L/K+xYGTZIGyhEKIJXsJ8/2q4MnvWxDrKQRlFnIElVk0FdAgodZZ23e
dKSZkFwXkx+FcAPfa+edM6qPnuaCAj+W/mrEzTXOq3cl5AFUOut6YP8aLI+BErSeigwCslZGZ0lh
g+qlfYlDIOft23llMfsWQBCoAl0CQqwsW7GYtEktpTFyV2rr5LQE/RJavtBGMaDOSHSQ9USFoIDy
nD61/Sn+vT26VysS2XVlJvYQ0aQ/y9Ndeo1O0LKib4saGlLgkSGVpcudmQQqyCJcQbVBKVLUPed2
ejW0wMSVCgkhBNNwl5v99GLRCHmCttesAibJwa+faY6cj/ZUVDbCKJxpvN4KDBjjFpNOyHVwBNfo
MzrS7gjiOTk8YShz7QUcjYnxFiAjtD2m12FmBpNZsWk5NdCfAaYs3mThXdpgIAu7iZ5i3P1bW87P
PtnHkVODa6s5j/pe7G+C5lELcWk+hj6vjPdqk15+Dit1KwjQsaAJPqdW/J99XH+qUrwrBu/fXhK+
YHDeoR4fgnxsJErE+4mGOWAiDXU2avYDQVyOu7k6wRkIJhRl+FT10FKFgY1qs5aPYF5wJuFejF89
8mt7EnlQzCJVjWbWVMfGqGrRDNKHWijdQgNzNggEcs7IrU/Q98gxa7SpAy9NUORltXkFAmvbF1Ch
KXMOhXWQmXsZMWTkcRiD4sHQw1rArotxiY+jACzk3rGgGWeKro7rryn6hmFsqcIE3c9TXVtTdh6q
Z1Wo3+vsNk8aV0WcKwC/Me8hc+VAGURmt03QXyJRA8Q2AzNnvjf+wDh6OxbmTShYE0huun/PrwgP
Nms+fXHMgmHx0oM1XRQ27YCxJH5zilCDJ2i9kzS3hvjcUA6r1HUp9WzfAmy++C3cZZH4ma+EsC8s
qDOA6iNIUSFfVJZXuJ0vmmLnyOJrbjyghZm0r61oJjyBw+szmPmGeXEtvsHPpgQpABisqqCI+TnI
j+CGSxswrYuQY3a8vjJ1+a7WfmxvQi4us+GhOxFoyPpgF6LYC+kk0j3kIISV3AKEp0KSmoUK/WDZ
FideY8DqdlmMOrNdsrQTomwEcoFUD+luJnXYdeFu276rO/vXsM6tKqAPRyx6XtqLYRV6kKELfltb
0kTsulEikzbt+zbGV47h4oLBgEiXIL1RNZoxNCDINe5AANVIb4axq4RTKt+CVM4q3wxpVze3ev7R
GNY29qozgBbK/+xj9olQxrLQGYCmSQMGOWJO0OAM0KcC1lPV2BeCxkuVrd1noJmkSHghI8/Latkr
RRYRfwKiUDyP3bkxTC10vaI3E9ys2mbP7+m/6jOYh/cbkT1dO11KQKUCxE7bNXiQ5/djPKHbMbcz
kGlQSN7UBRKevBak1fVJITVDkVma65MvZxU9W3GmDMjj5sKpHh5i75z5h+3ZW12d3xBsQYbfZmU+
96dZJRRdQCxvowyA47w5VrC1Yano4TU0W6GgRqOKc9sfj0HwZ9uO9TugDIWVWZkHslHMMiS+mISC
DpQkDn7g/3dipe8rrXAibwItM9316kOGpCEuvjwK19UdsIBmnPdUpemEqhRAi6/FEJhG0iGk1B5a
7wftf9YlT6Ztdf0v8OYBX3iUErUoUd/NA2pMOzoNoF4jTpFLZmp0d36p7shMqJHwaCJ5ZjJ+Oh26
gZIZVjKEV8H73SVlAMK+0c3pT7FLnV4qeO+m1aWD6okvzgfUXTOT2gZyajQTRjaURleSBkjeFecQ
UtS6Pt1G4ksojvsBUmKmNoYF7tmokDaENxIbpl7j8a3y+oRXd8vMDyyi3A0k08yGlNGI0EaKXllT
OewSqX0cAl74YD5zrjz5PxAqYR9rRaYkUwAI2pq9covHSxTvdBn99ZwL6eoLbQHEnkutoqUIB+OK
AZ71EHWbLVKS6CvaZ9w87Po0/m/YwI59uWBBlZCHZJ7Grtl36oPevzUi71D4/ziAbxBmrWRqM5Gx
gT1aCh44EfTuqKyOk5vQQwYyc8AYIM3P35rXn8QFZrY/mkbaAip+sI40oNxFjQuFXvG+Q0sWVBBG
dU/L21LjXMF5Q8r4AGjnxXokADSTbA3dCJ6/0+ruv3hutNuD/hh/EZa5nDeaJemgz/OWoeJmCIud
PKoO9F+tbd+9uuQXMIxjKSV11CMVMMidmG3xu0IDnZ+jFDFyPW/ggK0u+wUYc+cTjUbLqxFg5ZiZ
Y3JbdLI1+r/qnJef4wHN7nThpVVfrPBGAlCY3Uf9ToRRmm6NISeNuroQFvYwLkkpcADEERYC0RD/
8NOngIxuWtZP23O0DoPqefRDo9ePVcouizxI6wluSUSHZ09HpMyeBlAo/d9QGEeRxUXl6xpQhkbZ
i0bwDHW2XZQZnGfy6kkGXoH/GcO4ijbUEr/VDfhYvPunYCd7maOE+wbPydK3J97rlTd2jIOAdl0v
tzng0KUaSFYhdWYU8iL1PJuYvYpgTWCoA4YuRSTQriQjiEDPn/4KE31ykMBCMKWEWohDk6l93p61
1f2rUtRaodwSpBOMfVVZJ40KOkMrVY64HQ9iZVNwjQYWEXlKyatXnwUUY2WdoJMoKwAl0vZE/RHa
T49Dipwqaf3fXZUcKLLSfQF9lG0TV6dwgcu4KJnEQxfFAu4+WB0tqKdQT+8PPSeQuTqHCxTGN9EY
HMF0tk6X7SZ5LEB5I6I6AkzFRWU43HqdVQ+1gGM81NR2rSGmMCrxnQ6B4K7Y0fqnrLacwePhMC5K
TPpOLwnMksrGHOZbYxki+Bw/tXnEuzGuBor+sUlkr09QsEy9UAeWEbyE/SEAHWEMbvjWmnowf8ZP
k/F3IM+5zGuDva7DnZ+IC2DmOjUIaqJOKYDDWkcnwt/aM3xXH6CSA1dWxsIuLZ66bjSNTrd7XFaL
DpQsECGSKHSOO+0RvND3Y0oMzthvLylUO1yeQlmjySimwBw30UvTHRX9ocmDmyh5VdWfccUT8lrf
niAhgAwL8tcsCwEVR+SpEzihKiEmhAwgnY48cm1m4mHIfo1gGjWC/3Kef/VZgZQdjNuMRxhiT5LC
Cs4VD3Q00jl186Omf0qVc1tej7AscBgPILRjFNUeTNNAWJEd0hDsiB9JtU+7h1HcidJhKD6r9qVM
HtALZW97n/UQGd4CBNrYCHqwhThyKwSofsDiqhpHqY5T6zSBYtL8tshvjMaONLMtK9MHi8w28Oy5
rx4j37hsXjbzp3LsYhg9iZKZoE3DG3gbdjW0soBg9s3YCU2SiIDQM3RUwIpC26u4yaLFNYbGy9i6
6ugm/r9udvjarv+MKJul1bIMpesdlo0iaJi69nWqkt324K2fGd8QzC1DUcO2JuAst4z8XEEBMcyf
NRz/2yDrO+4bhDl7NRRvCSNkayzk+KDbfahn8gmJmjUmTB0em/hmEvbbkLxFwey4pCdp1kqAzDwU
pmvJjZdnP7ch1k+Mb6uYzaZST9NCHZfaEvXhWXXOvHzXqucQFGP/Bej76sLMEbR3ek+mcI+yhvb+
NPItKdOdbsjMXJfftrFWXfHCgzCnu6yXUqPOSw5sVomKwsD4te5zu9Xd1kePIa/td3UMF3DM6a4W
tQjBGsD5UFALb+XCKvW7TOG4ptXFsEBhznboGKrowwNKF08HRWk/xVbi3Na3DUHa8fIIS0hkFFkI
iLCs7AC3E4GCTPo+Kd3t+Vndr/qchhEJNDjZagDd6KQmStFSKg35WZDpWU3Jq1ppj9sw6858gcMs
bjQGxa1H4Rdo/4ZUlkidKHSpaDaK75AKxXB70BwGoKvl4M5r+cqZL3CZ9SeNQl2303yIqLVZdeWN
N1ETj0fbywYziysnMH7VWfBRQBWjKDWQddcnTQNT4fZ3rE7n4jOYdUm9KaN9M99IkvamkItjDf3L
dBhMSeD1pc8WbVnMLM7UUIoer6/KatNPBQunivC4Q614/wYuXo5X5JhFmVUa17GXoboa261y/SC0
gGWMFpE5nnHVicxnF4jkwHykM5Moy4MaaT0WaTnu5PqPWpoFagJDYivNS0Vqzu5ePV0WaMxcQdYh
brQBc0X6n1L1onZHyXjtvQCNKMescMem5exBHiAzY3HtCTJERWBeFpm+amXCWURHTZXfphSs4g7l
hYNW/de3hWwVuhIEUFWRAmx6HVwXiDRMUfO8veDXS0UWGMwVx6ulGmlrGEUS8mCEvTGrD3boWJY6
W0yG27KP7khTf1S0nyxNnl5qbzoIuof4YXgXVjNlX5VETp5QD9rO4Azqxzw1IwOaopwvlVY2zCx+
hzosVMRfFV8nntCQFJorVkKR1q/9HZr40PGWF3spQqttiSrdrtnJRQyaVHiqqD8MjcELAl2zSWCs
ZoEURZ01+FBbdunw/QLCqO08J6MF3mD09lraO/4JClu7VWqzcX6Q3w1qEIVTtmtQpGwlD8Jp3G2P
xdppsPyIeeEswncNBT1LIWAoSvCbDr3o5rKlUo3jDNdQ1MXSmCdkgeKhdxS6q1gaEZluBOSNkkK+
9UuUkf57a5Y4zJBCJiEqIg0bGVHcPfVyp9TQUCLzgvDr3gm0VRpBdla94h1V5TxSRJijqS+dOpl1
arcNum1HB5Q8ROURHKwfpejEhxAmSG7RqnA5fH6vDV4sY6UksZVoo5m3pxQ54CF4HoJzn0ENLjKF
BrxUCmenrLqNBTCzOvzQEJIcBRvWqJU7CETuep5K0Op5skBgb9lBquAqhaEcdFyBJ7dQodyn7XOo
5G4vjdVDEgSQqIuG+hcCeJdjCK44Y8h7LI0seFRKJ0TBBcGtVHbQ9M6BWl3tCyhm1LxB6kiWzVDl
gyz2ploTMHZHnDOEh8KMHMSMZdGYY3VCeDJQGBDmZsJlJF49qAzsG6x1io4OBgTau0JJa0yPCIZs
PzyNEVrMwM9U3xmJE8WJWVLOyX9N0z27xblNCxFWTYFC5OVEFUkXp7EGyCYz47PyON6rz/WtdO+5
xCbvlQnihu7g/8WlbnuBrG3qBS57s5GqOItQ/4s30nTQNUdpUVl2L/nHVrTH6GEb67oL+tJINs8A
wdC4w0UYZ+XOMH1H800f/h96l/fpTborjsZkvhEzeSldaCk3JppWBM5zY20/LM2VLocZSWQaqjLM
nQaUoh/HEbHlZ72yVfHXtq2ricMlErPzFOiGSL0PJCk6wiW3Y2tTclQUVJbQfaWi0US1Sl6T5nVP
EDPCzCbU9c6XOgEjXJv5ecI1H62+5uCbSH4Eb82L93hsqImOIfuX5/i87PZ14w+DzuwbaYpD0kXw
2GA+dL1n9T5CfbzmhA6ycDsfE/oQ2boNLeyD8ljaws8GVCS7+r3A6i6seo9rkwF+2Oiwpz8qlzwI
x5D3Tlpz7TNLBfTmJBGRAeaGjRa+KYY8N86w4dYLB3Bx8I6tNQe1vGUx815l0CwjIw6PDCLlI2rc
0p3X8zrOVgOWSxRmnqtECeVpPqJSOHQdhebJGfQhcvBJW9RSJIJriE5JXiay6w1XGYmzvbp5Rs7n
2+JmIyOri8JFwIv5Qy+gfxTlg2nGS7Ku3gCWVjKzJTepAJEXrCeEHyrdrevT1L+qArSwk/c6eiH5
XikP5fS4bdza4bxEZd5FQjGg3httYJZcCjfxpB375C/4hd/qUfjcRuINI+P0q47kWQYqf7SD3Svi
y9g9Nd7f/xME+wSKWgjVaz6MkeIJXRASuHwnd0oyexuGN1VsP/ykG4HS9vOggWoP0QdcNFr9UEl3
neL04mckHnPRJmp62MbljKDB+HM/GDqRBID1lfcKIexOfFCkt22M9SPyn3cTew9VdBBOpAVmKexR
TNqBY60X3nW9P1aK9DvSn2o93G8jrnupb0Rmd49GXCWyB8SqPHsEV9wUujGcg38VY25G1Ge6q6vq
q6zWa7GfPYjUBre50SMUZMh5+7FtyerYoSNWl8FYp6NB8NJREFQ7QU1lRoEG7CiYIzl7yYhGTQrd
qTsfgfP/Gx4zcqk/jTEYp+AxysdKvvNiNx5Pkf4j9R4GteIM4eriWxg3/3zhBTUSRjFRATZ2UHOW
D1Vcg9qBUz2+6o0WIIyrjf2uR3ofIF5fOmAts0hoINag36GohbPseJPFuFvVzyIpJoACUS01UJ7j
NNPvcXii0lFoONnw1bH7DgOwyUStqcci8XBR0UDrPfY3om6HJY9EYv3CuUBhlkMm45WPktHa0s/B
XbWf9si3H9JzATmyyEQOJTdDtAhmlnBOXZKayVl3JM78XTMpzZeixTcwq6RpZTD/xNgC3ccdJK38
V9Qvfr4/S4ql26XdWcpOsyZrfNOd1qI3E/TgXZnzDV8PFjZWuvwGZhEhDjyktY9xaEFCYqe9pTwO
x3rX7aPf5UfwQMHG6iBxLzrbu3H9OrqwnVlRSSaNal0CF8pnumAi1nJs9tKn99lSE9lw4kpm+Rt1
HXcFCuc1J+XlH1c3zwJ/XvGLHerJchwbIfCVp7MB3pU379RHDuaeuFDWe2yP3qN0C+4g//e24Txc
5mCP1LpQ1AxzDob6EPER+TwJTs1LW3NQvp4gC+u0GP0IA4V1YfU78o5QAImjzpxKztt0/tiNxfN1
9C9gJKX2aGTMg4j+8STQ/lC8IaA1YhL6dwoInjUEMWpeefCqM/qeui9qkwWqnE1V0I1AbYtPwZPt
JAaXUALWwmcVMdKwdrdnjOOP2Cd/jq75LpjHsqwysHqUlkLfmph3TeIZNc/owihIUM/FRkAh0Uct
OnVrl8GHEjsjYoIRjyt+/U62GEJm9ykCiHG12fMIXW2OmqWARkezQ+iFthBBQhgIzHha84p+Rc6+
5w0ms+2ktiSCksLMpt3h+TtAhy74T4GLhXHMFkNpei6ms2sxQEA6vffpIZ12Omr9Kg00oSonbsDZ
A2ythDJWYdvNE5fqjtA6YWuTDMsyOkxSZ43GceDJLfKOrq+fL5ZKoSM+HVaYvOSA8m3pJk3AGdcc
DScxw3Ptoo2eWo+j+5LsuhsQbJk8BsDV++H3+LI1FOg+8JDLhMVC3Di+piEwxdly8/K79iuKBHJB
9GijvOpyM3StoFBZwnVDz1/b/0fade1IjivLLxIgR5lXmXJd7f28CNPdO/Le6+tvcA72jIrFW0TP
Wew+LdBRSSWTyWRmRLQ37auufoky39S8y3tbBMRkAWSS6jIPAFTNmzr6WmTQh7jZ6PV/1QwHtrj/
mkQ3xuqjGcOYRxNGW125/MRkNLK1DG+tpWjclP9tLFB5gAkacgbMxp4TTVYyI8XxghbX3ErRUri/
vGT8QPUHgdnBM1QXF8uA9y0KFGnjGhG3dANTPw4lJNJD4rWjKThmfteiz/3hDyazo0H/Gtm1DMy4
qF9T1cS1JytqSCpn+c5sKx2HTpirxEHWPb/HvZ5jEBYz4UZmggasiCXtQ+2X9rOfMFDV6NZ0lMep
+qF3UfaAUUD9Oo6hP+egEyDe5UuLxqrKaLy676xf6HoJXvpZnj90dOzh+WvSvTnVJPDldOhHSMEu
ugs7M9jkHYEGslXZ6TUYroZrc57DfSwb00vSdddtFxPM/Zb65NW2Fn8O1lztrdQmu8VswUkj1wnE
psBY7hoS8RNtepQrM9+mNXnUJsne6aVK/EaK70o7lgQflLsHKIU3tOchPE+Yk0cqVLPp1QIXZeVd
rx3Qzzim5ujpcRKJLfIrnysoxjuNZrQtCXqLrp2oe0NKnMjaVfa7hLc8xbxKIwzT6X5mCG5+vAiN
CyYoGED5BCoGxmPrfkykQseemKfcAdPmhhLDjWW/b0ixjcJkN+ctJjTl18sbhbeu0HTADIUJPfKz
pshiGMx+tjJcz1psdvN+IAlosqsWCZl9LeP54DIc72RdwzGhLIhMIskT4FL5fsxav7Wek05Es8Pb
/GsQJoqZjWUvUOaEr5T/FLgipd6QYTYZY8nllRoYguj8O5Nj9z3GDvDsYSgaHoYZuDhbxmqyMahv
pJGTBT9Hy0FHtKcFECd96rH/2s6xMcBoz50TKIJMnbugYPCn6JhyZQsUmaRXiVVi+NNUvyCD48bL
aydKoLnrucJgPlqdE61J6bB5Gqlo29+OIcZ6EmQQ72r/pYt4hPgWGWggwfFpoGn29AwC12UZkhE7
HZKUjhyBm+NjIqUgH+KdQCgc/QvC8kmloy7rUloiXS7bl6ggmwI97H/h6isIprHCqBawcEmwo61i
P8LtsZ471xi+vokCnUEFZw5eDaENhB7j09XKzXGM0woXm1hV601npuGbNWsVqveNKN85+zAUijLE
ofEBpJZsvjPZiZIUCRiysh6t4qZSxPuoMiw87E3jd8MEoKBmQ4VgbU3F0++pVUmlSSXCAzQO5qq9
Ki2juleTzvqwKi2eBFjnHR0YfacsWWCaVMH7xlJFT2BSGNuqLiBrUzzZt+Vu8oji9chTodLspEfM
zW3SY7i1POJnvvTLei22otsAZ21PfgMT/ZUUBHLhiN8wJEdCXiLzPQXt7Ldd5QSDWdQ5lcO+tICx
FLdBf9tEmyR+vAxxtq1Ol5J9jW0m5CXSAgh9mTeKku1wAfa+DwGmQtB04D9w2NKVXKWo5qgXNfQ8
UPMCx3ZsmHdjkQqsOH+d+k2G8AeDSTaGDlzanQSM2s8iP7nLn62jvFdDXznY28hRKmcRfRzeyq3N
YvZxG5sRuFwBmS2NY4ODfhCkp+czIIxRjIuFeFUsJYrQHM3HyFUbPF2TB90znHwzeuABc61b81C4
sqh4d3Z8MMCM30lgrLSnqAF58H12R5vKXOudXKl3sWvtTVwH8439orwM14Er6v/lIiPlNcCTQtMb
xlcMMkANEQUR1yhjRy+ekrfSTB0yeej+kSfBSUzNOEkDqJmUS5+KtIGukwFDeLGzvukge6XczsPg
KKD1l0N3MqCiu50DDL6L5s14QQOY4LbARQpXKeYC2idRaVflULgFGrbl6ZAnP8HkcXm7UVc/t+oP
BvXb1XZrtEbC/RcYUuHEv4b2VQ69JBJtuLM5C9qUhZcc0IBBhRgv26coLekslehT4QbP8qF6NKhb
qJvawlP/LKipcj7TCRRjUDSqwdRII2QHyJVkJE4ePRqgnI5sRzHwIubWiyDV4KwgthZ40YkFyliF
pVfLyGBjZARCN1V1W2ujk+p45kN/bCVqkOQCmWDox0Q0+EDY/rZQNWqzSAc8o4NkZY4Vx4ZsBNhr
/FavHy57BSdaycg4/4ViK7dBpZfy0gFqRo/v1Ba3c1+9X4bgODc8gkrEQ8HBtnUmatR6PrZBBYhx
CL080O5SPD5EqaiTkhfr0SYFHXKNktfDqlPX69EsN4bZnGMGb9MvD3F2JSUvobonUN6K0aBXXy2T
OyY3VXZXZ0+XbTwvklGVaA3fCuyCyHbZXNfoiJlGASoB6j16LPC8cLT2frpNt3iIm515Y99L+3IP
VbTeeZa2onsS7yviyiejmQS0fypbM5YlyRzilIDXEKQEeY8tEW8uG8j7iGA7of1gaOEjbAAmPSkD
owRCXL2Q8rCo98JU8Zydiq4hLgoQqITaBzqDTz+gHg+zkStG7tbkKh092yk2gzPdx9fLfYdON2nz
U93Vu8t2qby9BhkMDe/C0DQ7mzhfKlJ2pIZhudM6/eGt9bvEwQQhBLJ7J3duB0/d2jfoZr0Jdg3E
5PYo9kA80AnBHCr6MeevVHQFVj9GPV2BdMmbKmvxY9D9ptgO3lACFw1oTneXbLY12u/Mh9gNA8x1
uzdfgoWgf5s5H06wmcjdYzBOAQ8QtC3f0l/zwVNCv3b0u/790/pattMONfTdeDRMJ7k3t2XpKK6Q
7JDrZCvzqZuvjqi+1pOqod+i9O1H7W1w0OFwTbZwOnfypet79b4SPP6el4h0W0FIssBkByVMSEYw
kDjsx7ApoSXfbUHoP/vtdXE137atn95NAjCOeQgM8DM0+dtIYpgVnsO0bJYG3VFjupNzyVmWXQy5
8svfkRMKoMiL3k1EQaTW7AFskbKOK0uBC82KixFyaAoIEM7fcJGuU6YOHIJIJzS2TBJAN7MtShM0
ozftNnrVRwcct70jP96lb5GPAhfIYlvnslm8rXECSvfxyjdUKcoLKwfo6LbbcIfyKfLfXftevZrX
6k69BeFZs4mu8yuF6hAJwDmpBqGxHQIQoAlC/ncKbtrLVAW5BbpnL9jW18neOoS6M32od0gL74uX
2CP7+D19jR+Tbfd+GZwToEBTj6oepZQGNDPxk9dQMoqCCLlhcR1EN3F9bdq/RlUQBzluQzVfDIgz
GAoErZjYa6VxgUdGzLCP9YuivxnZ930fdQaN6rdj4uOs5FC0fTdDRqMABx5K+KmnFregVri8Upyv
hPuBBs8HW5uGs/D0K6lZoBvjQC97mJTOn0ZrW5qvurGXyUNAMihHidpueNEDvLOIH1DBxiA6O8sX
58MMYv+5cLtuO/rgbvxpD17hJNBXEd2AeLvuBIvZABLaRdWoARZoKPKb/Nr6ijaG12/UjXrrQuXl
Wv6QRTdNjlecYDIplVLWUHdXgFn6EUS/ShyRkZciHGvX0U3nHKxQtM05MfIEkV4EV9tckhUwYPSQ
HDZxAH/KL2nods68nx1IB/jBo+Jmh34vemGkZjBH3wko4zhjq5agDaZm2o+LdIUZ1tFwtS53CvTb
X/ZRXpa6xmILK2U+EKObgIVrWOvLMMw1Xf2xuEq8O/O+fQy9y4DcBQWVDrwUAUTR2Y2tDwWimoxg
2c/uguMm0Z9q9GF/E4Vq7lHaScwKghGWfQeUZUgp4JKCfu4uhfCEVylgSRBRXJ6ZwoAwvlFXYFUK
JoCQAFqYATg3im0rClRnLk9l/SCPpuEajvFc9pInK+NkTBN0/RIVzq55Y1gJXOAsoP9GAAYU7ah8
GPNFur6qoG8CBtKptr2i9iz7QcnQSffx7U+CDAByYRiRMmVVp6u52klB2VS4R1bQQQQdSlZDfmJ+
Db99LYCYmw7GPEj6UCIOdrWktoxIY0LapIi0e60fPFIoWzUUxCHOhz9BUU9NmbMx6JOAokBiASQP
WyXubzWz3X5/xUDRTjVQ8enPdFqGCUV5Y4F6ypCRYzdp16YJgoi8/wsYgvot3uaxZKhNMtYskmo0
BD1SbQP9vxxMH5ojpYJtT/fCSUjDh4F+LE5BU9egf8acFmpZF6joQ98D9YzNaMc+xHTw3GN4bZY8
TNLoRcI+mLPjl4FkDovEwjT31JmQ1Il1TCn5cfUzDDovhTyKnm30ZgsF7ssf7Cxuo2qMBwykoZCk
RAMC4+LmUhoV6SAnZ1ktkmpcTcYKhD/V1lishyHIBTnSeRsTxUPGi8IWKHhQ3Tr9clGg9UGfQ4lr
DOptn/mVccjtbYmZLPM5TV8U5T6K3uzw8H0rMSSLt2Q8ohDQ65+iIqsa47xBsVVrDmHkllPntPFV
O9lOOQgqvJzQBNYX5NkqVRTFpegUSi3SbKlLQCEJ3udacOyzFEQI9a/e7u4vW8WDUpEQYgwYpwYO
p1MovSjbkQzwFmIMMnhEqv7aiubuWLW15HTh/BeRChJuGD0ERZlBn75O8UYVXeaBig3RqIaP8TfH
MhOnFhVieB4JgQmqbIMHjbMrnm2nM7zHhrqlkpoYpAxNByMO97GSQS6oKNEKULxdXkc+okZto6c7
+5ZXm82QNbWFPTCQf7IZLK1oqljCpnUSK920wqkiER49P1fHSju1XWlGwKvy+JccdW5bTIcJ+jSY
VLw3GlG+xAn9aGP6Yx6zxWfcM+ssxYJaxbippCfFIJsy9i+vIRcEtx9QrVKGafbpvShn2yqpDVOq
7mvtvsOoiKGk3z/3TXWFwqxcmPdNmkgwZYrUjdwEb31XX2vLZxg3d9+3B4+tCIo4XyB0wfi6toBE
aklmROLhIRttN5QkJxIFX84J83skVcE/Ft5cmbCkQy6rCSCdi5lyxYvkVzl+DfDKWgTtfR3/zE1B
vODCgYTb0mQwKsoaY9M8RbKsV/TUXKqDmR4z7avBHILxTzWG+0F7vLyCnCzQhBgdkgAkNlhFxrhG
Hnu5HZBxpLb9KYFxWytiwY2YFwCRnqGxENO98tloLzaRrKstYi3KOHu5L7x+nH/gTQPt6ERwTvL8
G1maiacl+uTPPmjFSo07nAkZtMTcYcjdyeQdZUO5vGTn5VucjmsU5vAw9Dgv7BoGdZmef0kLMQ7B
pDV3kGmenxVpMXd4Xam26ZhkKM6b7VVS4a0cvEuJfava4/Bo5L46DvvLP4v3JbHENmo3oHE/o9vp
s2opskhHgc8O7rS4upvq58sI3A+pQWUOAQR3LHayXQ1JYc8NRYjrND4Mcq4k20lTQECYVCT42UWD
qFLKg0ThTUfOgzIfXOg0CAedpgUtQRDGGP3bKL8uqXZf4T0dQ2H55rJ15zUO5rMyG8+OZxJEBpxH
goZuNm4hLWQsmHKLHCPxylrDrOe2FZ2jvN2uo4yJShFejFS201+RwsZciIZTpun2saHtl7g/Btm0
mxHKgqY/pHrjXTZUBMms6VAac1CEgIQYpdPphjNZn13gZWHg9+a2iP8inuF+SXsEcck8G7Mf5nnQ
QwnxrCvibW/Kb4VcHcoKb7Kmet3NIKnLRf2QPK/RaREO8tFEh2zSqddE9TKRxEbKZeIBTl8weZIX
V3qJdxaLCEpx3FQZ+43GTwDiv1Ms1UxSUvbwUKiUgRtzxAg9cMNNkn5OJqi1burgEe3xQpoJbqiD
x8BndHQbsRSGkZHKS6rjK+qt6ShFftd06SYQErrxsiBU1/+FYbvwW2sOofgNGLkJ/bB7wZABGtA2
0bw4g4hslPfZCOTi0R0GhdQzNviQSEqiQiIemX8wOCCH/LLr0XSlDhoAGNDcXt4G3P2+ji2Ml4Rg
DkXDFr6W0Ws3cfNQWuh/Tstxm5Fwoy7Z+7RgwjW/Bamd4ETkfTt0QOBFAokzimSMz5j1UARhAp9B
H3LqVET/ZXf5AS/LtSAT450J6ElDqP4PgQwT0uJOK8qFatrl/fxe1nbkaLMpiJvcr0Y7OTEJCXoh
jRq7ypOTfspHtB5RMfXZweSpUyYJjnqoJ4iGr7hfDHd9lHgQRqiKwSkUtE3nZVzQzmd0naUcOlsL
s2skm9XkQBjcNrbRkLSWY4xqeqN3JHpQI7W/svomEtRpzm3GdQ6RBb8EJZQzUVGijWSskAW4eMnw
R8OZA6hwdMQpiofLTnq+/QBk4fVJx0gXSEoYi7VhJL1mo9IftMfC+DHlIbhXdriqoqNMkNacO+Up
FLV59R2hVlxpIM0tQJEM+RXbt0ukUaIUQgTCOORASFsrtBUuBxlG+2FLg5MSQSLEw0AvE6Ii6iUY
tGZ2V2wNjTyFaJcB+7lnZMMuN7ONJomKJBwYzHLjRLNQRaBtv6frNStIFyoF9eaiNX+iN3RrBogf
YRV+O6fFveMPDqsoo0koh40aHgqMHIoylbRppckPiCIIh1xzbBB0/GYtQlvTqTmSjReetjawanMw
uLJVWo5tlJAt7gNBmYezjSEPjUQVdTtUeiA3fwoV1g32cGaDwRVCVJjuQg94mlxbZexZzQ+jijaW
UruLJPDv87SHPvfhJociLqhIWKY/TNZESRAD1cqyJ6j/vqgVTmkZPSpy0TpEgjZXKGqo5sQJBQ1i
aAmnHX2Y+j+1dNDCJOuX33M88mbQPrJ53C7ItWYiUlKhf+m0DApH/IPEeglImcJ2moDUWc/EsnGE
+lJA/GX6QUBA0fm16Png3F/QhIM2GZTcTfO835nEFRj/8Vbtpk33jJIC5GLUxCu0ahSkqxx3AYKO
misCP4Ig2z4LArQIQn/I5lAJOGhWAhWSsPaDNvoRDOPXYqsvUa65alncKagIXY6/506DhwtaKMSV
B00TrNZSAfXHQQ6zygWDzR3UzZ2QKLdS2bjpgOHABSx6A5EERY1zpwEmmjKRu4IxzmIxraS2qlEG
Zo9/DdmVgmcFAyGzaGKaa9sKRz11zoDU7ZBowLGC0bsuvLIIXbu+k9KNpfp/sYxoGqPS8GClYFmo
TKlPe40UlVvimSaM8y3KhXXndY2yI/qVlQmScq5lNCnHGqK4wbYVBqQC2dtUYvnkMN7Vi6HgTpdg
kjkv5xs7txUvi4PrKhu//zqIT0dlMNCchkz2d0Pz6gzVahUi6HNdoWZ4S+sPaCeXa0Gg5hq3wqD/
f4WRpIUWyCMwpsT86Ib0Kohjt7fwZGwbezNqHE0SPRvzIKGdrqJajFejsxN1yMfaWvoIr8XKkyS5
dvhuLvt2fMpHFTccwX4/j2R4xluB0Zx2ZV/Zqxi5SkB2b6aJGw1feoKO19+j7z8zKXKC8Som39V8
wcuhhYZGjJRZMr4dc/ZVUTzICYWUlGUzKd1h6eJNPxqby7vgfOyK4kAfEb0tWEg8jJ6atvT1jCM2
qTCS2DuG9hjG7mDhLrXRiaeGnxCIr/J/JAxt5CJaVt6i4skaaTq6lnEXZ47cRE5MQirsdXmaXMmK
/Tx+ls2X3jiE5kMBCZoyebpsLC+K/b7E4T2eNoMxR5/Rh2HSSlhTJVIhTKEc+lz1IzK5TSE62Tkn
BNaVXhj/g0WYziFriga9SLGuevoVoeMgR+eWS4jx3ISxHxflXu2m2pEr+9aSw5fLdtKVOz14KTa6
0NAXg+bi31wkK3ct+mhoezmtXKjUIZI+2GrsFHIG3bTQLSpBYBOBMXtjWQYyJQrABu3TDrdql3lZ
8lrX/gSWzst20T91yS56/q/sapY2TRuTQikvavYTJ+5f/H3UKyFuYatgh2P8I5S70MJQL0jo7PxR
iYYPNRdRfnJNQMsSis8obKPEfWpCJTeaXdZwerRhZXgfkiuRWMbv8sfZKv2BYMsjED3I5SzNEaxu
y9itjtM+3c539Zu+MR4N52f1S/EDv/Rb39piYlrE/neeg8H3kEYrKgreVI/81MAl6IYx6XCsmjJo
hSG/1aLPYthd/lC84L8GYdIEvLppVjMCRLOfa3OfZx7m1JGLaW4+3eafl8G4n2xlEXN3Q+Fnrgm0
JFx1khwFN1BdRJDDXTM8eUD5g6DkyrKmSUURm2pTVRApUwynxpXADbNnJWkF/s3HMVV4OFprces4
/TYYBcBm7ZGDWFY0bmVSoNF2iApPUVqRHhD3C4E7VUegRdLI3jIkGfyoLUH4s+XG74xDgi7N7h9S
pdCJf9KCh+9/IoQ6lFU13OJMdtDRXtBQUZhw+Wp+7Vp0G/bfro6puKL9C4D35dOVm+vFgrI3AIzx
pwkjavMQiY4M3tdZYzBfJwKxclskwJiNjZ3ca+QGifbldeIdgGsIZt9Uci9XfQuIcThGCcq0+woy
9qJ2YZEhzIYh6HlTew0ojdZCpi4Fh7zt5F0j8GbewYMnJaTwqoEpV/YOZkqqDcEcui8xsWs5kf2c
jhVYGj4L+9flZeMatEKiy7o6dxIbpBBEBVKF3jcDfQu5sc1aQcLHecKDj61QmHyoVud0rkYs2xAv
9wSTzmONYztSPENPnwel8yK7w4eb3Tg2PB1zQ05RxpssS26aehL9GNHi0v29MjmTs7bQNXpdOUi3
9uN8j4lDzFw5iunYW3kf7Gav8JNn69USuCg3cVovA3NCzjpp1TnBYk8WdAhQ646XcpOhPGdC1GrS
dQfBa7uMqhflyfbyd+YFrRU0O84e4Y7b6yqMDuPrafqocb0f/QmDCYO3KI+Xsf4fO8F4gElH3AnZ
ZKOpu3KuA4Bpshbss1nLN3ofvkHZdJ/UE5K1rCduSpLH0rYPcj1Xm8s/gGMsLk+4PeGMRsmLvZAO
VhBpZdPB2DLC7vwcocY5godu3OrDIREFN565gNMNA/NuKByz7WIZBBBsI0H5wIqkG11BXky667iL
3Q69uCmKJnNk+LPcOvKc7S5bytm+J9DM9s30pmubDJbmynVS+Vn9UgQCCM52AQTGEjGQgU4gtt+z
MCrQCEstajL1fdJ7ku4nYE4crjpNUKjk2oIZMzRGaArqMUxsHeZUIbGJZRyMnTofovIlGZ8uLxfX
lhUEzYfWW18ywjSIAVHEftJf1yhgobq7TDtb1B5AF57JVFU6MPevMdTYFdICipgprfBh8EyYx4e5
+jGF90PycdkeGjDOUECCgIsQHTRib9JZDt4z0N7i0MscBdzSbvFT8/ujivGuy0C8u7SKIQu0lZoY
AlJZ9vY0NoysjKhvX8+H8GG+ibfzp7QP9znQekENnnderNHYZnYTU8tyJMmVmx2jbXKsjtEmvsaE
/SbcLluybYTDMJxEGDPFeNqlUxfm2VuomRZNtJgwz8a8z5CGTjcKthHPu/8goJn41CFSFSPuSg8E
WbobMMXZ7nOhzh7NcVh3WGMwaZaFXpgxGIAx3y/efJMVjvHV+PMmeI1+SJu/uO+ptJUCvWconKLI
f2oRqv/qsGg1omwuT16S4yUZaXjuXPY83kZaobCVdrPqNbkacYHo9bdOd3P1qkheu+X7x+PaFrYI
rAc5NApj2JLYePFDT+V0lSUbKXm1tZtiub9sEs8V1N+dsDZ9eGf3ktWbTZ7WTQXukkZFzc1owe9X
Rb65WCJFEx4UOH8wOUEny9FcfPqNKk1Z0CaLMFSmEG3bzsmPXtRAx/tAlo1aPW0lwLML4wbVNA56
WwyVG0dfjeZZxSZutxB8FPgBp/MDl7s/OKwjhF2SqWOG2E3pRjehj55AFNXuSEApV46ViGeZu3Ir
OGYvVWmckyaFWXKbOktVutMIbWLv+56wtolu6NUpYXcQbYsbeh6Nj/W4y9qHJNz/bxDMqSqVWYgp
ddihEBiATmE1cjFsexmEFz6R6snoCqUdFmwHkNTjYo+sD4ltCKKQpbuaZfsvdij0SlC+gj4PZkIY
NyNWNOQq3r3cCK1hFXTVy7ncqqjcJqV9r0cfliZiXuclCxam7jH0j/ZdtB2cfpwOF70RfDgQHoSe
YjfUUHh7IFkIzQPJiYngFi4CYzyh1uq+zxR64yv8su/B8XZol2QzK2gS21z+WHSl2FNibRfjEaVU
WRbU3pBnTTcyZDMwpeYEiZ/nXht0btTcSbhyXobkbqbVUjJhqBnTYR463P+Kojykhf3WGeq1pkci
hR5e4g8fwSMUemsxb8o4ybDgKh5KOCymTnHU9KU2X2zdGc29EoNbV3CR5K/jf8HYYmTZ5XNpqgCr
wmg3ZsUxmvsdJsn2sV44krn8oxpTD1JoeRSsJjfi/rHybFxETkYjSXFYlcSCcu7zFKrOEkNlVPS+
dj4cjZHv1XqyFKl9gKA7UBNHtfoZKXrjyC3BWTIfzWryc1nzEjm6nax3GfJOpfWMlG2btKrTGeOt
Wj2Fk44nVapuPvxN4KRP8HgSRx2ObU0qNCnTKhN7E0rmu7ZFXhB3v+qlEQQd7q7EO8Pv5iM6jnYa
ApQWgwiQDkJtTH5qg8dOu22K7fIVzq9/sT9UpLwKqDDQqcHgjHY9SPWC+JkmEJJB+cM2EyhCf1xG
4VqzSgYYlBp0aVGtA0U20nv8FjfFzFYABc08Kw+dIso9+Cf2Co+JaUu5LAhlON1QxIEIovy1RD/K
KXflXt/g1fN6UeanQH4228Y1MlEvHneTrMCZKJdO0pBBWgABVc6uLPKYy8FjGi0bEyt7eVl5wY2S
0WFeTMbAAjvEH+ZUD7UEUlkf0Vvb1EdQEl6G4JYYKJETmG4U6MWxA1Qx1J5Tc5Jx+lmf/fwURqaD
nls30m96OMwEqv/k0cr/4lEK98o/qNShVukJLrizjXECRDg0iXaya9ii2gnnK8EglIjQYYhJX7ab
sUb7Aj4SNpg+qc+phstXrIUf/UScZIEqyOVV5Pg/RhZ1PHdjpyGTYPx/nI3F6Fr4v6R8QZ/UM+Z0
LxWzZ5HW0ZLPy2AcrzgBY5zfnELoco4AyzFZPjU4hJxxFLxPcldvZRDj4xhBWDRlQGlmkUrMYD+r
2UPajk4kUvHhnHQntjDHN8Ti5LbCv6CQnJ77moBTfd7ldu2BR/V67rVntP/5RiJyP9ES0v+/cj9j
UW3QTdPvhUdeAw0leXk7ix71OKnriW10jVcgltWHStXAtlAq97kFEomuF0w/iuxgtlEf6+WUhbAj
mbSroZvAh2XDEBFDCyf5ObGE/v+VJRGmRUoMysIbzK3RHa1uMzVgY0VPPulAffN12b/562YaCmg3
kB+z174uV3Jitwju1Vx6WntVx6Ka07muCKUnUf4Lwd74skrCDKAECLLRdiM4dHQXSs9X0vONfDu+
h0d0oT2h/+a62gZ+2jjpR/4rFf0I3iF28iOYoEHaxipqWtxFN3c/QhXiOEHXpIRgvVNNqdMrLp5m
DREsP1T9MZ2JHpE9SJ1SAjWrCXjw7/P8vZqOQzQ54SQIIoIPaTJBRJvitK1p2dVAe+g4by1JdHXn
h48/xtBfsHLMUhrKqrUpAm4a1gi1Pn9MtnlK23e9RNlC6fSyb4pWjwkcMZ4xpyUH4FJ7S+Aty108
pm4fe6Mm6Eznb+0/pjHRYyzsvMllILXydu5R1VOcQhFVQ2lpkLmwnbggEz9qvWi7PkaCIc+utHhG
/NoUPzpFdwb5R5F4s+oM0/byCoqcgoklmJ9Cc6gOuzTlpQ9+CEuVonVjLmpKPYDIYMLf7+zopzSP
4K0qXruKbC6bwcub1kvHPnt1aG8eFurcFXiVJGtjJbs2hDy0jNfHa6PwCvVARCzIvOr1CSgTMuLG
mPLeQCCGo1v72JcrR9kVV/Ee8UNX3fpWekIMKTrvsrHcbIDyE6N/HcRBbKeAmSLzCVTAgnnMi3N5
r6FQYUqfZibqw+F6x3+RzmrZjRLLed8DaW5Sx2hKp2r/Zl+tEJglLE2z72V6ljVW6pjDJ0aEoKR1
eb245+UKg42xVt0mjQbfINm7AYKe8AatCVPWeab2mvYCMG5IUtGPa2JojYDe7DQGKtJo1kY9Yg+r
95qC1xrLm9pjH99WIl0V7tZaITEhSbaTvk91Gi3aB5l4RPZtkXIR38NXGExE0kI1LpcR1kAa0xkH
X9I6v1B9peqcWnHLZsScgRNqaLd8SfP3cnDHXrCz+S74Zz2ZADVXNXLrDla25ZehfRa9YDNxz6yV
hUyAWjKow+QTtbB4CccHiI220l3QY+N6eZtATaz73xyEpWMjSxHoBSZ6XfDc4UnbDRZ3DD9DPXIH
0VOUwBfZqgakTNWlV6gvonAk0e/1Fs9vQ3ogIo45ERKzxUDU341mS5FGCY3SV7EUuUrrGNPnJGqu
4EY/TISiX9pCgx7bMlMvc1cH9HlAtl6lTnVC46Mjd62oHZy7u1Yw7O5S46wNaaVmMX8aNr7N0QgE
dUWua68gmM3VWYPSm/TmOFqPUfdrFinfiExgtg5JakMLA6yUWkAmLgUHdb/Vvq3KSnP3lRHM/pn1
2hoHuk7qYGBMBQyH8VYL3y5HcIEl7OmeN03SoU6AeynOoUT1FwkqUfG3FUlOTWHLBs2gJXpLy1iK
+RzpP+Jwm02C1odzhQEGg9koIPUEGwm1xAQp827MHXL7Q71Lbq075ab2kld533oZ5KW99vgMmemi
duorSRBSuZv1zydjaURrCx3IFs35oNTjkuElhhBsUx7T+KjYIkkFbnhdYdE9sLoSSLEapWYNrLD6
Gaizt9TZi5xo4KqQ/c62vbrON8TI3y/7i3CZqUOtYKOgLBQcj0g7N8pR2QR42duo/vgrh4yhZ+yX
bXkMrhq/eJE39+FHe3i5jM/NOFZWM8Gj6xQjW+idORx/6NWzpC27AULpmQJWuw46GUWaxs5lSPon
z+4OK0gmmJTREIwWTXK6CkzHUMANfDA6O9IgOL5EW5EJKqZRNMpETVPnvTVBgPNV0gVHsgiCCSld
s+gyznz4p70xp4ci+xCONvxW8riwXOwpPGtmVdoLzEiOEIndKg+xgza5OyShzeKF4AwuQE/8qm6C
h+TVeJWdcafe9K7tPWvbHBzk/9uisgd1XVjS3Ie/P95T1t/Z7YMeCw4b/qJiYoQ+c+LuwPhHl2lj
LdMdMYOWOkp2afCsilo4+IHlDwbjG70BQn3FAkaczc9x3jnxpG/SKXCqqnwvdFFfCneXoSGFat2g
WZ+l+64b0qi5hqTDxBhTDQVcu98MTezV1SFK9rLoDZ9fIcLDt472bAx9sWNGuVG0+ZTPqPQ+tC/o
0IaLxEcM9hEnv9NvWtGjHHdHr+CYo6IJltSeTZgXy+/6fLDqfVRCtHF/OW4oIhjtNFSCra6wxhJW
STvrfvbl6/iglV72Wv1oHGWfbJNDekfcwL8My3XHlXHMuUDSDF0mBVA77Yh+Rnl6jUQ6cdyjB1OD
YL3A1zoj9xubTDXyEI8aWXvo5Z2S+m2fO+rkteFWNydnSV//wqYVIBP1IUonQWkPNmXWrB4NpMRu
0BM048jzIIj23OVbQTG7ebGqNJkW9AP2dnq/FJEbh+ZVNgnq2VzXWKEw+1nF1m3DHihGtrW0w6jf
5fINEQ3CnBMT05xoBcPGeyMo08mmzY1L6EElK5Mbx4hu6sqfypehdK34CmN1cXA1tA/g09XIxv6r
uzR44iBnZWBaUWbWc9STSB8N+gCGlyltOpL5hyGKjlx//D/OvmtHbp3p9okEUFm6paTO3RM96Ubw
jMdUpHJ8+rNk4PvdrdZpwtuGfWEDUyJZrCpWWOtMxmw3VbQqaDpqENN7Hbiwafpp1j/r0ZP9X4Xm
CRnDFw/vTNxsVyuJ1cCIw5I07U0fvmTl2bD3wsTb4hvGNDDdOUF3Yd5sZj2GRM/4dHbV0Dtt8Rn4
Ah1c1PQzAbNd67RAC3MTAsp6Hae7VP1mXHCZlvwI0kPqBPAF0ghtZgExpi4FFoOhBREvf8yDemcD
+94bm0jf1RijOzGixYBFrERQF0tHhG5UCz2CGAG5QiFRet7rNu9hMIxH03xAF2Kv7GNRBmVpB4E9
PwGaAxHrCtGoU2opLwJ1ul6K64dky/TRlbi6vm39FjQBE/0YzkYhB2mveXmh0k1FCi3gURFMvzsk
8AlN8kIUG076NIvbLqTM/EZrAyK2MSBF0of7HFQIQZGsTCt8qlCqMVCrub2ohb0zcEIaeH3R9ghU
+Ev1DuokAf3qhHjVBF5WVl9q3YPylAhKM4tiwBUF7Hn03gOH81KMCaogkvYALmqj/I23GJuRy3s7
ENUXlo4IYI4TQRSQfiBqJiY0Ul0LACnkW1z3rCKOHokRvI0xi7wQaPqpn5/iyHjN0OxL29E4+iwF
8WI9gtnHL+xtXOkiLoil81QB4zohC+qAEp75zFTP5XAsAHfRqgHtApDsjSe9duQYwLjPt89y4bYB
uwwNCLBVMmhVZ6vnGEQPqjgC+1LXYIiiYb7jc/hoeYh9eOpKqkX1sKX9RjeuhrsNQgQYl8v9lv1U
KlUZ3IUg3G4piYxqXedZJcgp/EE/mN8JHYPSuHpAEsDBXoohY+WX2YDSbx6sFbJrSy+wj1xy0mLN
EhcJh3VJdkYO9CHty7e8QHsPyq3f3IdEcFv+tN3d+pLZFscRC1nUNwAveammh1T5WbiAnHG+m3WM
DOQ2OOj3gWd5zcY4DQLtXtIkMIOBExjYG7Bys6vatgpwNyZNmjr7OzsbKa8NmZp4rzq+3gFLEdt/
W6MWRYLldYIUxc3982A4zzL0Jiu4nKZO36/sZufrJf58DECGyUVjXUsFLkB0/ZWlXB6yFhptZGiQ
NfhgaAo2vAVveuiQ8VSPrqo+DBmerpJ3e4HX5EYTlvmZ1NmmGoBTy6o+AWlKGifAjuvN6KjIWfXh
+9ZwtOpQvZN9Q//2u97KV6xuKk4Tg/hbRuT2oRsSjqKsIhdoVenJ1pbbsnWqskL3Ra42MigOJVv+
CipmeF3I4KJqTFj1NFHUfOPHIfsRcG1I3EKqMRfit7qg+LRkEaAx4AMEBhjmx2ZmVy/QVaNbUFcp
mtqmN3nmhuzFHgViJq2f3wqAYYNTVAdShDwnZrW7pBjkLAS8Wiqvy15eWVXgDb4qOKxFFQEHCybh
gHc5PYgvVYTpRlt1f+iBBoAmeGkX6L+ltmxi4Kgpkb+yw8YHvk9RPyYwgabTciR2KYvTQFSh/NPO
NV8yeMRM4O1MoC3zphHgB7e62rDUUVeS5vhb2c0c8N14X7IL6sxV88A8dQdcOwnkfhaNdtEWWNpe
umlpsu33g8fXDW28J+VQPHHnP8x1Y3b8/z5u3m6iylknSQU+btRDWqhPjb3FRwbaujOPvBX0ey8d
/rmwmY4BMV+3pWknACCiKLSTSvItA/flsZHC5P32db3yN+hLRBAOGwgeKjT0TfbqzB7JGYghUpbh
thL11RyqhwqRy7+LUIBZB8RhwA4hEXIpgvRd0wOjHHFX3oDipFBqR2Ki4eulsuPFCc2MXZ6OppFO
J2Q8lIEn7xXPAikpQDgx1rDiJ98j7u/b6xId08zQDSEooIt4Ulj2WGvbXF77IvjuJVCLi1XN/LSm
g22g6iDDfHoLvXHbuvEHxoLuDrJzP27ufRBQUu0QrlSPrW6vTrihM9Ogj3ZZFQpEN7/N5/Gtvfvs
qby2qL67T9c9EP0EkcDydsLWAZIHr6q5Z1RyFTPKDZxxov/u+T3QIkNRcLUoAmmDCb8MuEZzTKjG
zqKwKxHMEn0AJjSh6JZAuVbUXrw0EAnkoglEGLMUFjBpLjVeSZpYaf5oRpjRYdA+Gf9Km+SgVDBR
Q/KrlE1H1iJHT+PNmCewp+G94PQmEVfW9CxInp1enJBaLtVJOevO8sy4fCWgqlzpwLx2iiQC1J6u
PZHSSigh4b7XQ+ndBEZ2KjeGJwPwWGADltwmSLKwJfBqBl5GlztCgKQfq1MgHanftex1aDwsxo0h
6qQQiZkZATC2FJ2cQ0ycnfzIzf1jE+EERCBVywesT0jRAEgBTuPMpDVdEodVEacOi81o1eYZjezo
EA3Ds928Bjw5lknjFECnbwxpxZNxqytvggNeyEAA8+/vJ8ySHLIcBSzV8Akmc4NnK6dRQJPfg1d4
d4pEXzuXPckgetra27ajkcBDLUWxwFGRJxA5kLnPcT1bVqWtpiOyrLVflvUCZaN9ti7DX6mojXlx
mWeSZgZQVboqzKcYtqx11wbXX9DQuCc0QPIrbLpt7neCqseVR0T8iicf2GM1dNMD9f9SVSU2tKU6
xa/IjPQ0jfvBLRvtP5RvkFqBrUO/vqbbVxdiCLWaEI4dRAk3/tGjNkBGV6AjC82BBihcphF9ECOD
w+ByKZgaMbVCQsYDTNJdtuuHl8ZalePBIj1QxlCzdk0RJM3SWNCFzOmKngUULPQzXbIhU4kDmsWu
DFOT/2zVk+qvCsUdjbugcAZYIumtUJwE6GsZcet0a2RbGxint3dg0X8CigdwcsAMAA/B7KLavJqy
txP9ZbZnNtW1b79/yEHM69NOeTJ8sJZ4MneN8k6P96hh+ABUKXZN4+XdewICo0jgVZcMlIZhEDDN
4tRB/nq5O3afIY+S4Pmgk++xessN0xlyC9BKwqnLRUmY7dUwDqkaQGe4lGTaPgtKA5IqL3GzjbZG
+LAC2uKhRUvoRl+9dVRemXchtU8SrdYNYFVo5rwHHsCkHIv2e9mLt/xkuV1GN/XbgCCjfRnXPn3I
Xf8YeC+3T2rJNYPD5g99KObF50FiE1dVr2sdwje8+aA5Y3hviWCAlmUA40xW8ULFi+dyS6rQyhrM
cacOH/SNqYPUMpM3klwJjONC0h5EW7hvE0TjhGF4KaaLk4wlQBF3uorbIR07mdy1vIt2JSlSVy1r
8tA2SrNLh5oYzpAG/PX2Xi6/6gAFC6w1hPdXSTs4WqlEmgyP1I3/ITUgDQWPvF6uMOfPqSoINZZ2
1QQE1YQBApCT+RygHNWN6U/E4aDAttUPnlIiiaZzlrzAuYzZlsbooi6Ccbo2zB1NGoN8NUlplK2A
jwOihtvbt9QJgtLE3xXNfA4KxzyIGFYUlnhhQlxBAS77/patU8oAm5CtTRNBlIOM8mF0dvqvYSML
vmHJCYHf0wIUJCCWkOW81CEwz2XIEeITyhGXoVEiGjWRQE0WD+5MxmRBzi11KvVw4pDhWxiOBL+U
vFWq4NNMK1HS60qSNcGCQCEJqj4TS8KlpIBImtGGLXdG31yHMnMUM3XjalzdPrgrMbh1AFWBwqPJ
DzT2M2OfAjxzNBpcPKnYsvad+OtUZFaXFPFcxCzqKnJ1QJIcIgo8vCT/MBpeiOaPlmB+x6Jl5v2H
FZ2laWcWSy1itbLKSVyrOFpqH4Ne94ZwfLwtZnFVZ2JmYXNToP24LnC9xuhnlblmWVIuvRrVsy1t
c+G84vTT5k+T89zz7DIrLFRGrYM0ZBrq5G1kJg3SH4idg/y1trwsI9T6JsU2iUSnNynAXPL5rZop
CGrGpsQ4nEzyXGUno77rxyOJ7sKnf9/OczEzJUmtrsBIHBbox0+s0miSOZXmStJm1NaImgUxzpK7
AfiBOuH8gAxoPv6ptT1XWIvR2fItReE7oMp7tPMfB0b/QwPGxCuB5CdggWEfpy85MxilXht1IkMS
0fdWtE4UcK85t7duKWo5E/HHs52JUAa1LLpiOqHudex+KZUrl04qGt1etK5/F3KVagiVWG06LKQm
maM0FQXS2e11LJkizMEA/wZY81Pa63KrwAeJ2oIORnSuHnRARKQYzRFVT5cO/k/xlCAZjZzp7B7Z
PQxthX4V1NFRQFiPgFBI8ToClj7t83XNYzfqBPZoMbI4lzmz5AaPZQNJY5hYNlKNH2pWAv5iT9JV
NzgVO3Wlgwb/23u5cGsn/zERmhDZAGvZ5V5KNYtKDDDiRYERsXbC802/owHNOOWnKgI0+1PRm5kI
CMObHi5EB6DZTMdDzIU3YemjZuJoTvvUaTRN6YBBhpdwX2/VVbobHf5oJxRQdcW9vbXXDae2a9DI
0ypH9M5eSsKdf44xvfDO7oOR+UCfkrB2frDWhsOfmRcf/Q2VjsFe3YVP5PH2XgsFzjabdYBMzyKs
PzQo5pOo5bKHemNCVP/iO8k2X/8SSJzU9MaOG5O7OFvi2KW+2saQ2KEPnEo0dvpdtLofke3njrIW
kdQuPQkvtnR2bYKm6zAND3kAvT+oh7F1bBrTjPI7zSE/sxOjr0bpnnDEGKSvYE4FUYpwi2d3iAdl
ZlTZnw+ojpWygo4Zqy+2e0VZwzdRO6egPxVUOhf0GuhsyFUBid+GSZrX8XWWNNxsgQvS6OgOBCKH
YbV0iL3WNFa1/ssCsnunv+VIGdnge9XkFRL2NLZ/q9F4TJHFbKqN1h9s86kmW8N6ZA33pDJxTSCd
imavru/79KkgTTVg1wAyMrOdJLSHfEzxqUnlhd2jnL4jfdESvNL779u6N+30hepZeP0bgNUAfSoQ
GudJmMqWRqMKwM/aZBneEqNWU5DR5gKjeeULJim2PhWP4Dmv7BcwvnKDh+jUALTXuKuy6kdvK+Na
4saPf18O2D4VMr3FpozH5U1q1dqPQYgO/xywnykyuqPCnNsiriJFrGVCUEbhGg07IEC+FAFyKTVB
3g+lqfx9UJ/q0bHQFikzRnn4ohv/YeeQ9Ee6BIPkCqhNLqWpPB/iUS9ROQrLF11mBysoX2z2z1Du
0yMZVwL5B/AsX1UeyhBgMcB5Sh05QejZPau8Btfgo6SpzqgKetOuAhzImqjGAP8ItETUOS6XFPpp
aw/gqpwGeAz/tyS76Xjf9C+3j2lJigGAU+DsISSE8l1KAacN0qaZPiX++odI/QTIwDHnllsYo8A5
y1fmGwsy0COGtApUG30rl6IKjRkpNyEK1SK3b3atijL8xs42kraXdacfPQNptqh7j8w92rv/fZ1I
5KB3Q0fNGLigl8LtBsQOoJ/kDuGZE5hr09pONMuozAkELVgKcH+hbmRi7g/4MzO3aKlhktugLpxa
4Z0hak490x5ur2VZBB78aERRQAsxW4uSkTLQALjuFAPbougHuJM2/7otY0kvphk4tC4gWwMEu8v9
YkETWpoPPLxR/7SQCDXfywJzXp1AzILFm46EQPOg6eiVmIlpohgUcCV2S9uD6u6YaqYLvCTBmYik
zJ5ZqGR1qhxCSpkDeCksD5Gu/UpBv/gf9gyZGOwbSh2o6l0upg7BX5m1EMOMt5B/9olPi8oVAjD9
eXTMnBHu0P/kwIhfysmNOtOjDnISXrlSsQZflJrtxkChIJikun3K8CovnESERrtg0i/kzlRbKeyE
tf4kV6s9ADw4vLVpBPrhtteopj4StIX9846CdUUGX9+EA4os6eVKee+HdV/H4AWxNYf1GQ1Byeur
L74IvmJB3S8EzSItAyOlsjpAUKUm6ZMZqsoW3SfZfijzjxj8PIJ1LeykjS5BdGPqJjCf5u1kjQS0
J1mFkajy+AXQ1W7NmoYCvYBGhB9VJKN8jPj/+17KcF3wkPCRV/1IsSmDQiZquKP2BnCsW9oGrs0H
6heClsGF2wYL/4csZ3Ir86x22HZlYZkwHaju7KyUg4pXRhVJNUU4fUuHdp4snGmHPZC87WKsaEDm
M1SeW/tBTbywVAU7d/V8tuC00NWJ7m1ZBWjkzEeGaOCvqhEZjKL9WeV7GH2qZuseIXHpqtyTRbAZ
k9G7vN+X8qZ1n71z0pyzTukhTxk3GQhIFNBUvpvykeeC3rHrlsppZWDWM+D9DRuh4KWkUgk7c8jN
0umO9gnki/JrvMk34bHcgV3DqSTKtuwebV3fdrOJP0WjoguG7FL8zC6rVVARexLfrrJTg2cyCNo/
k720Dt1qg3mkf70AaJWSpx5WAMqbV3QIoKqRkzqMMJEnryvT6+qjD3xjZfsfpICSChNG2FYQvFxu
KQrtujKMSeUU0abXDwb7UfauZL/clnKNaoS2UA3NeDYY7mCJ5hiVQyePfdqqlTPsgCPqKfi7Wst7
9aTs7FXNaLau0Fy9AppWsDO3oYuUwx7Da4LH4rWm4itQ1cdki0rQYja7GYpmR+gDwc9OSjdA379M
03wVZPd5KdDUa5tyKWh2JTqLBYquY7m9+sUkmrZ4T34KtlQkY3YZjJZYtRRjMeShPhSOsbVW6hpt
qWtA8G8agIYHTu7FayA2UcmNPH1L1panHZXH299xPbE0cbWjvvknKgJp/ew7tGH0O9JblcNeyi/0
2DR0vDPWjErfpsc30at+lHeDYEZgITi/FDq7iqFu94Blg9D6a3By16TjpjyEVNtWK+mjPA2b24tc
2uvzNc5CJdmKgczeQlw0HCr5t9F+ZYl7W4RoH+cEY02uoGl7hIyXfGsdTZo+gJ2IUP/waiNJVR/l
oyAuFyxqPjLa201cg2apmqaXI32rkrVkebcXde2KLo5JVy6tC7gQTd9PIMJ8Ul9BteLmNHzma1Og
Dtepr0sd1GeutSdjHTXDdD5bAPPIhzZ25FWy0p5xF7xsO6yazQ/L4xQoBtQPVyIYDuU6QLpc5ywe
YwbztWpSx87zneCgnepV9J564a7e94/tpsYdNHEXyTbcnn7398od+kW88NOHooo6xYR7MR37mTvO
CI9Uv8a3sJfGU93gEK04eGdWthcfok+0ZrxI6+j0FBw7J1pngotyPX8xO4mZ5cOwmK7H00kMO8Pz
12jDs9HCLG9k+g3OBOsrfpcerI1oHPn6iTnZc6A/4RiM6Y15ueZcKga0BVqlY4ZkndTpvmSZoPlh
6baci5hZHKZGpB8HiOikdpPnbBPithQNF0SjSy4KzolM/WfA05prsqkmdZ3Vfulknf4zBuksrVKz
P2aB/th1tbXiuiJwJEt31NQwdDRR14BufGbbtMG3lMLXSifA5HjCTiM4ztvWC8YtSLhoXaJTTGB4
Jh24DBhxWn8lzoku/EInQ9PqILjNXlgGYsEi/ABbPWrOrQi0a+liTrDYU2rYBoj6TDGUxopD30Bs
ikfbPmb1o5ECbUIqjOe+8x8b0rqZMfy4bfQW78C50JmqVKQogI+HONFk430LsmIjtb6saETb+8eA
DouYhath6lDNBunByKoTnuhrYv4gie/aIOvhurnKYyZw1AuahblOPMTRso7U0rwhPtNZaY1RWDm2
9BC2xwjMsWaO4h345UOB2V+IlDE3jKoW8oAyutPmTxDUAYid5YhdQYftROOXnUuu3OY0D4dVaBOA
jWUysjOgvsrGR65HAvmLd/Xs1GcqXfCw8v0UByDX48pvytOEaZUFheCgF5ULKwHp9jRPOn+OaFbY
NFYPk5D2H0aNnMLAHBKh0ese5DqVKYINXjhAMjFOmBgNxCNozjeACeaRRBZWlaTvtconBvOHdPzN
WxWjzCKXtri2M2Ezz13YBjOLFsL8KvUsHm/iCigSjhHsq3orW4Eg+lk8sTNxMwdesjLUyxJbOfpo
YGw7L9KJ04eiapFoVTM/3UgGkVof5qAHg52k/gxCVyI/5ei1tfamCEB40cydrWla85kjbnu7tMMK
W5glCkW46hb1L9bzbVKIOiVEkmZOt5J4GZLpxW/w31nsNZJC4+qZWyIAo+VTQi4G5QTQsc+Hw5Gu
1sxItpFZUDWgtZNTjWIx5kg3tw3oojeHrf6fmNkpAakLz+EcPjCvY+L6WShvho6JRsSWdeGvlNnx
8FAjldVgMUaFvmFzpZpvLdqu67UhOYX1fntJyyeE8VdrmtFAuf9SF9ApMdq+BP2uLcmRwAxggv9G
LdAgxBVBoLK4LguzegghUPyb2/nC6GXVN7B7ShjR0nhUi1cTRKdj9hgDpEUWTbcsWSWUnQkSnkB5
NMh8G9URRdkApp6XOo3LU9mgOzp/GNq3UvvnEhN45jDMitmTKZ88b9PhGkL8iCNXkTEMKLYlQxyt
ROGa5/p9wqL6+faZLakhSlqoKaBDA5XO2Zm1PMu0tAYCp1qCKERhp4H1q9si0Dd7HQsB2x5lVA05
CXTXzoREmZUOehxXjoXk1k6PouDdZChfy3VHRgx/xvEz96XOIyrLtlKopl91ZhmYEPezpza3gme/
RhDBhon6lUs1sF5DHYkcSzp0atmemlruOJV1zAetczUuvnorrd7ipFcdvZLzNwVJ38Dp5VxCs2TW
fxJJ0h8r5ENPZWKDFxPdgBu5Zf132Bipeup9Ldgyc4rTkpEYv42+zipXTQJlm4+95HVsTLYjCdAF
Wdux7u+1OIgOem4EaDfpU51Qva2BfDb0g2G66J7kHQg+M1tZ28Dezak/plrgRXKucloRs8Izogs6
LyFG6+El2f5uMXFXoX8hCkIHmJ+26vjdyLeDrPb7SJbSQ5Wk3bMFdriXSip+YI7oHqLaTZ9x5HMH
AnZrWps2sIMCJU1o6SvqChng5KMxa8sZ5Tx5bLKu2rDKlkNnUNqA8l7ODIBfh2XuaUaMMaMhJQb6
3RIV8O8k2soJUEATGTk6Q+3NHTRJ8nhbVlupbIud3rbWdkAXaUutpA+8upWa+iv2G5nttGRMHHx1
bu3K2ggzr9BKE9gyQa846YgtpwjZfNgLTgpA6pcYTavVIX/SyjBC8BrDe/mB8ZLm5UBrybZXfYtW
QJDZGqBg0Sry0Q+RicmsJBvAMGqzvnLkyI9WpqphyLfIW/bUjFVtPSVJ3wxOq3PllXd1usm1Ppcd
Y0zjVSfLwy9iMhBmlHKee6kUtz8GG2fmytw3svVYaJCplHrwqklxYe00VtjPiLzTzYAZaAWjfIU/
8V5g+JNa6KS1Nlxu6kOv5CbfVT5mON0B/+7xggQZzWzL1ykq1cAJyrhtjrQJc2R41C5rVw3n2gvG
OoF4XiWc76SUkE3ux+WmL1CTtcoRIxBlkmt4NsWKCSJK5j/rrSq7bU/qYwPEilUAS7arAl5sfKm2
D2qXhApkszhyQXHNNnXSRY+l5Y9btdM1kMz0oexlPqActX5ktMztdqBM14E3nCdmu23LWOKIVXrZ
nWaof6thyzCO3oYIL1oFgF8G6/2DKknJEzGz7htIa6E32GP8MHRZvbEw4fCNifAcEOGRNe5jHvlu
ynT1oahkyQlT5MGpijWv9KKNCR0lVn6w1A4VCoJk9q5EkZWc8jC3unuf83RX+gmqxBapkwetq+yn
WinYfary4b0bqsFckVi1J75Vn29GU6oOgZyYcIB6yLy0jo2HNk9I43aWlMiHmiT5oy7VfK9IRvQ7
0xE8gbbN5iqQdKrOsxhvbGrEVts91R1PnCgq6p0xmoOLZgogxuqyOXi3beY1SBfoQPALD0jQdEwt
IZe+tLPNVLcqdOcMuBeuNIKlDB2Pg2m7mAL24PV+6MW3lpScBrCemKrafQ4sc3l21EkveDxfD8zN
PmYWq1SE5BUDNTaCPEa19hllWjcyP/pedceG/c6Kr4Lph8BHOFYDA64SPXAXn1rnuzHzv4ksJRbv
pwQ+BjEiQAI3BRC+K8UpU4B/+/JGQ/XTSAIXc5qepdqvgtOYHNTsMT+JR7ZimgoFEu3laWB4PMJI
KhyYUX7GgeYGVbBSefXRJK8ZJqRp2WZebWTMTXIAMea9wEkvBFaY7wfoHUJCvIvmKX30W2GkzSwg
vi7udL/5xFXZtXzHDWF721SnvlrpmahZlJ1JzWjWTVk5gBByQ9sjUeEhv0lLAkLhFyNc98GuUQSx
8EI0N7VW4XWpqNNc3Wx7Y5JoPsp5CK/gB/Wxe0E71mYciUVtbjp5GT9Kw8/bR7oQ0U2AOJivs1Es
QcPo5YkGTJLGpIHIEJgaHdhiGdjzJGnro6tdBOWxEGMBUchCbl1GVA9KnEtZLQ8qDaMHSBSoXzXr
qClCX1jSj3MB0/6ePcJgBpUisyCgqYsQdCdaeuKd/5ZE8YDXUlK4t/duum1zHVEBCQBoiz81u9lx
acAZ1kp9xHG1T2X3EkSvzBBkCBe37K+IeedsMABVT+ogold7dA6iY0PURS5YxDzw5T6mGAwFEpry
02o3jfkjH9a392nah+t9wsAJKpwoU88baVSAFg9xLCO2DoOUWhjSy4oKsNzyG1dyUH7UDyN48oB3
zuhtwUv3SQXW4sTwBg7hOW9VrCYowxOlctpKpn76SVIPMZsUjF6VPPdEUHBcdA/wUxomxKee+fn1
ldJ+kJQaRTrjg7sA6E7uylf5hChqm/0qairC/VnSdnAA2iqoTy00e8+uE2+KplIn1xjLz0XmJeOn
ZO57kSVckoI+K4C1gSULZn8mpQnw4CMq9CPid6AxG/weyCEIIUS9aSI5s7ur53bdhTHBajCTRDJz
U43JIUOgmnAiKNguXSrAJ1iItqabO8do6aWy06MAaoFw45BY42HAKN5tzVu6VQB2hJ+anst4UF5a
oqElGkIFqILUmIy2Bjfdogd/EFdQer8t6s+rcX69jOluIQ2NQVl7tnN4bhSSntqISrz+DQ8fI/X2
9boAl9C4z1ehYzz5K9Mzf6D+ToeMljsuSEIsLvbsA2Z2sLPLOEnM6QOSCsi3O86/Y+EU+LRj//9V
XjWW2V2h9vEIIdIGYX/hHVOv/qwcf52sjG325T9X991r+SGivlsqPoP4Gb1J6K9Gjmqe99VNrSm5
hBpXVdKPcWOmNPwIZIdtnwpClU0aO8LWk+Wl/hU5O1CVjWMX+1gqcdqtvGGNa9y3NbU92ZHejY32
GO2Uk3RPNqIK7mK0jW5H/NYAlwyW+ku1VfR8CNB/XTnauj8oP5BCitxw7W/QV7BWKBo2wqdy3e1f
bmvw4n08kzr9/5nbHuSkKexIwtH29zHRqa8IwBCWHND5siYFPhMwWi3exgwCygM6vtp99Ju/hCsb
pDW/bq9k0QWcS5qs3Jkkzo0qDjVsYAq2rlP9xg+hJ3lZv9LX9g44nq+35S3fvL/nNTMzLGBhWw8Q
x3jpot+dakVHk+75tpTrWQ+8e85XNVNIvI9zU24hpnbTk06JU3hvLSakt/4TWf2sNqFgWdcDWjOB
M4uiGX3YtiYEql96Q9PjSBylo81b9cyA+SZa3lKsjwQj3hUa2s3QHHh5aIAnkiOzgHoAca1+q9bK
O9pZjtadjqFowU4ueTkTLe3w2gjw8Yi5FFVFVWGPKQMJ8ZY9qk+tCwb7+hC9WdvgUdO8Zm+t6p/R
2hb4iMWLfS53ppchN9SYoSTqyF+xF7xwN+zRlUj7RxMj9Y5y0j4iiZJ1cExFQZGGFc3ttqmqgJdB
/g3jljMVNcKwCLLYQHwZkWJT8RjJar0eBlcKIuAiZh2WPxYoBOWqnsKuWlr0NBak+pF1puz6qdxv
MnXkx7zMiWgwWfRtM72uR6vkAIeBXeCto7B+mwFcSHDii8qFeYzp2YPZj3kMWpAoVDvLRFwzasgB
qk9y8d4pwSZOWyfn6C5Iv/McWAp6IMhWLC/u/wTPgf4nsMgqHLDxfiSvOjNYcTlZCxa3qM5/FzeH
7w8MZP6GBIvrdvlB/lUh/QI3SX5gfpd9H6Tj+DP5TUCLI4jrl+w5Euj/21NbubxF9ZgFcm7olTNy
8lLnyob51Xo00QNnagxAB8yxCuO+yrX32+tdMrfncmeGIlFLdP4QbGkq3RfJZyHtzPzHbRGLOwqw
G4RzQLQD2svl0ngx9JbpY0dTdBQgf6nfGeZWJ2+3pSzqxpmUmeI3oaTF2TCdW/jLyrdNLlKMaSeu
bj0Qa/A4UaaJk5kB50CwIiFD1KTeYRFOAeyJE7kvXOOrWNnbZtOLKlOLK8ITc0IANAA9O8tjjAZH
GJ7BY7TKi9QdYiK4x4tHb0yU5MB+wNTT7OhLCaF+r2BBTYk5eKnHNO1DO/77MAgec+jMJZaNNx1S
aZen33UBLGGHVQzVY9Z5xXBfxgKDvLgQNGngXYLMBZkrGJOtuq07OLsCo5F4iwNhjGCwqfovenwm
ZqZh1pji504evIi2uhbT1N9oxgtJBU+PxetyJma2YXZCkJqf/OkAut78EJvbRnJj0SNg+tgrbf4r
RZsNtXR2yMeEQYpiAlziQMqPxHRtGTQwHkZNb1/NxWALvdnIkQFWS71ib5ASvdW6Iqid5qfVeEXr
9TsLeDfrZBe6GGeJqNW6ACFRBbZt8aFzLnfa6rPQVeZlJBvlJHfXrc076RHvuWPWOPWx9mqnfm82
txe6eHSYWMQvNItjeOFSnkYao1ersHYi+RCOuqNH8TYqf8VSLqgkLwbl5l9J8+PTUd6x4IdxfIPT
5CvL2Ov5qzwA4m4b84ySbFtHD2lOKybqdFmOu85Ez8ySWsqdSRos0v4a0EXxGjzJj+kxxqDppseg
ixNLTnAk+8wlIpSQRZ09kzzzkRgnxLXgce3EAdoLH1NMiTcvfXNKo0NfEPf2WS71M4N0HLYLg7Wg
cJ8PZpMoAABvgXVWplsdyc5HkWw3esO9uc43KDke1Zymd8qjQOy0fVcXE8wFqPWgE1SZ65Ca8SLW
R+hs7bavsP3Uf2Lb9+Bob8Z7gajF/fwraq5EUWfZzB+xwvyt8Yx1cdI/4+/sONyB+XxYaSv9Pl6R
D/YOQB2B61m+mWei50o0dGrWTKtsXXCn0XSd7M0T3/w/0q5rOW5YyX4RqxjA9MowSSNpZGW/sByZ
QBLM4ev30LV7xYGwZNn3wU9yTRNAo7vR4Zz358AtbjYVR6yzC3Gc5iggtaPVn03d2aB1vXRufNs5
pqt9Acana57pbfZ9q5F5DmtWDpJ3r1SGV88LLDG37yvpJpUvVe9IBvqB/PVzFLq/OZMJbCUgT/Iz
xXgfJ1mCyT03tqlXE8Xp7e9ddFwXIgxGFkI4U5oaVdPaCQyOpAeOMnxBlXJdgGi75q4fRUUPjg40
0mvbCVyWLLNCXO4J1ZpmjNwppLfFYINsrt7nZrVRhRCZ6qU4TiPCRmNWxSAOiF4OJeGurW4ltsvG
rfu8tS4uylKrAUD6KjZu2GlHYJ6WB90ZvOGmV5zqBs11+tf2Rjr0Tv4wbN3vLdHzmS7cHxtsiow6
RJO9/gM9AoUzealv++S+AjP6A9nRfXic/MDfpGTbkjyr7EKyDGgsrc2wu7b1LYtO1HwaKZofDu0W
bKNI95fHyKml3fZ63zQQpKM9sQRQIlgTMKC9rppCV2ADqhP/0N8B0o3r5cR11lrNHMOWuR8CQ8+i
NyF9rcgRI8dtciNHgCQAtI8bk3OiPmGsNYg20n2iDV1+wWzKlxsa9BHYRfEFTXZPx0d0EDjoZUHR
1bGTLfZB0Z6inwfmZC78gDPsWpYpp9lkDQgN4xGItT9B6qhtlU23RHCaKVV1p0qziLFQHvIECTAj
2M3EwBsHJ3Kmy6Vweph2ecbaHHIae2/Tb63kV6ofFr81/RYdyF40upl9P2yRYAn8KtRkhpgEU8jM
QnS9gdPQU7xVIFWpSkdRvncAsgJYEVEehwAt41ucQAJTdiWOM2VdEVOK3jE8TMPqUua5RxpAH2NY
Fo+7jQ0VeIErUZxqTHgtWr0xv7S6zK+a9BTWW9AiW6vhVKPqJFMbG4josvtJeR2VR2t6zP/hyYiF
AHZnBnydAdquj6jsAddWzAHB0D+iCUePj3mz21A+QZpsKYMfE1GkBpQ0DH55tKhnS6Fnh6Css5X3
xiwcNSz9BgiFUzwcynh82JAtPqj/rI+HxRiBkGzrPWTL5A2UfH16ouxQxC9T6dfRc6gfGu1xLI89
84j8oBkbBlNgra5WzmlkqkWElAN2NwvBxSD/rOzISSPg3hXyS8E6f32xW9J4pbRpRNP51dXaF0X7
RbrEtXJQ9GQ36OhcFyV6dyHnidCNGGh5RVrjWm+0hKmdFWBl+ohwuZTOMkq7fRNeyiRCmTd4L3I0
nDbKF1S77i0CmK70bf0TBKbz6gs4T1BkFmhWUqw2GdCZZFm9gga3SnFNpdS9dVHCjV0slrsk4D/I
WjnHYttYv4mkcMeIftLsDjCv1I2yn+vSxAtD8wk8rIbxY+4Y5XCKaK5gYXp5JIM3FWha3K+LEC/o
QwRnWyjIkQNpgAgFfaGD6bB0Qr71nHb7JH1ZFyXKeeCcPmTNy114bEWNACoADF4MEqJwFtwqu/rW
+olKzCWnoGogB/qw5VX/kENxTw7InBUTCF1oMOQcj60MqdLFkNk8tX7iFU5zQBusFDqxizKvP9Pd
Dn62Y050Mu7whzN090a7bLKdCoAO4P0WH8IZgDKFWvYUH6LfU/clvaGRkxmu2njWGUNU7nj4lnqs
dKSn/Fk7RhuhvdD9LoTzioSO37jSccojPVS9K2s3TQDMeD8GH6BRbpg6UWx4tVROp4qhSu2+mPd8
xzwAHOzfapAnHhLP/qJ8afzIMcf9Fka9WLkAX4lZOBvd93yRArtb9qpM4b4Mw6kxbgQ2EvRDT04y
drdUrx0dU3mqEfpGHLpUUZ1CTb1W/4HJuo13ofBKLb6EO+koAoH01M3vKMyQ9bfEzl0LaG0A6uuj
LYc625tP6r2QxR1sDKJU4OBh1eSUn29RlekuyaU5GE94SKWO4WhuvGt/St5Dgtnd9eu8tUzulGW1
txsjgmjJRNeCgTmUJvWqqnWS7lfUky2lEoYOi5VyxoMlgKXTGcSN0usQ6U5bHivzkAWho5An27gA
VsOJy401CiMvSwMtij6XG/ihR2lSjbaoIDSYWaaQrrcM9gB0CWUT/X/+/M8H+SFp/pKFbdT1siYV
gaQQhacYEBZgSZTNDTMgFgKkFfBxAqeOD/Fiq25SXc4at28QCoPRLKmtXSTX3rpmiHftP2L4KC+t
B2lKTYgZ6C6RvDy4pLXX2xslji0pnGW39IFEA53h79KDPv5u7EuSe6G9BRq3JYa7zRYmGkYFsC0u
wpzmKNfxD6nLy9c8TX4pIHX8J4X72DruPme0sWzgi0Lh0t/G6Nvxk1Gf6BZf0nw1PykbMIVRLENb
MIDbOWUza8uORhhoGkaaT5gRemSMtwyEcOcWUua/L1Q6HuwIgwewg/FooVXd2qu5mwXSzCS0W1c4
oXuzAYOLS4qXC9+9VdAs1pTZ4oI+A24N7XhukH1roBr2vYSB0P9OGhduTqSNUIeARgxVc6MFXe2U
rI4d1imY1dLk0TF6I3Yy295iFhBv6McyueCzTQk69ud8YDU+skxxYgxq5BOwrf8ebgqYj7JsA55e
Aw8SH9ITs2ubPMbVyi3MujQmcM5jZ1QlP0UhDHycXmbZbq/Rw99vLACFwBKLyTkgd3LKX8YkTJUK
yt8Md0C4jKrHUDmG2feIjU6VmO66NFH7EVb5IY5zYEXeqJ3cQZwZyRhruTPzBPwuh0C76P1zHO+y
1gUu9bpQkaYuZXI3r2Ng2KEUMsOmcE1yzCugM+t3CEtk88Ha6vr+Uw/nLzrYvjFYCc8yQ2xdX8Fh
IHju6wWSjvEzpq+1Zl9LqIaFTqKdFRXIqMjRWZ4JSNT1ZQqj3aVg/u73ZWBIDIK7IJ8rqYn1rWDP
c/eVRCdwtuJ+aNJxbFKnNRgmBSuv0Nt9l2n7GgNjtt3uApZ4cq7tDHAXrn/cvOi1TZkDm4Vdaso6
zDUJ2j2h+qAGX3LjLRk2ZIiCI7TBz8SpM1Yrz+VTVRXGdUfIkCLAbYw20sl11APxzqCtjyGnO0Ck
b9FPfaYzmqFaF0I5w9Rl5iQPIUOIZBbPyYD6btR6DPOYcVzs0PTqdqCGSsp3Bha1RP+tpdMtUZ6p
LDma2Xm5PnpEm85VkO/XN1yshosP4wyXbITtAFDkBsB/YOmVXtX20HV7Ov4gYKjMez9ktyZGfNqN
QFx40OAlJkjc2jAq3EGjPWWIMHiK/Rjyg242B9UK0Zu22QYjCk3nRh7YLLTQf8oOY/ovwzQVLnVX
jW7QUSCWdn4DVBAdkAQKUZ9IVHidienAKdrYWpEnX4rmbBjpkWu1ZxvWGt0pLsujpm85A/EufqyO
syF5r6YtS3F4NiYth4rAhKQOQ01tQ0lET5nlUjiT0Ru5rCYjllICpt9LD+B5+h0fQPN8rg75Ibfc
i/qIESl0vrrtYasmtbVITlVYjkklitykG6eDV9uJT43a78etPsmtNXI3FJ0yrVnPjtWKj/q0s4ov
NlwPQJxar5IP7RYqz9aq+HvX2BqYs7GlVPHq/tYwzsbwc/3YNhSQH11KkqC32RweS8XToN1vBpHC
3wfk+Yx3jfEevuVAqwmC1WleQn7fVI/lVs+s0CETMCMC9AWzanyoY2RdYdIaNqKR03Of4sWsJI86
ezIIO1QGvemGLZS/WZU+uZ+FRE4HysyQS1uFRGMEkRyes5dSOujFz6DZeCAJT38hiDv93pZDtP9B
UGTdt7XukhZjG1tctsLVYEYTCA5zwxzv6NJ+khKilTBAPdxbRoejPNLCieQ3eSzdZpIP6/omioFB
UopiOPoNwRjGWSPSFkFQZNW8qENNXi3FM4A2+fc4w/Ck6HBB6GvaKDJyWyeB8SDEU39+jVOvAuJv
Qkv4bszahwdwIjhSsVtflnAbPwTybbxRU4DauIfAsthb6l1V+U3xS7aeFOP43wniXs2hZJXhUM4r
k0qE9t6ICYb0u6q49rRRn/2Dps4rOkZNwZCHbntg/HObmJljGI5Rg5APY9uufDJOBir+xujEh9hB
xvyo3/a7u+T0fgFGltu+PdY3rUdv9H25yx1suQuOmI0r8ZkuDSHS4pv4/h4m91WlGRiEne7fJD88
aYfmpnigr9otu5nuktcYxf8HjOTrl/Im9MBLNOgbkaEwUQlYEB3IbArwdviMdAoEcC2zW3R/grvi
pO0HL/J65nSANUyc9KI5Khr01w9dBCCIWeMPmVwSY6RBVxkWZH4PJ1c5D6/yZbzIb6X3nrumN7po
vPCiE7nBrh/0DY0TdRpdCdeu4+3e1hLbzjss+DRzOxY+Kr7pXnL7XX/R93jGnumdtQngKHyCLNfM
hUYhnrcBSyEWXFZe6etOcUpTx3brH+fyidxbgFA1boFY4qn7csNICasOS9mclWpGNEaPGvZbu1d2
k/Nioj/6+xfDaXeGp5zki3xvu9oeIBlO+vrY7hChbzWzCh8Dy0/gwqkub6reCPAJ6i2wMiKv8b9M
zrCT3D9XL99lb2xvnjR/C7dRvO8z9QBovmbIau64wdM31mGHfTedBKpVI9/fOt2btms8E3OK7CYZ
Qd+ZAP1kB8iPrZenKF7QFtL5U6+pXZoWpAcq0Ns6X7W3WndFEtDKCpWWTYBT8sjpTKIx1Bm4K2gx
cMGI7SZbw7jCLQTKHh7s2D4FfPfXN0bJgVcSyxCBhD4gSA4w0s13aM7Nj/yFOb8Aif00OtGxdemL
tbWBIge7lM3pDakVbVICyLbTzg17zJx5EVIHUv8v8T64YhU48T90GJyeGF1VpeUEQRrghX/YTo3K
WPYNgx2u/oByYOXGbucW70iQ9M6437RKouhoKZ5TlL6M48wY5j0eHf3H8JbeJpWjMTdEmdyx3PSb
hodGdv9z3RILk04YIsCKiQZmdx7KK2m6JCh7DdurvJgUtfBfhgls26dUfUl0L0pP3VblROjzliK5
gBNUAn3UJRBZxU760AG31bwHnsgNO6aHXncMoEbe6SkcEFg8wJyV+CH89TMqVutLn909Fw7oeBsD
7gs5WjyVucgjqOosGkoQvw3Gc1G4dnbPyB45RQtjRG15b21FpoIDRmYbrWk2eEpAVcHJU9XRyg2l
rFww2XZ7NP6h3ShIOjyE6FbLncAkAGlVQ2UbiTbMEHOvRxqzuAP0HPDZbHlnsfHbROSNaEq4moUI
7hDzuEOorUOEUpdOU0xe0993WxAOgrtvIUACNw6i65mp5truGGWbaDGDkElDKjQE7CCWk+7Qw7Gu
CqJbAEFIjJl4M8zz1teCQiXTamBmAXlXOQ0ID9EM05G9FjhAVs8xcUFvWfS4LlN0Rqjk4doBbhM4
CtzaAPbLkrRrK7e2sl0esCM1q926CFGeC8v6kMGFWZMeAX8khYyUAUFU9vH8dot8RvjaVY03AWNq
8qJmF4V/X9fDeAUoBUDpge66Ty7JzllsW33lauNdEPyKh8ei/b2+NqFqYJ4ITDm4VJ9y8/JQjPmI
Djq3YU+lrTih9sOkCTzsy7ockZ6DFPc/cjizHOUxUKYayCmYm2p3pL1TGnddhKhjCagQKgiS4MXh
wTntk8yYDoE8a19WPExJwMACVbxUk9aC6pyEhxGj+ftKZvm5UKJjZWvvdo+h4XwKsy/rn/KngMwZ
RXyKoYCUCrNgyMZfXwSF5FqgpAP4J+gQUqe2zfqlL6LwYtKBYZgkB2xc0jPgEWAmLvW6OrfuojQy
4DQBzObCoOUH/Hixz1NzZnlEXHIGaHlvOhXgXsFWM02X0A5RGpfYsI+LpjyzKGyedUM2KsyQs152
5FCPL/lA9J+hldqvzaiizjmM5kts9wrzIhK3D3GQKlDgyhnUIXGjRk3ui3ZOWQVstBy17OJdkY7F
7z6S8GgCVovsh+B6vyh5iZdzqbTqSQWy7lZfrggVA+RN8wAMHComRbk3Zi81M4D3WLk5ID6t4hlb
jDn8bDfZ06G2FEcbgb2XxN9D/bdcNo/WCIYiFQQGOiqSOoBO0aqWV19TFUBfdX9g4OWgarcBZS9Q
acBmgI4G6WHoG19tpZhrkUsdZ6w28U2PzoiiGE6D+bquSgL3eiVlvsCLqkY8WXkLMLTKtWvW35GI
VJETWeBkdmQjno5yXqdfUtnehybYHNnQb3TWCxYJRQaCBnImMpi0OEUGmUQRyhbuLVpMz1QBR7eU
n4Mw/Ac3iKMGswl4oKBAnKfVhzAzWDIB2bw17xmwvke0Ojo6iTYSBSIPZc/cQWBHApcWnunX2zmV
St+Z2Wzv7NHw7ZaiOjUapVeCmPKxChE0TmGhuipVesew6txX0VT9tH6kApuL5BNCJXhi9E3zQKJl
NwJ6j812CvFS1/6uAMpIdH8Ifv93cji3VRVoCddApO0qKt3ZRnmW9eAFrFqn3p62wO0EiS4sBj4f
xFNAEucJcqNgYBSw+6DeLZAu1B4TljqJvev65yEcd3+/rqUsbl0kiPAWHSELLFB2tdej5lYOz9SU
jv8gB/UlBPRIFwIz91pXkg4WfgqhK3GkWg8gXW8cXQKniG0AOHcy9Px5XZ4glAEHFIqLsKMw1H/6
7xZXPR/SGDCe81XPQpThMfbXbyXKBNf5SgRnTbqGlPZow672ZeEmmrKzFVCEdfU/mEaAgQJ9AVEL
ALW4nQtjSynG+TqT6nsFMrIheEykX+u7JRqsw1o+hHBqkIWRXoODGRDX5p+6C0CthvQtl4+K8qzR
vQ5MbdahJequxUTElm7McTnn4CEcbx7gvGN8hEfemyKJ5uBpRUht1I5JDn0NOs3wLkUyNPJqYNGu
L1bkBUCxBvYe5A7gETl/mHWl1IzVrPKsPwYJ2SvD8BU9FTdF2J0JAfnkRI661r+sixVppArUvz9o
JwrM5fUNYEEoAfwDq0yGet+oxZ2m/8MDCP7tQwQXGNIuyTRjVhVdjh86OfuSRDMJ8xYClUjxcVoz
3B/iMZ1H9UbuKp3MNoctrGw0XE87lU1HOxu99Q0zRXqBFxCiAZAaGBq/Y6WJjKxKisptI6UsHGrj
wIBdrPeenKWVvusi3dhZXTk8Wi3r7hilqUdB6oH/JOEjnViOm9Ex5agGYtPQlKbTDBUGjPVKGt0q
StKLLlHtFsi+NTDjVLZndR8CjVmWh3PQmdOJgDj7dZjUJHRKOyhfm8AGK0CkgPe0MZr43NfV9GCT
nj3ViT2dOvS6eV3DJstB3gT4YwX4eUIkTFiSuHguYPoKcN3dD00HQ6NfqAVIVXPF9sIhCi5Wr5bw
larZ7ygZQMvHSLfXysFOHLW2UN6NokvVafFOVsrgKOXBMS0k9WhKuq+wSdvlzBx3U89stKnZ4z24
/6Y90SVy1ku8tpyItkXma3mKuY0BA6YgbyDaYZzq6WWsDCVzejNhF21CfdwBXnMTOCMwx31A3nVP
Ax2UfVtmILEJYwX4s7GBniMpQOPT+okLIwqLIKiAodMRIXG2TrWlOqcmHoYz4dY5Dkp21/ZVcwT1
LnlBa1sAmOO8HTwmDdadYrVJDvTgsdsIoGbDzdsjILsjD4PQAlBnnDEEbiP4HSV8RQNAiGLsXNI/
apY/1hvxoMjPL+VwFgEbqI1DhuyLVYW+Oe0KO/Um5OH7R4Bnb2zt1po405Cjy7BrUsQvchY7rT04
Efi4M7+sN4JCoRxAu2POBQAkhLflbWg3mlpjTVoTeUXuVfotI5ZjKod1VRFZ06WmcGdEUVNjvY4z
Qvx1HlITKP/tfl2EyE+AChmZOBSgNNWazeAihOjxjKsJMrDo8FPcqY2Q7mEh3gtsJ9HieyEXwBOy
jszYKt+K1MICPSU4uVUMA/ItObYNqiVt3sJcOauxW2AQQ0W6MaEHlOb+QS2WsriUWdYmQ2Z22EZm
lkBMb2m2A1nIU0PL6gvo1LV/uVmLaJ3T+DArxxogSXBQdvDdwOvXCdH6VVfUcvrC/LJ+fmJV/Hga
cCo/aopdAothDm2B4h46lZH6TH0Koq1NFJutxYlxEUUMDyO1BXYxmijQxGiDAZlROltx/CuN6O1o
RswDpHfuyzng00uzr36vL1XkkfEDgJLHAJSOJOu1qhYjUOVpgw9Qyg6pBc2eC4j990Cqt6bmRD55
YbN4BFsylBhaIVBOmwSvOe061y4xKdho6JJEgpzImF2tdAChry9QdCeWYjk9TQpWBNqcqC4rcy5Z
xaZHUuQmcqRDu926LJFpWcriTjOvqlpPZvMPFhuH5jhQtmG8xMf14WDmZrmFZQGAm1QnkOPG1p0R
NU7f31Tp9/VVCLV/4cQ4V2q1sj0FDXYszH/HFdhHI4zzyOF9U3ZbqDKflwOCUyIDAHQmp8f06PVy
Jl0BxkrbA9jtG/GNk+oTy9e/MH/c5V9KTI3B2ezlm60xQ0HN/Fosd79D4JDoFpvFvgDzN/KkQwCi
z/6F/Mr2+WGkCFTc6jdGXvQNvy1crwHOODzOFWCtcFuLxHmMDhsIttRbW2nAzeyNZrWh8YIMLJa3
kMJ5OOAno2G/hpQEz/L6Xg8xdW66QMD25MpjYeGH475MbCdKXLt7+lvluZbNnWgOnxADbRtomg25
GSmEyEiKSvG+io2Nu/D5Zl+L4k4xA6hxwkKIyqV+L2XTXh0BaptZbmFQPAb15/WVbZ3d/PfF1RtY
wFqaQ5xivzPloRhTZxNs+/PVu17S/PeFDJ0iKRCN8+6hmhizh6w5hObJ2pq6ES4F7g31NLCHfBoq
rhuEWGBoRc9IfkMlr2I/oi3qIYFnw1JmxHB1Hoj6xPVWAlwhs9QKdefmFfH2qe8ZRvSm90mqb3Vb
9buJveUKsCuKx/Vz+uxnrgVzBj+uc/ymPqPxa7vaLt1igiHBq6THMJsBh5MY+kaeRaiIi6VyZh/k
GsCItCBRkhmwVlRzl1jvQ9A9KCUabIm8YTVnvb5+ZFwtkG8KjXI5QsUZnV9JI7msDb9149RuRHdb
MjhDBQ9D7Qw0Ci7BqZnAbHTkEbM36ycl1PaPfTM4O4XBSp2ANgF4gC3z4k7W0VZi+ZOpOCwpFHdd
mCBRNW8btN1SUStANeP6bpV1qYzqiG0DengxoVpzSYL3oD6T8GmOQYLxVdWPbXJh0bGO3jeEz/v1
+cw+hHMXu++bIo9bCCcUwzA3RL0NjVc9OYyDQ+ljVJ4VHZh0G95m1rtPQmdMcYLHAB4E3Iqnkpl1
EUNoLiEZESl7cF15var6TCdOXRsOMxO86jaxtoSLXcjlFjvUkTUYBeRO8XkaY0zKGoBisEZ/KF5M
ZOiU8SWPWrewXnTQ1f3LTi+Ez5d1YULbmmrmVEN4k3aORG6L/M7Uf4wJQLjNU2vuy8ALq0NgPqzL
FeryQixndaRwCjGQB7GS6teJ9VC2hqMH5U4xX9YFCW33QhBnbNDKjbTG3PcZmdFxDBvHkvIdSe1/
uZsfYv6Y98U2Jo2eDEyfxQx24JT98BppE+hxgC/TbgGXCSr7uJoLYZy1iVISsrSEsET9rTB/AElZ
eAxAClVKNgjNdnK7Q2t1hzuyvpfiQHAGpkdhHyhgfM6hyIDvZ4Zo40M7H54DgZsOGNZMpL2lZQ66
+w8qRVtBVx2JnPgEGy1N5iMdUmQUX0btF8u2hmr+n634+CLOJrIqk1AIRoddh1Fo0++7e0y85GV0
0kdQYmt7qSZoLPbtcCOY+jM2/NlYfAjmArcaHGB6PjexTuV7FWr7xgC09WDcGyNxi8z0GZIJSvLQ
ZOOpswbQtspHPcpAgv4INruTrQdPpfG9t95nJiW5VaEm0QlTOYkDoOZ9Uyi/alr5YQiytUKRHZTa
Ewd9RaiAbD3ehd54caZcWIjesBSc2lgI7S6YKQ6TH6Wq4HmJZOl4XNcfsYH92DPOwFYB6+wgg6hS
vWnUxzoY9jJ7UJp7gjeFZDqq+bQuUHz5PwRyljWsZGqQHtrBSODg0h9qGaxzw+Cvi9nUQt6I5qTQ
OqBIzehflumXlhsWmRPKbl8d09TN2tbrJgeQG/sNwbOWXWuhDoIydLIBWhedMPxIJbNr2qgyAmAW
n+sAtAnkZEDj8Xxpk+9puzfRH9Hl5yHzKlDgBFuVFgG4BuTP2PIo/OElz2fQJAP5M21+GYYlYBdq
wFvsUvmGgIs2KOemhtE1iwv4qyqau1MNIBzNo9G9POa79Y34rMTX38G5E1VqQAta4juiZmI7NW7R
Oz5Eskfy6j4AN6WTq0jar8v8rFyQOU8SADsZGUS+aNJPKuDtdQ3hmH1HySEsn9Ittvv5sz8d79xP
glkWHPEn9qqpVizQS6J/GPAhYxfugTfttxYBi0SkenZwriMgKv/9spAPBVkWErJILHOXVJpreT3B
sobxzgDHXTbuQM+5LuNzuAwPspDB3cvBsEM1nKlqMHVgSVCbhP6Xq+BuZDyWNBjmw8kitzNu4/Gu
pG/ri5g/kj+c5SI4nWuRGbAlCSLM/F4CCyYNfCM8N/VfZ3Kv94oLYHqchzJfM3cob7XhZ9G/BtmD
pW0MZYhPBF0syLKgEYIHT89Gow9HihNp1d5pwl3abBy5eLf+I8DkMnEBYBdGOYUANj5W1T4zX6Lg
Ue22ClufXQx2SzXQLIOyKbiQObccmrFB7Hm3gi7UCkezCAzvxAL9p5G0+WuoS+nPibDmaQoS4LbU
NA02XhGCcQt8AsrsyBJbxESH4nVEPSWodIwT0AWrXXFX7oNj+FUPHYy8ZUefvuhu7hp3N9NP7dH0
+jfLGTFbVJ1BoLyunYLJnvkzCJALjNk/WFyQqJUgTg5ndDtCPfU0ePFX473dobvQyc5p4eS+/ST9
PSL+tUwuGrOkjkSlDUAyuCOje1LVjUepyOQu18SdbtVICfhl8fuRdq7YwbCf7cRb37ctEfNFWQTy
GdoMJWJBhGHdSfoRTYhoxvvr0t28TcDaV4EPgoQPd6U7Kwa3cQIZc0kyzL/heTkUoHS1NjyU6M6B
+BDQ/mignC/F9VrktB2g5YDoaDHpv7emtHukgYVOhdZq1e9DGhVboCAiP4xULSbPZQX/dG73kE5I
taYCsIKNsUul/R0aAPovoPVmh7644XX9rERGi2ASl8zYMQYgua/Xh9ZjDC+0sClkKPaZZeDVk29c
I+GCVLhg8IHjMvGzl8AwSLTMgAdW1MHLDR9c2k6loFfsB2ke11fz59h5h4JW8HnMBgyCn4+rZgml
NYBioqN9aN4wKuUNhTO89XcpAGsd9Yd17HfTneE857fG/XgZ799BjnewD6ajOQ2o2Na/R7S7y8/h
LnPZT/IUsRm3Boc4BACtH1/WJQgaZsFWv1gxd5/jItPUoIEIbaffBbfFXr5gLutg3mWn9l3yuhO7
NRy6ByP2ITvnfhMc1j9AdEGW8jl1bVA/VzUZ8meGaUpRR7wLCskr8ND6e0EYoYKy4lpgVovT1Dwh
vVwQaKoaRi7AwjLZqQGJlpHjuhyh9dIhALPPyCPzzX+DWWZjPZnIIkdfrQ6M4AF1RmMjdyO6E8pC
CKcYRmRKZTMLITAq8WXqH2n3gpcIqtpbYzMiHVyK4hSkCAOFThi6d63gbNjUz9ts42Tmnecv3VIC
pwKBOhhM6iChJ29ZfBjie8SKCnuuQXqXvBX9hukXRfQwyDM1BMIsAIFcm6xmqKsi0cGzR4unXEsd
SdWcKvoZsR/E/BrnG+og3L6FNH5xgU175ITADjoeQB4ksY1MvnDzMCAB44jiCMa6rleTguCrDzuY
e717bcKzJt+lDPkW+90Equ3olv2Pf1DvRWg1q//COeedPGbWHFolHfFLJL5hMn1Qj2/4TeEtWoiZ
zcZCTGVmNsbfIYbqR7DaOzDXTr31zhKdzdI5c7doKrVQCjPAnuX9a8dOsv28vlci27b8fU7TplRh
WTfj2iv1gXW/ey127BGgRlulD5E1ACUA3BbyADPi2fVmjXMPlyFDB+TBU3q0v6uHTj5afY0H0Ya5
Fp3LUhSnzlKUg6y6xLkwDenNKfW06LW0Ym9947akzH9fnL7UGQ2aByHFkk+ZgraL9NUApvy/CMHQ
maGgjQTNhtdCpla1jcael6L+DEqAb6lug76ndSFCFZgxn/5XCPdCrcLY1MDXCByZhjqTFnuGiqHL
VHGi9ukfJKGnGMkolEgNHnhDZch2JwoiTRPt5iS4T4ZDIPugDFoXI6iSzrzAGNzE+w4tsX+KVouz
GdIxVmPUK9zOJG6pmy8JQZeKNlWYSKqdCVmmMdP3KF3ujFp6WxcuurBL2Zz2WWOjFX2AKrCaT26r
V5fJVjZe4SJ7Cs5XTFgQ5NhNPtoMoynKoS/Ii4QhTE6bdx6pQ9VLQO0BTBvdPDZVkHqqVb3mpG83
CqUixcdrEQqDhmiCt8m1TnamGphTDG9hJogcwsLtmXUOrGbjgSzSypkBmaADXcHQzLwJizNsqWQT
eF04pcBXKfhdusJrQpfZ5W79wITr+RBkcSmHciz6iM2xuybXGIxRqqB5xHBJLyPJkeFGrEsT6+ZC
HPfaQooe6EYFIgkDRJdpLDsYLTlYA5w8NUsniXNM70SeOdy3bNqKk0RhBRKRuo6OXqQKTe7otFwJ
lAGIqm6APCyxvzAW7bS2PEep6hHlZwMG7fXViqz+8qHHCTTtdiBNPlt9vQf7YhOFLgb38gNaqy9J
h+ppuXH7BF0681thnlxAOfpz511CbVuu+w6I+Zr8hjkGNx1z0NOTU2yAkDlDuNY26OCOZb+kv9AT
4slFuzU1Ljxj01DwDciSIa/CmW0aKFNJ/hCIpe0pACtBZlhOUrW7Vh2dgYJ2e7wkUeYp0c/1/Rbp
8lIwZ8pRjC+R4kE2Z0CDahsfcgDmNMNGuCi6meAPB0YO0r/IbXOeT2Zg1TYMhAySuZ+CvZzsLeO7
Pm2d5KwbfMiNrgINH2wBop+feE3bnpB25kZTwosBhPdilIF0Rg+dUh+Bm3qI9fHRYO9A3wTHUI5O
S+Wk5lsg5MK1AggaA+YWpiH5hKckqaokTYAK6xvqWoafFKGTVT54vtcPTnQzMeH9f3L4vOeQy7WF
DhuErHnyRYsTv1TY1ymQvQ5jnqz8OcZb7XoiJwJoalkG2SbMkc3ZVzJltFMGgCoFsZbMIIrZoSrw
DkyG4KJpxe3Qd5GrFlLgoiO/2Bj+FtkFYGEBbwV1IQyUcHYBXfZ1Uo2A2tT070l/6bJfU+8O9W7Y
agUW7SsGOzHghiE3PNK5VcbKIIWpiqe7Yb2y+pgk7wBDTtl7K/8IvqwfoaC8B7Q3gpF23VS0GcDx
2mMlfd6OMHPYUaSU2243oqbV75ToXtF3lrKzQIjF1FcgmG7IFUUcS7lcxDGkqSbJXT2ThOx+Du6D
dKirnfX1i/RiVX5c+9XLhpURnp4OjAoMAQO3nk9dGxNFNUZtEfrSybX0MwGRrvJNTp6jYUNPRNfP
Wkji7Bn9H+a+ZDtyHMvyV+LEnlEEAU59KmpBmzSa5JrS3Tc8krsC4ACCAGf8QX9X/1hfSMpMyVwl
VeaqYhF23GRmIICHhzfeG04qKdxIsPOyNMha/36q0EH+iUH1ThWTA+r754wOxITPMZ0TN07To1KW
HI1ZnTUn9EuPiPxaX+p8Fd58vGufzOzpCnll3uRT+bKGBSIifX5h1N8UMLzSz7r1nwrAD9UoooTo
vwiTIA0OA/y2i9XI1OzYw6IVOSI3W7ViNEsuyHd+bVflTl+2cC4z++3jCb53Fb0eN3h7Gvo693qV
TJDK7oGPxyM/5+n24yHeQYnBtr2a28GJG/2aqsrDGOO2DrLgTp/k6/k4Oe7W+bW6IdMaZKQrAKOt
+X29OjWgrPh33NrXT3Bw9uoy9qhXY3VtEFxW1t+20q4iFHTY5HLU5viTCX+2qAdX7wJA2CWaMeH4
OgIoGfnhXeTIPKz4XgDselqTdb0udvCrAU+0ZOwr39mT5If/Q9wl288c4P9m9V3IG51Z4S8IHn0R
88gKKHF/F27VLt8dy1UEoJ4t2etVV2Z8w9bdGX1EbxpO067cRbfRv+GLAIHwH49wsPyzzRdThLg2
h/IE1a9BdPwpHvW7BzVGEM55O2iXPrDlZMeI9pWbZftzMH+lbARAxXU0/vXx1r6rU18Nc6DpKuAb
oqYbw6C4uxsffHTCguM2AJuz/6l5+v5YIUF3AAwskNu8PZqVrWYrcozF53JXD8h0Rii0ue95uIqA
6keiaQWHDJmZ6rGPinUMMpI07NbWsHOvTNBtdTnz6hN9+K7NDEn6x0O5fXilEFkn83wE3sUKVaab
oeo2HqC+l+OlWNPoq9VHib+nn8UjnHj8ohuB6wG8MjCwgCPv7Zi+SReF7jhk2BL/SyWja5znf8Ow
Q8v7P4Y4mBYVlTcvGkZB0NCNKVcT2fnV2mv58eKdiOYzffSugng13IG0dkPae6LDcBSe5QQmPlEj
4ME+o8t5V4JeDXMgrVPUknnIsXBRRY54t1Wlv0a6b+WhFfQzXNN3pwRnFVoGliaIp99uEocdWo4t
BMOhSIU6yli/mePNx8fvXfED7wNo1JFqhV18sHARQO17WKVIx5O/BF13iDhQti1yEKUC8wHwMVEW
BEcfD/qe+IHqHEeQAOr+lzrJ2M6RTkJsVguEsd7QfT2ZTxTke9rr9RAHt7CngxjA9ZiWB7RGT1wA
/qjhAAxubz+eynsC8Xqcg00qdIVVbTFOg3xV0l003cbOgGRTm/4zdILPhjrQ+TpQpOoYhqoCwPwl
WWsCAMOuTH9WFz8+ntW7RRqvp+Vk85VSMk0VLdJl/ryjYcn6IEvO0fy8SVfBRXs6r+S6BvQf2djd
SXIhrm7L1S1ff+aoubN0qKReP8OBBpFmmAa/d5I5NBvZbCarthNYNEJyCjJCz/v58ZzfO26vhzs4
CHqci0WBdAct38GNF8DAL1mx0u30map6VzSBco/MKvrLk8MgCZm0pd4Am5vpraVnLTtP+L39TFre
Xb1XoxxoqjQtahkMiAcVcjcl45HnhVmRn86d3LTJJf+MxPMdGEwwJ7wa78CTaDTaA3JQkSBckSV/
xYgWfKVr9Pj/LUSl55i1fOXdLWv/KNjrbb/Nz/n1v7F9yDQBo5JShlahtxI70tCbxYL5eojOVrwA
me0q+qwy5V3F9WqQA5HkSyS8p0XNVbH2g78Vw2cXzLtxvNTxf6CB0ZWuHSgUW4Hoe86dR+ZdaHXZ
cJRPo071R8F+mvEiAjVYe869XeXf/Bvr92rcA+2SB8RWwp34zvI16ZCoimERfeaVOSn45Uy/GuVg
lzwzyhHdoIDObvZMPbLlLBhkFrGMt01WdTWI4L5/PK93T9urEQ+2bFatBuKek4vuJC2/FeM5776F
n93V74ziQMMAGYkKBljMB7s2+q1vwVCDGw2cSWVMt/Wksiq5GEnxiSv0Xk3xm6EONopXdTDFDVyh
Gczz12TM7FFxbnfeObs0JpPHfLWcpt/IJ1mJd9QJqpgJgO+Qw0z9w8xSi75yyicEJfv2PEG4HCQw
QCIAJzDSIHwzvMTJ/uPH/H/4o7p8Fonuv/4T//6hWvgqHD0mb//5XxftY/PbZX3/47H7T/fFf3zw
4HO7R7W/l79+6M138OMvg6/v+/s3/9g0PeBXvgyPZrl67Ia6f/p9PKb75P/0j789Pv3KzdI+/vn7
DzUAsRm/xgvV/P7yp+Off/4OblCUXjrkpP94PcjLJ9ws/vz98hGP8/jbY//bztw3Px9/uxmah/d/
5PG+6//8PQz/cJcJ8htQFwhNJdi76fHlL4SiIdpHfRaC8jGFrDQK/Tx//h5EfwSwYwFxEiOOBfQc
fKlDxP/lTxQk4SmUqcOoDKPf//6wbzbunxv5G+pKLhWoMLo/f38rOKh7cJVnKHdLQ1DqokX5IMsE
4iKb6nBg69iH5YJqNAAsiK8lrR7kIMwuVWTe1vqTwouDQ/I8ahwBugw4VWhVO8xt4Y0iWlDBuiZt
DxpR+F+ZoPVJuRSgrmHFfjFoQGgiuitlfclDEa86KYvTyojbskkHgCSEduWjLmn7tJX/slxf9+bx
sT+/bw8l+3+h0AYMYvPfy+v/+7/9fd95t03RvZbSp289C6gXRX+kMeq6QjQJR65wBOrzWUIRXvgD
tHapn0DaQvYkuy8SGpM/KEq0AEeE2J3r3HgRT5L8kYI2DqoIOHsEQh//K+L55EX980ZyI6I04ykB
gWQACEmd/L6ydGtSmoZMVfiYkLwf0k3QMqCGI+gxFvYuDMGmc888E3bbBpAhC1v3wRyKGdnm3H/g
jWGNt0K0oopPUhEuw7pKvUYfTamsOxCZytZbMlXNYfsQVn05qzXWqi7pisdAH3uMAdQ6XNVijut7
NDm0+Q8qqY72PCp0SzNJig6PwtrQyAtB/H4CZ2IdmqrN1ATk1TMSLxqPzKUky2mAQp/yLwBtKHzn
1Ya+nOnXZ/it5+HKR1GY7iAAHZoOluvgyomJLAYRieQxnxSImo56ydDRUbOxA6un7XhfTGjObOvi
r9rPiyB/PjRv7oLXwx/YRBgfqgv9FowCMCQCps+BM2dLmnQo4S1+ooaCVsWqV7iBBZjHAk+XWzNP
HIi9RvScCfRoerZtLtGisaB1jDAbTfQE3KeA1ASWp6aG7NFLovG3j9forQXA0PsOsxNXI0VYFm5E
fPCMsyi8QBjq/Yxg5PjBmtuYx3pbJ6ynPnBL+yj6Dj7PvP/EHjjYGzcuQzgLbfF+AKCqw3HbYVGx
8mjyky+QuSiDKVJ3XwXLAzDHAU11KC4alIT3fSaECoLPqNLfGnRu2jAIcHsEKXCAUafjluXV8eHh
WHj+LOhPL0Yan67CCeAw9zhIXn+sbBHX+8IjipzTSi/DddX5KJoFu1pRY1E+3oC3/hueBCDBiGSh
MhiNXgFiJm+fBAE7v1yqJv+Rp7YJzU7pVubLxstlh8IuAM/O2JWPh/x18kmcABnDtZf57qJ9OyRa
ZvO6XHzzk0UTTvl2IZEFNXdopqFjmyLJWfTdDFh1nXWATYi+K38ZTboZC+UD8u/jhznI5bgFcKA7
TwcVIKQoBXj7NGBTReVk23sPokCJnnc0o+oAB0LOSnQKlD8lswzeYLcEbTY7Vw5RJSAGDdeyjVCN
2HjENNepFNI0ax0qE1zJsWg+Y1R6aw+g5BbGANKfDPDr0OGo+X37lMOUJ8YHlcADCDkNhMAfgBzB
Nv48wYPLZkNH77oNKu0OTT8p91K0/NPGWGeQv1L7eAznYaEYy9Fmgnfp4DESjejn0kXqoalDDzq8
hPayE+oT/H4JQRQaQu93fDDVvSzDBhrVtNKQ8CjxSm9E16mAtnWafxH4VlPYejxlc9WqT5OchzKG
EIHjlnA4A9hhQOm+Xa+ZTk2bNpY+dHkQeXIDpIa2Hi617Yu2Qb/rovFwHtBv8Te1aKmWdVLZxbue
2jY/7lJTl3wlrfWXUyl0A+SKBuHAHJmD0Pfqq0im3MpVQNMZKjHwyoU0J75Na/xqVeQTUPg+EVNX
5/N65dFokaQAZYMPAdMQt8rbCUEyGz0CBu57HKqwDFctEpQQxTwf0hS4URaJJQH4hGftWQ8Mfxue
1ElLgFMnMmSBaKS3w0Q/P9DsUIvDjnY+HMqEUH8BRXIgFtVcIRwvVPu9NThFekO7KmHnARF0OaXd
sGA5UpAG2jvQIyxLnMGEnTRa6ECwHV1xbXPvyEhW2jvjDV20T9BuBTGZ2SjrdFcNodse1dEUIrSM
cThetaas7J2to2qqMr+u3aVVYPWxQapJBd6k8J7sXSLnGXtHw3LBS2d93ifrNuxot43iwe0des0L
GBj6afg04d4yZYmaS/yEgvGAJy+8xtkGfQtS3/u5ixrdbtPRkPGaUSBEnoHjIwfOeC0NcvUez+V8
xBku129N0uTsDvyrBEIWJxx2xqgbBRPlY9k4VOFYfZRJozUN7keEIsYD0aD50nCStvV3S2RnwOcE
9oPWOQzokTlGvdYERfHxiIfaKACare/Yw2CV4u4+HLEzPpg+JZ2+UTs4YZwG5tRfgO4DXN7RqMPo
e15SCyGckCbv+LkrvIScfvwYT43Irw8FCv6i4KlD2QHtwUp+eygsHQcUokfyTrJG9mhXUUPoPSot
NLSRqLqGbEweq+Jy7BIOjdOKUPENTxBzUBmAjqd6RJSW61M0MEXXMwWQ3ZJ1Ezojr/rE8xHHDO2s
TiFEvshKn+VFizpUOKs47MKHHKpRwLoACm3Vu5M/gpT8AiAgMdh8aWXoPO4+nvFBvBBTxAUFcwOz
xmyRhzq4raooF82ku/h2HBofRmxoTAAjdrRObsEox9iRINMMsZ0rNDJpAPQ9WbYeIMXdqRjKKciv
cyCD4HkDDZBlc1S0AXUqUtvOJ1tdj6B63tlwAbPeOp+ks6nJkkiczphoHKOPp3TQroOOBbQR4tqE
VsP0CLhy3m6ipo20qmyC26QXFGerb7l7gN6jgzu6T+c48IF8Q7a5mN0Rh650KsW0GheNJwjMeDKH
7i2lq666r9MSMMTFVLt10Mukon2uZ3yqENRNcQHCeretvNjQbZsAlRWlsbgvMN1PpnZgZWJqKeB8
kYYCNjLyNS5a8NrM6+eKxABuXW4pB7dJlfVGQ7RsbQv1o/cTZCSypVfa3sVB4+5H6SmCDZkjWfNl
Y2VE0DSbIuw93cJKNVgOwLxSSB8dLbRJU3gpRIxNdeu0G3BdMesAjfMo+4ZFggGLHqXFwQo+FsFS
SM6wFH0fC69fhfVQ4kiINCjxr+f1caqwuv94EQ60E2rxKKwr9A0lcDtd7djbNSAT0sVAlfduwN2r
oB2ezdsA6DRjtYJnKVCM9/GIwcF15IYEjKKPyAnq8CJYTW+H9EsFE7Kd45tuIJCQful7CBTufqwP
K1umwk0+eQpoJlFNFyx4DQpnmCxQelilycx1fxlHXZKX27xnCZQBDuR4ZWqFT80SKb6rfm5wUb1s
G9dTg6Wc66TBWcEpctvBq9lthFcWBC/pUqbjla+kwpOEFdDN76oI8YHPfE7wA2Byr3QiJu8uASgJ
1OzCCjr0bGAOdh4Ht8WNEEtU51k/VKB8yic/L/dRYJlZNlqYqAXPLAKzpciM0YU+8euBzmHWwtrx
Tg2XAO3JpYgp2m3UzH/4Re0fTfnAonUVN6r+yUogfl9JFUlzP1lSTxdsJP4M4mtEgsJ2pWE/dqB9
m8Jk3BsNUHyVRdKXBP08BqDJTWNSAiztfgCslZoTbUvAQY6GzSgzqEYchhHc1Quow72wZOUWwDUD
u47qfmEcTSEEWa5dm06C5LDfct4f9yKGZbaKbT0BhNcIiGJ7jNL+fMg0Gnqi7ZjGnK5D6c32ZopU
UNwNrOb5mrI+ACoy/FPkYCLed+k6LQLUjXHgPB+h0KNfa+VP9jRPG9/fkQkoCVvudQko1dtKSXa7
hCOvvNtU+fN8M/cz7c+9DnXMV7gx4uFnaKLI3Np45I3KWgXCle5LOtu62uUFohtbq8CsDEbwCsUF
YhUb2+nkgcgyaX6KoFXjvIaoLPoxHfoJZeZVPXWkPOrzRoPiA35AWEe7XAKdfI+wpVdVuzFqg64W
jyJpaI9VnpFPRjGGpWqESFtiulZ8QbtfH/mbpmFtGx8PaV6I+qwJ50rzTTnyfhrPpjDnIInPmZyG
8CpvAqqPo5IJnmwhKxFq0NvR+rjW6y4pJoDBeizS/VrkxpbL8cQ7TxS7qZC4bVZVOjEo2LEthvCr
8oYo7I4hHBMKRicKs4XshxZWV5r1CwVw1UWNEk289M9vekVR429gqmMYzqqO6Qc7gGN2PCkj0/Lg
CJWbHuiolzKsgC81NyWRYFhjo7sX/dArMB1OQ1wq93O+oE5xVYYiDfnFAn6YNgYKmVdO9TZGbWQA
0rBhSROXNqJhkWY6TV1MIjZ9KKq7mOe5Z08ZqzuslLcASUeeQ2trEZ56NDdxfUYKXZD6sixRtZdv
JtCUd3yjCgSdzQoqyz3SMnq1H2x8LpZCr/22Kk2ybnrfC5uvAQ8ajCddcfrtwBOtVwZ+MFY2SIYC
N8iKIKGGH8Hzw2TJtE6dTc9Eh9mvWkEaGm0BHe9WjNZ9hRfVid5Dm0LsVD4be45e1BRwaBAA28De
2PWpkfhc+zxV0Yeo9810ieh4jLukAxptVgsCJ7Mhhdse0jIRhH8jgBbHBxuWlogleYNnsBVeUyWC
PWoNh0ZvTVHA0lpNCVliDcRUEQ4edpANerjry2YoGqyXJ6zaicEyMp8nZeweucBOt6icgmRhBIo/
aQDiogSiX0fGczsfLh7eA0SeW5pxJPgorthET3iGsekwLNo/nrbOGEr1AwJuAu+Fc6ui6ypkeUoB
DZ4iAAQMNkGwFi/Sk1tAFqJluPTc5PJ+eVqMAVIDgptnGzcNbej+RbuwOqc+EFqBwPS01CAncB//
+yI/fw6RgqA6jwOgMcYr0nhifKiKqC3MrmjogknrwM74Fg8oLwDmBDp5hZT980YpO/YQNXjeg+HH
QJxf8hDFVgJkLRepBHCxvR4DWeMjQYsYG/DIU5qPaVb5YHkCopYMA7xZx9zXD+nzCqoWJwh67XlO
AtA2YDJuVRNN5GgZEued+89b+yweUV7VWJ8IPEl4CePaTX6OFgE55cS4YQQTEd5clPZjcWu9Ap0T
J5gpdcv7LEh2WAY8JSbpfoUUpsP3kE6hkK6uF+7RnxfUs5PFPxTqNVm88fywqcpjCyKbud1xF9Hy
N1MxKJzptESn6DWA/7G/xRgH+oFEvIH4dCEsVkzejDB2LzrEst0PBqN7YSNP8OKgS/ERaUP3/M0Q
cTHdDjWvebFteILfFZoSTo+qbolJf0qfZaUou7SPdy9LnpagnfU3c0Er/AhuAIXBy7aocM+PRNvI
v4XlVibjugVvRVOgvpXnGDwshYLL1NctYpvop3WRG2yTGI5jxd1xHnC/4r1qGSIU0VUwFuflhKIh
elZHPVO+lKj9Y7UEAFPHETYEeMiAz4ted3iB0RjWe6kH/H+RE4JogKwjCBVpxPLrPRoicgQFJlNi
dCK4Gu+iJp/hBeQLEk/9egJSMILEM9UBNExiwD+QbGqJK1ZuwGaXp91xmOKqmr/50VxC3/Baqao6
egknl30tTLkdRA1/98fCOrAPHbWlwHLs6NOZ0QrV4Nj2fKpye0dFoqb+VoPGcYqO+uepzyD1whLR
drau1BldwV24iaxPoOV6A2KJZo2OBCc1iFc5EX+OnyZdNWEFwMfl5tsXRYAXAwHH53WBUCjAlGuL
uDIaxqomRaM0gEPlOW2JwSeihTgfdgyHDnL1HGSxJKxNvh0abfLgmOfa4jfsc+gth1uOqKEOAQS2
7EB0BtdXSvhOaMyqEZgIT2UVufPUs6lAEJ5XSQ9VSSOUopJ9t0DTlFv4em7xBiAGY32DIakQiy/r
huPrZqkxy28TzLPcO5nyzphiD75hF6RUA66787jKadR/YQhjLTmok0pvEVtUZoZ1t0bogqBOIEYQ
KPrOOFATdIbLMMXmW49ZzCpqpLs2ZJg7cTOBQaZ+/bySZQ/i+D1KAws6noCaUQKwsbLD5F0bGNOI
KlhUCUTfoW8hX97UWqxAyXw3h7xtPCh/uJcuSlUXsFdhWadSTe33KF2EJg9srqN6H0W6XfItC1TX
e39NBUFDyQY3Gq0djg7i3+A8q0ls7hCRnKr+xue65HyVhwsV89UUw7bRP9OxGHXwrcsThCZ2phpG
mQID0nbVnWUDOEiyAbfDDGefgIwHuMRxmA5kgJTLMg1WI970gCUST8hMzeuXmTzvpQYVF5YHjJiL
m9aTuqnr0em/dOFOm8D6d4e36KT7RPMUvc/LwL2HqgcPn1hQAYOXnCI6ITfw3F1uo6jzFkeZw1rM
97ZfALlY4qC6U5lK95cXkYVNCU3kCh7xp+d4uFOnHl+ZeTE0zkhg/ORyEDFH8cTkN4ies8XmaXA8
6cadcu5ZFw7skCfCC4NZ1h9r60O+mY/8wx5xS/fkVYFM4/eXgUKT4krTEBXv+tlja4rSxiCyatqB
fameFVb1HGjUCXHBaK/WLgjZmcgwBsR+qVWeCR0N3vVQhC3m3IOXFKJUBKAOANo+mzFGPNbusYan
A+epCvdIloeDO+Rt4NKM62aanUzGObDRiiwUXSPlRoCuHtL7vCCIAzulV6GPHL/LOuKVpyKgdZx8
Evg6cOgRy4F+gASj/Bd9c7+ElUWPXkLEq4NrgNxEeOqY8xmnYVJQs9pj7gTVIwIv4PostHv2jz1b
57i+8u3c8JFLnIDPEe10OLhvHVszzAqo3jFCVc+qsUQMGE8BPwAn6eOhDgLoOE0+mvUwFkJW+P8h
P/OUVDrJYUr+XUb8agZDm25zxi7QGOOkO42E29ShKLHDihmGLXtRjh8/y9sQAvDwID8oeMXkkQ6H
nB/kqPKRAjIYR+/6qczmexESZ493HfAjNlbBdP5snX8dEFyVCBw4Bj7AH6YHMYtKGJ/U0s+v9Nzg
ouAVbvzjeKmg5l5O9scTPCgndjNE7Bawf+CMCwjSUQcDznXJeNPX0dWLxpiEdUH7JaJLGG5n1iXj
tmxza74ME13KtRwap8+pgWrwOguioE+icgd9QHgiuFLoGEdqNA0ZQnQHgcYl9b0pXqi+qp8P1QS7
Dmd8Hqocer1IxgJbINiw4GSmFJcDTAtPuAcpW6oHuxo1PPttKKkKAfQD1bKsoOo1Po7zkZN9sVD4
k8CyfMpngWPJqdmPl/VwG7FxYGgH8BGgCkD3exh6wr2r+2D2xr3oKqeZ7JMh1HZhM3xZvGRgn9TP
vDde6GMj3X9oeT9Ys3iGNYJi8WH/cu3NXOgy8xU0q8pMV/B/KbSGVn6HRofIIhQ3juov6oBOOSLR
Y1Hun68lGMluN+KqxrloOu0ujI8X9K3+QXzWlbChxglFKUjb4t9v9c+02LkwNqyO4sYzVbiKpYzp
98jgwHx2BH8dCluXIIMH0l84mYeqTuaBXAYe8aNnU2QMER2BHAVa4uXjWR10YuLXUaGBdo7AAU2A
9ugwndGg0TwH0HL6wy8Rpn45VkFUOVPRUOncSdQCN3LlS2aCOItNDS8wq2GKApyVNnN8W04+lOAn
z/VcIvJPhQ+0BrQqQRUhjOkKBtC69HbBfR/5orgQ3c7YACw1myCcXZXEAKCFQf3V2QaJ9pXqOGK+
aSZzCy8260PeE3kKKwKlQXylqhYRqbMApGSlfynzkHN1tMBmCdU+n4uKzAsQ35EK+9ZpLeGemTJg
jd7IerAByrqVH3VynRhw0tVndCaKRpfpc56xiuAk0Yu8kUTP5xUXI2rAYHxFBUGspkQJyREcoLhA
3btXthCRF8Mp9vA1kVXP5g48hwSXWPSkXp9doOppNSchA+gEuKzOPJnGwIOhrYIE/ksTDFhumH7R
EO9pVzsj03u2uVokbbFvfpsQC1ySrpfEZk1n0gZIJS0InYfs76EYjetcZC8G1pNlh4zfhPW1OnHG
RaxHRLzg81QR4NoThSHBSeksGB9ZlIKvarSAwM9DnqEu61sKczyl+2jpU9Yel4CvcUGKbjSI/y7P
/iFIljuq16IaJMLBiAzFyH5kAO1LFFpHBsUnX2YaPe5hcJnqtI2nDdcRC/VNuKSjVTfIg7hMG2xT
dJ/vAe+O5MZN0SIKzteQc5Q5bIXRQM9ZSQJj+K8FLnGXnIToAgy+k3Be+mSPcF7efmnStKyCTdl0
ng8PHQoNbYkogkSOfwPMCeztGhRa1iyZ7yFiMq5gMpIwWS1syaezKgW6u82QJp8KePlpYpCvLYTf
7Zhf99NDBIq/RaxzBkcAaK9xI81XFLsn3pC5qmNYaS86UiNPz6OzROI+KbeNqKNggHX/ZP8hIO/s
16Xp3WX4LBr1k5XaxHUFV9KkqNRps9H4kSTQsFzFeIygqoJsqrwxvcHlopLrtkm9eiuLkKOekfPp
OkR/fLleiinfFWykR4VP7bE083iECIu6ik0UrOY0FPsYGDc+Ytmjuckh1EeMhwpswywQD6Vp66/c
L9R6Tgka4ZOa9js44Qh1BU14mrT+d1XhODZTG51FU9GuYyYEdtf3zLaMZwZwgGK4sGXd+xt4C/0G
UKYUDSJdJH+IdrgOCGtPDfP4qUS39ibsEBpHgQw/GtWQrkU6JV/iVmjUG7TFz6IDpH4tQHAGQu1m
HeapBmNJILdL3iA73bQhw08nS7NiZRNvJ/zkcQI/8cHMagBni8h/6rSqd9UMaLRsSctwK0pfXbeg
0bFZjdBRl3lU8dtptsl97TUhQgyDvJmSoNj4Qe+fMD9FU6kCdu0ZQ/gQbPBd89iVcf4FQc0CdVQ9
TX8SpKDgZ5GWXAFFShTbdmm8Delkf9WNDIEQqIJ1t8zDCe0MuF1COSWrPE5zkXwtxgANfqiMGH50
ASvJRg2OOJgXUiwZGhmSx6QPY7n2cs+cyBRlEmtG+vLLPNIK/ptUp2HXE70CVqVC93nXns0x80+7
iDgJzUOX2+XjdDLDzD7342o8RlTeOykqClRkVMbWP8k00SazNiEC7nzrfZtaPT1qz5tXQUHsfdeV
KkClQ4uyRms7SK6o2zpDJZcZ1q2dqvkkGrjmmU9aFNOSGIoYrt5qnGhNT1ji1+2JmbUBIecQnIa1
nDNEoO/CafnhD3m+ZwTHZ+yGfo2Qp19kfJZjvA7RlLhhcd/sWzBif1vaGbaij7Q7KNGHCrUZ1Sou
eNhmqEVn98iYA8A2qJudQgAjC3zZf5lJU30B6HNfraq+57daLPqrmVsZZHoe5lVODBAsSjwfMsEJ
YoE4eLOwAMhMpss06ATA8e1Y3peyBTsB9+Vdowqdte1IvqRIbhy3gUlW4FLPT1jRsPsuieazEnkI
NLggEIxBc7AwDZ6GpzzwsyjxVJHVpErvjQdja53AbgRQfdnpy2iKqi0UfRSt0sLGRz1R4hL1Q6g5
mYS5DVTT7sYBfJdlO0b3hua3EwzLW6ulTXa6ZcDF1ZI/LliQnejjYdjAPF1Qdwzs/MwwjUxyBToH
X4zjMTDs252GfUwyHndAhW369IHOLb0pTa4eRjvaxwECvh5jFZyDp56iVzMK1nrW/TXsXi8Lp2Y8
80xXfbe+ana0JjkqxhDm3ovFZ7jLZmgkvywSxKnCKjqKkTBatUDl31XhYG5Rc0bx/GNwQvyGbsuI
dt8QL9SXaSPMEQGx07WUxp7yrtTocYTKhXsui33D/P7EDGy6bLrc3JgkYT9oNUI5BHoZ92yRODyI
tV0Q2g+ns4mn42KagUKhhqTZ5ZFka7jtqPxEOCY9tp7Jz/JcmC82SMRtgpDON22T/gYXPj/CYYvP
LfF61FZFxbZO8/AMmXdCgVqf1uvELg2FvJtma7mnLiukBi65ay9ZoWLF35qp1N/afmDgJgmtPTMp
G05RQFUhaiHVDac2ldDZct7QuEqOCHKRq7G17CIBEjMyBsb76eVArvLPlpABZgpIXTNs8HU8INSe
nAFJfYz7ja9MVffgi2jzswnNtJeI/tR7kMw2d3Vv7vEdADf0BbnrJCyYcojLPYhbURYatqQ4SVUb
fB+8fJhWtZj8c5QgDbdFMI56J4KaslUqSHzKcmWSberLJj2RImnXyC8zm43Iw6+T1Mo4K22fOkLw
vNkrD3UIp4unY6x15E+9OdPpiAQUmQ2Zjhum5QWdmfclbtKiBbmAQWukSFtzVfJilBukohdxKosK
DVWeaUJUauY58Xbx2HX2akkaANfvnOnhr1M9q1pVWDU18eqkQqzA1CsSw3JZhXLIx3NEcUrAWQ2E
30yxVctKgeDgDGWEOVlPAICqTnsECPr/z9yZLNeJdGv7iviCLmmmwNZWL1myZdkTwnJD3yUkkFz9
eXB9Eb+17WNFndEfUaOqstlAkrma533XkyjISiX7iOwn4RE4ZS240/k8ef6lsFe4//ebo1N7jvQ6
mKG6tNnsMBdw6VQch1q3MsnnUajHEJOVfSRFVoeSWb9pVlex4YbrY+FA80R27tZM9rKM7biQADMd
xx9s83oJS+bq2pL+wo1fs50mgHsbQ0q34rJk2lqMw1J1ORl6Hcu7WhteuDk8/tZkTgH1o6ba6bHe
Fs3dNLllMCXaKz18IFo1dnwPAW3XWDGdqDm4lqrz6yqnaxw1LeXneJvWoY2cRtOQ8lVZnbeFi2l+
tojlpioo3yblWqznTuZaQeIFZu5TqiuldVFlkunvvWKkYmQvdOW9yZ6wgA5XP27KFF2H71YOJUJq
iU9Wb8hvc0ho4she28euSy3nkM25reyYEC43uhhmAERuifzce9CG2/kEZirQRR2zk078D51pFGvx
lU1owIAo7+s+EtlgreGhajAUyJmhuXZC3FhYEqoPNJmb9LwcAvdLNs+fty3PPmR5/zkLe1FGpAnN
4wJzcmBYsDyaHB5M1FWepC3nb1e1tutb6RSKUc4yjPuhZ8qXDz7aR00jmkfZ1l4ipacjFRQu++s8
NV+nLN3O/A7B9JCt6Q2dz8CMrXVchmTjsHHvwzF3Hn3AJsk4KmpQrAcWTASnt3yzur561w/tGBxG
38+ux47JZWoYJ8RUK6NjLqhmZ35kNGt40XTlkNjtUJ9VQyoeGZ1sHcIp766qVBg3drW6V3ZPM7XL
RprqIWlRYtvp/KVVvjpuq23XEeakdZOY4TyMh97yulu4xmW66OWSMpdiMdd4qLIydr1x7qPQalCx
dYCa6mL0uLmDpvj+uKWy+JbSjx+OJX2/RPJRYp+iK3nLKc/hX3gVLhwl8QU/IX3g1CnOFIKlWLV9
/lQWmfWZiuB6BkwUHjszbM783i/vjdKU8dx4+bPZNh9whaPQS+J25ttp+albbAQ8wum6T46Zyktl
O6jPUrmWQVxQtL1Me5ubzkwq78U6xyThzh2m3upyXiwcj3LH/1ylmfVcWc5yPdNRTkQ/dBcOpewn
mgJ2te9pax85pTnceGnq7DJEPMBZhO5Xt9qTdN02+6m92uNLNwdGcai9ggYtRe7Ou2hFW3TxKIt1
oge2dRQx/aW0YqdmH4k85Ofipu5H+yXP86mKbMyn9hG6fh7EFX9vTFmONZHrXmCWpmw/IYWfa0ms
VWWXTd9NH3uytjyuescxP3Pw4icXGsGConeqvGTqS+O8GIT9YecZzqxtrlRUaKO/E2ItX9Qc9BwP
ZJ5nnUqhtLpUONe0FOVVr4FdIpkR0lyvo+pfsItai3ik/InTx1yvX6dJ863wUZKnqZ7q6reZbtoc
0SmcD205O5cUzzNQrmLdCObBWb8jx5rTs8bPpytXk79FBuHIlNTpwHhwY2hgkc1tFk8TPgOf/H5e
42p0xqQ2jcFkwrZvPdL1C0JoJWK4yJuWvD4uBFWX7H7tcliHHBfQYQ0JPaFLDGbX54tlxCrdCUEU
66I/yH5G+QApwyKK3bzJS7eaz7LZo8XTVHFZEaTJw57GznGqh8ImpnbadHtuMZSs7lDZY45HVpFW
bGmhx7y/WFoqq/XRMO2yde885aRBVFlD4XypwVmNNp6NYC3TMxp51WreYBzvdWFMtr26faS2vBlV
7HPgCp3k9NUCrKChzF2dtLNOm+pKByklnXhUJGD9fT1TtXKiFfw8VGdS9UPxzKQjt8uShU+F9g4q
IaeV0cwMXG86y4jV2guVK6P5MQ7jOotDDpeFYl4M9AAfU9OmJ3TsAbgm5mBr1zDL+1L1Fe/BNcC4
VAlhTW9iBr/n9r83RuibPEdGw+ok7PNVPAsp7PzxnyKy0e+NkKkO95KtbaVrf4XL2o4UwDHs/Rm+
w83/lrmpuXpHeO+N722wxrD4pPolN/KoDSjAGWS2abl4HBFsx9OTyikoBNcTAeV6a5ahyaQolY1q
qI4bXTfeFkde2ZUvToDxZ5OIelIMnHQUt7dFCDFtG29JMTpN+uhMoi+8gwdAWziXplKYXcJHFRMx
DrlDNpz1fYAbIvhgl1TQUTc2kBmhex+yY+qwIIgK3GMx+Y3WPdXhmQpvEYN6qXpxD1m7ukV96BdI
oJDaQdsF1xuhX3BIjdpL6c7NadiryHKH0D34enPcI/3I5qkPVP3BgPqZIrtDFBe5im/nAAXTfDPb
iigLKj+XFTLoETPMWcLPrNFmDzRFN0/pn/T/ZVhk872A2j2nPl1cd2bq4AnhqZvS0hp5v9MAkc0h
DereqB/LcF38i4EQDh/8ttcMU2iXqj3KyYSuXBlc2yIamqtv/WbiqZRKt0kj/DlclUzOph/GwlhW
AgSjPhCBkiGmZS/EUXru1CRpE6wvxpauGrF4tgzWQ1AVlUiWom2/SoYyMVS7nEkN2s2YyUZkaeUH
wgk5nqtcVPO3zFj3igsRtc0IpCrPztCPzalx1igrABqyUW/Hqel23cHV5nhujZ3/qZ4Zu44Pa2rj
wkpBsRBkqL4ebxlyYKqECQJqegbJAOeIZA/9F8OaDDMBkmXDO1Hcus3IvJvIHYjDb1YagWu0OJV/
8CuvvjSysQOxVwLRB8xf34CU2FqNSdCKkFaZMeVH9BS8GH/NjAgHteF86OuhjBUFs5cNkIK1kYbv
lGF23CcjlzyrX+81LztxwzQIDyXMx3c8hQgKKqbOXhtsw+Nnksslf+eXjdyjLscuzolgvEvJGJXi
hS3S0UdndsuHbnHSG/DN7FsmLZ58sGwrGF2qqIxsG/aqfWEuH4JVqPtF1jm3gLyOrrXfdOymfoOI
ohLhg0X50E/CslsuLIoWDHOE2fm4OC76RoHVyHnrliXYpBSPQ5p1Z5Pdms+eHNGd+/CRuaw3lAPj
brgVCFzhEakVia3GGbFZ3QLuh8UczheZJ6HmxnYDU83SZeXnhvWObJANx33ra/uMzhX9X7yEijHJ
Zmdm6zXQYRTRhKmEipxsHAgKWj3eOKpX15ltzUFiiqxnNirgyftl9Sdo6KnlLqEU/M+uzAMsKAjA
7wZjj3hHHOfbiJhaF5FXpSGYTDUUecKBXkKEUS653xoqANHm9b13qGbAv8Qxm+KwDSt/JhNgfuAs
TZ/MTv9jGfP2YKfjij+m0J98dov5ap1a2Sf1MAcPI+42issJMZAQFFSBGru7cerUvgryuvLBl1JG
U0krDa8MI7dfdF1Ul6vRj/cwhGUMm2Z/Qa2D80k7+qGOC4FxZOwvbqETtegS+3AZTOlB5UVQs/9K
p74qLVuLs8lbxJOR5v16S+Wqwj/f7Rod1X1jfSpCSIyoARC57SBfzIO/CE1SENqoLYbUFM2hscr8
fSVWucScm0R1xOdJ7sgh2J+bd7c4C2Vox+7S26BunOcB+gNfV1V/csame5YTQ1PyoqX2COkJwJXh
0RzW8lNmLGZGbLUasUHkcSMVsqORusvnNlPGhSz5qBNZVP7dpKbuchIDGhTpV9fUBfxzIzWDJyrG
hc8yyLyX3t6cw+qa48MstX1Rjd1k43ofLHu0ZjYgPS0lHn8cg/PRyVsv2UKDwInxNeuxFfZcP6Di
LRJJcSuRLHXcsh2hDoQv1lWruxxmcbGe81Svz2E6MUF2VEz8o2F0aII6/QHuzPA04U4fAsL9o+Wm
1ksHGf9s8kdEZKw8OKQIz2iBgpsV+ODYzxNfXaC+AE5P970ydRoFU2dafAfbfZgZFRGN5TZHzgOm
iqlgdBJU61dU0YzrZbDlx5JiRxKsJCoDUvwtYgJr92QEtftY5o7bMKODx9j3rUWLDgK0cpyvWlH9
l4eqpx4kXzigqmZO6M2jrnomo+2a/kG6Y+eKu6lkPNx6GJnwAjMlB3TZwAurLpuBXgON0O7O1SA+
+rjYaEjsxOnMdcovTJU35XYBYK6nD2mxLuKrYNpfdV52QTO5cepKczKSYBbuItm8Kigbem1wG2Vo
FR42r9NgbYSNgamLGHtdaa4XCptUwEDPXsWZ67ZL8Nlr24lNZeireq3Zx0RuCgy3WviJxNBelgHa
uLBfYNKE8dBeGo02Hw14vStAVPO++24OhvbHhEYrAOFh7Bdd5XRSi6yCYuqZpEFzgzU40AbJymwz
h3ezE0ykMIWzelI+4emYziUzp0VA3oeUqVjL27LsRtUl48JcbOtg9o4ahxdVbbPFoM+S+VI6XjqX
kCza+pyd4TxFZ12GTHXT+524XmaG9THP1tkfPirGvtq7S09Q8d9g9H1vvTKmkYT5qtRjWnvxaoaB
P5/9vT33mgWhawgBYtI63JW8NGB3uf+v4g5KZcFkol743nT93tCY/2FcHNFKGuWjn7sKJG02VwMB
RlHSonvjB7xuN+8/AFAA8W5IAxgMfTew+PUHFEKjjcKN/1v1zw9o/iFPmipkgvnR6OiL/dMp/Vc+
DDfFV9mN3Y/p1IPhldfI+67hn7/+L//rX/T/oZnDT1XS/27mEMvuy1R8/9XI4eef+MfIwQr/4yKA
ocWMDh9Bhgfd8V8fB+c/vL4A1sQRiLnCffTtf30cXO8/MBE78eKbHq323Uqafu3uNOLa/6E3jgMJ
zJrPxEMkHv/CaeR1o903MRfBWhk4AhG8heHrvsx/kaKbNfS40RZ5nPctmQAMeZLZ45z8/WP5SbD8
v072P5fZxas8AhyaAm9fzL9cpl5sZ0aWk9GLsNSDZ4/m00CHFA6OTfYBdYj6YJfzcqVE1+8a5nZe
ia9DQ9J3oP8bU+w3P0K4ZxTx2jmA79TSQ1Ji18aVaL3mfV7purkCvyReCoFCbsPdCTASbW3QllJr
2R0cm6MucoEsPzWgE49LXZRPMy0SddQL7cckb6bwseg836QVJMwkrdvyaqisyohdSj93gXLCt+Yu
72jPyYMJEVLSzTNR51k/PeV+eTA6rVpRdzRst3SLZRve+lvw6LYfMvEGLfKa6Pr5Bl5d6OQNbGS3
5OhcaMjUR90zRbAmOGHEcrg4B8xGomBdLydqw39/8yfbJPdFgwS9OPYQYHPosV+/eAQkanZaE32a
bkj5u5CWdlkzcDT1KT7NTR/ZYnrLRvMU6fh5VZtQYt8YaSe7+8P45akONMSJVteUASUqjDsA0QNY
DMpv3dj3Q9Uw0g2OrjpbKpuQfJi646pdolA+ljdmM/2UZP7ygqGMdwEchjpkXrgGnY7fGJtWLDQw
aPF4nSAOJoO7EQxvWSOOyMEhBzdndICjG94GNKfJdca6uRmogJHIzMgbzsxJmcymt1CVITDRHwsm
hjy4Q6XegQyE+rKXlrXEc0X5MHINbeijWyoS8EF60xCXm3ZuRv79jbD74gr3Be9+NZwZ8t0pvSmy
Bl+87LuNeYY8C2csRwJrHZgopR/6jLobhXXRkDcKTTmsE5AmMJvmesDktfw86Moc3tgsTg62n0+M
jgJHmi84WU89qIXnZ7QhlEHIHdDeD7zhSaeGfulXW7+xOk84N7Y83o6P/UWAM06IFQQ78K8LpZn6
0cvKwoiUZ9VxH04ANQEt1mvH6Iv7csJ+afU9Ix4ZYHtrVEYPGDPId5RUtnM5dy0uAouhrjFW6S7x
tCgPncOU+7VyGRvx9w/pZKP4+UsJJGnWsYzQEO///ZclHfi0cjWsT0zLfDkCLlPbGdFZJGyY/UPt
9stbs/r+9HBwunWJjuzdgitwXl8SmX4/TEwIjge+sQcBT/sdLqudP+teMjGiKUkSARry+rzRToj4
wG00Ndx2tJ6n2hG06sjXYI2LqomWtqpEtIhm/lD4tmqJiebRPv79GZ0cZvsz2k0MQ2xt8BtEsvP6
B296nmiq8Db5OB4GZ/SQPIv2X85v/LloBPNgmRgiGIrHmObXl9FzR8FjC9hdXFeTea3Mgtc2uPQ2
3df2yAiGfp3e2L5PGNF/LsqQV7Y0sIQAEO31RUXmo01TDWiTiWNKhJf1Vh6prIguLkEhPrmUphkH
PqJypKm01vNxxJaDM8Vzyvf/+jELetHmHoJgwbwbU/26FF09bwQVNLgdsod4VQ3FvmIrzv5+lZNh
s//csW8T+giiFJMl9voyjagBU0VvUJ5h+BdmD92hqhZFqOKk8HdF5rqf52WtL1K7d0vwlrVhF2zy
r30HX9HVAV1GtdvuZX5uv8FH/2GlcZhh7Bfw+uF3T05T3SGrzZ2JlVbnUyKUaVwQ4mT//iokGbYn
bIv4kMPs9RPoM2l0AyQ+WZGFJrlbmsjubefj3x/0niicnFB83cwGYzqLRUJx8pn7weRZNHOMyHLy
5syg838cQAjP08HZblevys4dVBQQW3568fcrn8Qk+/e6m1f81wqIvf71/dnUvAUqEyNyS5JojsJ8
J/xNz3hXujpMjGntbiBtjWdfL0sRMT6vfPf3X3DqeffzJ+D/Q+EXhxUYm5NFNtKiVm6wHzZL4cSY
fVBPoScUFZVXPhhqqc97OWXHUTnzhev38qoqLXUO2bUmW+1Pl0ifOVkzncZTMG7zv9/0+cL2Q8oE
i7NO56Yrio2qLQJsYH1p3TFHR72jzIq+ug63+RplTC/f+Or+tBg4B/eNjdDtt2NmbZGytcjeYvZZ
aLVmROu6GDj+ZCHYgEXbqaAseqPHQD///VX8FimyGPC04HCzUFiwvbxeDGGmzEZ0TgaKMBCKSYcF
2S+UXjJX7iQnk716MLc39rI/XJUFCHRIz4ld1T9Z/KudSbp2gLIDZcvIXIbs0zI3A84hzqJWJDx4
gcW0Zpq3jqr9Lz756pjWaXl83SSBZICvb1euKG4VfeK40JsbJCU69+ncw17mEp14Kg4MyO2Nw0QE
dtmrHTp1GmX80JM26AE1Lr3DYTbNHxT+y+y8qbLAQlzW4EGjRFb2SRHq7aVoMGE5D+mQp1AAc9/E
fu0OtCS6dGPWTB0E74PMRUNISXFU55arhL4YQa9pdzTb2MajQxn6aqz0KBhQUzQgDkScGF0F3geb
MWQqtg3bv6U6q8KjlXY2O25behRxfdUyvIqSNUgAXiQSKESJ9aCaZXxrHMt+3Jw+Sd90QMUJtAUm
Sa+fpAPdSQOI1hil6OkqzZblUFr0A4lku/yoslbFZVOZ4AT1cm0It7sK9WreAsC657qizRZoBbCb
O+HtQHvnbnYWEsy/L+4/nBds36DzeLAwPuB0J9e2yMZ2ZqCZbbbet5LtLAb/md+w7f3Dfhpggcg2
xuPwWdWvnwSqKmp4VNBianekGk3A1DB78bKBqqlZJEHa6WsLEN5LgilYmY/lm/H/4T5D0j1LhLiy
BPtz+CVKnZZKFVp7RuShnn6mtD7GSOyyN5QWf4pMSaWQQMA0s1eJkxslgWtM8mbKCb3wztzdN9gy
FVAqZgVnWqiZ1lbThxeda9pHYcviLBjW4t4et/ACca6N14qW7VOOthpjn82MQyuHQdNlbb3xQH7f
T/nIcaWGPsJfj6jp9QNBSFMVU8Xh2rQ+Z0Tr5Ie2N8uPO451S9PUutBZ+XGdTO+Ns/XE/3EPn1xi
4J/euXgOBdbJztaaMgwxsTMizCfFeW1n4q6dw+4CWbg4Dzf4Cb+YvR+eAaHXZNl4WZrlcis7KrOi
zYd/N5r2vz/HJXnhaRCe//y5v6wMbYGGmc1A0GgImaAEHeNG22/ZxFt/eN4sffSYOKF4iGJOQqZ8
xADHXxZM8XJ7OjgVWMIg9ZqT5872sbHa7X4h4f+0WWYKo4BHAy7ajU7GglnaZ7XptPBfUDaMpIE+
jtcyf7H9zT+2Q+FGis7EG5/s78kuVdyfqScTCFEHnZx6C8hBN02UB5ale3EpjPcRXAcG9FhxvDXK
5fezzqXKZ+7JHJX23xxBs8aFSNI8my0tgzu1ybqIy9r5MGjT+8DcdMIKob2Xv+8If1yHCOmQKFEo
x47vNMJqKLthI8k6DPMPPrN2z8xUsDvbldnGta62/GA0uRUbpFQQyJsLaYfgDXhnxX2jEF7/xpiw
Pz3y3dzGDigvUD89OXlbp1vVQjYVrd1onmXDShHK6BeJfLZY37Rh/cOCxAIKgsqmDsSmfPIZOrlH
XSDkoePx5DwoIMACbGodiDZCMw8rMGDDqRIEV+FynhWpaOOmacuaWSxIxWMTzQ8cre0WR5/5SXTW
avyx4trLp/IuHOBDz6YNF+ZYw2Ra539/d3/87awUEh0U9NzG682LXjlMpeK3+7O1vJvLsjzvAo2f
SD3LYyfd+sZOVYlTju2+NXz096OMvYIyx8+SOQ/u5NKltUmqEiGFmcAB0LMJwfALaSZwUAP31HdT
WI/XsqTD/N1Ef/h+nRELJ3+//T9koPwI16EsS/GSTs/JZqJFBaeDf1+k3LZ4vwyloNoCYChXQQ8T
HGPeAlIFE/WGAtV4BmcoRiAnXX4YFtrcWIsSnKXManoj5vnD08EHFCoPSR4V/FPn/EL3MLoZQvgx
s7ZPapkwOBo727opGJwON8vQzQxTimG+SEPtFBc9yUX/4e9P5/eQxuW97pVrHHzx9jr5jLSRjuGI
tIDKNRODWCBtsursrXzkDx+rZ5OdYh+GsTrL8PUSbAONZgmolf5lmMGyDmWOj0fpN5HReesbh/Uf
L8bBScUBrh+p9cnFGi/E8EvgENHhEFjg2/FlaptnurfW079+eBQ4eWqIDjmjf9p4/XIaVj6iUNAf
vqw2HS6Y7DQfKrMu3ig+n/gF/jx0ETDbAp0ozQUSs9c35NfFrF21b3WhV0D1bMtTrubRuSiKbvzs
gXrYF35lhwkuE3WyZVbZQ95n3+xFKVC5CYdthT1PxDTEH02RDTCxXqFi/jIHfAETLQaX+Gb9+O8f
DvWOPR30HYacnpwYVBVFoJ3ZiOo1sA7FFGrmmvXuG5vb72mDS5WQeiFeaWBB4iQyq5uBsgf2MRHE
rheP7KjHwh4tdHy5f00c+1a/1t6P8td5ikuffJ/2SQvMxU3u9csYGO41EgwbEXlAG/UwCh9tOx8S
ZxvVMZOIEIomXa/pB2I+VldzMjF5rYyKxbGTHsu4C7WINhJV0JzjTpedDYFEbkR6fIGV9bUbTu14
XU6jfCPY/sN37rmCT91ircIwnqwhe+tWC6DIiFAFDqSlsjg3tKkP//6d0yXljKFb5DunU0LzCe9X
UZPbdtsoLlEZ5+jE5PTGVf70gQsLT33Ofr7v0wNty6rCXTC6iUZInkSuHoZ9PW4qSW3hG/9/2E0w
urZYX3T4vNPW3roJs5EoEfAdbXJUMYW8gGHMjjCp4cW/f3p84j7EB5UijqzXS2vEKGVpB5YWnMUU
tZCCFzV+8+/+fpU/xI84/wcWBehdnC32cOHXTSvXvpxXdhPU/wxiglPEznGCExwf1rFNSkwv3nhf
v689ejN8Ltg/YE+OQ8LrK4qxkNAh5HkgfX1UuSuENjTlGyv891UhQOUQ1cLb7knryX6Dit6iwsFJ
NiuzPsMUBcCw2Sz/gF4ie6vuwy9+vQlwLTqT7PrsA6RCr+9IlZbMDSa7xGRvZoIiFo/WYdze2Nv+
kAZRwUOrT32VxW6fTt1GfKuLLm1xyplH46usvTVaUV9ebt6wnCtmdEGY1vLBRL9wu2D6eIVFsjqn
3OzS+oYTr0pvSCypvlZLGz6ugMI3rr2VT6OJ+VP092X1h8fv7Sp3skLGvpElvH4k9dw5RYNjFfhw
TkHd6Ois+NMS0o5N7U9/v9bvS5hqAY52LlsxSfHpHuwK5J/AegROmCRD9tLpQyrUxK2D4JGjT2aP
BRoP8cYt/iGSfH3dk3sMpxTzlo6FbGTUMYV0vpR9jyjZKrfEDxrxvgZfxz2JiWa+njB2mzEkrcKt
i7RRdWcoZwAfqqX78vfHwTn3+3r0yJbFbrQA+nBq9NF4qBV0uCGfMvOhfzeCmBsfzH6r60tsQEX5
uLWzjVdwllk/AtTuMpZF6pWJL6eyfyfAycJYSsO8bb2+FvgOqoH8wMmCR9p8GK7y4mv/WGSZ/VQK
qaFJ/Z2SnOfMM4iMQ3EI+/Kn6Gyz7IiwJGfacI+JVRwEFUgtbmuyupwR1IqEdhagPNbImImiFrTK
BItdJACUuMzvo+jEgwrJq+JtWdQ7ilQl6q5Mtl/nDkT2alLg7UQyvQuvveJgGfMrtYhB+Iruuvap
eHLW7o3bCawaidVQ6o+OV9b5IZSWj3dXunU4OJr2ju6Xg44ZLWG0CQNSl684U/AlB4Amkj8Yimvg
lglKH8NSYiZjqd9BqSzfpVnDlYzrNOhrxgio8ZBhH+4D26WlOoDcE1aZ3ag/YjVpPKSWaiMoXWc4
OrnLdGmckl1mP44Y4iSLOYfvFisDqc+HrnNi5H7ZwQrg/OIAhH2LzGneHARytvPJH1r324gHvp2s
YnYvs3RmNH0t5vnYYtWV4LDU+xE1QknosVsc4io3bV8HwOGP3uRFRSmZUpH3qR2pcSUVtIlYI7k4
YxhbjeM3Z6ItUbfb+EC6gAXSDSML07GHJcdbhnwp75cj5o/uzGjJPEe6KYv6ocEB4XkE1HhedfMO
LL+8kIUnrUOQNvL7MNrW12oeuo9paGz3W10iY9TlJL4Fy7oC71d+OQBpo2VMWtuczdg15m68TB1S
x7ixvYYGeZZN761Z+bDV/mg9tbXMOPdbn7Xjl324xl1a9dYNs1iqq9SbBaSPlkhNpFVkyzkWFfqd
Z6XGFxMZG6yGFRgfp0IHX/GzQHfQBln+iIUDXW9kh5LhR+nieiDAi/9Zt4EvEyPstnvfQ1bbGLqC
e/a29mAWRfM8DHXhJIg52jnGHR5clpXOsM1ZeOmjXmrbxksqs64Xz+vqqFzN6XZG5/dSoaC6rRF8
v1RSd+WFv1jlxVATCm4tyCW0hjU+dmWZW9GA+SZkpEZdGFV4d1zprpP+AQk94jbo1B6fOGs1kQmG
ZlkePEiQLm7xN12xAFB5G7kToy6SBdunL+66oUER4aR0nG0pbRrWH9rcps+Pq7FWDFz3N/EoZiNj
vHXrg0Zrf6mzBJW4rI+lKudv7VhCjAyjVSVbb4JHdhZ6ZbD6qX+qm7LtwMDHGfkTjcoX5VeYnPVt
IVXcZ26wMWwKq6rjujskRP0StvKweoVurgpz6LtoCK2tOTdwitm/Q+18rOSIjpwhP86VTums77DY
/KOy/PY95oABYwhssSAxmsYFY0Wm6SSbnS8YvS9N8b0LrQWjONNIn702665bvRPvIfqEz0i552cX
/0K2iI2CN/aIaEUiamtDFRekeyJG/drcGXXTuUxRtaf3puNsz2ovUyjpWSOgRIvUSU92nSf5tE1P
5rBbC8y5GO82S2hMHTdhf/LnPL0v2LVVnCM4eqAgsL0LdVa3rDyXrKgYUNweQRQ4sVNHu/MlChSM
DArw8iHCvitktGpXf51GC+khUvjlIPoSE+cMecq7TRbiZZjr8c5cOplHvTubL8ugap9lu1QmlfHB
LCmE9n0cAJn/ULjAfNSYC6C/cMfsHTTXPicWyt6L+YoFj7gPzI2JQZvnJjZ9mYcFe8Qefee8lnFZ
jP7l2m+TTNzBVTc1Bu9egknvsFylhmrWBC18jeh7GYIjVS73vWXjR4CspiofzGDIX0jZKKKnqRt8
gWWqPhZaTY+uPa/buYlvWE+RgNImNpzz9NHM2/Tn9tOwq7NRSN9TKBJyc2N9OEb6o1uF/jiBS1SP
nrPVz2zeYXBtuqTKcP89Fu1YHeTnPsYEsIh4UTPS1as/BPWwNWcpn+l672WFmGIN4WbfWYDV45lh
LyZaOxPbIMwbsPfF45ouSARN0lxj9YfQm7V8veAbJ4kFENLvAHuBiqfF0f/CwPUXNCb10AsXnbK/
UA9uUWeUS3aVgtw3l6q0Mb1ImYiVlGFh3U615KyahDNa57b2cCIpnbS6o1+dygSSCCYsHDoXAw5q
kyXwEFtngh+ff6MMPGijaTBXuquGtrGgbjBziFY6SI/NMKQP9EFRdk5eNeZneYDXwgHL/PzDEmzS
PqbQO/iHIqngNi8xH2SkvCHpZ7KlNVhPBMwVoG1uGFaC5fWsz7NgM25HL8zzOFOt9zLkfjPx3+wB
O2F+/sFSeX4usKDJo4AVk0XuysCBaMvlthxNWPuHqrWC4oxtgNFZs9+iUGkGZ66jufbTr8zuwO+R
xP2ba/iVeY5UzKPt6C32/eTZHTpdl6lCB46lAVsWuktI08J6d86fhAHGsgk8IprFDZ5tf78bw+Pg
iOhb+PerhTb7sJppzb9uh9xGEeqb1xKfRiPpTaO7y7QbMj11FZN5tLVcsnNlzeHzvFs2X5SDxNeY
JYATS1534W3dWk3S2FgkJM1PYGiE/79blw4ZRBP2sHkZ/FsX2wzI9KIK080Azx8RMBQ2nIb0bHBR
yKIBp+h5yMagVtdp4YffhPSXT1Qx8XrRZeo/hgGqKiQvZe1GSD2bL8SBKN5xeh5Z0bNrzpElFueL
XvGRjfP/Ye88diPH1jv+Khd3bQ6Yw8IbhqpSVkvquCF6WmrmHA+fyO/hF/OP6sFcFSWr0AYMeGEM
ZjMa6ZCHJ3zhH4jz4JQVM9IipjUje5FKNkctFjNq7ZtOql6b3eDcSGnf39VhHF+bSxPdxKgfiPOy
Y7uqQitzbn9lvmvRd4e0PUIj9dBqGHMPLL74RsBn125tZGrqhzJUM7QhkgwdEOhCskdo0n2IRK5+
zRromVBHRKajKGVa1znUIc/Rh4ludixDrG2cnyg0SN8HlZ6mvIjYAPvYaImncGmGUOeicqcmBEk7
DYXlg5G2Ux/EqgS4pVUTdWfRm27uzE6eU9/AECS6Y3/EtTdDUIdFb3ASYYgr2V9XxkN+XqdpmV/k
uj6Oro1ccnoBIawFp5LLeesjgZJmZxiV6VdDWVSKV1tI73oSQUTjqqAL2itjaMKG+63IiqAxckfz
mwGq0h458MHe4ySQ1OezvUoyZXLaRju4O0a6x2hGB/Q0wLJ0pGH+mLdSel8lqjMHsBwl+A6dpBvo
UJbtR7nSMmKgxRgVApWs4BjqnSgLZiPNoD+NTvYZRJSuuqFTyZ+MwooejGou1HPVmuPzaraUxTey
utj1GXYFfs9SuYVKFLegTu30gNXFlJ7b4zBdlZTJaFPNQAlcEBtDCb9jRONnxJJvCDqzs1YIGooW
Z3oCxw49cEI0vJJY18KQrEvovgqWOHlXWJd5pTmcgfoyEK/EkhN5E2Jmd0phTfauIi5+HJHBtnbL
jDKz1yL1VR7UwQDHDH80/jlaacizEZ1c5aWQr40QjhODA2Tw48lWf3Bdzp/YTMbsaUDEP1TaZFAb
qYvbWonjEG2asP0q1055AzY7C4NChppUTSN2gZZa0J/sagVeEhLLZtAOCD759AO6S86SfvSMGnbV
ZbvAQQnggSowGPu5PlhmlXa+PhEFuLIw1GWXIyHd7VqzyFQflZWVp2MNGUdSFqFDmyLBOwR1WM5e
SxXONNxsyDn2dXQgP4GVb64NkOvaIcahqnbRY88KJFjjrA7Q5AlHP1JGiNyh0hSrmJimi4OhCX7/
36KlzbQIZQ8WNNGUS1TYeFE/IrVDx6VTd+9nk2+0+ihpWNi7gagB1mJtyjVZDvNkVCfuAGHUoJD7
xyHWERQRMUAprCKZB9ug4DzJf3bt0J7H8tid5/UcPpnIW/x+VQfvTCg6NB1XSOimWiVAdpVt0SLT
BgsbInfWPVk43XlJqUenlBFf15JJ75EpBUQGLoo65nEJw9BCwmmt58VJxVyE8Dp/6tLuZylBTaLt
rZ7I29+ArRkITIIJAyi1QnQ3M601YBhqnTKSbtImJtMruSilxekRIpsfw7iYHkyj5AhUiuZjJtn1
TSNgVQ8G8ixNuKQFQYZTI80szfM+Wyya2++vhbcKLRiRrOVc4CjKFpQDRFOGjo2BuYh4ynmMSUid
Oa29BTGI2x7aNAIXlTixAtdvuqmuUVUAx4WQ4+oruankWRG3IzuKUVHju5BmZUJzoE8dP4Vyvuss
kxq7rSFP2lRzdqLm9npsFv+KU7WQ5MQZa1ODVSMnzOySsVf7i/Mqm2BRjkX3tVPL74TB4e1cUBzo
pJOmL6+nGi4a+A46ZDS16QseL74ZGyANa1MCGWkazsl3inNUP5oAiwL4iKXIv9AMT0/M9OsVD/QV
BA6tWYCpCNsdDyq1ipMvyzMGONXOIbGQGSwEPxUyQZf8IN+/v57eWPEcLA4niyaDlKDKshlQToa5
qYFCImBR7ao+zQPEEnIP1Ri6BqFjIleErB43pU3+DYnSachpgHLGdw46mrsFkO65Mg9gk/TEib1J
1YmK33/INyaFa5ATEPAJVf8tpg+tLruOUfUiCKlNlBookMvVZZxqO7lRHt8fa/2qx0sd+LW+LnSg
LoCEN+2rCdnGYi4tIFBjVV06ldVKh1RHQCnQYstYLaD06POwzFJE8Uh28MmzoSyeqM+/JtpQvoH/
sbrAgbuHaXP8VcDWGWa0QkrUUPTFeaUupu0hqa/fF0o73UlNo3ybw3HJcTcZJd1H9ZfACm6F/ShJ
slOd+ABv1FltGaCViqKyBZhZXb/QixZFotlS/UxZGNNWDZp80aEAEWDUS2Z/KOKKonYR4yJRwczG
8Uz4+B41uwYdrEObpuPXkfpfMNRd6L//tV6vjPW5aDmByYLRssVYt+rsaKJnZaR5kfvzAqTBSgRc
qMiWDvmCrtL7470+jIC0ru6ykI5WtNXmu/TSKDcsRHrlMIE/C9pTmIFBbCd6WFOCSBBdpxnlRQ2D
2unE4OsfP16avCEHEZ0OjkQabccfwRzSVKtDAbR1Eu2+beoJImxunVh7b0wpK49NACkGquQrZJ1p
oiG4Qg1jLFofYG7Lt626KDs0ExC3zHEyP/Far/sU3Cg0wNgoIJS5dI9fK6MuIUkGV9rQtNGNUchY
9qCm6ek9ILP3P98bQ1n02GB4rhw2XHKPhxoLtVV6fEoAAQ2Lv/RdGsygZdylCedTB+vrg4QRWCzE
t/SkebHjsdBST9Ixlrmk57i4MJGd+gyRB92wxSjtq3iM5skNpam7LBwJE7BF/alixesDqpS9uqdg
PFhVdY4yMgavg7QElGiwlRh0NCMp0U7nObjXE8/85vSomgXiF6Ap7dXjRx6dGexnxG6iWJWiwFmN
F0o1KbtEXpaz97/E6xOFZjTf2gFTyBYmktyMBT8uw9kt9mhOy8VNO2Sd7ePaNz+myF530NPG/Gtp
gj46T2c9ooukJvH4vVHjrA/apUWRwS5AgfkaLQv1Qx07kXMi8ngGRBxtOGASNocw+Tt8EdC3x8+o
9TI8dzyivYV2oPgcJXOkeBP0DcfLKVfPfiSNIt8jdRpP+35GSPUjAKIOiHCGfuVsGUiZAYLA6gVc
jL5DbxP7IatuBsxQ8wrwOJ0f6TrKe7XdjVnTT26DGabqqhCSsEUewnI6LwytvRqKpMuCPkf9rIvk
eD6TBoSU/BlRJ3HdzQjZndgoz9fc5tUhB609b2YASZfNWROGBelqFRJ1EdbtJwnhEoSx7OwbtQet
8hd7KJCvY5Nlfib0vN5xp06VDypQXEHsmcVlk1TS6FaTad13SD9q33L6C/dakoofFoZZjZs6+lJ5
Zs+nd4m+hm9pUamUGEZd5AHCf3FHNzGJ799feK8OUQqWpBQOe5J/4Poff1MkwtA41rXYk2QSPac1
sLNqxXQCC/k6rAIzQH6kGYTNRJErz/zlhclM2YkSIp+YDmF9mRaDM+87NGNiP0ftfJ8strR8FC0G
iV6SlMWhtVN0uZKhrnwkJStgisj7SH409zCxqXSEajAi67WcQDK9ng1IbwBk6VOquF9swTomtW1l
po3n0bmZ99GA+DRWMHLwu3PORucYRGCbmAZc1vFkUBMxUjYrRSTsVCiCAxjw0LRBvPn9cdZJPV60
oELQjoBCRpLMzB+PI/Hf1a4wEw+76dg3ElNxQyolgSj6stqn0WxejK2irVIvenfeGklm7N5/glfx
ATQB5hNKNuAnrD42qwufmFFrUGz1cN6Rdp0uV64F0+yS7my0ipT2c6BLCA6q9AVv3x/61b3N0A4w
KPIkELH04I9ffqbVPsiJRD91ahZvgnlylWAVc8eho3yYw+yUGfgbS2fNQq2VPoXEwVYnI2SXA6el
2NLXmXw25/qjgGN/4os+I+mOP+lK2iYTWrmZa0R+/FYhmXCfizFFPqUwPmd2C7s8dtbKfkvUgHxX
l0WZjyUibBsav+UYLFBHRQ0SbKK2BACj0sabKumGH5KuoFaLOq19YQ0I1OBmV+afQZPMOODFA+dA
1VFV79RpuQO/pl7nltVbO3VKrMGdF4Q/XOrO1re5VhwpQAN61P2FPWWyeaQphOnUoRPmGlY13FQC
0VGUcQ2ZHn8pSffoTabhE2rmyK7AmjGjXYE2sBPQhw1h8YISzv1MAhTg93rRLwGFZzRsceeK9B0X
/YxGGzfVZ1SezMhv61r9QE4yVQ8V5R9xgTg7yoD5PPYoFqN9TZrSzbmCQHlflG42Rt2XBTiW4sdR
bcx+GscQTBOTuv2+zxaHiAIXyxtJCi0s/0RHp6pjs3yIAFppLrTt+ocD/SU8xKjFz19rWs1nhlX3
iUsauLS/Tov/BTmUm/qpvO/bp6f+6nu9VUX5P6h3Qur6Yk/73/vv/3gq+6QX19+Lp3//533y1Lbf
/3H5VJVPL0VPnn/tl+iJpMh/wHICsasToEMpWi/uX6onkqL9QQ4vr4RTwmlZWansf8meOH8A8QXy
Tc0OcB4Qs79VT8w/QBobhPrA9yxHI7X5HdUT/s6LA9jg6IVpQbVOIztZn29z0LeInmGXYZ8NuaOg
/4w1KWWiof9T0ePq7MXU3P46Av5RDsUt+lF9hzzL66GUVaIHHAJcZi7a44Ohw4yhaZr5rDX0DhtM
Bzlso7dPpCZvD8JNYiG1gXvP5n0gBTc9EnZntWJSxKfvEUgAVE4M8sakoZIA/RZAvExitxlkHjR7
aYrpjMntH00DR+BK1aYPtAHC3+I9G8Sb/MsFpZKXwEN1NvejWcpTHE7VWUoFqkJSPs9AAmTVqSxr
O2u/hiHmgXFKVre1XULzDYuNqD5Lwl57QO0g9Lgq+hPB+Tor/7oY1nchSoOp4FAQ5122NfHUWYZZ
TPoBNpHYg9TXUNjozJ5TlKc6E1rdnAjpXr+VuTInVIeiK8DTLXpaBUbSDpYGlzQsIJzRV5Pq9lTh
5623YmtbeH0BLzeMTS5s9dUUg8c4jAkNPtVoCIcnHXEdaaUZ0qj2399E7w9HxfF4E+XI2eFxrxwk
jB12q00Pl3nR38TLoFPitpsP7w+nruHP5qMZTCIAdKYQ/OnmNl/MjjtnLg85xvDfKswW/qyHZZV6
zpS0x3IDMhv+NXZ2O5sj9xw9JAos0oxovxzZ0eIL3RhbRPdy6ysKghRbrAoxXzphDhT+Ja/Mj10B
t9qtuxhNzyqTx+8Z1ibSh3ZWaXDlXQcD+f132u5eKA0cdkRcmJUDSt5GfDjCo4zRDIcYLu/ecqb2
qiA2OwgtTE40Xl5/LIuDjuMdvSGLuGv9+YsaXEifW85FdygjrE0kLbK8oRXjE+Ajwxv7pZ5/81xa
32ytuhPJ2tjVbRd83giFRkOLKDtKdcuE2rxtz9MBjZrs4f05fL21GImaFrVFciZykeM3m9MuNaOh
OZjLAhyppPmfl8no/fYg6wnO5ceNwX2wCc2HrKR0FVYHbbakvW5JEFGmQtm9P8gbqwFdAZIpE6EU
enZrT+HFN1K1RFIGq0C9v6oh2mEHj63mREnUaE5kbm+OxAAGiGeZ82id0xcjGRHSiRJ+likQoktk
LCREhMo6yKdYu3n/nd74OsbKbeQfFjoH7vFIsBjh6UjFQaiSju0x+jiJhaHu+4O89TqwwciYKYUA
S9+8TgK8TAYgeZhKlFEnw+zwEVG4QspBP5Envfk6hCY0s8gVkQg4fp2piEQTivwgOYmgI60hvKkX
1onFtn7n44NufRMY3zA02e7bPqIpgyjVemh9lvPdqHNxVVtDfTWBnrwr1VE8osBbn2C8vjkk+HcC
CGrhVB+O34tKo6GixXrIlib20igud/KE2ogJOPgA2Qucv4T3x4n3JNR69abEoqtg4loxRL5ns60s
C0ccHSRiZyqRHYzmJP8AH4iPRcdmm/wwG1U3RUAdSs1Q9+jmtyl6szGMG3qJXRsQycrXeGRPeMZn
qPeGZtWemyAuv1C4SEswt1G7+i9jZehOehfuxlxZbETF0f/0stYBOd3UkB1w2lH1a4Pe0HCbjtWY
oMNQZt2dmZTgToFjyZaPATL6/Q5iS30D4WeMvxupUsp3aoKOl5ewaHTPbNTwhjJx+jNBBQjYq2C6
gzaUqgcJSdx6NyKyV/hJNh3kpQfIoM2xfCWrg2wFXcNkkA0WIB/VxWpchTIZ8p5FOAaKA+/2DFSg
fY0sXfjVxNMjBUY5qmflnIU/Gx0rKlCYvfiCkwB5GLm1PfI4afQkUQ/3w25As7YwEivbgRofMx9j
MHFpV32luKqFTj9NCfpwPlCjpjnQhX4GAOE4C8vDAoDG9lrFLBrBId6ko5iAWEPn8QC94gaSWmai
epVtTHEQWov+ZZRjhf+FXutPBAKz65bjLMdttw/vm0aEMhZRYb0DA5uhKlzOyiM2TxHcss4cv8qR
UqMkrqvzVZdjCwJHuRSPEvpWVGSQFEbOIsbWAZOevLnApBdmlphQ53BDsDvmAZRWVfqVg5G9W0pG
DIUOFMrdoJvDVxCU/Z8hG6zzKz2STbdZ2vEhFVZ1B44anGk/zdRMD80sicTv1QmQnNskhn0JpiVJ
D6Irsg8LEt7a1RJPUgC7V6n2rU26TJnXsvdt3TyYUpWHB1tw5yHVVcu7xpjMya1xidrH4by6g7DX
7mxFiVpPQ33gvLez7JMw7OVbHhXKFaJ/0Wei/jmj3pNmHcLNhSHcFhjTQ2T2kgbQvrG+FAJ0pG9x
oyceYCQymZp+Y7FTUzTsWZB996cII2v00dfNEx9hueT7EKfGI7Y6gKOdMEIwWUeXqbigqMAWL4yW
srKCetNP6Mwca1gbYOOQ9kX8fZmjSjkbayNMPtZSx2wvhilsd+oRlvV18Gz3xkSJypPIJXsSN82q
vF/yzpE8lbJnx2AB3QZNkKvIUnNEmgtBbhSVzewPoTLPvqO30p54KJIARsXSJxDskeKHA5qAXoWd
n4pzfC+WnS2F9TfgHHgYUrQR+5gzrQtiqkCr41siKx8WfHdkP7bN9rOpAP44mHPVhr4Quf0JtBft
gDJG4GVHDXmIAxONVtBI8lz7SOPTMakiGUS/IUdZj150XnzEorAp6NIpHZZblH/mAPeG4gf18+Q+
TxajC8TERr+uLYtGooVZ089cVGXmIteC1cxSUCQGsGU0lY8vEe9uFuile5igcZQkRhn+MGE6mZ6I
02QEOIITy642O1VzczVPC/xb4rH3dbypfqQ2ZcBdnVgjKmJCXaWGw6itgWkZ+fRpHmvdcPy6GCtD
QwMY5bXLUGiUoEQUq6bbKooSX4Fe6n/dwP9fdvknXesXwcjrssuT+BE/5flTd1R0WX/pV9HFMP9Q
4bHRCl1DfLIkQopfNRfkZPEQJZqkpwjhFerT3yUXSfuD5Wo6skx9BekYsp6/iy7PVRyaDxQwYMED
ptKU/3nVBWtjShPICK61WHUlwm4imlIMrYoxeegOuS6hJwQeFml7ze/F7Jy474+Dp7+GssB/IWHF
G23736U+FQVkMzpXIT6UluSAOrXyUzqjr0dZmapIGzJryEc9a/a9iG2bCj+1pMkxPQbm7iPyrwd4
Ytknup1vjLIKVFJCWFm4vNJxwDTIvEMIccVjnpZDEWqK1/XdSbm9NXn5Vyi4ThmpGheHDD+R3GMr
xoZSjjFxfcWebYnHZrhsMEuZS0RPUvSTVCLqxTqvgbVXIr80htAfCtk3cE2q5NaVm9FdqlvwylfW
cqoTdhwwrg9Gcw+sC9UTdc0oNwFjH3dGYcsq2IlCoXrdF/dVZACItbFWYyUJIo4kOZFTbtq+vwZF
8oEiCoU7YvD1o7z4tGNc4qCT0ld0ytQ+A+ddnfUyXilitro9SOzan8xmCkDUTmf4NcjY3ZjXZWzO
e1Mr47PYTCF2GkSaL3b87a/P8bKaqB7nH8/PhUgZbWgV9Un266bw0k6qcLDWTLy8xJaB2EPs9FZR
JehMQ2W6oM4RyosUodwt+XxvzsD68cWrPtspkSPW49OlneJPtMBsdUPbImaDm0fEiYkF3K66ir4N
iyFd2FBN8Ogc5xJDTdytUinRg7CT0BfD8Uv9PXGgv94K2BTHAqIWJIrHs03vFQzFLMcerRmAulqS
7+FJTP77k3ecAvw1iq2qJokod+QWKLdkmjCNZG2pEhoEVGHQ8IsK068rnMjVLD2VXL31rViYZPIr
VI4E6/itdOottYVlAgFJji9sg9aAXFAMEmKqT6zX12cEAssaql8axz6HxSa7gWaeyXWjxB4iMfC2
ZGVk36rlqdW3HjXHZwS4Smp+Jjo+fKqtrrJCZoQvLDO46E55Dbx+vkE+ErOEBOOfvrbQEFYSbTdA
3vLy3LZuQuw1dotJuDtdjWEQj5hN1tl9j7Qs9l19cRsXkPCSTjIOjZp+szUHQdtIGna6Ei6BSpsU
ee9ZDnIU8NwxwvtEzW3zzHbCfPf+4nh9/CFNvl5LYAtZIPpmw+PlgyxQPMden2MYm1h256kL1myW
k6sepW/Tl+AsZVl3SibgjU9nglQ1cXGjOkeKerxK1FYzUaG0kDUVWnxwmgkT1SGtTqz9Nw5Rrl0y
XwBZJjrs689fnGewSCEKqWskSLOG+0rM+2XWQsy0HBSPJxHvQg60E4O+NaeopNJqYbeBmdoMWsOG
GbkeY68AUQRSM80u8YrO7vNRbQ5toiSfB03kO9sqkxNlmjcmlXuZEIO2L9vhlVQBe2SZRIIs0iAG
0j4ojR2cjBP74Y0Njv7OitLgkiCI2mxwu9chclgyhzE1Styk1PlgNbLwsZeLTizP5+Do5dYjfqOu
BQ5JA0O4YjWOPyAezQQgfa27Wat8q5Pcj4fZNyUp3U9QQVyz6u4juIw7sN7JLeJ2D3GxMhQpAe5R
EM3JD7XhDCMU5NDtMv3N6f71cKAZVuSzxulw/HDI7jU0wHi4ZTDiD9OyFFdhR+fh/S26Aftwcj/P
wb+GWdfbi0VcIRRhAjLWyakcEShiUGAt1RBtFsQuMzmMzzoj7C7lahQPTQ7KvxoMMjdc3j4kKCP6
fRv+mFEigGeua2etoww7SRRfGdgOLHuKPowOLE8VL6lAQ5kNP5uiCJTBeTrxHuu3Ov6WiAKuOotg
1IEUOpvp4mAWeduATe1tO7CdpHmczdz5xMZNkKm0hj/7sAQ1nyKRhiuvlRoeyv1CdgdBnEXPIMcz
F20uT2fz4k6sYM2SYe9Jzltpyn2+erq7ojJwux4QNMIuMJlguir6mERuNCY55EwqVK4xUAnB2B2d
5Pdf8Pm62bwgUHTau9wUnNlbibVmCYvJ6oQBIhBWf4Vi/VdeK0eSKnbOiTpITjWKRhQP2oCsaLpL
jMTFZ8kM4El7RWfoJ06iN2Yc+C09Z1QBVzrI5n7s1CZyMl3Aa7er+VNuaD+lBp0nHGSjwNRzcWK4
DS56XalAtnjzZ9TS2kY6XqmA0vSuZDO70zTDflAuV+1eb5ixkhiGot1nBJSk7KHpYeiFc11WQNFz
5hPbciM5tD4GW4JDf6WIKHRINgtN2Fm7ZhQ21lNFHUzIfTz0g9l7hNvDJQzvBeb/YlypeVddoF6e
exOoea8vKjuo5w66YZ0q32u14Pioi+w8aeFj5jhjPowQ8/3e0J9ox5xoH20PVdJQ2UEJ5FkcF+jr
ZpPjxKTVS4i0NhVhc+eU0o88UiY3K6vsxFd6cyQAtiS2Mr3gLVukb5q6HRvA65JU/iyKotnXRjnh
5yxLJ0Za5/loPwAnW1NFAGMqC+M5qn9xcAmcxxUDRqSXNIpx+HYGx9jYVcU0+XOCs+n7u+/VWqfJ
DLCC5bdG0rKzvvaLwZRl1eCYKiKZblH32C/HnpPr+wq6GGjQE4O9fjOqzTBP6NbTT3pVVqd6O9vZ
xGEVmqgCuPZYtYFCs9NF6aL9kNn5cqHEgK/ef8WNGj4LexWIJk1lNlEIo4tw/I6zvsh9LwFKnEsc
BuXhYSzmq2rU3bR1LtJkOs8sfZ/G0yVx3YlN9WrVsJ3QcjTJSyloWFsFnxx5WeFMgG21eNQCmF8h
IiUoV1rmdOpLvppchkI6FrgjQ1I62bSh07DuG0slismjUsXYEhZHPNcWCrKd5Gepgf8iZd/dibld
o5ajxUq7iS3IBAPSoQ2+ObtGPDeNcOgJgknK9ivE2qf7EJ030xTtqwwleDRfAMrWN3XU65dNG/Y3
SjQ4Z22UfTzxLOsbvnoWddV+WhGD4D+Pv7OdjM0y8w3h5c6Sr1rdau/TDLJrDhNAstCq93U4yje1
uStKAk25nN1eHk7ILb6+z/B6wOyAMwmWlcIXOX4MsA245uUoGcC2NW85Smoqm3W1Q1RggdkaPWZG
GyJqMmHlmM7KjRnW3b6fFOFTOTB+zIW2f56Y/y+C/vMZIfPfe21dV+34n/8RPb0sgT7/yq8SqKb8
wfUBnIcMh/VLrPx3CfQPcDiAhzk7uAyJSlj2f6HOLH7Jgh8CCYJ8YQ2w/66AGtYfRNwAdekrg2Xg
qvydAujxfl6NLFhFKl5A7C5AR9sCaAjntpr6avHVOZN/mJJS35qVgd2rpNbI//VFX1zi0zydOC15
/BebaB2WKABAFSVKZEE4NY9X76JZtMbbxaR3IpUfa3hT+1gtuxPn4gYC+2sYapQk0IS0oKid42Gc
EqWMMo4MH3vm4bOC59A93sYtoNYcj1UnMdQHrZ9grDVyb/ceblv6PUzsDvHQpgMWW8Vyn+yLhkKH
D0QKj2BlqqoO2rUa/ZCfZwiKgsAYe54xrkSLKkfHu0zApeJeifapyJfej0RbLUHRYbW4s6YRW862
gQqk5z3sfkUdVzK0nFUL1uRYO3qk9xDSRg3RgGvwHcPjKs7DLp4qrGuNpFK+p/GSPqA6gDF21aVZ
dDF15XQft/HY0JtJ5E+9nVS9izxGCYiaPMwBP42xlJuauN2ch5OV3Wt5OimuEk50FPsCeelbFGry
Yo/icWwdFuA6JmFHppy3ND+x1URNKA8w9NMWTE3z6Ew0dVIF2CG01xLtlS5IcwPsfRHR0/b+rcxr
o3DC1vSxc9NvS3Q9UHloJrzul7nBc73HPRXUMW1FX9YS/HTfP6WPA47nD79CPNkehFHEvJvLeJQF
aUciIWkACRpnL0lxTaNt/EZfWQNyYp1Yac9g6n/dCs8DsoHo+cIFYLtu91Fso9qEMLFKo7wue1hY
VW5dWi0s48DQ6vSmi1S1CfpFl+6csV8l9sYsiff9EOIJj5V1EtNpnSPdLzORfjGMIf5TWyIrRd10
mKaDRTXjZybsPtlJDfWJlpyaXlk9qndjB7KbT4UIME37TnOXeWrPorEAPDgp4SrwFqYVWORcajBk
T+v4LLcSR3FtCps5IX5Tw7lTKulTN3YgoZTCcQa/afr2PCsaYASGJYYQgeUo+baUFX3l3/5UlLQp
WKxEdYD/mzzIEQoWo4al+MU0LkGc69E+yWdpB0e9PyS1o5y4OdXjC/zXp9LXIglZIA2pLThLySxk
PWmz+1GoWX8WlYTNnqFV9G7r6bpD7quEjZhmATop0QNYFJL2EWnWwE6c+hPaPKVvcbd+XIwWD+RQ
MdvWBT015XsEa5svWkgh23OKSt5NNr8FbLg8sbg3RYf1DSwZXD+MEDKlNfI7PtaiEnWuktjWL1Cc
SAGcd8lFUeZ54Q4zohrIx4jwNk+K0QyQdKP6Gi4LRFtMr9inhd6ha1TGgN39NMTGnnS7j2ckkoaI
lkodg5wsm27oXKMehwsz0rEoHGvCL1wMW/WmSKiKUybocMwSKT7pwfvrYT36j3cS8YxqcOsZ8Onk
rZGC2emlAioGX1he/aoP5TLIjKE8LFkpn5jITcy+TiQWGMYqWk2tjNR+vaZe5CUZj9EOyIj5qiRL
gx+jbouFVmYhzWMAeGRnSvP0aMRa/Q3PsOQClMvkIFxWZqdMGV7fw3BfuIOBv3ElogN0/CQVst1N
qyHaYTUKkrYdIg1LI61npk1rY8z0BHwpQkzvz/XzBXg82cDOUcdYhWfBsW97N30JBKWw+jjQR4HR
IgKtosKKu66vtVCiII7/Qpb5NLtsrwID0+FmFeOc0meGfpk3bQ32QkW1yU9xGlLQRcqp+LRONa6l
R9wdwHekNuKv9NHcgdwovFzRkq3XqSAd/AIlkM9jU3LKxbKaXmhJhNmzDd+G0Wgb3Qw2OT0KHdxa
5y2SnGgQcgy5dbWkS2DJAt9h1UoGDlMHJqQ725r+ieJrWZ3pEDISN8eiM/mAjGhyUMCazgHqb/UZ
CCCKTkWaFjcF9WBqdY1Y9p1T6gMxvDPrbgy0tj6xrF/dSBSbMWZb8Y1r+3oLVe/jJQqdNs4DtRid
p6Rv0kOzKMkFdg7hTs70U1Z5b49HjZuEkJKesaZUL5b2zLVA26nIgwQk6s5qbbG4ZuNI3mj0ehCL
HEfz9xfTq40L5X+FU1JGXPu2W1cFgXERQLYqDzR9LtiusbKHtCcuJMQPHt4falPMYuOuYyEdSg9L
X3vq67O8eLtCoTyUEYcE4HWmy7lPtP2gp6JCpmboP9d0Pwc/QWHnMi3D+n6JTbtze6T00FEfB/Xn
iadZj4mjXcTTQCDj1qc9C7x9s3n7mORKbes8YK8q/VnuqOJ6qlHmao0xu6wjdLOqNFse8Q1fbTTa
7uPKKgyW3gSYJJTosmqTZo/s+imr043o7q95UjGwYslRa6MkcjxPkmKEU5Nhd67NSZjtuwxCm40Z
ABreojdSN8wE4EAaPAtOpE2C4Wut5MW3BT3gEE0EZ0FGT6wqQioqSRi1jmNyK8dJbR8QZoxw48ql
vL/IhSW1v9JJPJmjp+r21+y9bCu/sZr4vCtvYMUDkz8dP3k4N0uqTYkDtUuYh9pKmgv2sHwnS+CI
Tny/9W9tvh8SRjo+SJwQhIubscy+M1V5BnmF8ln3UZLbEt2KqPiOUIxybSNz+i02F/OsLoZlN3aq
/WdSVvqJGuMb+3XND1lEfC5iyE2qsli4i0cQJHzw3Hqym2W9ehjMAkNFs3Mmd0Gr7pRE0HN3efPe
vDQi1isGBtLR5oygbdrgH1qEfp7EtbHvsTBCd1zWUbEr7aT4WGowGmD95oOfGxIi+13dUMBfEa0A
JotZdSdntIBNDlT5/SkXzU4g5Fl6tZZYH9NlWEgcsBb6OJaFWe9OfLU1ytk+PYkwYTfCQwhKbKKg
CnLYeuJYftWHWComS1UUnhm2UMQn9IAHb2lrC154aemjj25oWLl0BUeFBK0wf3R6BFrQkietRW99
Uk+asa+Tt3k8gjOOJ/4oZuzbOpFeRwKp8NHyuR+X8HxqW0GFDJzlzRROIBtgRNi3hl6uDrzyJF1M
g63nxGJa1u7ndFUKBmOZpK6Ine5yTkfQd8bYFK1vdHaa+5ISSxP1sLa+htmQQOTKyvYJfSHkKWsJ
QxkAnItReEjCKGMgO6AZ3c6py+GjFrXgDQekDR9QWK5xtWGE8esERz++ShaTJCFBoO06NPPpYeh6
9Yde2PlPp5Zj2W2I4wdCEdxfwGYUmopBEbI7aJKh3UjcbNg3QnGW+xCgxlOp8WBYEcbkNaMlAWSe
xnRF4kZJY7p1q5WcN1rS3upZH35dUmu869ImNr0SybhDl5qkr0sYFV+TWjIf0YvtnhTwgnIgy3Fn
oXU65N/jLkdqVXQlVxvKmVSTw7bIWcy9LUxXk1JN2qOePn+Jkky/M/UByvz7C/GNnYvuFT6NnB7A
YLaVuCjSDJ1qiYScggxxONQkz5BKRBLjrjwTiD3+D44rbleiZBA33LiveDP1mJaozEr+GBrtfTsJ
HfXBpN/FwgHZ0OrUnCNhaTtS0O4HVtbDLlYa48Rtv55Hm+UNhk0htlhPDqIafv7iBiaa0VPJbCWf
MgIuVXXRum05GmfqDC1AEc4j8ND4Tun+i7MzWW5bybboFyECfTMFCFKUJVmyZVv2BOEWiR5INAng
69+C38QkFWLculWDG+EqJ4gmm3P2XhvpbtcLceUeXGyXKT9sCy0bARY34mZOR/frtQoKxHQ7CRo3
yg2/2SW1sf4cnOZgG+lytLRMXZmh/x+WdP6bqbDTN+E/G1DmdFRHatAANW68AHo5RaY9eQU6X/Cb
806uJUcmjlYjzFlVqunGyCtYlZVuy+eJrq1HnHniuYel1rV3hZ8LpPUNW7Rd5fqzHetrZj/jpS7g
HFJf/tEUZU7svLb0/Y2zJkxqqy2ZAyzULiKSkNhnvG3CveHmoj5PnCD7UKB4FxEK6FqLusrv7TAo
dTxdTrV29a7D6Uz7Uxj9Mx0tvQhrwkzeq1TrP8Eesn8PxVA9AW/NH/siS/Qw9YkGCYccefehlU3y
VDYTaGVPW9dfDrNnGTmOKh7sURM/xtJa8tgoZgHK1cjZSauhnJtIJbm54TjW8t5QOuuanxUdEY2o
k8wdaPkJZigg9eB2UkJ9k54DOMuqbP1bovycxrOJRnjXiUb90LsEWO4MCvvDAjIWW3mfr9xCtx0/
rPCbu2i2mu5DQ7ZdEJpdn31rXRvu5ZK3NEFGy83uvVlB/nbzwgLZ3mbO+6YfuzxCerNKcBF4iUNV
1iPFsmWcvRAMAUiAjihaMDJTYmuRO1olrgEJ/7lwPO0lSzLxq3O8qoiIWXEfiqVuX5xJKcWBphl+
69NME3V0ATBK4Jl/jML/ywy1q0f4g+6nlrD0R2mP3cde89TnJYBMHNpDAq4wFwV9A1Z+G5W5qak8
qlot/bIYZlGH+aQFRdSTOwExnVIX5cqskV9IcXD7fTYg2oC1tWp9ZOHgeM5rd0aGnbfavQ3zswwN
pFLmLmsa/dBuqd23LoFg+k3eVPn7woNFgje9No6230AOxF1ErZIEy3T8/l/nTfg+xM4YwAkR857v
mv2MypYR1N4ORoGIWRndEPPC8uDAZA+JHlPx2+Nd7igRazJlEH6IO5R22enXC2rLRtVVsSBXrcuc
Ya2PDsvtE35oeWVyfGVJ2A5dCJuoz4P1P5ueqqksnCYrmJ4K6X9G61I8+ErDQSKnDpETNYT/+tNo
L1B+9CGvbQ3ds/GMyYJ45PQBWWCbdqqS9W2dpoBva1fbvz3UZc3kbyuDPSMdz01BeDYJmjgUCmC0
wQ50dMJnCKnhvp590qbzxYi9bLA/rXYK1LZWmXrHrrZ/goAMDvzt63hlBaADxs3dlJOcOc92f1Zj
O6udT8HON+cluOmloVDnkWdE0UYMCPuMYaytuOoW6CH/fWibLi8VRNSNXMLpiwQ8noCBAEuFWIrq
VlXuuO+p/R3nbqpv12rpbgT4+Svnoa1ifbb20D+nfkDxb8NXnp1RNNkr2Lglr9SMxf0g6CGw8K35
nNN9dFgMgla676tpJP4gGP6bgfbvOZL3md/KBXAR1tkLZjauIRsUIruU/NOfmRwUB8VhjPwmd1UE
na79+vY95vxx+YPpTMG34uzlI2Y8HxKObYYhL0F86SJ8MuSqf0+LsVfhKFe53ExE5vo7TP9pvQtm
PzH2hkDz8DQBBB+w0zQU7oql8SIiPZvvK0euPhJkYAR7X98m8FrLWAOLBb1tVCrsp1GaruLRS3DZ
ESXBOUFSIr0vLZapHX6i9AXIMWUaZadAohvki2QNBZ37gsZinUOyh1npQK33FnNL4N5X7NIJel+b
4gt2LDXSlIVZCH1/yBea5IDyQGJX6bvJoyKD4senzBrg+781OmtJQYfAGLh1Va7fLJrRzPhoFHW6
jHLPz7rHABdPmam+qdr16Z8l5RApfj7eo0Ww3pFa13z3vGnu9645gvbWesQPYWaNLG9zWhRJCLmy
b3Zu6qtPq1i697UQqPOCzE8wlVtrMZI9Y2rPZVC0aSjqOe+iqhsQVPSj0L6zguAHbMVS4Y6bV8T4
ktzMIWx16Wo0McTwG2Sx80Fa2AHZyGZEWXbEA37Mcn3Id8AU2j/+kiVeVPblCPQQCvJHd8gKoOZz
u3SbvMwGMy8KIq+rQZDBkrdVpiFsUDK9a5WuP1XwYkfE4GN/o6gRUqqgVMhxUILHPqyT1/8GR98R
od3M+pealgnlS2icA6h05d+SJW8GqJAsPErTmpj07DrQB1/mslM/mXlyOwSzBlmqQuBwtFr2LBys
FkkPkJ2GDM25sX8x64y8S3Y9w4Nvmqp8by3o/2J6iJjwk4Fog7DKEmnf0f9ZjaORggiPhgQo1b4y
mxU+QdCQYaYPm42J9qPvkCUIV5Rw7G76pqqyqg9EGsJ+FvPovUBWdUFsw1dlzWcLjhfTtkonMvTa
fposCdvaVdr8I0tlMu98zZh/wjxzfqYBXxNxChqMcnt0vFu/sJqG/JPRy0AK6E53m1HmQeHU+M0f
a13nnkJEld+hAhFQpeW205c1TsmwXu3lK07O+V3r6HV2LzLLHKNG2PmXwa/tn8YKUj3KO42ZKHNn
2nzQ/uV4Y2adM+wXf7HJF9LGxQit1kHrNi+TFncE8Vg7O5E6v6tXBHbQ7myA4rqG5kQOnpx+J0sx
OXB96vqZKynh/WWiJAFeQzV8NPTBzt6RvglCuqVi898PHMRt4rGGIEPFHE7W6Zy/5IFEPa65u0xu
kP9uMJYK1qBPJdnSl/zYpwR7wwO5tty+NgvihuaAhVkA5NrZtJ+WnjP7y1aaYgdFt054sNUnez7g
XaWzh6CSjoE7P+nVRD4dGSD+la3M9sPO1h2Ej6jvthInO4yzC/AGPR9A1PNNY9W7dQguuid1yEYa
Kf6TC3tbYzjUwX5jTeU4aZxLUId26FNwuf4uqMR28JjqLjYylf7SnFUenNax9hNB0VcW88vfxy50
U0vTAEIx7Z39vqbrSeQeiVpRfrIeWRoWSgdz87T6OGvfXtMul3CGohaEgAm+JWXNs3dotkq9myhY
mave3AOymndmTbVnGKzivVdxR9l4u+MLOWhXVtNXfuSGDYGBAeHII2/ndOQ8kzC0JHTQwFXGA3FO
nAeE7X9euaFXTuZnNqW/j5HDsYWkhObdpio5Hcupp1Qf7SHYaUAXp6/tgoB4BJi/0KMuh9+eJOrt
kNXIlCLJOXnHtiJRMddNbJ+/wv6KrDadGuygtt0fC1HLK+eOV24GNc9NI79Zyni3Ty8QNCjziA9l
UuGUujeNYr2pSw2HKdnFV5745SYV6PZfigHcWZaT7c//KZJgNx7yabWTnSczVNzEgewK0szDDonn
Q03GQ8wfDNaVV/pyzmBUSskIEjmC0FM/HXWx3BIsvx3sLPpd6aHy4bfk5VIZnKc1tNcAfpsj7V6D
WdYc9CdP6ll75Ze/dpM5/tBj2uBYFxtGmgWVMbd6QoBOV/2pKaZ81ZcF3UNFo/Dp7e/qlbtMI9za
RNSc7/iQT3+vpOwHc77xd6JZun4v5gDQlGCyzveGTVR1Zgr9szMk3ZWC0CvjUl5mrsLZytyxeVv/
fbpt6tiEhJj+TgZ5Ew+unv9pOPrUVIFSnnGqhkM2ZOt/P+yxDumcYbf2OEKzs3Ps7BK109E/ZdF0
DII6Fl5b9lo1WThsyq6oJV6Zs/iFFNvYsgLqOYeZ1rqn9S0fSoxFb4x9QmrQnoAbjydSUX4Bx7CP
lqM8O3QDqWXx2w/2lZeI0GN8pkzN3OTzprgHZsJAgCHidPHTjzUIgSPVff1eK/vgylCvPEuO6X/h
pqiUmSlPn2VBtB/6J9Q6xro0xp1lk66TlD7nyIpCck0IR+HFdt4n//k7gamlw/Glnkuj4DyyunPq
0ncs2rRGb3l/PJ1sOR14x9Egzunm7bu5vY6nK/npUGc/0VLdkCtY53GWcraPiDdD8O8gvrryWWx/
z/k4aOW3sgdVcbYNp7eSMuVo6vlSxHkt6jtsT/37mo7XnVaviNsQme3f/l1/PVvnA4IxpxIAfRlj
wdmAIyctIqiKMg6mbkLIkldBBhOAhaaNwXG0D0km1ccuEMG8BxoxPBVUDb/QXJOHhMZPGjqaoeX7
mpqRQDCW10QeqaTZtUuZHx2y9q6iXy7fNuQWrI8c5WEkU/06vUUceXIO+zA4xSSzGoFpWn4SqhXD
+446G83ZZJyyKDFIUI4VO8s/gJEGMtBkVefhFEBnOaSm8F50BDwD6OdcUfbtGu+bLFv6HVbRJx8n
EM/fdLPvnma0Qnkoi7pSe0RC06dqBQK7w47uZyFmjMqkfhgsZtiaA4WEt5/O5TdMiQixp8HLB57o
PPaVKESLs5DIYns2SfUyK/8Bef53EtPM57dHemXngZCHRYeeIAv8BaYqHxev8rQiJW6gUXtV9ca+
sCb/cfBz64Fa9vrY6J36MHJkerAbZCyFkyU957t2ibzCqGOR17jJByTc/81tsW2KKHUiSGS+hvWD
5uv0ga/tVAZtlvHADVkfpKjWfdASpSqnfH1vDOw8Mwf9/pUb8sqXuLGF6EEGbP8QQ56OilR9yecW
FrIxLbZDM6Aw7zMdtv+urdWsY2AxOjuyQMhZ+7JYTO/ZSdP+l6nj1rgnpncm3gjbhocGQJHghZzN
e8Hom1WHanTT4PD25V5uWzhcmfAe2P/rWyTu2dV6RpqODTWO3qO6YQ9LRehlR8jSTp+SzL91LHIC
jHoEd2LXQf7A2fCaDe6VKZJLoK6IFpv//n3D/tmvscQDnzZSNJurqPay1qbfcDTXL2//0FceC84b
VKkbqRCV99l81S09moI1EXGTriWBN8rQ4rUAubMRoYgbTjntvz3i5aexSdxAAFNKQ5ujn4diVEtr
NmRvOjHImAY6YNaWzw6YpXsU0slea4TxKFAHHRw4Q8eAgpsM/RQCb9hDhfqoRKrfQfMsDplBH+vt
a7t47LA/KGcikaSZCSbEOn3sXT7qUyddJ/bXntIRBsDmZa0XkmP13uqMA/AbHxf+YKd/Zo2o9J1Z
uehX3r6IiwmZi0AqbIKa4PPksHt6EUs6aFXVTH4MYpFoiKpaj8ipEesMWhJW01LcpvmUX9lz/M1M
OFm4OA6yDvBl4inz6aaejjqYqdKaLE/isbc3ypRtrx2AH7deQ9PC/R1jPySpJS0T64NZJOI3asv+
p0uU0g/V48QJW8vv/oDg6JjeLS1IiBLyKXitS5l8Nxu9BbQJUrsLQaGrP55CIs98X0p/n+bJ9KQm
Wz6xiSUnjZqkEruaHEMjcpmjD342g94pZ2v+4bh5o8fExBuP5aSDDVh1la7Hyc49M7LTxQmNgmQn
sovLRDyyU56cW9IPLffK/uWVZ7SZ8Gg4UwtlS3r+jMjS7VpLyjgjJ3dXL5V8P7hWuscI847zm9hz
og6uvRgXMwIbGWrPOIgpT2yry+kjWnoiObum7WNIBv1NQ9UYltXsoSt5+wW8bKtsOyYTQCUmMjb3
5/kao3LbtjUgQpMGZdyPLKqRRu4lkWXk7XV+3RGu2S83gZAYCpxxjqjrGZ/fvojX7jB0f+r7fAFM
gmc/FomY1fmeLWNpAE2ts2yJmQ9UNC+9FYP+726QFJOp/PaoF0cMvjyd1hw1A6Z++gent5i88RHR
5tzHGOesY71iRql0LTu6IiFIGvvCYZH9d4It9CtY2sufu+nKEGzQhYR2cL48Cq0jM7owoGfxOL6a
dJOiAj+zFS5BXq0wXMw8gman2VfW5Yv5nx+8vVBMyPxDju/pDyaMC6p/0iHFNmTxgPs7OADD0o9E
qhvvVJWPP96+wZdqyW1A9h/cXiLa2IGcDWhryVCtWR9nQQELQOaVs0uqnPRHRBP+Hy/FheHmEubZ
YFhdH5Ue3O1OkVcRZqbUxysP/NKWs10PTAsKm4Af8KGeXk+jkRPKmtLH8GKaGopkIsGdoEQeU0Bt
Wl6GoNFR0Ay4SIJYiXzTY9fQk6KG/Ncu8qgMvdNlM5W3fmdZRYxHpYcswOpAcvTkgj9i5jTagywV
3WxTW8XvtURPdIvYO3+v2Cl+02yk/myxTY3aUwknUaZUc3fdTDReWDSZvd7145p/1WDhliEg+2na
+QnywMJUmLZz8gnyqBwz970Yy+SZ18Z6sSwghKGjOvFZJ1+EQMp+nQzaAwac2TnVuyPRx2Z/aNNO
vOC4cB5WVYHMMWhf3QSrbhVIdNFrxlgyAGE4XdmQnCepEcYKKe/BpDdRZ2D7DLp+edEF2bMM+uzg
lZh4ozpTorlJMmvpjuyO0z0R83N1tDgefKrhWZI8Td6zdYOrAHHQZA2deSim0buhoav7KEiq5c8C
qbmLbfJ3xisv/faOna51eL44AjCBUxtEs3P6zNuUbpLK2iaW2kKyFfcQ9k++3jhU66+sq9QGLgfb
aO6cPimd45Q7W1gJ37ZzJzUrkkt1f3gh5qv+SmKOYdBc2LRymtK8HxxRE7xBcwaW32ws8yOQgnLZ
szXSf+ZOPwMD6MtGj5p1kn/IfU40bL1wHd6NSTp8ArssPYANaBNvS02fzTtV1xVicpkTRILyfHoO
BtkYO+kuRE/n+qqzUA5F/ZGAVnA1bYdCKZxnjqW7CUXep6B31Wa4sxf/UbZI3olJdWF4JQh+5K7T
LWw6o4d7Zxr7dowmIsazKGhE2Yc09xBA2Wp0nDtHCtndcOAN3s910f0qsxp+UWGOhU7gvK6ejGWB
5wlCJiXYdLCRHzrBqH1smAn02EtFc0efM0Xd1wV9d+sRLT1EVkl5iTxiY3ai1Kmab4U2oDIbBxeA
pl+J0Y0c5Xo3QdOn076Y6UQz5zhEkKICn6IalaEdkc5UqB1ZuqR9uxXnwn0Cd8COV3COFIdrVd9k
lZuaEcYf4xeg3K56AYxpObt50CkLU07Wj8CtQWwsJMiSBuXSDCIoWmi/2M60ZuwsaXo/lYP/RQ1U
qvg7jcx+sAkUsSIbFc4YYpZdkieCOFsDhVLhGZDCg+Er+nt7oodjZb97s+j8j2BFh/kglrx3kfKo
BMbAKG28VfTBnNvWInUdBzRXtJeiT4pwTAdVPvNq98V7OQ3qqUw9o4yXBHvDjrTHlSbh3Nr7HiP4
tIMOran7wEiLzzOUKzhFY906oFPcZecpWZPR7ta9ivTEniQYKKpzoVG61M0DR8vXcNGXPj/0SYWP
PmmXhK0j/zgHGdCKOgRtseKtM6qx2FWZLf/Qc8z9PTZMQApN6Tjfs2IOZirfBi3ORFjrQwq29EPf
6fqLRMTRQ/FI8wzdUZC9OFqTpztn7vvnwpgxFxnFyEX1Cb2mCM/b8oC8Jf3h4p5I4dQmFQWYfkp/
gd7MSWyakF+FDVaqILRdY2ie+rSU5ZM1uqsZOqQT/kDCWlggW9XyMmaj8/z22vfKTLAZXLC3IIth
j22eTjtWJ1kJzH6MqTCqDyoAyLIk9S8y6cUTNYRrGqNX9jJbKW9rErK3Z7E9HS51OjgqwhrjOjGL
NKTLwVlu1rqC+kMxxohquj1+z/JYo1i7Apt+ZTtDsSZAFQndi47Wdm3/HF4Xc5h13psqXutaUOgS
a7TpAm7qzkR5NMzmC8iq9cpa/sr93RJVN5g2sGYm99NBnY5zyNTNTaz5Fbq7pnXiAgXl3qfc81l0
yjm8/Txf+ZGMxz58g57Tsjt7niP40bFOWUbqOl0PrWtx5nGXMbZyqJ6QfF2Ke9U17c1rGyjc9lv4
HXUcpD9nPS2glFK3BipE2qANXszeTv1ZyJp2sAIqrUAeVxe3S0vIaIjCfCg/+Z6ouxt0X+5LX9hK
/g93nZMCORGbBJdD/eldh6Ls1oubyRiMpPjcAVoNA9S/uyHr11g287Wv6JXFeysh4ROneUnL7Oy1
Lvqp1nIirGMIA/kHskPaI+Kb4A7FTXblAV9Wc+nMbW12mg1su7Fun/62rBWessZcxRxfrRtUCeWx
5X+7S9jGx5NTDXHZZdp+GHKDfkRa7qzSQEDZOyriRFpYYQOtft+5prLCzvPJiV9ktdfNwfF3b7+L
r5zZnE35jKoI1iav49lrMZLw7DijPcWi78vP+OjS93j0lme7zVYv1FSqvnZYyGOhWc7HgCboTTEm
w7UbdllAIYSGCsImg6YHdv4yYOEP3NrLJpRJZVEc7MFNq+cqRZYAULDR+11XLN1HYfQArqcsN3Rc
20X1abRW40vKsrmZpKv2QSHY/pm3mX675rbyUPqXFKca1UxfUEQnH+3EWK9Mzq98zEjYOQkgZacA
dF4Ia7I0q91+HeImmL13I0rWeJiy6Z3eguPP0fTfrivh9G8/te04ebYRpTTMaYhztkNT6ezbAYZa
SQCBY+z5RKKbTi0/N21qXS25bd/ExTgU+TnQWwEUvbOXA91EDtphk3Y1IOX2+ezXX2Vvpg9+r2x0
tt4ib6quHfalsLt2v23Q7xIjqf+He0w3GB0TcyZxxdun/c+qEFQccR2/HWOy1JaDrXTjnVyF3FGh
zO/qfv1lsHJf2etfLgoc7mivU9qiekJ173RMRBpBkJaMmRFzdixHsfzIsCv7Eac9EZcisa4kOrwy
QXOuZdrFNkwVUT9PT8pL1wX+urLMz1lp7Oylsw/ka0EI55aKR0P4KN7WwkSi1wxORkXMFsZDR6X5
m1aMxu+3X7FXJgYMGhy5WRE3F/P5xEAVoUoA8QJjTYXARsYUYamhutGUj0CrBxNQ1/p0nxf6Zq4N
AI3RN/769kVc+txxmrIV0dkN0F4jdPf0KQTBJPtFc1Q8GlZvxO2KwD8yqzp4twRuobBHaVyIj89Z
4+gs5RPhw0sFTNe3n7zUMZfQHNKJGB0p5dfEhUEe50ZLmOVM3eLroiUY46GHy2ORjaW6mWSRFZx1
hXkN43EGGqR7whxLW2/LrKIxgKPq9JdMFCKyFCxWjOGoosu/9jeVT3OO/ZXFvVuMmSlW5keCI+e4
0TLDQruIFj/EL0WtUwenQeJac/T6troF/d/G+mS1N2/f78tpGP4SnWNcPkwrf3nW/35o7TDD86jG
OXbYu9PiKTHJk8cSd8hmP+AUmB+netSPFfrH2CQL+sp3/urwlAYhqlG/M87zgaiT5TOSsAUq/zTM
IVGjcg4Xb/SSu8prND/qJa1tNK6lo8LanlGDIj9NtCub0L/N1tNpDyYRumyeFGAC47yLszp+SbEP
ZQurUOvfE32ci7vMGEfjPWpUbEgp3bHHhGLu11YTQntwTDU17Fyq4Daoh7q4cYVlgWRo1EgEmu0D
hdhiK1illm7OwsngVBsGWk04w0yL1TyCllfIt9h2d/i+M+17beWUtGu9Y0c613aF3DZpKGwbSsN0
XRW+HZaT4CnMIyrfRTriXarK0QmLDJf5Lk+79IYMCgIzagVyI/JI8DvKss4pzgo9CcKmEGt/Ow1u
/90f5vazTCb7Q+qKovikErs4dhwPutBd2Bb7Zmm3hwWe9J03uVCqNtLrFeHc5e4Mfc3G+ubogUji
fMc0LQMVrMnmQ3eX7K62OboRkctLbjb1/u2X/O956ezxshOmUbKJelhUttX1n+VEBWugT/om2ArM
zhahbnAU3bVItsYwyW1TxoLqRvVgaGnHATyFs4PpcV69n0YvO/1Yu2MvnnkVaVm8fWmvLDr0DDFm
sW2kdH1eRkaeOHZ9bw7xuGbaV0ck9Q5XQvdDTf0XQDHr7u3hXtmnejTV/mLJKFoDYDm9E1OX6ONQ
bzWm1MKTHOKf5IVNlO7lSNanctx7pd5Yt8lAMNguYD2Qu6lqSmM/K5JB4gCLyBRV04QSlqhfrOnt
amEVK2Q/PU7JnDxOKL6vUScv3xXodFgI+DKRMzBbnV61F2TKxa9Z0GZI6BflwzjtR6nUu7YXiXvl
Hr0yGEMxKW24R58NyOlgPWtLupgrmCCj826DdZGx71XNu5S22pWhXllyWeTYBG8TIGW/8yCsAOI4
01K1xo0jprvVMNovMLWNvV26aRsODHuj2GbuWTRTHK+Z+IRY8lro4eWGlmI9Yqmt5c5Jyd/+/J+v
wyNKgM54sMYOu+ufiEi85zlowHhIASNPQ507If52Gu/K2vP3Ez/5LAmcpuJpoILDzo1j4nRgAe1o
SjqoGHLGWXY7piQDyX4tinunmvV2L2Tf5gdBOeZrDiPwaz3V+bNjFNh09FL5v2nwise2YCu3dwoa
w6zx6DHDfGy7OSwlGbDh5AEJD+2EiVzD3o0xuevTBBQIAUnhsgLoi8bGRp3uJqPz09YG/6WRSzru
WpR3621W6fMHOWfkevvuSN5Kx5X9dqncT+GcTOMUUpxMi2Pfe+LTlU/1Yiu+nYyAjHBexmThnvcb
MF3NGOR8O54Eh1aZBsScZHorjXd9LrIktiqCnnQfG5ih7PY2z0ZdvLMR5Ly8fSEXrwdPiQdEGx5D
OLHlZx8fCkxhm2lGRC1lQZJWmqo9yqE3mrhQo+GRvwOk2Z80uCZvD7ydac5fD/ThAPpt7gTfwenr
sdROwsnd1uPZVKK+nRNTsqzhnEHUPzrFp5ZwgBQyiA/V1BLzcuV3X8wD/G4kbigz6d8SWr/9+T+f
RZFiSyd1ioNnSbLu4jszpsTc2K8+lbD//EspgPGt8zHg87uw6NopwqharjGhh7xZQtILD1N3VjEo
RPdusTmVLAEulkAk6eHtsf+K8c9uM7JbMHowmagVnfc4skznQJe2Rgw5CWMp5pCG4nxQdndNYtT+
bqZ9THqBnzg3ZTaBFbZVTfEWAE4ubtBSOxSSK12fj1OSYp3Tl5U4BVGaeSxmO5nAz5b2R43L93cL
CLgB+k2e7CvPaPTdoDfmEvuNMttoJULv/WouzresFhj1C6NL/wClLIKo476g/5BVf+0je+UhgwFH
2L5pcMmj2zao/zxkRxmtNSaOEQf+qNpbXTOMX7PlCfkwipTOBkisJt0njrf+mOpgBe2EcR60re7N
bSy7xTtUvbTTzVK23szsT5NI1iWVrbcf0ivf4CadBQTN4chHmHV6mRjlazKBtmZBL4AFQB9YN0YO
+YwkkXWuOqRY6ETom2uSXfkKLzdPfPauAyGH+0Nso35WvFSzVzNLDybUmlpbo2XJ/E/TNCx/RmNk
XoSJvbz4NsV7JELeA8XcniCmyS2+2rigIuy+15j0l6smV4RQc0t8Z2L0z8P2fCttcl/njbVoJn5o
6mk5rqwUJsFaeXDDwbG5Hdgx7FaSnJ6CaTV3a88u78ozuZQnIXzF3YIecisyEmN5+lAMXLLcjEWP
C0S+2m2rg12MkFBN7Y5OevKTTNykjGwHqf5US6e4EQMK1FDHeEgYbyKGR6Y0iBBWh3c8kvSH7SuX
eLG7tDjbQd20LMwN3kVh3xzdzK8az44NWJ0PDZaciM/W+DB2a/2pLNvyx9uv6SvjgVgkCZFaFRPJ
ecUZA/6IqhOar9/ZSR2lwNHf5ZpWfPXSSSyhV1PduvITLxcJWDAUrLbnAFP2fOpUjZOJdC7sWI6E
2vR9kBWhXhXg7awFs0aeLzQj84QIMjwN638tGTFh8lQQgmznexDtp29AV4yt42eOHbcjVskBE/z3
njN0yc6i1KdozszVurJUXE5YGOEpKtAx8fCgX2zg10BZdpc68UzT6xZP0khwXim1d9IlQnj/n58n
JU5nI0Nusoe/btd/ZseiMWnMk64Xw4CiLt03GlDBMr1fsuoXgpD2imz//PUhC5uVfnNf8BxhSZ3d
zsBLZ2PMunSfOxbESTiQtzhCln5nqMS5Fajarr095/Pq3xFB1+FJ2JZ4qLQn03/dpMyejq7FTNnu
He74ARJB1zzpEF+wpZtN1PvjNckolXb+2n+X3G1YlwY/jRlQjgjOT4edzDrx5pxQI+iZ5gO72KDd
l3M3vxgjIriwDQbrl60nGuyqtqE4A+HPuA1oAw9hnyQEvaScqx/hfWDkm9zeItFgaIpjbebiqef/
wDG+tpw2Wvol/dAJq/7oog8Ay6kX4y8FA1HtkybdLKS16L8PRPJ9qQBDp6HuEIlITq47phGIDb1E
wphhCGmoQj6sftP9XqvSq8N0FN5eoTHRb/t8Hm/NuvOAVEyZ+CYyBAU0T9tpCfW+8dooWBQ1+kaT
bB38Ps1DX2tXMhpX8uX59376niLol1vDPJ12226DvwrZ+2/ekjGJqpXNdZQ1tN6XBtNZJOyh+V0I
iWolZxbtQpkscx4XIueHS6kl9g6dkvYY0Pgl23Lx8rvFmdI1UiTPHwOdZx3nhR3AXdKs/CcHBFgZ
NS9aEsKTl58Sdn1NnHQmsFLDWYwxpL1N3U6NVnFPMDfWDny/AhNvSXp4mPUVasLekKkJ0Ufr1wfo
P/kajWY3cUqwLY14NkqVd5I/e0qqFJJsYE5aCnO93nZ7VdYtHLA662lViBP2U9NOv93eZzM253b/
0tCP/T1M5FdgIlc+erYhbV7MiqDX0FJL9w5XZVLu0KooKC65If5wqDDqXT67LZE740y2VWElwOSW
yl5byCQJNKQcIcEXb9SN9Cav9fwmMT0FG9NAxRayy2hRkEp9Q8/ZsF0jp2mGOmKVn5eQ/qy4pTOS
WoxGyzAE66I5nxc64og9JnozeH3nGlRxGtBbzE1CUo/WaLgp5C1NesicptmLYO0uv1Y9wZeu8LMT
RlJl5f2IVBuE2Lj+yZPE+eUjEikjLBSU3DDUkzjpBJO4o4pbfMudgi+X8FV3iUYOx25IOIP7s1nA
h8aLOXl3XRPkP7hx+I4dLWNefnt6vCjxAvGjagqw38MPwSJ0VioYtwZGrgLyO0falyEB5T06VoIC
6ttsMtuAKnTCJp6zb/sHVNssWIqW6ieGD6LC7F5Vj1mX4fpd2sa/IfAWaaogcAekyFSb2pWrvZzr
0KxxFt4OU5z3z5vQTtFXGZT9dk8D0IiaDo1uhiT0+1hmXyZhv/Aj9ee3b9BfV9fpRMc0Du8JIgI1
Jw44pxNd44MrGFvZ7nV3hAljNeRxz0WnN3Gb9xzSpTDcOjI56lWxrdUTOjStmpddbQ69E/WL2ckQ
RnD5jNakhj6mBjd573aTe1DJzPTo09lFD+iV/qcMjTDZgbPRtZwzXDqIPlK0xwyF+HBvLcFKH4NI
0V0P/GT9MDbCyt6bwlpw+NgealGRYbGpyJ5HKZwU4E/s9Hc6ps4XB2lOhh0vmJfbwizb7yvtKLCr
ZLiWIaldFHb1SdC/8fOULC9tHn5UK8m4ewoLFPp1srqfEYLb5aHmFn9wy61eERhF1R+Tvva+sNir
6dZB4ASTgvbr11FNVND+j7Pz6nXbCNf1LyLAXm5JiVrdZdmO7RvCjmP2zmH79fuZtQ9wLEoQ4Y3A
yUWQjGY45StvcbIpffZMUI0cx7L63SWJSiEZGWcUcOOlOvRtVVM3hOlzKgEOKeDD1oQqnlOIOiha
wD0Bp3j82szaPGGKmovuXutskYCHL5B0iFuv+DysKGScJkBkrT9oEVaEOzvg4qWzaeOpFKXgEEvd
rfMNYC3mUk10amWnUA1XDamguqclbg16HnRoK52K2ez+MkbieWUZZK9UtpeBGpwPavbQ0nS0AEPV
qJuT29NZcBdlgQygzt9uz09u4PMNjkYlFVw6hkQuqOCeD9XFcY4/kgqMu+0UGjamNT4pjd2+3B7m
8uyatCVR2YVsJ4t1mzTVpVm02sUQhwYoBu2oxHn0DsSD0wZ2AXZmXNr0HcaJexCSK3EKFH5yCJJO
4P7btBP9GoXeTZqEwxhXRzVetTtUpowXCjH9CyZo1t6NegGy5dMhre+40luNPuSWY+YY7VLFphEB
b8Wk4qdY5+Eb1bemO3qpknmPbhsnd6VRocfXIfrwFc0caOGqhmJHMLRRVHxxehtAY0nz5iWvoJbe
WeidtAFSWJ510ONeaYJ+0LTPmlfqQ9DTT/w3BXBRh1UzA3tagCAgXpVC3PejFPVff6ly41HhaIw+
+tXLO8rDZidNxY0qdBdLfUryZpSyKIU5+ApcLQXcY1mFxP4rht94gddgGEGw8fyqmh0YWWF8Fgqm
eD7UcvGPnS8zSuWt4igHeokNDUN1HAbagHGuHwvk1dsgW5rmVVjLKk4zUmFrCO1eQzNnabSfTe10
CYpGOlFStmQOEMPISPsDipjaRAJUOYQCMZotXQ6Wzc/7BK3wptarl0iL5/Ggco2g31GVa3ak9TEt
Jx5M71fn0RnBMZouSLBi+vTvohbVc9F4qri7vbn1y91NoROZCF5SajGkqueHyGmtOdIwJwlXI9Gt
gBsDowDXxsAqtpAlKSycAzvk8EORYGjdr0IJPJFHU1BgX55RYJrUlQVMh/+qyljgFjcTYvTUHUpc
s1+NyHQePbdbKEWpdXqYl9X1vS42AtSmqqCzzfkFCchqOSA+D1unFuHt+b0hQs4vCV5BegoAa2h5
XdjbdeVquAOWaKGR6YgK5rFukGGoZu9Hdgt4cpxbB6WcsbjjvjR0X5tt63MNBLY66Yk9G0EL6P/7
UGDy8DQanV6+zPJJALVFmE9GhnP0M5zQvAvYeMQ6xoKssa/nJdRJvtdIOK1GVf3OG+PhGXsEnODd
xsiWoJzRZOdcK85/Q1co70uvs38Zdok25e0luLxIUBVFXYdLknIJXp7nX3iG1ulU5pKH1lxXD8uK
tFsWU0GuMFQ+UdeLd16Ay2uZ8STDHcYCJIltWW+cim4cmzYP9TJJNFSNtKp/9opiPd2e1zYblyrO
dBaJcEiQLSp05/OytHhCo97KwhH1pOfM6WqURbv+3dLpe1ZoV4aiO21IxAidIsii50MBbaU8Z81F
2APiPCGuCOK9t9331GGUHYrJRUmYaUG7kIUcav40xDfPTaTHkFLdNA0jMxHNYyXs5CGm+++9TONM
38XmTiWxGMDbu5mwyeKKtEHlSLUW+Jmrnd15vIHFS5S5K0RIazDee3khuIUFUDhM89AUfxiGtkOF
QNHie9Merd+j7gkIfJpAA4g6jvjSWqYktpYrnZ2FhvQQqFbffV7q3rAheVH4fIp6e9cV43Kv2hyc
t6YsaE0agOcL3So1eNtmKEPU9ecqGCdPeK+RoyiPStGRgSvuOFk7YdKF5DXFOdlvfFOsAS2yBTyl
ZaGp/TRVYabknuf3g6Wf+qy3HkuhqA9Qo627Mq0rfO5t8Z+pxMsSdG7aBZ5RWXceOm6+harnc1et
ukBxVyqHe2UBMlpTReXrvRHvXNqXdzaEVyRUCe8cQoNtjJVg/mGvo1uEfDvnNA0GklFDdWha3AAb
pysfByfZc9S6PAIe4hDSPEKTf20zmKhx85IQtwvhYXSZj1yh9blyChBhDa2w2ydbvjnndzaESkhH
IMFcLu2tOKEJZxDZoL4O17XxjkSUR68uQkj7FtFW6b3UsboEUDHUnYDyYo70gZkZlgqWRmy1lXRY
bG6tZp7asFvcz9QXMqr6Zm6Gy2i0H29P8WKjMxTdXqzXUCvnot2ccsWdoYnNWhOipJb/Z5S9eaKY
VP6k9091xonXPbzbtqMJrAtZOfpMOmoVOOttbkuTK9nt+roJB9Q/X5MIf0qgyBACm76dTqWlSbWd
ZODf82A80HKsQsTT3J3b7aJ9wM+wCKFx0ABoRgK/aaaUxdigTJB0YZKlyr+ZNroBmAv7uFgQvKiR
TeajWWeKAYPQLXyhAoda3KrZOfKXq0+nj3MD9M8l+NnCwxaaPepqrSJUC215Fp23Hlg8914r4knl
VyDO7N/+3hdbmu1MUiCVG3gR2dznF5uGBVwZpWkfRtg23RU6hU3IMtmpjOf12fJK/FUE2ta06Iod
cY3LTY1qEY1UoD7UAEAfn488CsPsVpSywtQWuQZDThcPNa6pFgFQFu1M8+JmYppSH56zw5emrHs+
GGdWwY4UTVm3N4wfwAu0u75X60Nr6tPBg5F5P0ON3hn06gwBckoTTKlwI9f+j0p5Nxq0yPHGCl0K
OAdVh43fNp5+VzT5sBPbXBuK18mjV0J5EZzu+VBVjvZjrHt9aKgJRvVi/IH03viP2Tvx+9sb5soW
ZWuivoXMJMHbVhMFGgpWfZNOEJkozsMyzcMHeO8/kyxxB1B6FD5uj3e5QcEmyUeQG9dApXRzIcEP
VuBwDkAblKn414lybNjXyLV916L16+vY/3Uw0zp05BfLfb09+OVkIfJCfFMJeqRu3Sa+SrLeG0Ac
EqJqhXtKOPZf0KMvHxRuivdQIv8Pw3HqNai0Evi1xb6QCGGzpZVFuPar+Wyu/eLPLb0rK3bybxPa
Asfb07s8FZQD+IyA4N5C1s2ukRHdmDQ20+vh2djCnh/USkSHVojG13pNeaxmYw9KJT/Y2SOKMB6J
jwSPAASAWnS+VUuijxnYIe+mwII2LufSXyYF0myHAT3VOIs8jhZpb9bFk92M8c6cL08Kw7OZ6A5K
Fbmtn1rjLJ7bmH0BOkjP3ymNiyYIG+zg0UTZuc2vLS+iJSR5Njk60Lrzmcado0/U7YpwmrXxqcrJ
v6KiRE81Kd2fqCVNACl3BZQvWvMA+AADEH7Rb6UfvkVuAcJxVmW1itCOp/pDLDWzT2tJFwQwlH5v
rQZ+CoiW0sBAUew5LTLhN6Vn/XSxOQpWtMp/3N5klwcYLBvFXikeB4dAWkP+eQsC54orgfxn6JVq
/b5aIJ8Kg5RAM0vEqNw+OTq9oRy8unP/+lOz8GhdanAW2OLeZnsnSlW5C1Ygodrk+Zexp6Jr6bW4
T1N3zzHoAraPIBkfGVAQvfy3fXU+S2vAo4+E0sFyyvHucLF1Xugdre+lUPddMVpG52e1cMMpMyCJ
WBE0p1wrvhSVugdfubiz+CXsAU9KpBDUbF905H+cprRGB7Q4WJxanz/R5U4/LH2Mf1VpWjvP+MXn
xfUbsy+uLen1BcblfOJFVhlTbNgzHnFz+xGExtMyaubXfMrLO1QJovdmLbqfwtGVu9v76nKe4Iul
ATf5GF1aS/6wP15XFhufpGxVw1bUFvA3EiETOed3Th7/yCt9DyV7bTgNBAMhC9cXR+x8uBS5V73O
Gi0cUJHza1jHJ+w5aEtNNHlG0Sj/3p7eZURKNRMCMS8BcuhgsDb3JIbt6mIrqxaqFGDem96UvROx
nZ7qhHjYX4qx9SPPJk/O8vLrkpRz0Ksman23f8YF90LaQOFvTsP/LQHZXtdxo1glvoxq2OM1WH3u
UYC2X1Ssy79CCwGC5k1WMh3IuAYTIebKDXFmWponGoEDcXJhrF90h0N/bCNDW32lVScrwDWmBXC9
QLjx+6rFM71CnLdE9znCaqqKoWrhtJCh/X57Mpd7lQIx8AcYgLIFtdXLRANmKKx+0sIafPkCaslx
Pi9AvN7lih3dGUqRHVOEtQ6FPe+hQmSk8Oerh7MIrHNibNoBYFO2vMMBxIDArWoN8snQg7h27Yes
GesdsMT2xZGjSPE4vhgoJIhS55sU4yfd7BJ1DSpNX//NnPR7NdvFy5B6yjPFZpq1Sben/XPx4Pzv
oHQ74ULB1d3q10+uCQVhNNcgJo5v6UOAyq0jtz3MZqx/0joU04oGBmQAKCx9rQewyqu3VC8mDsKn
Lh3bnYvh6iIQPBF58+aiEnW+COZs5wkeIio4iYp71nnzw2W9FnASLrIS5WicWkAsOyflrX64+cR0
6ZB5J1oll32TcvjjQrLKqKuraFgDBV9JPzJK76R0ufepMuv4V9YC2cgaxA36UZ1PMH0rGoBtfF/o
5JeIDi0vQL7a0ItADptOVd6hmwgyqxyKr3OMgUZcuMnO+7hx3ia5ByzxZvTGtczzvHULy+p+RuUd
vF5nDs6TbdAMj1HnQytNiSGZ2J0D/6LwVGQZkinszNw+YOfqHB09Uz4BniSgGbK9QuMFHUH+Kokp
BEHHtcMFeP79NKWmaBTrEiY4TN/1oh/xYFlG78u01u5DnUaKekB6VYsPiSIoJZoouyh+2ajifqbu
SUuFRB27JVVR3ykIDH5p7NR4T2kwHf3KAu4R3r5VthGl/L0cbbI80mdi982hG4H6VMOYL8Do0v49
it/pg8Ad5SBsey94vXgU3saCkYUSgCQjbJ3CpsImSiuAhqC7N3zSFaf6pCiAr+JiFD/bWDV9oFkZ
27tJj4vi9OEq7D1BXDmf7T4n0ZQwJRlibIkzdtxzcQ2o79bG+kvRUhp+Hd7IQQf295tV5ereNpU1
iM2AMqqi9CXfIDgB5xuiI3OG8szdaayC9n6/JIFCWeGOvidOXdgUYZ5Q5849R04/lQBu/Xyel9Zv
jGj6cPtbX5m71DmTpDjAdhdRwOghNVnH7RqUNF6Y8bAe4sysHlS1XxC1XI2dFOKNZLadO2rlhAIa
XAj6oOdzVxARixhvDQZEju71CUz1i1XPPf1+iKDCd/sIlGGh9AT4ohKZHcRA138ICxqhb+JqhNyV
kXUIjUTK8nPMFPRQKpEgLuoYq3KauW6UE4Ig3XcMsM0PcTGXbJq4Ge4te7Cmnav52vKBG2TzUsjk
bt4EUfHSexZKQAvIikrx+8nOXxbX6f0JDHyw5pH5ly1yjgtIAzrkcBmJoLYxYiuw4kGhfAlaJ/8h
vEkNcbW0AEK0JeJ7BZdE0a73t7fIxXVA/YVw1KZrSfSNPtT5F2vXGFwYMj14CZru47iWMADdPEZR
Rt9zYr146eRQsihs0ZUh39uEwG28TmukuAyl98oTvh0TcuTVAnHNshFZq+3jWvfDzppenR/JlFRf
lN5l8t//8cxFmEebRu5VB4As7Q9a08mh71TkcaXU+e2lvAiamB9CeRJtCsadz3g+VJex/WfUsQ5O
bddfM3RmAzsFFLf3cl8dB8g/utCcbdoX5+M0OPsgngt3s4yi9YFiCHUXj4U95GsafTKivApQQWm+
22M5vku0BeQa9mhBZZfoo0SDY/07tKMZ5iiz7KzAxYHBhB0+FEhm6gc81ZtYptPbSY/Qlad6aHiv
JH3zEarLAtVzQWoNpaOdcvyVjwuQ2LUxBDLpK255PSPmS3ZaAyRqa8dBEUgDh4YHTxCv3t7HvTY1
Nu3b9Dii21s9T7MF0BTnBD9uwOgZmM0+TppgqPvi1CyasrOU16ZGfi7FP6CyA24//8h6pOaFBW/h
IGhLviYlrnWV07SPwnH3Cr/bEhdPg4XICnMCY08PeFNUd2nQqyYSKgdoSIihTgjHozo+Gz85LMZT
jwvLCypWoxK2ipUd1XwYDrcPzjbRkT+AaXLlQSIE3Le5GOpBjZyowhbddtr5GVyH8q7qyvZOmna+
rMucPkzIuiW0A+cyvD30ZfgmxyYElmUojtNWOIhcth40G87qlA11fbRNkY0n+BqYZRN5R3etSu71
QCWCxm6CzpNzisxywmYZ+K35O1+rNnQ0VPef27UwP7cLpVm/X5Xke4zkIjqmUG52XqUr1+jZL958
rrislLgjtz9gKtO/OvYy3sMty2C9mgAGkZh+HU1C89vrdG1QGk0cNFIGNqU8Hn9co7aD3xW5cH0Y
vSj9vXQd2ltajt5O2U/vwPOIMAaxcLw96AU9RW4MtiVtZS5VaDKb+wQ1B0qBSlkfklbzkm+phyBr
oPZDlD1aFZqgYFEBcx2abjTvi6TPv/erNaRHSO7z/H5CLx9hyaHFw89YKnDmLuSw19s/8drWZT0I
dcj+OaWbj1EXGai2hPhmnEonxLlvProjeoMa7e/fowAar7ZmGbpNsWfDe+1CAhghVRylFJG1eQW0
LFXNYikanMGMAf1CFZUZPoT1xaUSjhds++OvZyoN1Pn+LsoqFziRFiOvIgEMfejzVj/0rpnhH1hH
Afab6rGck1+1amRfUWPccwi4MlE6Gqj8UIaQOiObmxCNnTSzKMYeyhiPPc0cyntR5OKgK4p5ijVz
Tzj9yvNq85LLcAE+Dn+db/XJMduojmIWloBPD4VrVck9eiu72inyC50FyxAmCc9JwGlRASzdDNQg
DxO5E13ZyJBI13XJ7NMoov5p6voJ3ZpZObVKkwdRQkPVnyoxPNuzgPtfxaXtU6lI/EnTsw+3v/OV
kw4gQqaI/IMtvUlfssVDUk9oyBoC/n8R+pAHCtDYu6qL+o/gfI2nLqs/3x7z2pITDcDgkm0WnrvN
kq95oVd4oeBp21eHIi7sZ0dJ2p162sVGAsRNJopQgbxQyIDPR8kaU5tKpEoDEWfZi6YdMrSiMglJ
1kdN7FwMVwZDfgZtP/CQfOK3CvwfF2aaURZU6OzwWas0ABaOvWxUQ0WdhfoggCftvKHXxuMGknL/
ELqoqp1Pzmn0XldHxw1qjNrBkY7eib6o/ay6VRu06bSLeLzYvQCrJDOPDQwWH7zT+YArDQpHn3UG
1BXoPEqROP8CNJnjY4+ZLFbEU1cnB2ttUG/WY+TBElgYeqDBM/CO1KOpL9V6ZxwVjGmBAHOXhVYq
kirE1TX5PQPp9PAii9tjayBq7Tdpkz9NadqMJ9xRe89XYqfZU9m42PvMiUQIURAw15q57Q4YiPBX
VVO6gWspkN90IPvI9cA0PFZLo580ZC1Dw9rV1ruI9RiW4IcKBS0nLsjNDVcYwnYVAYZDW4weBORs
Y2k2VAZwCn3ydhK+i7MmB0NSzyL+AC+8vd7KRUVA3GIwUzqX3bmZg4dFX83xnrL2tYGQA6HAiKUY
7/jm8W4UkvdWKb1grMC5moM9faxrq/xy++q4tu/p5EhzaO5RlvF8G052bajFsgAk1p3hozbhw1aL
og5WBNXuhxbtq9vjXflWkCVh+FE95q7a5stdIkbYZyWcriqn3iiqvn4akD7W/Fqvu5+3B7uyH7k/
WLu3PeltdTwmGEBphk0XepJa/6wZy+/VmDLfbHJx71VF+VSwZXfCyysLKpXQ8QUF1kMit7mLFwTS
SG4sL6jdEcLcjGF8Dtg1UHDq/LmO+h60+LIgT78TxAL9X9odkhV6/gVnK8eQAwBHsKIgBSmmLLG9
IDlvRUmAlyOBHxc4tgwdDYG5c1qYuat3sqduvEMKcU8U/er0Cebkz+Hi3qJgEDCKaqEnkYRtiFM5
1pDmZGG3TJyvxPJpePsLX8SPTF7GcBR+SD4oNJ1P3sHxo1gTblGliiz9gTjbecm9aXzKkNP4uZqr
etf2hotLiSaMnbGv7S4IlibmsjLc2cauJoIpw+iAwc8iLJIt9Jef2hQWXlV2/asos+kjRsLzHqH7
ratzFvYwZRij7DBA1HTaN7ddTwcBZ7QiCqoutpZHJGly8Q3qEALbolbmvg7gzi7oBLhe8cHtgZ0H
06gN/yprj/NubyrODKkQiubJdRDeCvQ5cj9GkT51QUr2U53ShPa27w3x0AaYsHjlgbWF49dGc6L/
XEs1+ZSNQ0V5HQjJGJijjdyuiSrQsbFrlIABdHjVY67MXeFnK8TCcNDdPv2A6Nl4V6VqPfldX5af
7chC/Xsx3KjYaYxdPROE2FLFj5yC1+h8WyxqlPZ1NqNa1S02mhmoNf62o7p8aIHyHnp9Lb+jb4Om
l/Cae23Nej9rvOm1UGjN+EW8NHtmIVeOBZgB+NqEFyiKXGB9hLtkop/1II0q8c/aTrZ8ErPxMUPY
WEosx/FObeeiKkF16/+BmAlFYTafL0FbNW09eZkeDHNvBmK15wDAuHZaSqCW/qgMVJmzpoWjSRDS
Ud9L4dXePpxXJk3KQRRMdI7189YoPUdauhvjVg9KVuWuMeKFIftC9Y5IUosXUS7Qam4Pefm8AI3H
jIVjR3cSaMT5rGv8V2guN0ZQZ/X6NJlt6eN/UcAZFXuV38vZAYyn1MwgeL1duCHoiS7IbGh0FtlE
XqVWS+iI7GfmZulR17K/FcDiQoV+z12H6adJjLq55m1lUo2UPwGwUdQV5jE5NW5Rf1k0Ct5/v4gy
Nv1fcCzehOeLuIx6F9eNrQeY6Hi5P9ep+ClEZTshbSpIjLdHu9yoJIkIm9AA5Lmgo70ZzVlS8orE
IGjMqaDXWfHTFh4WDnmmqac1Tbz+MOQKHGEtb+qfejEpe4/WZagl+YkoptNAwP5zmz95nemI2JyA
+zad+rgWq/HKphE7E722YaQZILBjCBxoQ55PdLJwM20KSEfZXKNLZS+RccgN+MsVVafPq8ele3tl
L2BKcs9IQQVD9inhwGxGVLsWvay0hD3UeG4darMujoPosaRC/P098AUoo4Wdl0Fbju0/EY0O0o4q
+hYXrf7+9m+5djBhSCOSQq+OdG6zfftlGNt5gnQ62AlWjHWZ3KWDrZ6k5cLOOl8ZSkOziYIAJFAW
fJPKzYthKA6UlCDKtOKdmbmvZOLRUx/Pn27P6c1/5PwpJs+RtU/yRmimW/EP3NwwV8o6M3DmrvpI
qa35FBH/NEQES4p8EVDo94ATzOWYt3E/+3PaOdiT99CW/MTusWhKnEocY9HWtm/ZcPsCrYWl//fn
WRqrEiVSENdpLp5vPFdX1L4YQbPTWG3xIweiEKI9UU4oR+j1YWdR5Nu6XRT2HF0MquESenk+Wmah
iTL0wghKHEkMdCAaTawYPGlr8tHNFxPORBZ33+bCoweAhs/0X+nSkFxN/rtANac63jsG8oNvfxEb
ASk/IO+UjDa/iP5Vp5ZdpuKYlxRHBBSMXwKTjRBrJOXfAe5lD8GixBYCNESK10Wlhss69DsLI5+e
za8A0M/VTbgO5GEr25JUq9SgjPHlmEaIiDNp5D3yRFnrx56SJoQdY/GNrmy508G7tktlJARqD4Ao
1NVNJJCi7KlETqkGUVVMD6o5ZI9FpnafrSFeHqiC4qVVznWQtCshYKHE+vdRVeu7Yk7HU9X1xStI
n/r7VKvFg1Vb2X+398uVuxddfHYn5Q7Swi2A0TURQC3rXA3sBhMpAxlyNEg6O9nRd73EUkjVT1Aq
5LoQMDl559tycaO6XWKcxZpWt1Hxm0BKdAOsDj+emxb+vDl/asjcdKkvob7LVih9SMDGO6HplUeA
hhQuYFKLVNaDz3/GZJuj46SdSjBWJp/0PG3/MfU0/YJYg/04g1fd2fzXdh3vDcJPPDs8s5vXVZN+
yo2L9YgFWfpd5TrxUUxF+aB7U3M/GB24Lfqc97e/6dUtB4ONQwdWE+Ug+av+qN5NzKZZyZgCmyfv
h+yDPTRTsXwCil2dKnctUqQKoui3bS/d15K+gAmoX5q3kJ+rL2Y824s/xGoJSsAdPkxljcHS7Z94
7TuAYIMjQu8ejILcln/8wnql3cTbgcmRosahWBrvPQw5NPcQmGg/OOba7ezzawOy+eh8gRDnbtyk
JGnuiQknUy0Y9TrGT7Zd0g85jD0DyUo7bQN9HNGguT3Ja2cLBKKkitjkHW/Nuz8mqfSO2pjtogXq
Yq6vWM19wTNz+nZ7kCvPLSHw/x9kc73kVeI2M32vYOmgUB0gtK1o6XlxVaKMOcz/l2UEIIvVG51W
qo3n3y1aO179CnMqlGeN8kgSKKYj+39Bk7ClvdYne7r7lyUGWceBtgZ7AK7WlkykrKamVE1KNJzq
5X0j8FSc894KBV4895gb/aLk0TxU4Lvv/n5h4WtAX6LAASZCLvwfX88bsjV3eoRaQARDADVwQh3y
bnyBQNfvbJSrc+Qc8CxJM8mtzmYGSEKxufmD3ovn7ptWatH0NGcYStNYrgx0sJCRCmMDQ6pA1+b4
b92kCVSJF2AvADED5r2tQmZ1WkyJS7Kqo3YVxgv6L526Vu9bZB2Ot1f1sinKWDBSsHBD1gsf9M2N
2NArq7Fo0oPVtuf50R6zaX6HYtsUB6jAsMh4lANmrtS8U57z2UT7vOsrkthi0RUQ/obyMzIXbTg5
QyK+JGpn7uktXrsqEASmY0s/ncx9c1UAYkoxT47weIqhkzVailfImvRPGBb9gu627gQI154ISe1C
XkSV8dHmSA0CyIk1U8JC9BqeY2l8GXFxu4tEUZzcqXUOUMCHnb19LTWhRkjbgw9Bnult5lg5VmqM
GldTtXai+sfN5+TB7Lx2PgJMbcB9ZiinL+OqCF+klWI8TH0+Vb6SAFP0yZST+v+wL0hEAVmS0ZP9
btlfAA+0mt2nBoky18pJjS1tCIE3t/lXAM2OF3at0xfHoTHW6ZTEKQQ4ovqM5RkL82umlfpIbg4+
2ldnPH6AvWvx3ua9cqFzD/CK4M8C3WfLWx10pSRb7lXKeC1uEWmkY4ztLuHtIyIvlk2kyv8diVFU
DXB33zrb0lYVIzbuGHmSTNzP9Wp9KYX4oGatcvrbkbhY2QGy+48F1PYV9ryo64a4sdENmMpTGrtI
EFEo/5G1Y/V6e6jLXc5Q9KT4jHLE7VuYAGAweqO3g9LhwXdTRQ3ZTFgxKNAPFkWbwtla5p2VvDoo
yEDZ5wNAt1VRaFfTgSSJyxzP0kABw6YQTw3ADT0UrJ/S0pzvvVbdkyW9vD8IXKhjgCTjleSKO384
CuxpDL118LZL4Z/yBiMGNavWCaWx8uTUOOLdXtorsTVEVDr9EiCoyc7O+YBo4kwip74TdMuyfk7K
hiY7YK/iFb5xfwRBHD1rKPsds043nqPZWT719bL3XF5wVyR2kHq4tOSRRcBtnpPgHTmhRWcTYTWa
k6PgI/Vw4mweESWA2d36mj4YD7Fw5u9DnejvilVqBlkRPCJfz+z2t1rb7neryprh2Sqn9h+UExDU
TKx5qf1+VOZfbeu2XugVpvuQmlZnPEAxUT7fXk25WOenj2lQMWU5Ac1edKK1ZDEHA0WfwNHaST3Z
pZa6+P/pNTX5BL89kN7zHAqusPyYCyOtg5oahXl/+1dc3jSUC+g9UtpAGBnRlvNP2ul2r0YGHEE9
6yBOWln6oUfuYyfuuLxpZD4Mp12C5yhPbEZZsZhslNU1A3WetPpjOzaFcjCleXOzkkbvPDpXR6MK
RtYlVWGszTbFvVTkse2ZgYdXafdA52jKnlcdHbbAsXv0CG8v4bXhKEIhdoBcq5SzOl9ClMYkqQvn
kHVI3e+2m1VHESXp11rf9ZC48rVQ7pYuzFC1uUc3Ja8BJzlpaOGQRHfJvxoCYV+aON2JE65cK1Ie
nKCbjUGffXOtAD52QVUyyKo2ioH7Qp2HFPUSCD5zt9r3JWoS328v4bWb5WxMGbj+GQPrAEHcsXJw
5IBDBaohOSJONIcDZPuPVDbj13XR3AzHyWk+ZXOiPo79PP1z+1dc+ZBnP2Kzb6yoW81x4UQuiFIe
c1xmsVZvOmT74j0p9mtDIXhP/xQ4A5npZiiwg31JTdEN4K90Osoza/SgrC0XlDKve7UB+T/b3DTg
n4HfEfHIHHGzuA1Nw8YrGnATylgYpyYpjPem1a/GydPKNj94qY6CrD3k63Sn2xOEWmC1UfnXLRsq
cxowZPJi8BTmZlupUWx29KXZu3lv/4LoWf4gaZ9HPzP0aS8jvraHOSCk32B2qYtsBhtp21dQKRis
QHhwXI3qRZuIepNc7QPdXcQOX/ba98Rhj7FIS3mWNktsxmmajVrmAE1xFO2AqoE7+VqqphEQwLH+
cXujvhWxtl/UoctIgYt8FfTI+XFBLA1wvuCIkq7zd3OaxBC0QyrAaBWF/pqu6WL63FdY7cCmqU5j
Z1B6qQBgFsOYfFCiaTzc/k3XVgDHR+JIiAvwvOQX+eMEr6iwxQk6v5B4TPG5jLsxaGimQ8u2tNPt
oa7dgsgRsdTsZtPb0qVcxPnTghpokGZT9z2jqv7QoKCW7NzrchE3i0zZX7ZXySLB1W4WOXIWfCsr
kDGJZeG5jWWy+gtFX8QsB8Uw/E4p1e8Zft87b+WV0woAD9gCKZqsqW2eE7M2lpIwwA2mxnQrRCOS
NkyIK80QN7w19pfFxkVGV5v409DNBSbe0+BoOz/iWpDFdeHB2IOLLYnY55+zXedaILvlBU2UOYhz
j4q2HjoH2LDfiFX5mChlmQaz7cTYNoNMiZG5t9bpYKVD+kmd1vW/pSjqb2BsWUBha3hBm8JxYh9H
XqMPXLWHYOYsWXOvtMkEbMVosOPNOiCef380LQJWKcEjrTC3XRElTY1+bKXyz2x4B9r/eD0U6vrL
zlptp/h8eQbwDmEkIBu0OImnzhetn4y5HqMhOdAZGJ6cFBUapFsLnpKk2tmclxccQ7ncbJDlHQiK
m82pDU7eLHEHcnAU7Sm3pViza1SnfMG9GKTGHgjm8sxRRZXBNtVSYKFbAI5CToU/UqYElYdaY4xZ
ve+KbA/kdLmA0mtTGtiSJiLjIX/FH5dIu6ZV0Q+QRBRUXSkV57z4lKhejGbw/npbMBRVAHj4MoXa
AtS8eXSxQZtpjNYgWrpGCEAsUqHENerw9n11dVZyIJYPrMYWnh+NBgbi3gLNKbKjsCjrNkAsTz3q
DdJmt4e63BYo2r3lvbCe6IMY5wuYCWiVWZIrga4XKOplnrUcUyVaQCw570rV/H17uAtZbNJOFaAw
wSL1dahFm2tCRUgV9TJgfmvOdeLTVkEpeYjwY8VDAIFKNN7VQbYFE+i/kNc6T/jDYKnfXISgcTdx
jGXwvb6zWshPmZheaClM+gkdNNxw/LVusZzZ+cmXXUK6ACReNOZlr3BboI8IJAUNESWYo9p+tbt5
fs3rdPZbgSEhP208xJ5T39mZ8aAjxvocpwgm3/4Nl1e8pAigQcT7RRq7RZQlizWZVJdQPZ1sjClr
iVBPWj3MurKmDNbo9w7X7hGZ3+yp6CFT3R7+StuG8SktMX/iI5DJ57vESTCzBwaKSH/uSggY7Jwg
Qxb/l24oWD6gGd37ZZzV35JF6z4m5pqGlHXHX3gKdKDcDXGy0KQN62Ico2PmYaR3+wdevrz8PsA2
KMiRN150Mt9KcpnqKPTwPPdo5lFOXqAlmAMl4oTYxHLQ+rLbGVSGaOfPPb0zDUliPgtHaNuxK9K+
wywciXayLOufqKlr3qduPOiNMxwW1V7vRZouQaaMyQ7g/tr9ILUrUFekUUXIev45WsjA4DUL5GI1
DWWDTHcOXhm5D4ZV7RVPrgwlG9MEquhuyd13PpSS6Gm1mKwsJGdiNWfKgWrN9TQfpror9/bZlaPG
YERosDDxtPE2+wyH5pQ/PBqx7izut7SphwNtSnFQxaJmx0Iv4t+o5nhROJloU8EItzw/mas9yaZr
s5ZChLAZmD23/fmsPW3NcTaDZ4oNXRoHnjZruEEmkfPYu1Z5ur15rw3G5qWVhIgNWfpmsLp3tEiI
Mj54hXCw8lPxyfFH/FVB4yFsvYd6uDacvMo4yxKf+j+cndeO3MgVhp+IAHO4JdlhskZZe0OsvBJz
znx6fzVXajbRxAi2sQaEVXUVK5zwh3VLZShVuS4b2Bq1MwKFkbLyey4DyUWkovv2/plxZxDcU3Yj
xlklOZRw+9AB+OJJOjlrplv5OWljLDgmVN//Yijaf0LrSiCM1csvFrRjhcKVFnjhlDhYTSxa6LXJ
kP+SEnPvzdxaQfoveNUjdMQiij//I+iA1N7lmMIGnq6HQ+8XEMqbE7LK2CLmdt69P1GiUguSGYE2
QGjsk8vhUq3mg41S4KkYpz1F5ph6ZYbnAZGxFu4s49b7rAJEFXg9SlSwhi4Hi1VEefo2DrxEp5Lx
wHvYfQ0MU/qkVUrxewnSukWxp9afSVUtKuVozGLgptgVijbL9L8evfSAGzCcMHAgmMAkxtTSlx7j
i/9uf/DNXyq4yTZCW9z6+urYYKc2RyiQiGOTV+gYZDZcbCmoukNSW/pHIrheccMlql6qWo5mf0aF
8SD1yuDGQds/GzHKljGmz9zQ2BYe8H5czhZljD1AwcbbzbHmP8DmkP1ZE5bCFpWzYjYI5kJLOrRO
aj3Cf3AQyxi1A+VP3UdLEH/nemgNN2shjdxeqI0ID/4twmsceFZqTQMI43x09ARAX9Hm/bHppQHk
O89iME3P0Ebeq8dFgAcalWcJrh/cwnWe0RgzdVuHqxOL4nsVrSgPU3BCpDYbT8r0flEQMZwYCF8A
xl0/wvkiq+0o4zyYdF18bKifHeA8RHfOhGFKraVVgfWK0X9ehqz6FlpOcRe1g3nXDIu1kx+IY7gK
BwBVIgpMeRzE3xWuGu2AHv1pydMGdbkXfrco1Ort+fbX3NhNJPnc24TOHNS1RgGxj+SEgRr5PbaJ
53SJwg9SMjpIUeaVlwMUPHb8aHfuUAyLlf69RjF8XWQ4iXjEW0WLfHU9FJrU29oM6AbDQeWYI/6P
pbSColwT6b5RG7JrIzmyExZs3Ldwt+h3v8HUmPblndQpk1D1IXWtlcA6gA5NffzprEMw7t9/GxEI
YgRUPsEoclrWpaKGS9zhJEa+sjRL7IH9ML/q9TjdN7ocHVQnnR71KV5cZIopC4wptIYujPf0HjZm
TMZvkjrbBJaUQC9nHLdOjWKfGfrxMiqnriSgpHCS/ewJ1PZufJHhrfatLlQ1gLDQ65fXatYxFlAW
Hf0ITlxW3lX0kT83ptSdijjNzkPe1t+ztHPEw1pgTQ6B905vKpgimRH829dQoqcOuslOwrNxacFl
ETgH8ZMopl0uQAPIQdcSABSSE//WWtAlWhjZBzMfklPptNPOHbm13uQ3ZKaUZGGFrALqpdZBQFYq
BhBTQet3xAqJ+7mGBBPRGv2LuVHyBHlF3ZfmzGowaqot4vE9g5WtTOY6OY9Olth3ZQG/1mu0btkZ
cCt9ozoCwtygx8XdtNpOwGqk3EDRwx+1SDkNnWadLFitfmAEJ0xOXsDAmsJUKLsLCUDcCqPPl7YZ
FL9Flu0+0dCqHMIK8b5R/3H7OttaePIYSEv0NAlJV494gnHpbKda7JdyaR+TxfzWoMnmt30Q7nxi
Mcf1NkevmGgNpysA7OIY/BG0UVWUF8vgEqEm/WJGXf6zw1iXgkLZPTqFYr4aFmx/x5KyD++eIg0M
KmDQfPjq67McSKYeBEER+lKBLN40LSj1tzGse234i0gRFD0gFZqzghy9Wk1gR07fVXXol0OxnAzM
2R/MCOJS2hZ74gEbrx31KY2j+db2W1fv5wA1/lzMyg6V4EmLQu2pLJfo/akRet1CMpHyC8DY1YRg
B0VZbcyhX8RDiPlN0zv1IRmxn29jea9LsHHncCz5/KwgXYJ16KsNHSidmMiFyrXx6OQDL9pcTLEb
187Q+IGkdzu7f2tEYgZhECuY82vKcFpMuVpoXPNzXQYnq1pqHzrj78jUwgdwQ3u0j63hSPpQ1RBO
M7gFXx6BJpSXobaM0G/rWvK7WtEP3EOdGy2R/SVt7fgvvp7IIlA9gA4F6eFyvAUxn6At9dA3R6Lc
NKACY8441mMt9BdJLShMTE9lAkFS9tVGKWo8DAdd2ALV1eLHQdl4Vh4brwGP0/ujEfbIm5UtVxaU
3stZWUsH5arQMuSL1cUNg146yyH+DxHWPe+v81BeYjDhIgPWYjVUHceOVSx65s9j3b5oam7eY/g+
PiaLNO68ERsXMW0Bk6QWOgBv0+qJyGs7B1sfp74aVegGpB0STHrdFLWbDsO0s4Tid6/uYsG4EPa4
8A+ukJba0NuLRWPMTw25/gqqpX5ow119E/GOXo2CfhVVbYRVrnh4gJpoSMVN6rcQPE9zYmOXUSNn
NS42hnywyl2rUVBiTaf8U9RY7zVII1SG/CcobGLvK2tftprPWTnJmPqzGY0nUKuvfRDnnxEA7e7K
KQl29sq1iifqA1TVdYvhSPjWAOiJXkSmKXXip3lDcGF2gU5t2AxGfwqc/KmjnniWusI69Hpcv4Ah
LD61APAew0LXY6/Ma+1f3Rjj/91+/TY+NdU8fJ0ASlDQW79+SqE6jZaXib/EgwwmUYJeEqV7VJaN
x51tRHcbGD0iE+uWXTATRPVYlvCpZ+ChQPex3VNJStC3WFLzNI2W+WCORDT2ZNV7heCNs0MdjcuA
1Ihq8Dq0gBEyA5FIMz/L5uRXYUnhYzjW5n1sFzsFta150jIHdUUhAUmS1TWn9tZQ8KFBYBSNeU9e
kt4RC8gHavbaYUSv/zEwuuREEKCfb3/HjbeD95e+jUK5BQCaWIM/wqe+jeTKSJgjfcz4d2cY7WGc
tQGPYaNuz30+7iHAtqZKxZnyDjOATC/+/I8Bu2gx4R2BcE57eTjS9x3cNomhx0UZjopJbb8Gw1K5
KlrXr38xVThqClEpcKY15p1kJ0aJh0XWEYlwkbEev7T2/M8sT9PJLhzr7vZwW7uHsgFdYHJrwSVY
TXQG8qMnE/IAg1F8nxoj9Cg3Y40Vderv20NtfUTh1k2oISKctYpoVSAXWCxy5qtjYcIxK5R/iy7L
PwwKHVTNzJwdlNb14afKRnkGYhUFfR6wy6nFzdK0QyphvRovqYezTvncDsueuuf1Al6OsgozcLJL
izJDjaBRM+XLUBTU1pSi+zCNtAzeu4BcMaDceFH4UKTLlxNSpGZuo2wRsNHI+oRS6z/SUppnB9T6
Q1YMe3jd6xdMdOtpvJC9ARJelw710VDqVA4L3xZGGSVJauumkNSe5WlpUH7Bt9g1RpG7TdjR8pyl
cbMTF1xvGX6CQ22APj7Ayjcc3h/HsAqw/JERBPJBuNmtrxZ69dmY2v4+0BzplKFQ826BRixyhGiG
6L1A+VhHqUOh02exGVGmm3ZIq1g5LXbk0IDS96QQtnYOg2HOSuMbCIaY/B+Ta/Wqob5TFz7iMx19
ZvoVTzDvmt7NAsPZwXpsHQbUDkQyg+Q2idPlYCDBOjt0RgQRdQiv9IMKF9vneC8MEE/AZdQjZiTi
OG4v2nar05AipYh2D2pfcd3q1KbMwc3MwaQ9vah+ok3OcZ7V7FCp3Xyyo4Buf6AGv24fk+u7m1eA
Ph4ABgqVV7pLspVGdmmruT+Ug+NqI5lUARTkDlP6xAv0ab5j08++POfDThF2a7sKRWyCK5IOIDyX
i4xv/GIFFXdBl9rzs5HMvzNDHXIXmVHTw/hkPNyeqUiZ1quNDoKQ2OHxB1x3OV6SgVEOZcaTreW/
UVn03i2LsXicos7yEGKu3D7qoh2q6NbyCgzKm9kdtOXVoCXiJHXWxYXv6HSF2oBwCkkEBFdyI33q
eyU9pbETf1WkPnx//ddCNEDoDKMKJcqxl/Mt4qqjRYQwrFT1kadJRfs8R3gDdShF+VlhlJ5pJvNO
mrzBCeIxptNON4QtRT30clSpsCtzcBDJpDiLYlLhSJnuxZmp/cMVEXaHEABJcSehHNq5jRVgJYQj
bwMeeRBiq+2o7oGbxDZafXbgIBilCYYygL/1MhAE9omMlt9iNIpbp9Zyj6w+2lVqF/y+vcM2J+/o
9P4QaoB5s4ZwG1XYGjq+Jn6WmqNfJXlauRHCBZVLJMuDasTDYzlGyzcQ50RhJIzD62yE/anWE8fb
+TEbt4vo7fDyOXQf8By9/BJz2uWU0dCyzq0IAcVuyX8M4ldMShCfbQztibrt/M5AgcQvHTU9Nqa+
xyrZuEhFhgM8mSKXiJsuf4PSBUiWS/wG0AIjhggDbsxteX7/TPFPYqA3D1ek6y5H4bbMpSAlzQ8J
/uSnOjLGJ92eHXQLmpR1Jk6OStcgEG0eJTOOvgZZ0oxIr+jkmbd/y0YYQKtZ+Hmw8HAhVos+JdKM
UXSY+ovSVvf9qNrnVMnH+6IEIiZpgXZfdkPmofTQf5ngKu9cN9ebHWQiDWEaIoQAlHMuV2KOdaWu
BuSsljkHC40loDdpUuQOvdT4t2d6fZ2+kUrovOAQhfKc+PM/H+Ssr6YYh1sPJJ8Dk1epvg5VOvtB
PeV3Eq4t3/TJlLP372rqOShgQIQmZef/Xg7blY0yYdrg4JfSqecWbo+fQkh/grw1+nircrUtpvoJ
fsV5Hu3yQZnafOc3XH1jFtYUbTVeTsAgb+Jef8xcyto26zRl9GYlBlaWxoBC0QMoM/hSg2S5ir0Y
H6NyjjsK9c1UHCi/ZnfvXH1+A21qWpekISS0qw89SsArVLA9SBAY4X06d+XJ0uvkECWS9Tr2meM6
866Z6tWL/TYofVnED4TM4Cr9aZW2C4eqQshQKiu0TqL+HFR6f2jn/JsUBsPp9hyvyyRiPKG0A60Q
VMU6hIehPWhIO48Ia+bO1zIzq/vGidr7allmX0MN6tw55nhPwGB9aPokeMUH1Tj3ndM/lpOs/VOH
3WzsfPyrB13UEwHW0aIXccsaFMl1kqK22AjTcsk+FmWlulFYdJ7eZJNrOOnopRaiZOqADevt5bg6
22Jk5B/e6jME66udb+D66fQgBLwuc8JD3dSND30+8War2cMwbk5SFGiFJ48Y8/KQ5XSIdcz1Bs8y
G+kZ+UXZhcyrnJs8qY6j40jHRq0bV6bbuxMTb47MkCKfJ8pfC8845lJITsUkbWOAttdMtfJUgBr7
OatLeSoVu3nFxLIJ8FmXtZ2of2uBxbcFo0A/l7fkctZqW3WNWTI28cvQeGWsaf/r54Tudak76V6n
7+r+JCnlgcApDNIO4MTVCUZaYSraCSaFnVf5aRkigJgxxrqfxrEdT6WW16/W3GOSeXsXbQ5LbELm
QZv+Sk4TDXnNaaZ0gEKbL6dAG82zWkyYuSZLfHDejFryuNnZuhtfFWFHdIBBIwDDWt+Y4K9JJE1E
DNu0SbBbbnofF3nNraFlwSoYgv80awzvuiUZjrenu/FNoZGgZ/um1AIv/PKb0iJXBhgE6NgWcnEH
4z99sbUx+6VUirqzdTduR2q5vIewV0SHaHVo0rnWOqLdwSMERJtmwHYJm42qfcx6TX8qyrD5cntu
W58SuVwKv8S3Ath6OTdVDdHDaesBN8xIP4TJnN1lmoOehlw0h7gJUAyc4uK9TC+27RvagRIYN8T6
TuY+thVg/ANIrGg6BsjM3Y9VGz7A+I7+4tvRiYWlg8YszZtVBUdmOU0O4uA1yKCe4qSRn+yxyb3Y
7oMft5fyba0usgQxLehkJpVaWqXrqnTXGpg7WOHgSYnSv/RSmoCa5U0xPEitTuQirBg3x1lXetOt
JSf44YRD+jHTnWB0kzDpYaDVKTSUQFNnH5HN7IMmqZLhFaMcWfdd1lqOL2WB/t0hJH9Kiiz8p0bz
HwfAji6DO1MGfjeYjHosQajwDIPQTdnycnsoaVvJ0eBwlfaJ/thrXXtqnSE9tIrTPgAL3+vav1lU
rNZQSCqLTSFO+hpraSpzuGg1IWcDmsLGGgTv+F8UzTLDTbJgDO+Xbkx/WKzkch6KPM9fk3rORp/i
KaKavRXEH+whyB3XUAukPSjBdvO3KZsmdCwMpIzdpV+GT9mgjDtR88bJBUciOJScX27i1UrRhs3M
KJAmj4QNzjlOdOF/TW/UOFPGThS6aHnE1k6icJUZ8XXY19ToyRWJ2cVv+iOIVPAba8ZWwTKtmqvX
0HF+dmqp7mzrrUGwcqUiLxQEqLVcDpK3S6x0rUrIEGW9GxW6CRmmSA+3D8/GPUTVE3wbSAZATWug
2VJVdix3ErGoMixnPulwpy+dUA8I5/OSo2GeRo6z86RsXOwaDRzKgcKtl3TgcmqJPndOvhCHpU1T
/B7mJVqOgWRp9BtQgNsJ+rZmCIgObRv2CdHvqoojD0urJSERf1XF2Kbls169dgjPfWuQfkT3ImmO
dhOar7fXdePVpJ4Mpp2GMoqha7RX0o7KWEIn8aZS7jovLMz4NZmRfxww50XiLDPSR1lP46esG6Wd
b7q1vKD4gC9C6KXCt9qeoPVipXC4PERX8NA3sxye6Hm0iyAESuPOo7K1T9mggmUPjv+KnlHIzgRm
KZo8qyjMH3xzVXXlxNyrOG5NSjjPwowB3gs7+3LPLI5TNwb9eA83vBmz5ap9GKZKu0dsA0nH2x9v
aywh+27R46W2uW7ST7zO8twDc+6pcflGNBHutIrcPCZp0/7FWRDq8jxcxDrWWrqjQDISXCMGBI2C
enjA9vBmOr33s6wkOydh40uRjnFp070V2MvVsevHZUSHlJOgyQiQt5UePKRFU+3sh40LmQIijiDw
6QTsTvyKPy5HTS86LZ9Hdl8d0ckYK8Wie2h0uWsMUVnfz5lp7gT/17U7nPrAAxOhomBILXz1CFA6
qXmS7AGdtSqWDpxu+ReUKf0JHaf5N15+4CuUpK1AWThTLvtpHOYnuZZaFTZcidjUu/ePyH4hmoib
lcDycgmiPARoVSRc3ZRR3GSaLbABfXka0UPZmfrGVgW5xctH0kVhfE1KTsZJTahzDFj6lubJaDvz
S18nGlS5NNsZauNKM6jS6XQ2OexALi5nZVJ265seSyIg/PrR6fP/OsUYnyVLnV6MJZXPdo1vARq7
2od3LycdaiEYgqWgkPO4HDjuWMZAY46GMUfPYVZphBPxWGWunGvzjsjG1oKSzwhFeR4NlAkvB+st
aMn9jNRCYbXplzSB/CxLmvEITDe5uz2vjZMidO0IWinLgE9bDaXXhlnJGBLA0ZTG57lV1OMberRl
h/taM+7h0jZeQsazRMMKYVjQoJdTSx21dSrFQOO26IdjSIXMlYb6i6lE2tnKnOmukHd9t8TJW8WV
XGt8O8IlTBPXwFNTkhEwjYfemw09zd2QHmHr6rNjPodoelRuqQ35t4x/13TDqi4/q3Za7vk2bnxS
qm1ARzgpkDotsbH/uJF6J1Cg7rHOoZHm/4t0Kf04y878ZNpdvBe4b60xRS96nPRWkX9arbHZGHYc
6hF5HQbmd702GQcoUsNTgiu3L8TmAHRne3rhW4v856CrjdQpibKEJglQZRY4hi3WfJctISzjKLVw
LU/iB8ks/stJfoXa21+8YDRC6bfSuUaY5iqVTWWjjcToiPvofjkq1RG6vYRTbNEeb5+YrS8J64Ou
BFkzT8vqSzZ6GFJLYnWnaJjPSkHelcFC8bvEVHaGeiPQrHeuUNOiZw1H4CrgwPOnaDrUBz1rMNvD
0lTJwyKpyUOjROk/pYV2geskdf2x7lXPSPpzX+Vm7eZ6E8NhyIyTCN6JoBfzP5wQloScuzf+jXo0
VW+vifi4698JFU8wjgSf01y9ffa0qCYwbrTv5kL6z5qiSXVxBa4/thX0b7RHlE+3B9z4CLAluLL4
ECzNOowAM150acJxgpmGVaWdtU85NeWj1YTLt78YCm6TgCbRklkbGGgj9b5mkHsUqxvpo1ak4KDS
OefeqgdtJ5HceN54XEDus4oESOuUm3ZBnRfG3Hu1jf60pNFwbDnnn/sikVDELKpzBZjSbSYM+m7P
ciMuY2SiMqHCQ/1yFZepc0vB25h6L9NM6Yz9qek5EAh29sm1lBOgCGoKAu7hCNavuLr+uAbrikxj
0dnQUq7m92aTfrCsejyMdigd9FAKPo6Dk7iTDN8prHSkHq1iz7tpc+sIjyqhrikqqJc/wZk1vWUh
eA1kTq0e2rov2aS44AZn//aibg4lavxIakDgXlthtaEMTSqx2aXObJ9xE0jR8EyVI7fKu8EJYmFp
08MiEgLaaySNLYdZtNAU9JzKCg7xQLmoi9TwFEZd73Xkz0iLl3tUmmte5tuoAKMRNxQOk6tds0Sm
nEeF1nsDWurHJbfSA7KDy7ONGt2Z5rE1H6tSr4+pnWjYK5ZZCRg3GB4DORuPmpqMp0EaUeazwj46
ZOA4/AJ0wZ6w7MZ7KAJz0XHiHxysyy9eN3aYhJnCqWrD4aWP54RnonTu4QUmnxBidHyTTuP59rff
eA/p8pFQEcFxntZoER2dBKBUbLOmn4Y7+CbNjzRZ5id5WZLT0Oep4apBHzwmDTICUtSrez7iW7Pm
lAnUukadc/1OTUlHWSci6tGkyT5lrT09NCE5XqjHvV9LeG0sqpTtYHK2rhGxD1AqoCbFXrxc6rhT
W7WkPO8NRmk/hfiVuH047rmFbJ0reu5Ui8RNQn3ycpRJVyuEw7ms9LpuD0pVFP+r8/ZXkNTdTiJ5
LaYlUFxkG3Q8hELLGoDQB+wZiHm9V7WB7SIuKb1URffdNLviWZXCgt6lrvpyKM1ovRZg9uWyxRW+
1h+LNI9+3N5Tm/MWGEFRKKP/sgo9ymGMhlQVz4MRdEetk36iOjt8pgFS7vQiNjYPT5CB0gaVVkDI
qyNTtKlKbB50XuqUcui2RS/dFWrS6i4a5stL3JTaKyYXe2CyjQkKFD01QDxuEMNZTXBJnH4ol7r3
Jspz/yhBbbuT0ZkvUz7tst+3poimPIhV6s2IFqxilghZ/4B7mMynl/VjVUXTF8RMKEyoo9kLkqvl
W3XRBu7YtR3GVygfHtPYqu/AnxcnRy/nybWLJNEPg947d05MB8oPpVI6jEY9/cWWB14HbU5g68nc
xWz+eDirTGmqeHQwQ44owmZOFPtZEiSP5tDscaO2PoLOfUGV661JL/78j6EmaS57qa5YmBrSXDxV
wc+or+IH0yqtnW22cV2IHFdEBGzqK/mtJo6lPGQ4uiasmNOa+UEJOvXz7WOzEZ0CdRAKw4DZge+J
P/9jQvU84ozZYyTdyeqM2O+YO48ZsPkf1dTZz4mUNr9vD7i1giRfgmFG0ASz+HJAfTaacS41Tg+6
cGdd7z4rkoTXTdzuSbFtTo0KIXwe7J0psqxGirKqrkdGQl+N4BDymheHAXpFmTzd9UkR7bxqW1Uu
ER2KOJiKAc4OlwPOkR6qVs1a0mEJADzK0bcJBct7TR9wbmiA1hxwdpC/y72hPaZ9ID1LvL7nIa17
+f0VLmJ/glVBLyIdW33Wth6bAU9HtA3Hpn7Jglzza5zsI9fskz0/460vaoPNJjaHk4Eg/+W0Ac1r
pLSsc5WHUe6hPWDctyXCia4mpdPH29tn62aiRkDNHtAKePdVkWuSmkxaaF55JUJQP+K0T7/XgFJe
SzhbnT+ay1y4Kl24nddl6zA6CgrwomwAA3P1aXWr5W829M7LpwAf2S4NjlJfysfbk9uIi4QpG9AX
pkd3YHU2tLi3zLhhlMTpRj8YE9mFzgcRec4ND4Jp+hh0Wfw4lrhTB8awV4fZHp7GBNk7bcZ19C+F
kxQg7cVdkMOMLiajgvQ2awdt6bq7xeqW+87QupMzORJ9Wj3YOT/XnxZQJ6eGQB2Q3ZWQSTNOddLp
wAlSZVl+TENmHwLU+hK/nBwqw3lgjZI7lJa8cwVe71+yHf5LOZioDDzv5f4tbLMsiygaPUx2KNHM
ufyhNZuXxuCo3v6+bxHRZS2AhiGnkgQLJCGVvsuhZimbtKSlPoJlbWMcRlQsPigxdqtuNDfpD7kx
1VOgWtI/05IUL7Qx1XsnTqIHUQP/XimD9Ij0rf2pkIM9qb2txaf1gPwo6Zioj13+MjAkhZZaQU+p
JIDt08oYLjXYPZc4ULURBpG24cbtsof4ut5yHGZKqwJqxw2yNqDtMLe2dDy/PMdJ89otF3sGpN6a
7Q8wh4rpIbOQnLShGv6JFrQyj6m2YEZ1+6tcvxP8BuSmKJBxW141yJa8rSzYcIMXlUN9auVseI7D
rvqq0rj+TJ/m3TIeosjJvwc9D9wdFPzLpV6sqFTtmDLvmFN2wuAo9aMGZzOQLebOkdrY2swIfAeo
L3bbGqHTo5ZsNRl/d8Zz7NXREIJnsU2kmoo9gszmUIijwbsnt6NCfzkrKekKs9YpBclO9FzawlEp
d5TiwVT7XTvCzbG4psADoUdM6HI5ljpYWVhUpNZUSpTmYTLGyjmXKab2slPMX9+9PWDmCkYpIGj6
tauTEUVOLA8Og1U1HghBpD8n2hLEfjRaua/MY7pHQb5+a1DTo5xFkIlPJ4/B5ex4BWINM2IKmwA4
nmE5gvCuuAluT2vjwIsNL/QE6GoCzrgcRW9Syegm0okZUeDJj2x0L9wqqtPzPFnO59hs1ENSBeVe
u39zdiaYBuITYvarYn+omjNG1lw0gWSPnhOX8QkMh7wHs9zaI1yxlOy41MA7it/xR2Ar99BxqBxT
4NEaULQtIN4c2Q8vpvTm317KzaHE34amp4j/VkOlVRYkI10pT6vk0CNKUu7zYfif3hf2Tg10o0aI
Vh1dEhJuThoB++WsJPQhRBGRy8Jua6/R2/K/slhsP6v19K5cJPNR7/SP4TAqP5M4Xr7hjLRHxtv6
gAQpnAlUL7ifV7NFFdvoHJT6vAgWlReay3JEqTvZWdONh4EWHx0EC+01GlOrI44jWl42WQ6Cc44W
noExuBuMOT9opd0/dbXTYtbXUYdFtftUa86ew9DWJwU5SmsYDDrl7VW8p1WNFhkDzZp+iZPjJKW1
jy4ArVVz6g7v3z0ANwHNi9iDJ+jyk7bRJNl5UWJCXSSG19Zz4g8Gdn+TXr+bUsjfTvRBHwgaOvfZ
6tOFHZ3nWgb0h+p6+1Me2uqLEyX5XQQ0bGenbiwguwPSm46tC3Sl1fWSz51eSEtFn40sxNfzqD5I
kzW6+dg673+/UVkzCc5RH+VOW22VUQ4G5FGoJsoLL0CsdgP62kL/1qbeFnpVionM7U+2UfkStB/U
ShBcA9i4xjM0uZENsnhXiwRbMzfPltL40EvjqBzKdqr/Z3Z63AEe7wsD2l9ivda5pUCvbAPrZUqx
DTmEZqH0/+78rI2jCVgVBp4jePE0Ky63UjIZoWTa3A5ZMdVHaTTT+th3I65sXBrVL9MATuJBQIzU
r200mk8plky9l2RR8awnOBw8TkZk0RzMcvlTp01ptROObBxqUTdBFJ4eB/HI6lQhlDMZcpxQPQEM
7ZsUiDx04fWDU6cvcY3LIs+Uch7muqcAruk7DZatLamqOpZNVH41ILaXq1NaBhm5yYSrCO9ZcOjS
QxwqP+XeVHYqvVsjaQLpAtwKSoGzOmeJk4VSTZLG3sMuviwpe4K6iTxjmcade3LjGRfJIssquLsA
Ii4npRFtRQg9EUxG9fxQNeFMGNvYQC9iLTzV6ozzdk0V/fZOE3/rKo/BfUfnceXBI2dYxUQWRdUW
gtuAGlk8eqM6ZT9Moyx2AC0b24VRLIEJ5GKEoHE5N+yJlGTQAbQoGOT6+dKpD1Gbav86SWIdpU6P
johWmX7shKpbyq3+8fYk3zCA61kqDjcLaAxRh1ttmHhw9AxS/eB1Aw7YZzWAkONpcxDMEO2UKPCC
GmLMweorST8EUdlNLq4T7a8EZi98217+py6i+lTiQXQcgiC6G1F+/dJKaWwewnTU26M2RqrkxlnU
Uh8auUYPcdma1XGmGgaP0MjG7N4ypOKQaaFT7szvOhslhBAYd1FuoJyyLjekuH11JpERNmbO17ga
Tk5gigauSEcdyaEzlWMSNc/QkXKQWIq46tDL/57H5mvRoX9ndK+3l/xqN4sdharaG8+fYGr1aiTG
kMa0DCklhbPx0KEGlbpybcsPIXWno9XZUKkJ+PY0NsSHvPjQb8PSAiOaobi+lgatLHzIMh4OL5wd
h9zcaY96C9B1CWYLQGja7rwfV/fD28EBTMJYwCTWhzanbFWhZU7BuracU1UP4zkL+tzrbHXaCfO3
hoKuJgREbGLuNfiD5DYBmE6zQlg3+52hNyQT/Yz3tLKHuha393oVgQLQ1yMBFCDQy+PaF6rRxvkA
XctughKqVqf/m6dK8A1SZuvjlYmqYpJMz/286DvRxubQqJ8KiAtQhHXrXDPGMpH1kQ+4mBG6t6ru
2lUynOxpDB8nIV2d103mtlP1bj8iPiUEe/5H1Zd5r+6oVGoxOWlBECcQ59wuUxe0wc3xEGTNnrTz
1i5VQYbCz0RBCO755fqmWmMkhjN3uF62mUshcfYnBwnO3DAyfxlMdae/tzkeJV2T0QjC1x01KpF8
ZNoAnixL8iFPwLbXuo4Rjo3VJk2+PTr/5nhkhKwlHBHuo8v5EXEl07jEwuI9HT92fe34sCLLu8YM
AZg0854TyHWHnm+nWaByQOaQz6wXVJXKmnJ4TgTUoa5xlCVMaY6RBKfJ03rLeMkTM7d9zbF63h1H
Cl9KWe/GD3LUL6x/Eo2jW7RaYbt22ttYIBRQNflD9RP8e+PdGYn4sYjdv5n6kg+vVofcc1LQqaBv
wnN/cCY7eQ5ismYS2+z77Vv4OstkLIBDJOioe5Nork5yOMZFvlQSnRNJlr5zZqvvqb7oZ6uflZ9d
U8CAVfKGrheXwEddspdfitz09k68trUfSKrZDZRfEM1Z5brBDA8hQTbdk7Ng8dMonp/0TjW/yUEc
f69sOft6e9pb4+HPAjpZeAihonW5/5BuzCCzNZS/e61/mYK0Q+t+GVpcb4Ik9bu42oMhXIVRrDMX
FmRBjYorpc7LEeswrRSrqbkx21L6DA1SeY2iYCeK2poWyqZgPPmioml9OQh+LcsyWlXnjc5s3rd1
/ilpgaAZqUQCMA3q+fYqbj04fw4nfs4fdRdFAU8q22Xnodyf+1GsOl6ErKvftol5uD3U5swoeAi0
kkb3chUt2H0+WDkNaE+ym/mRmqT8WhKOf6+I50pXmrmC3fePSDVAKFBwIQKXuZycHDhmQB7febZd
j2fH7lqXGoXpFqFhHlRghTtH4Jo6xw5BXJHID8wIGe5qivDZDGPSeFOjYdKig9G12qtKTcc80uVu
Pklj1SVYp9VTfMCUeY4PRDih5RpN0X3BtG62XHQnlMyLaMAbd1wfMOYLVR0it8wqU3NjOVM+JFEL
EMrI1PQuwetNdwctT/4bdTyE3QHpSnXnu21tEepk3GHo+Qsx9stVbPkwZmmwio61YBtNOffYaal8
cmg37yQqW1uEmi2lHBmVRaoRl0NZdlFZhUFLq5jS+dAMufGTAlnqjaYhoQKs7mW4W1MTxB4629wj
ZICX40XyosVKsDCeSnGzkHrN65AJOel6sLcXt4ZCeAXwHAp4cJxXQylhplN0pMVrZUGMPvNYPybz
DBGmLeKdfHYjvKKoQC4JqRlQ6bqTPhiSOehz1Hs9Bue/AtTsS7fS58EzZam+B3uZH8ZKLv3R6Otw
58htTJOcHUC8RreEs7e6I5vWTuOyKqgZqHnlmrXRnVNgkq6ljOnx9uneHEqgBMGF04xae7xYytxo
dUGwEcfh76ErtaNa9QPtqDHZGUl8m1WoDIsZ1xo6X8hirsuLVfp/zs5rSW6b28JPhCpmgrdkx0my
Rlk3LMuSmRMIxqc/H3VuND1d0+XfvrQsNEEQ2Fh7hRQ5tsEBm9Si2eeb8t9x21uhANeex2XfAEbl
NHt1zWD/DVBm8zzaxbs0TDs1fe20NY3cNdvyx3+fPI4x+rawziBHXbynJegNl8i4IcLjLovEMPV3
JfkIT5h7m5/eHmr7q17N3qZOZA9Bj3Apk56JTPTyEnjFDIiJtKwmONrrOByKYnIj/KdNoOnpP6OM
mzUxECP1CIgEV6mXXzYWvmptBwaF2xI/DBwDGN9O1mGJ0ZmOEM9uXNyuPSRXNu4yrP3tXvNyPCtF
5OJjMxUNnu72kzNMz6SBOyeWk1+jo1LNOcN/98ZF6sp+ublzs6dwwG3NyZejrrPTuwBxnDed8vdl
PclzgPEMEc846kFEHfdvv8prS5TOCU0ojm9gwYtVU+RZ0mAr3UfNsNb7wh+MUyOmfyBy32ooXJlP
FNs0XEkxAgO8FLxvXQbd+6LnnIPVnMat9aVwSszfG8NAKuAbShD5qS3n+9tPeGXv3LxvN/0Qo9Nq
ezmjbKZxp7Yab1b2vJO5cENzLpvHpnLWLTzADvPGTWngVN2N+9trixfcTrmWbscQEM+rRANFOE6g
BgJOPaWb5wIJdAfiME7v9AgCTQqKHfm5UR3yQTc7a1X6fR9MmN3jH/1Puxhqn4i8+R+wFrYkfhae
ANtxcjEfrT3bg9twYYb+Mu2F21nnxLbjsA70cvYS1zi+Pf+vWVnbLAT8SxGFSOGySrSVTMGcwQZM
AUwf9aKhQCqsKpMnMQ7rs7nUvXMY8iC5A59tzN0kijGPnHZR/45ypHZ4+wddWfL8Hr5q3Gu3EmH7
738WyF0mE8vg96TzQPnY1i7Jr9Y3oIr/oT7ePANokW/hsnAOXo5kw+YGa8kBDDCtSI9rx+0yXHxb
Q+l0q/QpD+zyFu39ygZCVxLQAGE89fFl89o3K7dFJNdHCGW7wziQPbRs3ssVB9XzWmKM9vZsXh2P
M3RrxHBsX4oeMd70kkVafeTPjfdd67mNtCgtGh4JPYW5+s9O/KymzeQQOBpzkFcsXKnTbii122Px
4sShM/VGZIP1HC0t/peh2MwDclg25cLlMSdWv0zdzuxRJtm0QPMue5yX4KcTTMnzf59EymMM4znk
wLm3Sf5jSVrxWk6KeHRMBrz05PYYN5JG/VV4PalSmrvA28Nd+wLYCDdNOsRMeBwvh8vwbVx67hXR
nLhDiLomiJwm06E33YTnrhRavKqN4UABhB3QxScwqMBFz5wCKEunJ+45M0+4u6sbO+21RbiRLWF0
wZ7ihHn5QO2akYln0vGzast+1wniSywIZaHfNkZIV7e+UY9f3dOoH+GCw/HftKkvBwwyt89LyVeG
mKVmDwEUzBod7IUys91aTMNh0VLskLzVm8eKFw5W1R8T5Ts3fsm1J98kWVi20VSGt/fyh2ipUEtY
nN+mrIuoW8kmt1pfhTNdqV3X4Y799tK59j6Jv+DTY6JJPbt4nxmNXp1lvM+uTMxDkfhupILA++vt
Ua4t0I2ORiggnhQUfS+fKuNuYUpd6EiRf74HDvvZyqR7bmF53Ji/a9XB1gwlSnSLPLzklQIrqsm2
qbc8/KejjHD7b/GkmgfgjgrwKVvvgwIzGWqH5MPbz3h1Jvno2To31tZlL9abC8yFNThNOlbml7rJ
Wrgc6GDeHmV7HxelOlfhTeLD/QOrjYt6Uo+wnLwWiAY1gTjR+8++ZXbdYg85zXt76nEEwPDpZFSj
EZnzkN0ovq6+yI1r9//DX/rEq3bKvCrgISu79eh8z+5fmDeoCJlbdnr7Sa++SY9WC6U6RlW/DXz+
2ENNKxWWKViZirvDrjET48gaxatS5hQ38WpHdNvUQcv1lg7n6jfIM1JHb3HCl9dWkWfDyvOTDS6S
HILaYuyc1HCjlAovWjpk+P/Dk26jwSfc9u+Lm0nudpsui/GaKi2fgrSKj8u4ST9lVc7FPu4d8Zyv
g35eTdncODp+UxguFxSFHIRNAHtoUNsb/2OaPa0hLcgEeJFWy3KeOns08atbi88wHwzrzA3Ux3DN
EulfUz6kHud0WezLMY2xkiATyIt03hkBQgfIkGFcBH0TzvNsTGHf+ZbYL05vfJH5OCly2UfbuTF3
1xakBwa58RYxEb8U8YjFsvucgNEI9/5hT0VupuFsrBibtfji/2e1CsXKn6Nd7JZLk5t1bm1rEvut
w1wWBm3mrMrustV3buFR15Yh13+cJ4hYJFrq4hCc4L31UwDaYOlujbiFVScDf9RIlktzCPo2vbFJ
X9taeKMoYzjcOQwvVkKyVnm1CJq2EKTFvY1HpBE63rIYqDmXsY06XPCm3WAO6ee8dOU/8+KgaX37
U7i2iSKx29BnKPOo7F+uxiJLU+EVCmCsTI37tVXuB8+rbulXXxMReI9c4zYCL2IsNO8vh7F4e3nc
S0QPTboWx4z805+JmnDBF6x8bH+9+GNVk5OE93JZ7TKzTH/5sewymkUEXYIQJrRRpnmuHkVtx3qH
f+64hJOw1yGUqlq/t0Orq0jaVeuHeS9iXMU8d05DS5hV+5T1lomSvOzqcjdJ3f1nZg5rgx4qWAfQ
ET7pFwWh37WFqjZl5DxU3rtRxi1SXaM4aG3cOG+vfH8c65tOjKYtkqfthf6xfXRrR95OC6pSdK4T
Ymjhniix4tDKYUW/vTZeGxRsTE/SP3lnYGKvxNS4iVLISG7+QZzndeS3LerdFXuU71luifc0V3M/
THLsV8/ohQb3g24bjzXsJlMVZq5HqMG65OajBARTYW60Q/agejW97xem8tAmJELfuJteAUm2igCS
89Z2Q6fwcnpWWMFLnwP0OnAGDtnitnsprDryVqv/uTRpm4Vt1XjujV3xWj2LMwJo3tbD3+gfL8dt
/dLrspSrtrJL50n0k7ujv5FWYQMsgkwYU2iU/dNYRLJAEj8uIgg9JZs9n/itcJArS4TLpAVUA/C2
xUO//C3w2/Xqr0EXYQth/8jS0dqbnYTv2o9LcessvTLhqMMh7HF2I1y8pBhJAeRgypGzNO7qB1lo
Oxr7MTlw5cPmsrSq72SZDzfe8pUnZFAwbvYTKsDLxioRT3i7qBUK7dRhTz4M1tkZDIN4b/0/tHq2
BGWQAI5rwPvt0Pjze8Pdzeql6qPeGau9bGmhjuVs7fFGvYWrXJvK7auGkgwB5RW5dZVydquSW95o
YQgB76WMekRLR6+FItziNXjvO+mt2uvaVG5TyG2B+zOSxpfPt07SSyxCyfCB7MzIyXN9cLQPFyDr
9Y0C8+pQFHj8w2nwSg9aTkbmjlndR2llpcckqO2jDtppVw/1LXrfNQIAXVX0KchhECJc0syzzGjo
/AM91BlfWoFMOKL/k+5nayHEpsRX0h0aAqazdt4FAR1yYyr6G1eH35aWF6UeqAf0u99mZfBFX86t
47dGO2LCGm1+692h4bV+BKhIPq2q9TH4LyT7ZFuIMjnJfkTbOBtt24aV1qVkx/KTe9+c6fUB9Xnn
qVaU5Qqvr09vb/NXyh4SySlEf/fyQVlf/sox7RpsQSwVSZyU6eek694e7E+9Msu7OHCTGwD9lVWA
So5AE5A9aoJLamljLJBWPPAn2Dklid5xg8oyTh7adjVuHWDbBF+8gE0WhxHIJgMnUv7lo1HsjbE9
gzK03Rx7e3vxhx1Nbhujr7GrT3NNHHtoxjGB1vYijjl5yFXoCVcc/vMUI5vbagRUD4RuXCyEFvzG
z2bgFWNcCCQm4X6XWtmyd4NB3Td1l3x+e7yrcwxfbpPgGLQlLjat1uCCMK9cyu1g8KCUEQEIzKHv
RiCB/1yPcJcJbPYtHBvYPy6K5mZeTEt7NiFGSRmcCBUh58tMjUPV6VsBx6+fahuKQTZ/QbCai4Xa
Ew5PdLOnosGo54OLOjg0xng4lPFNLdjrbwKoHRIIXUdOUqhqLxfO0vmFEzfJhieuOJk7Y3qmCZ7u
V8/qQtoC3fntF/YbCn25UpnAzUSUomlr8mzP/scxg/mq39Ah49kA8+2oHqXbHEbBVTwc+Ube5bUD
/Zp424ICxtXOfVM4AdkBjkx6LOYnrg72RIJGGPt1VexxirLv8ioef+aysg5xnOlip+bZfGDuSDJs
8WP+K8HBI92//SBXNl5QSg4veNW09rlfv3yQuBGLZxRCRYXjTL8A8Ktzg8/dua7QnIW+0HpfzCI4
dsT4ngMZG1+A21Vy48u/9v62VJFN68xSuVSPZ3g6FV1asMkIz9qLxBcHox/c4xhbFnn2NwMXrtR/
2EyA60FqRPBD0fXysQOV2rbYdjVyxN3Hep5AE2ydi1NbElZZ5ofUc6aHgp0v0sns7zTr1nRv2h+9
LiH4GRjvWdDNefZL/YSzkJ46aI5YO3EmwmX84TiX6YhZdU/lDvJ4Kpz8Fsx/ZbKpNqFiAwDSN7m0
hWm5GM1l76ooUBLVj98sD7Gd9U9TUBQD0u8Rd+G3V9lrqAqzRviVSGj5ZF4VLZNv1E28Jad1pYAL
0BlLVE4WtuYdfa9MCJecusnY+aPVfXx75K12vvhON28aQk3onZiUhS/fM3Dg3E4tANySzk7U1k3+
KNfbRgxXh0FTxb9cKzCFeTlMN/TFGs+Bigynw1Yi9pbmLPtlCXVsFX2oMUZL9wJrw32yALvmmcg/
TlVm7oygSN9rOZbNQcVpelhTW97Yq669bvS4G1wO6ZT2zsvfJnp8Kq2Mb2vNG+uj7SB/UZNfHPwE
lsvOjMH4dm9P+rVVvTk8IQ7BcYlsxZcjdrFngJIxojB0va9Sx4lSLf13OijwnxMc3y7o2I1Brz3m
n4NeXOndrlkrz0hptw+FR3Mi73aBoHJwvNh6N8bzf3aHY0a3MoxW5xY+enmxN4wpn5KCZAlvCZYz
5DIVdrESe0KK1nDw52kPaOkciX6+lQD+6knpQyC/AQUCC6U2v3jSNvMXjwY/WhiR+f3JcVSCCcYW
gYG5X2kUx3qdk1vxLdsKfvEhcS+lIOISh0oS+tcFrh6vaV4udM+iAXV1dbQGu39wVWze154Z33KF
e/U5bYMhgdncPcBefxfqf5yuS1/o1moabsDJar2rhtk6BF3tf3x7mb7alRgFMTwGPhuC/rq1Y6Bg
oqCDYDON6fuspUEA1bIFwfbXkDoCgSQI5q5vlluS5NdECYZmHwTB44rqYkb38gvZjCSbRgCRLUqa
fw9Wk/6iqvUWjFChBlCK2VvgtJ39JLp7/YznURKEydwGT3Gu3GXfloRlQgWP1fPbU/Lqy91+FycC
4CK0Jeb+5e/yZWXOQuNppXId2FHXxubBn8Zsl4zUbKpvXaAQk5SEt4e98r7xRqaXiYaAa+BlNeVv
zOdgo5p7VVx8qWuZmmCFzk3685XHA/fYms4gp5DUti/rj3VF9dkpFgPjzEZ+LJ1UFqEp58yOpm6R
n8CNudQJMYw/3n6+Kytt6whb6G/IM0NS+HLcAsNBZCqMuyY0aete6YPMGidsUnPdB6sZkHUlnRBM
8hbF/PXMYtrLtQ2UYqvALxvF3QwFirMHp9vcHx7NWCwfukz3N/Cd1zsSxSOVPvwaCopX1fCQ5gsP
zu29z5MgyvvROZGO9/e66vGUzuC8b0/n69cIW4zFAokLn2vY+i+nk4TQYLAd2vkZOuYyIlinPxSW
Tk657cbPsTtZd0rk7X+9CG8cNdCQ31GArNOLc7RqR26mLnyuFT+2Q9JU866p7CzKirm98T283mwZ
ih1p4yxxD76kNmpndPNMwqMZsPn+kTZz/HPOS/NdDvz75X+Yy0198RuCpFZ6OZfCTCemmoali4m2
/6mykiTde0nGZaU2ismH+FdmR/J46luRhlcfkgJ066XgPn/Z1VuE3SngXz5Go4uPrecU97Kq/KMN
OHtjwbz+/rgYwvfjm4dhSMH/8iFxTXOFsAB2UPXLY+sg+jsGah2Ptt3JX35iNDJcFtd/dOrUu9ER
fn3DYt0gUtsWqkEL4JIURSVCxr3gm0uUsoqwkoYu6BsNHQ7/Sbt+yRxvqg7JOqqPrqzXfwPIKhgI
l8Nsfnj7XV/ZDABFN9iQ2mHbal9Og4jTYppj+qhF1VfE4iAsjcyylvaN6b42Dn4iyP+2W8arWPbE
hEkKL5s15VTqPrFEd1is7Jb187VN589Rtl/xx2YOgp+PLb45ELGGAsUuCbeyj6GDN7rVBzy+x19v
T99rEf7GfIe58BtYpqtjvxyxAQAUNaaaES1o6yMZmE66i0vLf6ppsn8b2YPvAGxMLHPlZJ+xHdEP
ZWBnz1VcV3d+aiOie/sXXZ0C3A5IbuBqw4548YMwcsiKjczRFGX/2RNNebcUvvmtk5W/k0RG34K8
r32z1EAbVAW/CeeRlwO6g66UXgHG4kJkp4lu9i5ul2K/2SrduLZcHWoDHSGpsDu96gxpf508CUWs
Qxd2WP26PEM00LvcnNzT29N4bXug2YnsEFwMDPriu/AqMeQ6kT1AlV/6O1fmwy+dxoPGVdrZ7GJJ
SzZUZhwQW+THt8e+8pi/lZzsEVzS4Oy+nNF1U1DUeHxEI26Vj8PSGe+TyUc5inDm8PZQeOte+TLB
rSgFKD65nl0Cm05PJkan4Mz7RDapezEXkqDkjp4tSTB286xSwWMmXmqtR2UOw0ck8DMotlRCh07q
F9nBhEr7QRSe+HtZ5vhDo+LYC/EmqMzdYsTdtOtlZwYhaZrLclxMNxl3WelnxrEd3PZnp2ynPSg1
6H+8up7nUK3KS8N+zPr3i4E4Lcq81vkpu7n4aeo5b05kATll2PXt/BexMkMTgqRtRXpul/9Q05uf
a6mUR4+glV+n3h/747I2+dctR7eBbez0HsrVuHjOHJu6VVnkUhEz36d5iFzYeOzzMWhPQK6Iqig5
YWHkxqp+jqPyyqfSA4iCTcrtnKqVZK+AkOt4N5eZ8o7kcuKeYpNUe0iDVWanOIgD7vay9scd3pZ1
Gi3N0pd7+ij1uhONmc0HDELKU9CWE7BaK6QdVtXSJe/VmDRfocsmf9eqHr6Sxek2kDWqtkf2ifve
zhlX95EoWuIzUfuOT2BDptiJeBjmSATWbN7HedU6IZtE/k/t6lQ8Sj81n+GTdYRvZX78wVQtheaA
xRKOlGkJ+bw3aj9/HgmByfdyhM4Xlm69fEEGkGahZelh4Y90+ed1XkebGxHOrC6+IyBlY9o/1qsg
3WM1a37T4JrxvKmrsl9B7SdEp6HdTyJnLub+XauRA+IAhoPWIcE4C6xRZNaTIPslu8PhrX7KfD/m
SdOguEtcUbmHSrL8Iw4o52sz5unfE0LYrxAQA1LMcfY36Afky7HiQLX3menSGyjnHBe52Em4BZd1
Tp+gJo7w0TGcZdonjd9hDpmZcx0mqSJjFVLtUh11a5PWVSfxl7FaTReqAeY4OzWZuXPwhyYoEebU
bfGILYEJ6aEa07vONCCu8RTmIdFu6twJZwbihiDkFGFvV2kbyhEblpM7+obY6aG3yFUFC7oTaSx/
YZFEylWbghYxoTqYzshKckJxEsP/25mCzj14MfKfsCQ1SYaWiTX28zDXxXLMgnKW53pxzXyHW2Xj
Hu045i8TYl7uJidzBYYRefNeWl3zjkzkVoelofqHPE7t52nKDPzVh2r67nm0+iNrggl8JI2rLCDk
ac+9M2Uc21CTuGISTQ+N/7D2cjUJ6XF7WGyZ5DFLf5zLs+Fhp3pPrV3boU+CyLMrEoFfpJHo5lAu
qsPsZOjifwbPX4qT08X6nya26i+zS1QDbPfJARgjb7g5LMli/pvmXv6wGHPGVuSl3Rg6s6/Q0/uJ
44d1p4IPfSJYrs3SgaUxx8VpZi0iuPSG8n2ctFhaz1wJ7mYcg/0jicHcJOvGqv/tc/ob0MFHjf8A
gbNFKIauP/t+abuhovCuDyVwFHhNWlbDaSr9eBdAz3f2RSpj6ww3oSm2j2L8B5jYHsIJvO45IFpD
7kZVTefEldMnNQpYt4tTxN+8maWyq0lyVecxmdNfXLeXb67Ted1urOyJk3JxZyz9edPGrpWBqKJS
DsGz9sap3ltJWiRnka7TjCWmwMfIqtsu2dtyMsyd7Q7GGsLHcIxTYdPk3mtVxF3YNMiio2nBenuv
zFqQxLkaK+nBcZvIXW80tRGqOs1hxxvNkD+l6YDXe58Ny7hbiroaT1mcz/F9UDeTussM1P5h6pOL
GCV6HsdzI0VJOpTuQfSWGceKk1jmtgv91BDz9zRL5vIjN1znpymnlJCRNlXNIwwGCyi9WBu1vu/5
OdNe2guAGL7zc/VgdrY/H0kxT+Q9k49BvbfAPBdR0JW5frfI2c7u41WM8b7DKK756dmjV31N0rJm
T1yWTiTkYHsSz4ej56rA/+FlSS9/JOairQzYdVQLbp7Y4/pfrMLFWjOc3HUQHzrHzYNfC+Viu5PF
UitxNNJ4NkXoLjEN0HA2rR6VlWhl0S7obNW0GFFjFF5xxEK/T//GItkoQ22vcv0pzHHsXIJNvLY7
xYmLT/d9LAP2rMjMAm181PNgzp+hJcZYh5mNOT3hm5jpn8VgpdYX4eR9eS84VewIL8Yk/lfZJMoP
h1ZuDJ4j96Mlfw9z1poe5zldnI57QQDROuwrUzT5ToE4Nr+yYLXqGj903QwfcDrPmvtinjqf1p5c
ye9WlU6+4trmGi3LxxiSp3zqWodwv2RuHhIQewg2Q+X29kdp4XcLEO8MIyTSyW7zZ1F6fZHsG6uw
c86rTseyxZcB+ukH5s2wd9CRrP6dpH+ZiHDtcbfErmZ1EmeJuF66zfiltBE+7XOjlksbzQDScxYu
iZzik/YKnT7pKhjbX1W2bi6Rk83Sf3K6aXEPJt8GRBwD/1scbwwQm/wXLZM+UbvRJpL7nHKDTnZW
7FVPozVrfVLE6zW06p2xvZcNDrNJGFT49diR17VN/A4rwBaLQdNfF0eGdTsFWPnkqTPQp3OaUj86
69IGj2np+0m4VEMfQ/yxFwyjQtJKA+9j1We8FLhpYiqKUM/B0B7nIsjnU1ENjnVqpNs756KZXRTi
RhPkh9aDHhc65VbMNsIu62ithsFICBoIkvSn9NcxeWrhOFrh6lY40CXduDihMQy4RvUipb9o2cvy
rt9sOHZrXFKYtqXdEA5lTS0pFjjUVodhbmwn6iYcrzpCTHUW7IgTrOiPF5lpoLCuyfeoSXbaTsk1
TndEj2Em75pD+Q4GOCbN62Dmn1MN8ztqRu2Kow2j8V1Qe4kdWo0Iht04WvqLsZp6DEu0gGR1GMl0
pkeHnXSt/JmeVUbyzC4rPPvdUs79V7r50xoNjjBVyF0onu/qNvCWHZKWAZ5H1lnZHs8LrI08X5fw
z2KLP29MZfKjcrFYidpgTOrT4q7lA1GjVb6z57a518I00scYDcCyX8c4fTey7zFxUGo/uRu1Lg1X
q/AkBxb9v0jXXUk3wuf/jap8oDjwcx+W2ZiCqUa5wpAPAyBiKMLa6Hvje1v0Fe04Hag2pFSUXRjE
fmsfSNIbg6PEAMMNp75u5c7XDTuzajt8qDtz6AkeMIZFf2wrPXXHLKvW6Qelo+WEdPjK/FcqphzG
CFEJ0zHukYPNT8mU2sVhTdZpFeEU1FP3VdalNvzDSny2hddb7Kp913tTue/MJBA/zFEZ31qFft/C
9L5bzsakJhl68K/5rrI88/cGSfUiXJDzVPR9pKXv697NT0bsZvXdSG6bDE3c0Yb3pjEZBvW3u7S7
xIjrde9xo1P3i56X+TjPnaUpbP2hYqnn2tmRk0eArlkFgLNeNa+IaMxxwizZleuZfKd03QVN7Zr7
MVPUZSG3aZU8sRmbxZM1eWnxPtO1Wb9bGvyB9rndqAb9lJw/YNgXlyeYev4568q0jdo4a9ejkwGy
PQS8x6NTri5rw6Hq3WMmOhfvG2+x7X3advKuz8X6y2+hOc7dVpfWZVY/FW6lvpREc/Wh3xmUKN1M
wwGi7lR5obQzyKj+apc/+Gr0DxcNhhFa3dp6D+2q22HfGJX3ryeHpN/b3tRVd3bR+P+Oo9Onu4TN
86FRWLztEq+Atl1R4FaR6TZltpu7oPowsU08O32nEThCHeScrrI6fiKvwFZhPxQ4veABbKU73E2s
57nN8iakPG7+WitOt3OfWpy0bZ2v8R3nsMLJMK2pYrVKNvcxf+FHSDft5seAgLHHot1MpJQSYxGy
pXZNlIquJvwiq/rvsq2K9+zlcqXJXVef56IA1ONLSD/ErctfOnhIMqMZRi+V2SgWtZ/yDIuwMSFm
cO/pheF7HJNPSA4mP6S1jNauKIK63qlecB3Dmy2I+s4tkULPsfE+zXI3p6wyyazTsm/uk3k0qi/A
c/3fcdw1sA5Hs1V3fJP+UQxQj755aZmk9LurPA/JDok/j2M+diEku7XfBUmpjJACL/uuvU4fRBfU
bWiNMN4/rp6s1ofeaUUWgQJrfVfOQ/tjtIOVH4xoENKrncrppB12gSpvguHQ+Wos77zMX8+F4m09
N7FMH8yRnXG/KGs17/g04/oM2tFUodORKfIwDWvXH6VDC+FQdDVRDyLIvI7CQY/2Xvsk3X/tramo
v5qT4dUhVmx1/nmqhBdEYm2cPCzyusOipLaDGIpTp/9ORAm/g5tPnjlRNQ2tH80B9R34tUWBi5mE
tR7GvJzkXarsooiqNjXUV0w1FxkmfhZ/tdhb8dwok/GTk+v0m1Gs0xe5Ot3nbvHrp6Vq179pb+Xl
WbJ1zGE2spJ3VuWO1TFu0vqTn+oYCDRj8mr8fvTfYvDtKbQVFO/J6+TnLvWC8ZToPvghY732RzeJ
R+c5ULnj7rvFcv6JhTl7uyCvXXlmG2dLdTMqVbUWpfng+k3zkHoUVSEHhYTl2rXG81hxYT9hf2Pa
T+mkdH+aiD9nk/Hjpn4s+3UoTpPT5uanah1a9VdhUu8+tGM2H/NqzlsIA6O4403O/zhrN7ZHRzRT
/VdFYWo/OIMz/JtCzVQ7VSIJDh25eZEVsumbaGhyMvC0C/HlMc1KROcmdonmu9iSosBhzpU/DWMO
PpbkyukzYEZmhVNe1sbjQHDUecoKGe9c4cjxOPZ2TCmm3fJY2fWUnLLGyP4SYzXN915t6enUSzM+
pEAy+qGecvfsjWbjRslkrcZ9xewQN7657WF9b9Znmq9efk5q2/5oJ11JcWHrAka9kvYX01gJVNMN
wG0oNEjipvopwQh62yoYHSJqiCqbS0VDoOnXYYq7nGAa1mjeGrG17yyzfYY3atcRZ6a471Sn8t3k
24QmOB0Dh9h5qF9WJWKqtlhnDnzoMhsobbXzzZ3nojpbqsWrKPaUfYfEI/ejkbuv/dfcD/KgLF/G
R3etrDJUas31fiRkcQrHisW0Ywdlc6P+m/8xnTSrd003CiOUicx+Nblakv3gefNdNuHjNoelmdhg
x0S2zg9lEzcqdAYNVGRnmcuB0uR1czAWKBVHLnka50kp1nRqQrMmcYj4Hdk8Wa4o5hO5KSBpBnbv
bCbIstSWrVzeW2vu3i955RuhAVZtvs+bvlsPgF6WexhprX+x58Baoi7HtvNggBQkd1Ze63UH9xYj
ktjK8l91jCV+iGGgMI981pZ5HKlRqtPs4AR7dpJ1ye7zZd4Sa9BjOWGpMUvmDihSGUneUXfq7NQ/
DouNgJJdx0RagXOSe0jiIe0iWPzm+oi55qj3ddBYw2ctqBP3Kz9nT82Kfj2BQ9FEY2sXKfgbFx2+
0SBxMTMzwE56hu7CTPj+h8SMaz/M0qRKw6QZQFpkmnTIjYo6FpGFDf67TJBhHxbItdU7J138U2GU
udqBW5l/sYmXXyE5pE5ozU79IxVOdScHCxKuqDKjOLcTdSJmje7k7fJidZ5zNFPf+bVbmkRBPv0x
B6P4hgWI/bHi6xuPpdV15R5fHPdLHSxZF9r2pB61w+H076QN5xMG12a/h4mfPw3JKFduJB7YDxDa
8h2hj0Ni6DhbaTTllpE9CMVkhenYTOe2sfsGa0zLfD/khSFOqSKC7cGlGzDscHj27mvUJ8WuqbOg
PcBns59lJVQA79jKVeh5IlZc+n6/23UKxE9Qurb9sEqz7d/5DsmW+25wkmnvOL0sd4My+w8um8Sv
daRSjTAVq9yzXfbjJ0Phcr5vYb4He8lxY7L7y/FhRpvIyuc7ORZzUIpPTV0MP1bLn5qdLlO7O5jO
VG5yLWd9p7u2L88jSkcdcn7anyvTXZOdrIY0PtmLE79frWb+P47ObDlOXQvDT0QVIMZboCfPs+Pc
UHGyzQxilvT05+tzu3cqsbtBWusfeZ1sixl5t+wxG7aSECVSQnHplHOJq0AsqlDJapZR8LUWfG1r
bsJHFM1ghzw+i5u0I0KWTCOvPO8bYTWJK5HLH1Rv21PmNZhWmMbWnvSGZtB/NgS3Mq3zdm+SKhwq
YMNuKV8Ips8bQrgYoM8kEIPjNP7cPC8SU9sRtHZ6m/wGaRlixGVK8THBb1blFP1jt1GX0GJ/TMAS
5KmrXLCHeGmH9XuJ3XE+DrMt5G3vF5P1x9AZ+BNP1ZKnc1t6d/nUyn8RwHBzqPXuva9rXl2Mmxft
gZHBrxJ/L+mZjYAQf0QDeHYo14nw62mcd9Ip+hw2PuHbb9aXaXCVOS4YmLbMcFJcPIbp9oCz0HuL
80FB2JXW/BGLXr2ogKun1eBE6VhMztugy8276ZRsn5Xec/slYChYj5a9Q25qvALTCcZzfmxxJ7QJ
R2v/aBmWx4M3Tv0lggR0U2WYIe991ZnTTggge4Jx2u7glvXy6aJ9ni/Es7YPsp3zPgkLf9lOjjW3
50gNbnXTXQUkLDl+NwB2tQOjE3cEzuh87/5pwHQN5Dx1brotgnF+z3fsVl1gljzTbqQ+I8pa26SJ
QvFkBVXJPqgi+36khnI5hG6s/jCbtnVqL6xuWciM36ZEGqlfMs79J5IN6+5UNKH3PkUeYN0WBLWh
+0HHwMBDVP9Zt+r6VbvGPwSW6r+utEeZStPXHm7B1Tz3XscKR4YF0bvGzsstmU0xPmFxpbW028OV
F0F24THavXx/2IIxLpBSmOVg6jWYH9bIYmIqorG5Z6zRVTZXlbtlKgx2J4mBzt+GgjKzj2ZsOj4m
apHmV5sF7Ivg18ikUtC+/CB1td55BML4vA2Yy2uOPOmJpKEv46cdoNlOWk/yAcdYYGADqNV4FFXA
AwfYLJPara/DdLGPw6no5/nAKIfczhUdxbcuyd2vC4qy/tYvqvw8c6O8DqZ37wb3Wl/mRuuAQriL
c/NsxaWLJYdap0SBZxI8ZFvSvS9Wy/8GHPTlhT3evzfjEBTn3YzYLHF/id/I5JvvnBMLFBuP2512
2mpIGLjmj1ZUrQWHY+33wT5YvPoUc5A0rEdPpF4XVXMW5YVd46zoeD95VeP9EFr8LgCvKrzTURF6
B4ewccTN9CY/Or4PPqHjtR3RKcyRnYA4eVbilpF5k5PPZDFqjY4gtwR8zGztOeH2nnHSwpGySEA9
eHnYtMBAmTkJ/Q0FdSyMDxAZF7/W0gZDNW59BqTeXrmjLSdrNHLVQ1CarboLnJl7RzG3jQ8glLq+
24aY9YfcYVdeOqcoRebXrn7Ma9P9rscQq8zmU6MqIqoQH7y55mMjm66y0kYurblXneg+N58J7KPt
guVPu1W+/9IKMVMquPircxfRCHujlVdth52mGN6oXFQeWGof/GubuHASSLOhvC+lvd8v8wyPMk/x
+sstqrAGgSRMjxZ4EyYTBpNbGQDXZl1Xqochr7f1ddqWKjoQIDH1iScKCXNDHc1NoZqyfY917K7X
rzUgr3/fhy8Rjl152diErYMgwf9tVGrjiaXeJ/4WE2Ac/Up28bHvbfSJGZUfuurIDUzIFFR5tg5q
HbJAiVyex06F6raNmv5Z84DqGyFl/h7Rc+e99UMXjmkJBa2+AllPN6QOIoAxtuistJtcBT63TTHd
kpz5C/MSvwonSksUP84RKz7nwMTWuZ8tYd23FRqE+yuU+CeoRaCIiAgYSzY5uybTvT3t2b75mz5Y
Vi1+i3WZrcSx4n5OcrWN1XHcYdMy44npA0gnts5Lo6dvp4fOeJCim/4Fi10/Lu0mcO4hbXXTxdUY
OxtH7TINq3h8hojHqRUWZXzRJIe5b41fQSY5gkitjHiLMP5UsGjNGURZbXdRFcyvbQdr9j1761qn
0lkGDvqg01nLFqDZ/1jAk82owL91Y96nc7FR+X1XGelLYEeMhRdNQnf7NpflVCUMMWMJwWOAU2cW
vDhtyk1UfIqhBswOmofd373+Od6X4Yf2cI9WLARenKZdYU3nBZ5Qnmkr5Rfi3p/5aJCR+WfkJ6FO
h8mvztrKvSGLSbe6Ukh5fgvl47MPVH18T4ROUKE3i2uiEOJx/BEeG0cm+pnW18Csgbm6UIZnjDjq
cazbSaWSwMOcG1TSehFAUYF+c6iuWREN7vmq/CL/X4Zr9QTlSl4ZpHn+12ZjJ6SjCy3Y3SWYTBoF
zvRQUdU5JaVTmT/Qv1CEFIf6eUIaKZMKelJm1msA5e0QbIM4z7KpP4Mo5uToalP8nbsh7w7s3Pzh
HWEvQbh480wiV9DzY91F+T8TdNN/XjUybO+NUzGn9/6zR9rj+DASmrIeZymsA+OkVR7HauyXZ3/b
5dlhvjOgj60/JGXJxnQEe/flid8ldIG+Ov0qNpTSLyP793ja1G59xO2iCRvaxtg5keU9yktDRvyc
NHapniJYl/qwuGZAaV3leierxLCygCYtNgVnDuegmWdH/xJajZCJca9YTqMWM4CiWlylJlT2y1qq
8M86lk6dmv8/Hz0mkDZTCKvhwM3uNOSTu/EvezKlA5Mxt397JycOerAGrJ1lZwenLZrrKuOvrF+L
0Rqd17inaCTZ3bmdj/E0ipkwoVCD8KwCGqGhhy04Qpd5NTC/jTFiR6ZlEn/IZX8D/UQqIl1iajpG
svLsrCmGQt/nxG4+GqGR4nA42T/9HLZ3LWLv9dTaNe1xTaCCQ82RcoUiu7FFs8JrXsaYrVI57W5N
NpkAwpLrEt01fiSti5DOUB+oBOrlPatnsSbs+yzyoguaDDZPyZu4iaCfXVZTuOrI3YbDxiUAgFxY
AHPkyv2ZhGhgfaN+kYeyd0c2ldWVXdJvUn2RujBz7ynRnpB9FobjtfOqc1wV9XzjwW/yOTjXB7aV
qsiCgtHr4qO+rVIR7uBj85CTWASOQgoBmWK9R7aaGwxkYpSxSpqhjOlT44JCSSIML73V4/w5tOMq
H8amgo9EW1JGCYuJ/GJ+rnXCot4GiRMykmU9etSXvqLr9rbeQ7Yga/bpcyCCWxwx4XRTZvpwr+98
f5TdIS7yCADFV8VtHFuNvrMogbwb5h1H1LS4UHieKnHwz8W4DmeuKft9cDv7P9/VVFSUV4UqSM7Q
0QTeOg3Pm5WrJv1/vtZhLsR8zLem779U3zLEb41vP8xL0aF/Vz12W8+dHPBVS89TEuHb1klIncyF
pBCYBW/3Wy9Bs1m+NpXXOsdlzeGyGG/WW6jsvTzNjgdtZ5yCP13M6HAuChGvhbjeW2RiSICeYDj1
9lJARs1p2xUr/yHf4OKFIQpRd2FdHZmZd7JxbbruEvas/RLrxg9TaLZmvGZ2mJetQdSfFTiConNb
4sC4VGRCfYzwkze7WfSQDnD1BSPTurdHLXvLSlqWiWuphSPfO3CVj95oQ4TafpUobFHQLllezUQQ
4SKvxxsLgvp1ZGzy3tkGZ/nkCTWG/4G7l8gEwgrypgMQUlm7lw4YD1pEpt5iH76bdZolPtsZzxp+
lvySdzXJcbNuvOoiHDXrDB0nZzWsea5/AsvwBzeWoFeUGi3zupiNSBD/2KxGYxwfq6j0Q87TTrvn
tpXNa12M1e9ihUcmq2UoECw48WZwdvb1f3AaDgSDgYurOM5VNB+1kYubgRUghGAeR7YIVxWQ6xkv
8W2vJ4rxQkpAUEh1PpqibZDym02BUcBEYft3gDfbElWBQh2cztnMrW4acdD0u28YXdwx8xG9ywu7
xjof2gJnQUYXYXDjelf1wVZylqfILzQ3nF8qmHLp93baDp6ZHgdNOATYGD1zySA52sYWzcF5WwfO
62gK+ifUPKP3bLt8T78DaVpzXjnLo2S2tzJ4rSPphjjNaihsRVpL+QDvwVkHswwI586eG2P1JWgt
KYC5eFuDtgdm6Zwd5K0VHzBHXP3dUhfTR7Bz7H+2XtWygl7vfO53odM1XuY3pP55c7hGYpUZH7P8
HPc1XO+r3nbrCygLrH/3/1/F2FHr8QUz6zwXlUBsoKSpP7XU5Zg0ncJzF8uiJnO3qmqBCdvIi1KM
PFepdROl7pgT7TITvPLLA8rgyUIc0qWK2o/+6HQeV1XI//wz7r6/g6pH9lswqOqfrcu6SBCd2N/D
HAblbT6N9MxB3gXL0dFSvu2T7v6LZDuZA6lO9X4n126N6TWLRnJCRUksr1lJBr5xnLn46aw5KlOy
owlyxMxov7ADoT9fwLsLPnuWrM2NUGLVvrNwf88c6WlP0cl+IBKu+LsijXpbUNLv/AK1E2SRNwJD
Tp5nudkU98X+W4bz8EpVfYxIycxFe6Sf2kVXUFZB1g3E05MiMo6EEtnOhH7AjPFCeZ5nyupubkNX
JXVD1lYmihnwfgSavDMIAVAWaeX/jOFGzC/R6+M7PW4T4SRTpF+7QDpOwt0jYK4b4hTvjORIzEKz
BJSUAg/n9+M0A/HPo7LCgyTRcv+9br3tpVs9rfY99LszHrye6LaDa+XtYzT3rgKparnF8nk123Ow
W0GQTZPex5taWYwMUzN590EuVn0g6mopM6Pq2D5wvEk7KSOfLpoRuuYwRHIy2VIicbvis/quj2Yn
OG56czysUKPUh96qgwCeT7cf1oY8EIhg5TNvdhSAz3kVxhzYqwxuc+aE11x4CL5EjGx1A6fBcJKP
wX6M4yl8ZAwZviC8xPQQzU19XmxX7edh5K8mHKNtHhxv2MgwG6V8tPom/AlMy5QA4Rr1R3h473Fi
9P2CLBj8BH8MAhuCwAkKHaUKo8QvEUBccg+EySqItP6vEaXRSY06BHZ0l6rJmDKRvswGCkR2s1cd
xrHfbBJjSfPy7aKOIDxsVqYE3Q0zqC2Rfh8ouuW+pklnYRJtIWsOvd8VKMCg819GzEZ+uuxi/pdr
jrHbekGekeVO62yZvG6SrLL1ymCdF9XjOqtueqsa9H53Fg18b1dRqUkiT5tzAKo8f7HOzt9QtZ14
WNpcdRmqmdw/WEyud2aAR02d3TJ31ayUl6CHiP2kBN9f7wiGml5L36dLjCeZI0gvPscflbzyYTAB
VaXoL3SbbLvufgfd6jc33Gf+956v1YMmQOctnseAtHHto3ZHLtG8k++/5alng7iiZLKjJzB+b7kv
Ay6eRE5lTFbfGmz/TOUByZPQU5hz65bNvbbrCpUUXD7AxjQjh4jGNrphSBdlVjowIJkOiu5t3yjE
PqKInuzHutw4edglp3+9VvVjN+UWj2TPaZ8uedscnYVGFghEkNhP3XfLnGwWXc7o4XP9MOxmn/76
g1GPqyu26MRwnzuHJV+2GA2jFf82svFZCMn7B1VCVeT8DQVawUOzieF07crAn9aJktFvj+My5Sja
59taFGqBPSDmLt2CSjxKy1//cO3ums4YMaiDuzjDZ1GbBv3RTL7nuY9tVdzIZp1hPMcufnDkGnip
ziOoZYLAWvdcxEv/zu7dQUmrqnjkEBjDrETj+y11WH+JrQCMv4Jjn143lm91PogwLcCM+J3J7uFh
bJromEf0TBxCYxfvrV0OpEUuSI5QD7V5gUhu4EAt1Dy+QH3ESb5THIySdBaATzOqVsaHqPzVrlU7
H5oolm95lXMooBjwnxDHIuRy+P2eu9mPfY6Kou6SdRq9+X7trOILgJXSXbuqBoJFY8kxGxTNfCM8
o3SqhopURwLz1H+gehg3iew3bbrWENwHItEIj3XGIJ6uu0hovzRrO7jI1ZRTEpxudQ8mbsSvFX+F
e7NFzn7D0uZyp3GrbCfXM8I8N4Bff+pIKyuVa8hWwZpZBMdq3cIPQ2J0/aAq4xZssG3/5WsrXA8q
4CPhjK0MW0k1D/Yh1OEC8FO29Xqu13jAQluI4gIWXffH3gnq20CgPIYTb7lSW61B+Y1p3T+W8mLr
VLRtwa8Tj+59Dchs8ZTuk8xMGQn+He26v/Qs2uCErn8/uywB13V/Gp+i3XLLw+z7PJkRIqwvUuKA
RfdC9EjH2/KlmsKiSMd19f92QYjiqKOa793peue1aqzNQiUXEO6zx1TLpmPI6HG0usX/Crel/VtV
zvZBRgbu82Dg42VOswwIVh1vyeqH5mdDarKe3GC02Nr6Vdy1aAZ/Vaj4xuMOjROi7rjSzpByK15G
urMlAm+mtqr3pE4RZxWMxb1sb5c83Pt0mt363cuFo9OdNBnrZLor5U/3z/bcoY2CO8nD9gMFjzeg
RnD4oNwq8KGM2SOeKn8pqHKt4v3PZtecNiQ4RXe5jcLyuOs92hOw2uIrb1YbFa3lO6RNibbTiVXD
vDM8Eisli0rWBzDS7leHkBFp1uK09A15A4kz8zVX5wxAOnPKO7MLalgXzzmPNeLyygKomKc+QtLi
BT0Z16twz+Xq2P15dHz1GEBp1OmC2CdMyE5RdULQzDRd40TCLSl8DeliewCvT2GTWy/IpRBlFPNS
v28bHF2fbGytNyQlND36qr1C9Iyhm5WJURHiyJLeiShrT2fLFMYjf2GBnA79w2CSARHxkpRTLo+A
/xOEYaxLj11iK7bfMRlUf2svD/9DDxTeiskHSHZ25np0OlUQZ1G8lsuhEMp1TyGfwVsYV653QAS3
XlbScpYHmraav/tolfYDYgx/u5kH1a6PpSOjZ/jOoU/lNrlP9U4G2c02ON3vHtE3kivPpjuus/b1
gQLDYE+aVVR3iEyWkQL4zvqAISzRHSNUT10ZcFO4e9c+D9IKv3eSc+O/iA3FcqxRnXvwmXt9j2Ae
8FGuXvxv2CJgJYGy7DBhKaX6w22GKo22xbPOjd5qg35Vm/7GX3KlTt3sdF02oS707iBD8qc1gv8/
qqmXwPCiyO2jmmvIfWscG2oLRAUcxNb6aqN/bY8sFsFx0qWtjtcuEhwiRkYbirUVYrGBdOsPKkIK
8rKNq/oq5mF7XIOokMc1X0cIgmAac5yENmx643seSMBmiYkAQde/LXakf4k9xwNh/y2nz8fee830
Taw795zuxtrKDLK25l5Euh9f/K7aVWJLhgWE+1vjJGuj1iwYWXKvBTiVkwQLjDbp3+gujthrQ5gY
6bcPRXRt90QUZx9pS3HxQayLvi36jaOeRAikYdPQFf8qjNEBQzfwzC3PhTj0e89ZCAErXXTHI1c4
4e+tJnXbH793N8JzlA/75KUBhnVAn2hbS26NsRnfncUF1mFRhV3cr14DpOTj0p2orBuac07j9UtB
925zN3nV2jNT1/stGhf5oQlRv9VtIRwAq4pjzR6xREJJ6V05mSf2yDlYMg69+2jd7f60OOven+VQ
2TrrFyZhkCaA4MShFYkLG/fcefSRcWMwFg3CrMFpvlmKPMxFk7PPB6dC+4IUv6RnFaVleeu3FpxQ
GZY1T0Ik1H3Xk+N2QIjWH+wqGAbW3Ujyo7Rq+vJmjd5Hbt1wiV0Jq8wTAR++823Mz7MsEGJOrSfv
Y8ltkRSWLoME4eiUP0abUyEYyrUXP5UxNTeHZqWX4D7c2IVSyjticVnaousZN4J2y0oVsI02iJfu
oJuH4cQGuz77q4c+rfAwXCdOHrnThWNrXljVhuG/KATYQnS/LBzkJo761EfNlB99Co3QnbT24FxW
0AlaHyJOko0msLepapt/YQhPdqAsjZc3HOf1lwXMLjgNWfgSVJiFPg5IzWikkzVZVo2zte9uVe7l
sWuE7ZCzyOV6sErpQ0yP285N0xe0wwe1jD4MygkG8jgoQT9qhbR/RzfAPjEgzK2Q5wKZ5Sv8fxnZ
Taa3vPPT3dfbIykPUh1wp1dTasyqIQi2pW/ve8gjmVSxWw9ZY6iFTQyfu+K9brTKIF/RYixWYJ02
TrXtOFOUUx5L4101BmrPHzy1SdBpS5Z5Mtr79knE9fS8D9PC2kjRaZVKpPc+lCVGmcTvmkqlolk7
c9l5mgFzO53/8vknn4QIl9dupivq0PNBwBiGG0LjqQ0neSNASu5BslYyRb1rwoLL1fE47aapj1Ep
Q2L8daWw4KB+nNJC2XadXX380Kacmt8hpgFxCOSyNwQ5uzXr+Kroy4kGSmeTyhsQz8YehwIiwzFn
xd4QRY1ocFbiZrr61dqqcLqsuW/f9e4aAa05OBlndI9gB/4ggls7xISFt2GvX+hsn2HYwn6+Vc0W
8lKDUn03uT0ERwBo/l/ecKmmgBPL68LckSdiiatHAAU/OlTKF81j6Mv1de+FrT5rURbuZaF6Mv7u
t0Bd2llMFmR9Xtr/NEzZ9NBPRGJlqN89Iu+dpl1Ouauak4tYv/7PoZ8q+LGlrYYEYQABqbU7OzSG
R6P9RCUCQJ00s/9qJtF1HwFr8gQcW03XR91cHxmpO6B3a4pO/JRCn3FCrDet6IrgHIjWRWQbmu7g
gIipAy7droV7Ip/xUmBzUvw+E2x7Dmj3qyh6zhYLZf1PX3j2PzIHER+Rzxs85niYgNp1gYOxBmqK
T+sOrJ2uZNAs0LTtiozcrr1P0DNnOkji1BU07Ob/ixeJnQTZJOppB0H01yKl/Tufpji4n9rNrJ87
F90vrhETZ15AbF2KmqOQkDpd8I0zBph22v2petjYWItD7YytTqn8tiK+lmY/exK6CEVU2QRZP47g
Hv0s7dephOM88cOghGRhkZ8tkuA5A81154NLG1N9YBFo/5uxK9Y/VpD3/5oeBcepnkOxZAOFwS9+
BdtWT4b9XwCb+AtUc6k/bB5rCoMrKpzTODbmsUbmq294u0f5UakQEVeyb8P2G5hkXE4eBLliQfUW
qggx9izv7Vq49csifTL1Vz9AW++ZuPuTd55zJ6YdiKgJGVyzLiIZPi920GRH246+RYLYmrQ27fqy
hD1GD+7O/ab3tp5wfqtDIgljyLs6xR4nslhbzp5pXYKnMmgVUnariO5nMSzR9YFZYHrswNRNWogp
Ln91tS7qhBGSNgbYG4d8oYpvgyyo4rZCUjhdli0c0bLPAQtBHvXMoZRlTYzJstN7Znk4VJJodSbN
xCKYLfgh3CcFu7SctspWb7xc03au66W2TwUX3xmmDCHVMi7uPTGnjv7eoA/yAx8yQlGPdGq0Tusq
7+KGYJPMCdmHLgqroYfih1rbRA3KRS1WO8b8WTxKCB9dKq7y0wZL591J1UXHtt5c5+gSlfpvx61+
D9SEGFuBAB38+sr08PHakMbh/v+juN5KsOZh/VnsyLw3E1LWxJnW6tUj72rP7HaeHi3t6eHUBy3w
X2/tHWm8fgFGJwwvOi3e6AUyuugHlTaO5/fffTiPYJDOmP8AsjSYS9xxa47jjGMkbSoeMiacpvhV
tjYkGjPrHqddb8Bb6hDcOS0GBCs3uwYnWrsZlFY5tQ3NIMHl2Qvrrj3XcFniabJ284jJAnfZvgT6
tmVH50q2l5Jbe7bLJTG4rJnWvA4zZQWaGDyoDZMHbjsOhGh07ReEEarNHG7n8H6TUz9eNA2WWMs8
HskD+5V6ZCatm6SuwI1ZrHEjgv2Sc4yGKxZrhv7W9jKS20I3a5Zie4tqRuYbpylZlMRu5beS+/Ji
i2D9lHMOJydoHcHHX3cI0JaIk+KYW679uU+MaElXj+urjyvvCSc8+Em/5e2XtWz5mw2EDA6nl2ZI
x3Eq/oHtsU01CzEk7zYzwV9bgK4C3THJQ7m2+mk0euOhbzDHnCK7t4Os4W56BnbxgbdX7LunKMr9
dy3q3nqPa5EzDndh9DkM0vwamBtRWZiKqWvzFaEddk/AsrXZSAsnp5sfWh7U9hAWWCDZy/aguiuK
WcMZ8TMBSlBYegNK4ttHb43s9b31u7C42O1SXL+frsQyUirBAMtkByniC0qcx7B6BYzMqzOpEuUX
9hhbgcP1E/yhj2XpyBnR9499Z/sPdOdU6EeJKnzrmt76xVfT6xSZXPc+XDnddBBF+N9GTfLPMNmM
96uQws8WE03tv7Vfav96grr7AGks7ffJpYTvBm2z6V/h3/2Ck2eJwG5q4qn+TbyZMHV5MDL+1qXD
oNbYbkoc2YYgS1s0xm9R09zm4SbUC9JbcbNOpDUSHIey4Nz30hrP7gwQz/Qard4RFKFCMb6jGIJK
rWMY6cn7XmzRcs+QlkWkW7kvTwQg4fKssaW/zZVt/xVzoW/mwmkANVu4cySCRj1h/ZXPyNWKAViD
fJlnr/TG92pwrY+1ayeRrswdj85sW/lZzpZ1j8YzX97dHt9dRlDpdqb3HhDb6rb6hSlRjHx9xeYm
GLzt22gcQmS5MU9Q4oI+ERngK/scdms4nERV6PHk6XFTh6JekYdGcvHrp5ie0upLDPEUPwIMqO1+
mhguM6mCU2yR5rGs7m/P1O4rtI49M3PP2j+Vue1W5xljw3Alu9wfSjVyMFRZL8/AY015RtRYPTba
bOUT4ENUJpUJ9v/I9+d4KnGrKyshpq9aj17lhAM4XV+ZdM5Dbui+xx2WSq/ywpNWAE1nv/NDeWi1
8E7dQln6sSzo0/hyiY4sCcmqJzjnGu0Y+BZQQLbqCJc3CgdWxEzvQ9lcWrmO/3F0F29GLNZ2cNoa
qkqKGZ9MTTvzj8UUfotsXu+3Q8jWm3rVTsjb6hhx2F3pN9nYRXV0NERA4qZQIPZtw+dKYwo3sO/r
boPm7RyMrk7uiAtO9eoTDUnUYLKM4AoZgPLxzdJW/41nA/pHAowSDKBXKTCKTPg8q2EYbttidEhp
Wig0PO0zXu0P0rr3BSoMDBvufqgChnjfY1BuNfKgzqM9BcHd8rcAPVes7H2DvhzTMvC4ayFOxGOA
JHd0XH6USUXVkWIC6aO83uICrMzGp8U4uv6CWGx/Cy4BhweMhRoRcl0c/ZFY3KtCIHyDhigfFKac
Munb0RtOkS8R326BEVDfkfTuHCbzH7cPtXM0EfxCMhIU83dmvS8vkHPNf27lo0ostm375hCRCo09
Y+gRm9zwp3KqMMLnwqGT4HFzp0QbDLFZy16Ik8fvc4hlLw5/Y5PtyAWpusiBSeqG7zDEMz2Bt4Zp
zcB3mxdLRCXa5E1/GQXQkA2758ekXPRDfxEoJV56Sup5KVulfHDKZvjZVjv68lYsDwQjQeq6heK9
jy2Pm1HOs4xOk7aRtBZBr76htevxjHgueMB/XulHsyA9ObPMQzASOm9WXJSL/Q/fGeAYPoXiprPx
kiCEdNo2VaVQzgEDK6bMcAmiWwf0rT22JsZqSAIBGj/Pidz/pHHCz3WS6wM8LRB5H/Xb+8J73PGW
B90tZhjEbv2KS6ruBJyFrZvqcZ+FZx/1XHgcJcWE0r5E3H1j+dw4GW1h0yMJ4fI7qhzvR8uxuTUa
PwB0mTfA6GF6/KHYTbwJ9lLYUmqPrGMVLpRvNRsooyt602XbSv43esUC8Q0/ILstkgnzxFs9/UXx
SPz/3MNEnRtHBmcGAIIU+sHCjWTNPTpE0iLrrByF63/FrFFrVhd+76ZeH5f6LBbjbpe9bfqb3rer
Mi2sPvTOcN9DlxZEDRIfMdhm/uXThuFckJPDu5Nu0CFeQjA3IwXhwU/2sFd3bHlVfOOwIs33GxLk
50F5XUASQVdxn0fMtofIJpIvqetN34v9CsE49R6H2f84O5Mdu5Usy/5KIMePKGNvTGTV4PadvJWr
mxCSXM6eRhp7fn0uRk2e7nO4QwHEKCPSKfKSZsfO2XvtoXEc/ojhl9m3ZMbHsqcxzmsuM9PQDzCJ
HLV2wjQ4x4axNNxCL711yVP8JRCRCP7fE/8sYhl94yQQzCt/CHPvCKqtzM9VTjf7wUxqIzmWs07m
TYiiH4FrWZq0iLC5+GlaZXc6G1JzRZtGfSuCgLGTU5ZMEQeTBMJtG5l9vMlwm99gAsWuyLHSwazt
DeMFjyWzd5/Cw1pVVtEhSe18wJRNVjjjxjLHzGXTJKx0XTVdf7HCJnm2ZOuor348mt9H5kJluhFF
HZZbvEfxjaS9le8HNQWo+ghACNYtC/UtYgzb+sn3VITnIlbWDetkzOKs3KG9KBYEDI0592declpr
9ikDRJUeXWaCt0Pc9t991EjPgrPkQwtb0dmOc9p8kU0S9dvYacvhoUTwvYmx3eLar0ldLGXnByfC
MqODUMXA1DPS8TaxYAVvfBTV0c4OHVkc6bmWNanbAasv/349Um4N2VMXNKK9zbMkPfu8OxNzq5pe
Q9gTe7HvaAIDjMqzfG2iqMeTBxD+kzkswkeU6MFTKfHxrrzBr79FfewsM+iU0DHlEYO3DpgiJyvH
zaLvqmQkg3qC3id5GowrNmwq46NKPb6vJMWOuTJY1/QxTMP+i0u9eheZuaJ6cKzh2TX18HFMCd+g
yOzsXYBF61uqk6bYIB4zDqJssu9StxzIM7tsV0yzLBjqSJftTcwQu9+FThKrDeHN4guKJ/XdcNPm
zBtRsyPGqf9QVIkIzxbBB2ewJqN9jCQ07h3KWSyRYIK6B2jI1bzBuIchpYInEp45PSG58QsG/quJ
wUOz0pbX2ZyDlPuVoVwQH0xee7bAzC8+0UZq+kuEPC/feQSN9uAeRflC4e7aBBUElmCXsqDO43aQ
zkFzAsJG19QKS4g1RtY6TRe1mkpSs7hAn+uHXRa0NhPcMlf3BVNIWkNmKpH1j6E7fyhTSmjqmc6z
j2VtBYqqxcrC3eTSqNgOvmntYHZJzsXMIBDHhUW9zrD7ktqZtRMuz8kyjsNAgbIdWsZTK0F/BEUB
gRWAJvpBcdqClKTPbb8Iwi2L3QaSdOMjpwqxgaHPTG8JlWWWZaejBkUz9CSlFSR07uByz+y1OdyX
Fcg5/W0Ymvxj2JRTccqncrptsrC7oQ5mWGk71oRssnHqS4huFIu1ETYU4bbR3Vo4/S18VW5/bkoV
zJ9w/883vmirmKO/hXKaYlbTcJslRnI+iYfRB4S0M7wZFjBPRfogXliFTqlkt9+7bZEPO4NRI5st
Qrp0C8eguCXzl4+Wrc954KzslIewgmoCg6suv+g89M+zyXK/orAtPtV2WnzowS6rTZSH7Y5TmMTI
RpPnSKGLgilTCpI+6WVy51KGexxwlcfY2vfr+blSDqqJanbrTZuE4Q1Akza60Cp043StCxFwW3X/
ycgi91Rh8uapMkLbj/nk9NsGEWG3UrRLacwnvlU8WwMBA+cuxfDWr4zEGdXnHMTKz6K2UY8ZrTla
eNpB3g+9446rUtnK31HSUfykQASyFWzCmnFZNqFLZEBvRtuiD8VZmd5iFcLolyKoN2xkCIvqcZ2N
yM7xwFkOXdoW0uBKV+PkbvylDUNjxgnxz+FTn1c1SqT2xpjQitxWme/9qNrKRqNPgaC3szMG4jM7
XCVPI8F7M6NzFt9VPCqNPWz0DPQQbjqfvIx5TLkyhr41dlVNRbhpRc0KXqLpXAu8/dE6QL6IfZi9
cT0msr+hXx7wYdXUdTud4VNdCOajfUZORbg4zYEayWGS6ufQ69roCeVo3Oxc3qNw3aoaupBkuoW5
P+s0zlsMhPFdF1rVAzKiHj8sZ0G5htUR/HSGTmZHX8X9czFO8YdO9h5Qn6pwbw3bda3vGRwk1NEx
SpVVxXSj2yxFO4eCOMN4qPvJGyAGDIuLbIq8e08QBcCmblQ0Qq2uae6LDPc8FyuxjUlvTJqtTGrn
IVyssFTcwim2nGEd3MkN0gwcTLES94grkMb1IlI3i+/oOBZIPWitFHQ4Ch1jb6qDpG44epd+sqds
wtdge9OjV8FH/TZFOMD6PpDF3aScuDzGYazLX4NB13+FhYLhvmJO3RzQ5/of0LO3TMZqC29DQFuN
NlAY8OUXSAfvmf5T2Girg/vjAeT5rH3cIyt7cqeP9MKde93p8UfCFPSrF86VfWNn6QzMhhMwzZmq
LKgC/PzFjKLpl2CGE67auWseM/5BS1eE6e8mi3EnchZLxJdG+aFlr4hokXyaKXfbMzKrioBBaatc
RPvUSYxvwR2vU5AZTCToZGzNiPCgGNFuu8M5JE7R7JmJ2rNm6PjEUrIkwiFi9rYWOkJ2TWHPP9AU
9fOGAGYpT1lGC3LtOHo81wX71zazsqgGTmUp+9HL61ifZBl23xWTD7xQAFU+LY7WBJRCMt6wIlJv
+Qmb807HBW1n3XBah7aBzmKL2iouvsVGxZrbiVQHx7QZzPt4Art4MPluolU0Zf2N0QVTtw5AL3DI
cBsq/6bWXb/mXI91lJnAgHXTBD6M1l+Vv8wY5OCqCDK33dolWVWgvCN8YdxJSPvL8qJLi+jrq89A
g6FAEkMed1o/DjYRrJRknWbpeKdIDPhsFNPcfGxt3hDeUr54VKFV0T1xgE+7z76HNB0L7Nw+GWB6
PtPqWbz7dazuwijjbhiTdhfIHDUhOkSVVaugbN1HuIQwCIYkndkVONyjh8R4INdBKuRtYLYaA/iI
2rdnbpCo5uL4tkSpYUbtnR36nt6ZMCo+E0bpfedx2+7BCWfBgb3Bt7oTOhu9AxLb9GSSPqrWduOa
NM1oDgCGalH7rmdi5hmAc+yVH4J85DjcK8mfnTxvkudaTcNFRVHdnIYk9JmgSTAxa5pIktYInQcs
sPxfaBExo1c7fAC4hHqyp5I1FpAOF1cm5mFDBQu6I54svrapj0JnkzUxAt1OR0gAaKVSslZgk9EK
wEsztyN+oD1qi9rbGlj5KAro8okNBkurWM2lg5ncVpa4r5sQJzZLpNrifY2NddehUVgnzTxb+Ihk
qg/D4LG+pLmK0p8FZ6sW5g6Rs6t+Gqqv8TQH6oC2z/FWoq2jj4nXR089Jnhml27QutsoKfV3WlU8
LxlnzdcmF4LpEKYSf4WPSF8YyzMVaPUEiMuyx1ju8RbWP7MOTDUwDzmFqy4p8X2EOEWnXaf64X4m
YzZciRLFLsyTInuEKjObe/DsGNJCj5/hlIe9NeSsa2LBG0Ofy9ElGe5J4g6uTknugyAoqeabPaf2
9HFqWN7XERq2lj9AK3nrY+UfdnkJdGUlE2BwGzsOwseuEKl5a6rCO6IG6JI1nJ1oB4E5yw9TGbfJ
GdEdG1qDklWcAqC2asXkrMWfEcAPRJTk7ZlGan0xAayZa6l79bEZnOCjiYna2Wk+nMX0rox9VyV1
tOf1XFb5ztCs0l2V7ZjqdqiHRsv/3HgFMsNmNBAw9Q7fZNBZzn6oO/QaeWIVct+rpvM2A5bS3TKu
xeeC/XTpUDq0QjE4imo3toN8MLRC9JE4ZZtvArT6XyfIXf4mRyv8gBKdaVOI4xgpOtGNetVVllsA
RInRMI9a4+kxmJQEiEyxZVF+JRzURhcFIfaiES7bIiaMa7NOVy04tueePfVpVDOsAQRIVn07cK0b
c8Y/sQWeYURcN28OE5Yp40yL1vbWIy70AWlu5h5DDKrdJi9jGqasHEOwwr327zW4lsldkVo0Pmum
UyuTWWN4HqauFLsut2AiwMexnV+N78gbWbd6YBwPPQfNXNpU5gr3si/WSRh09/x4fc4wo1Q/AnKA
v1QIevyTb4epOJiBmALKZssqL/bYzR5fm2t9w97lf2KHz8xth+KT025iBj9MbZiPwAE4/TZqoM9R
oOzVGBefg7qZrXUBTqY7zWFkRnua2MGvyquq+GjaIgJ8ThPeWA92V83bmgCi8QJ0wk42FFTUwYXq
9edZh0680oZUGJiN2ETAIl1q9gwNRn80vaLl8wnyYtzZChPBporo7m89F6oHvD2Cd5n+h4b/CKkB
84UXob7dzbQWaeq5o3M0aQFXDGIcwGsuLMVTR+K3u4Y3BudgHJuRUD/hSJYQBIv3aT2mDvPojj53
jEz4bEuM7fBg+UQ3KRMjwH2WMX6HsBI+2Z5RJgfcZNYPhkWAOSnPBjCcnWVtJ3pv5tqTTaOYc7mY
h7M+gzcX45NhLxc9gVNuvzCoEQ5T8PnovcsVCODyxcHepU6+S222Tgu2/i1pX/5C8YvxafJdBRz6
4Y90TxRb/EqKwMZ540y+mX4VtdeMiNYqgChRPBd3dkAk5H6kCuYNpy9QPMDoVPQqZ4deQsay8MXI
0ZwfkMc28CQLn4Yi6SMlOuzS8kK8xr7gRx9MHvVtrhlNHClMSE7nNDVmJ0Q7YkmM7jPQo24eS3y9
EnACpmzGf3NRs5OzWMzz2c+7Eq9IMefyButsW97QgPa++jUjuY8GFBi5nejbcUEDWRdgi7nCGmXn
6bz3cKjSK+uSqP4RIHs8FZi3pgsyNzHv7QHf8L6XWve3zFPD20552Q9Rtk3ygAgc3SLv4ESLEqcx
p4jaJsZEdL3rf7Np+acnHHNJummKiIoi4wdUGDwtpGB1o1rjFFuh+JRNxHcesm5MPwrVgjjolRqw
EWQRPiEpk/zMg+nvgkapZMv2o4ofaUPNs22MZK73nZtMH9CTgx6fTO19iTPkhSPfN59tpJsYCawf
jbfloq6kAyUfBHgq7L6Wne5quv0DIxcGCA9l5CG+wEeQdZcssEd/J4yi3M+CExAeXVGDpODXOJtm
1ddreGiBt+1Tp5e7HpYqen0XWj+2i7Qrj4Mt9VfonxUjCpv51aEcIUNuh4aDzSEFCrGd0qBVt4Hb
ll/cZM4+S5CBnIHMcPo4zWmqLtaInG5LWSOtbWShX95E4xyFm1ZOqDBjgEx8GxFaLTrLJpMiDoLM
90dpISMsCKuOwQfN5xGAULdXQZQ5a55f1uPtjUZeVqXLh9xIB+MJeTHpu0FKVtvFJxMz3KI+jgNm
ZoJDkjkMZX7gDJfpD41RN3ditKt+27dDn6BSSGN3a4K//JKhzEp2fhO03Z7hSky4bcCBa6wsVB4M
SQo2wtlI+20X1NXFtlXlwJHx53zfhKPFV+yi4uXcYRTd9zYYUV9VLgxALOiB3M/IGeMV5wmL8+Rs
Fjbwx6xVn0f2JOQeptEWKwxCJdMzevIjLisnLcBe+F21QtJqj3fUg1a1hglJI1dmyj1ZKQLvY6/V
kBwrfgvaBEhfqwtK0GHYzqiYPmSyj9zboc2C7MMwJiPD6KwZ98hHk+fBMHxBaFfKj2Zas3Wkewbs
yfLK5QNvDPeljPt6vGH26+tdkxdNcBoNnIAMDwZM4IzW2mhrgvsEhNU44pOh3I5OyOy1bP/+RLMH
bk6KbdRLJG4Ft1g8agbRRLItBbzAmWkknTcrMm+bKogGOGWe724rON8sCS1V186s6BlBLALMN9vG
8Ixaw33JlMZ/LYsU27Gt1PQB31v8TBVSFYvtvd0Ew4j+b1nLNxx9Rqay8Rg9KJ3S30W8QUdQaGGn
DNlK/QteWfKDQxYDpJB6b+/TA4gvuMUawrdRn3WkcrR595gMinNdG9vhfVab6nlo8R9DcsBYuM3M
hujXuJhpapjShAnv0+0MYDlYYLYkiwYbEfaGT3FRK3kKI9V9mst5fgSiAX+BavwXZinF4uOTbwyE
oQkOdoN6C1jPPH0UWe0uYoYJRaDH23Xf2HF6IFIruuPYxADKazHOn3K34Zy0UMfUGjwYGAVHm0a6
km1v+seqzfRzVw9YJC2NrR4ebY13SdJ9mA4CN0L1qcqB0O6WgLDvbja23ank293jVg7b89iW2Qsd
xUYgLiP3zEWm0YIfxYPyEvS4pejkofTl+40ovHtZ2PUWKJ0KVtoOi32QBhExUQWNkNOYprnJ0G+2
6Nu6OBVQzVTZDayyKL8BUsNSrPqMKtezaflu6pwj43KI7cOTFAwWt8KafbUVOoBZ65b46FYOOFn0
mbjb2xvFl/bN0UH7XPsqvAD+EaiahxY9SFPV5sKR52RDbe9l83aWsXkPBxrpkw7y6h51BCPuhp/5
0IACY4DPGfGbQP+ebZDxAnaGHAt+fQ4rM9same298GNpc13C4I6PTjJadGsqMIjr0M0z98xW10V7
eEROvMdFyU/A/7I/yLTM2Zlc228uIZLohrH8FPIKNqX8HFOj6EMkwFibZWn8ckWYzYe57BJrN6bd
rBY3TXGP4pVerDMY7XcBIchGptHOL0UBZu8D+BZt7+JetD8B2ce/OM+MNwnSxntnUNj+ytysPmXS
tJ9Y9IKbpCvaLwE+yW4bGYHEIl84uLUG63NEIfnJnedhWEVwEFqOaXNKujkc7GOGqglFXCIctnMx
tc0m45yBq11KVP9t1YFlDp3Qvc2R2RssoWn3k/My08t8SMzvCRrNb31n+19F1ZMXYabAjjhsR+5j
bnUIoxQZvmxTmTec4WN59jqnMaHEV0ZiRXhUKpLDtqDt5axTzMt6R5fLeJzDZP5mCa31hoBq9ytt
cl5zQok4KQGe1XcTHAMQBgBbGH0jR7p1IhrhK4oYi1KpNJMbo0aPuQraSA3bwPByOmfMgjaNTmTH
QJ0JBHJVa/jlTGl+R7hviMqZLQxSVeg0COdCEpfXrj+M6QUWp3hqe+oCo89DgmT7kdalkMzZBtcv
jXUY2IF3I+fAhLrZuOKrh8/hHvVOHK8z5KgEkJakyMPCCrsDExFs/GVtyM8kqfrmxqAG3NHMhEXU
5T2wEUKexnhXsuOhG0CLt8YdpdMtnjD6mG4Biu0Bub3AKwdNBPdZ1TG5HpdRRMmQF6tFjr9omC2z
3cfIChYiQJNz5kqYAa8al9kg5DDEYyfwhdbeJsC1vm38FOAD8hzD2ufmSL5SSAPSRh1eecWnzgOd
haaZa99rr1nQuQX/oqnW7XOUANBhcDeY1YlaSl3SoTUBbIxD9WvyDHGx6NHQymdA/sHOrKrbySlA
WZ3xwdoX2oRzunHtKmDVtdmxb8wJycR2LhKj2FV5Jz9zNiCWTWhwiysGS+ylyTSD8KtT3QKLoQIc
doWcKbtDWyq9zJajZOMOOBo2TmotY17DDZ8mb8pf2pIq/cU1qfd2kEjN7lzUAG5WQP5g5Pc1U8SV
k87K25bERg7MGGidrOLEcZ+GuFLMG6RFbz+tEyzkzIOq58mbixE6Y9YMmwSza7+CRla75NBb3q8C
jd9ZT414WYRF0crsOROw+tB9WHXQBRfPEZJ9kLBT8GgWUZ/dDYbs4nPSVB5GPkz8fI4a02utVIot
SkftviD2FaCoE+ScP415/pHQ0gF+p7S5U5HXOrR0pIM+sAWk/CGs4eisSG9v8sPgu3S08KMJvQpb
w31MwAU/tx5MZBAuwXCbBTqM1q7dsMKGCd/vzo2RKuxy7U7uarIrdQNtl/m9AZ8FfuwoPnuN3fxo
wZCjqLEoQ/fS68WvlDSj/IbdVt1gZiK6uwmF2W0NHQqE0jkGRW4gSul/Quk+yaFNP4I/YR4FMk8/
VU5NQCd2oP4nhK5arXoCGn9pR4lwA3aCQQbEM3nX5l5MdcBqC8uudtKXgE8Q+q/Vp0ydnMG7DBTA
eJTizv9ZgLDt4U3BzlnlHAX9FRQmFoEyF8OA417jpwsYu57mmnKDo9dIZQCbx3v2GiTeTap1uLby
kN1D2dr/gPocgwtKpOAzmvL4YOkEGo8uBqzIqQuQe8vvgSQEYHmLYGeU/jJmi1FbmHadlbeiqKyf
Ck1AdQwARhYwyhvxTLKHYa+nqLSxjJZem+4FavUbR45Fuw+scO7XuWa2uZ1I0hF7VHfTjSfHDtvK
GJnjpsjc6nseRcnXECHjk+MFI6C3UfMxPZNmKIo97KeuWXmFiARim667T8iLCA+pzrLkiNaBmhqR
XXuUjjKBSCEf/zyWifwsQetTv/T9iOyl6KFMm3P/PSlsqvW5bVDv5Q5HTgSR7sdZOj7NTLBc2BBd
olaYwbRZfGsYpvtkBDleYCNz8iXNkx53B8HAQytRaA89MS2npQwg31k9uu3MolhVOO2YdjZ9s/P6
0v3aRZWHvdya7Y/ejKCQxIRIbFPm1Cg1YGtYzJ4dTqd8Q7ELbxSjxQY5so/pssIfuBIMRJOtOfm0
mZwe5O0qKlhaNzE9sO0An6ljtWFSv+59RN836EBaeGUMgSBbC0wQVrLmWkG9Fd2Q5R8jSCMhmOuR
4SPayaDfwtvFdxB62cg4LpRTcWBDTqIN7RAnP9g2arptZfX2D9i/OjlUIkaMHfutfYFm32ebDgU/
q7tDHgQvm2F/MXXkfQw528qtXZhzjkQJe9vG9tFybFDtUKbiYFSXkbiUTwV6iB+d0kbJ6E86T0Uz
9VAy8F7Tnogq8wvs+fxB9nri9lF5fQhAUWhylM9ZPp1q4S0hOjThX0rW1gnFm4olMMW+oucOAptc
DV+OT0XfjV/qGbG7IdMMCXIz92edjPSYbUcksHDRdz/l6PCs80gGAb4waqwFK4DNak8mk74ze4sX
ZEBS93GqbEVcoeIpoRnCvgykcUBPBVscC4aHktPYITCCK9USgvgIfi6yvrleQ898IPrrJmYV/+mY
kTXtvBQ49QcDdwm94imQKcsrhHeagYUt75w8xn7QYeCot7MVY6tM48meNhESzCM7SpcDJFUopxvD
cR+6wu3YyXI2pwoPabdKrNrIqCc9ffL6JAg2aRn7FCkQYuytP7b9t9mf7E9mPJXWpmEqS0ZXX0te
64hAuw1PeqJ7XGKqsZEdFefJFbagyRKE7dd4wL59oV6ZTviXrXanbXr6EUsCFnvG9/DAsfOqO7Sf
HFEZ3cZPPVmhKL67yE43jIMkjfmQnseGI1X2xYD3Ua9BVk7+rmLG+6WMG28EPmOMp79qDiachpgy
+bnLLiMUoI5e10DM/6rjYBjqMieJRtqFuGhyRH7YZpzSBS4Es5M+xJsAmru2f0YtplNsaMjX4BQM
0UPlMtEh1SWl3VcWMBpow4gWoUsHF/AbrfFO3tU6LrsPjLItanilo/Cj2Y1i3ljJ7BzxGiUFTps6
Lld/BYNtTyW13QZtTXpmrhDADedVz3Z/mRUdi4oG4Sb2Q++ZWV37VNppshRQyLAEzuTPf80zZkbR
27h/vcYKKWsFYkUDdSu9kKrwdn9hnmwD4Yf5VnlWbK8Fm+dJZITwHFI0zNM7sVCv5BlZS64af8UX
gCqWzKG/JWOZIgLuYlftGk3SBGnKReSyG4d2tA9jF+WXGY3dtynMpqOkcbD5r3/9n//3Pz/H/45+
qbv/Hwn6r7Ir7lRC5+v//tdrEUMOs2+KeccRgXmVdThQ0/isdRx9cHcgXQJJSzsvOL99lddik0Dl
OYgaUZgE8ioCMEonTWQQpyfDYrgKhfHF6Fp9wzljPL19pSVD67fgU9YJVOeOsDn7uDzQ3x/mkMaR
gqlFpKw2kvMwd9aezXRYOwa5EG5hf9feAOCcgI1z43Y/3774chtXF19+Q9N3iHr1mEr/fvE67qMM
Hz7ZEaVOj5VIyKsE1bFrohaHoNPHMHiyfPv2Rf/xbJn6MfnjcgJBnRVc/YLzVA1t7KJ6m5uu+iRs
wNhlVRu34PCTP81U5MYC17GlDd+H/LKrn5Fh2diSb4DBrKqaXekH5QararsZQ1KV/vSuHJOeiun6
DmRCT1yFfDmh1Vcw8IFN+t6jDtL8w2jXL07RFzd/fiHOkg4p9CaPUVyFsuWm5yJsghYAJ7dZjXQE
bi1W1R0zcNyZb1/rHwFw3IwjCYEMyNmTWHV/fz9w2BK4UgTO2oc2Ckt6slaZrRhYoBJeEYjR/+nH
vVwvWH4u1hULr9zv10urNgJ0xvU0avw9zEdj63Rzcf/Hd0WupxUwpBC0Npyrn6qoo5ndXFJwEke2
DlUa7DCMQsZtBfATe/DeyUX85wsPWtvH2xtYPhOh60/cNPDBFgINXi66Zm25HsPcGjyRM8j50x/f
Gu5Ky+V993mGztUP1i+tgSIhbmIuc+8prToGDn7lvLQACvfoVeM/XSd9h+RztHy0B/jArOXW/7YV
GOQBsEGiojOA8R7mSFGRI6Fas3u/l8f4ylPktSDCDkSTgzvm6leDcdAuxgWAM3BADwS68AXQnVnj
XeveCZh8/VKQaJf/BLz5v9+VFeJMwUO0fMtOvTKsRBxDBITaSJ13FqhXPjCbNYO1EKktq//V71VZ
iAzHmFvR6Bhw6HLAHqIx3cfuAHFtrtM/X6W4XiAcz3MDHuXV2kvWx5D3Aa9iSQryfhzsaOOQGbZv
m/Tl7Tfx1WdoBTaoESl8NuzfnyEmf7JzfIzhmWYsP3dRuNWKgPp0jPR/clM2dkrBI/Rc++pSESW9
YyYjq9RgwcmDFHB0Q2wXgB/8d1Ij/7lbk+8M1pO5GgJFMm1/vyuk5IhuQpDCsHBKxMwD1JxdRD3O
QJ640JdBa+R6rWUwBZnRJZ+mwObA+x88Wilk4JhS2vI6oF1xeC/1COfBCo2aDCTc5jQr9UHIIX1n
Qf733/q9QsC/LAix8ATTX8u8Kk9EVLSKgZi9Lucy/mJoJjirdiTaqEJldiviPLtLtHbODMeaC2F4
4pYtd94yapdHpDj+rymr+l/IskvJ+R5tFtP97JAmJs1dA/vLOxvW8mW+9c+9+n0MA5lq5kl7nTGv
iMqYCWw4En1A0MUWXLtYF1ObwBoGFPL2b/LvuvOtK1u/vxmQUbC4DFy5Ad6I4AGyXCFvPRpn69r0
+nOwSAJoEryE2tYXkRTxoe7Cd/4Vr310LP78Xt6ycMnlv//bcox5yElt1D04/WBLhgmM8Qa5/xFI
eP3OpZaP6h/3C0CBLxwZsOddfXS0XNIO656zDttvLhrNPUOZkrEuHNkKiNDbT/e1i9lLsChKD+wP
1lXNE1RZ6yz8W8aOZWSulelUF8NP9d4dxpxevIPr7J37M197lpJOARWJ5fnWdZpxgMeaKoIMTgAu
DWxfsghQYIfV0adcP06kfSFGsbwduMDhrmKnYMJFJsCW1kj6ZFiBd55Qfdcb/DNiV9Ms37/9TJat
4eoHwFRsgk+R9PrYQn7/rcvl8SsQWqjiMFbKGr29w+ht+/ZVXnkKbEsBBS0blCXE1WsdziPTV7AH
62YSIHUdACm+a63w3k+7t6/0ytLK8m2ysVs8cdu7enfzwe5R21H7MR3Sxzkuw2PFdGdNG2UZQXjl
vm/MGBZkYFxIDtF/vqhSULPWefS8WVWvXrFixPmZDLG7Dgxl3LeewFshpkpdsFznX96+1VdeZ5eI
Y4eTAi+WeX2ARiGJB7jmWgiFlxQAm5xa+nSoqecaYxnRZ+8821d+RY+dkZ+QgG6Xad7v7wohOsA8
XVr6iNaaUz1ksP+qVl60JYN3LrX8qavXkksFpkVZw8n5OsKZlJ6GYKCQzTj3GQHlTdKBKE1iIOCE
qm0HR1gfSMYy3lkhXr1DaUnPRXPjuubytfxt5UPEqVPoTBDRMF3s6HOiIqlgouPqUIc//vWYTMAj
5xuWPrjR3y/lGbDksZdS5M6heHTqKmVugO74gKsyC9Dh9bX1zmL06t0FHqdK9nzTl1d359qtyRrI
CyOiqK23BlCxD5BN3HSTYC3/8+MKT5Gf0JOeZVMB/35/LQcnaHA8SsgqHkoj6hyfvO6trpB3vv0o
X7svVi4ZWA5xsL59dV8ZGG2F/thdYzhzCRiCPmzkZNR2iA/feUFe26CXL4DDAy0dvJ5Xt4VXX3hd
x20R8uRH60qq3kUm4KsDYH0DhnEMcjgfgnLgnDYNv7Su+yNZPvo0dybF+Z/fucdexvCcRdV1r5ab
JicVyh/gZBK66x86HFC7MWieugFT7H9wpSCAh4W+h91iWYz+9mVweiOglH8B1aJFoAD2MFBHFrpX
EvHeecavffv+cj4jVY25r7zaLJpRI9FqkFNUyH2P8BiZspFetdHMcE6Ao40j1kT5H3yOnC/w37Jy
06Owf7+/yIfzOAHORlGcRzhtkWEUsWd+nZziUM1B+M6J99V7ZHzkO5RY8CyvfjiFx0FaE9ymMFHd
vZ846ZoMnvkAUSO74BIkcgJW4Z8fE1m77UVaZVLWeVf3OIOgQ18Huj1Hq2puF9MoOsHWt24Crv3D
TeLk69tvzWu3KX3Ju8kb6rHa/f5UIaE54QjHY+1NbvM0zoDGtULOmpJI+mmIZX7pBmN6fvuiry0H
9JUhigYc5xz3ajkQuvRrZ4CUgBVm3KjJmNZebmAQYFq8/+NL0fekJ0NXcGkCXT1RUrYXpxmzA+y/
5iamW3mhrZzt8jrs39kRX7kr2uTYnITPmZEa5/dH2WFfwpTVQIoNhNhlKCuZheQe+Gv58vZNLX/p
au/F5sdLSf1EN0Zc/WijCMMmq8xmbSMrudGEVo94PUsyOt++zvKO/+M6NodgrHKCW7paSqVfl1kK
2ha9iw4OfCtq742NR+64DXBq9vwnu0ezULEdEoLgZz/evvyyYl1f3hcewhIGZR5Nod8fqNRl50a+
zRcv3OHRD8X8gKobZKnsy109lcY7HddXvgWfrFM65PS4bHm9gnZoE/04Y6Qo5wjnUaH8X0o00Tph
vA/AZImnRAL58Mc3yZoN/sW2bSE4SPx+k6CPgfaj1V73AXA6BSXi1mM6vYMHCdOEE+U7v+m/n9rV
U2VT5P2Utss36F8t3kE+TIxJG8BqXZb9cOPC/7ks8T+Ej6UT75SGz27GY4yFacb0gZor+ljQgfQ2
b9/4P5+263sBFYVNlUWy+NXngpkDfFNCo1R4hnVPaGL+wkiCBFQMCGdQCa6/mjDYOKu3L/vPl8r1
+Uy5f2whQBuWr/hv26QHXziRhCqRX0jiWFYuKBNiJo/4WX7xEibv3OWrlzPlMmMKzIBN8/fLgSw0
sS4hcloYgB/R8ThHneOLH40RU3aswMz98f0tT5ScL0zwJvf4+wWlt1CJ1dBg/zEYS/4vZ+e1JDeO
9flXmeh7ztKbiG++i0ymKacuuZa5YUjqanoP2ofYl9oX2x/Us7tKJiO5NXM13dUSCgRwcHDO3yRG
Lt7PnWnfJVYwYKBZio0Zrqwjhm6M6XCPkLYuLkqj7uMclyWon17enmOjQr0eawdfCYL0HEVKcDcr
iv777VnKyHO5ianpE8954vCK43l1OUsKtCVtJI4qnh6gm5oRk8GUjMfRqupPO6rrPxPR4h8AyWjj
/FxHeTmyTWbAe9wGfnU5somy0NTUFhcm+qUHWs/OXWO4+iM6P+VGy3Bl71DB1QyqcpRyCYKXQymB
nlSRaQJxqNBsbMZpPsCtBuw8V+/LACfv2990dWasIHUl0HWmtbhV0tyJlDkGegLFuTiWZJDA/APl
iHROtvER15ZPo8Dj2R5tJ9VZbNJEH+F45FI/ZoYA2DdKeDDR3UHh2/iDxq9+QtBI2iSMykZWJ4PK
5b4hv2JI1yON5IsuNms6TDgT5Y2AAkJ9ScGl6BhT+Ng4EtcLx/uD8jH7klBzdQZ7DU0SiN9i37YJ
kjqQAnxEaKojSp0oDuEMs/E5NbkTltNy5OOMzpNOdrw4Do1aIZIsDEHTqTbfJBkvyCgpMDUzjTrG
tSVoTmrVQhaw1fxc1zlSpbEnDqIPDWQ9hvpJRVTt4+3tdL3GNvp9OqU8Os/cIIvtBPI6hILHGrd5
hjpET5D9HKZiPKETZH8SAibmORlhF/rguAFZ3h59ZQk83plkffwP3sYizHuOPcLLrWnst/PXEPlj
Gi+YTE9QmgiBx9uDXedJRCGNNi3nxjL0ZftZmuIiiIg7hQq0+4whFyI7zjycgxzLXAprzl0Z5ohJ
dkIkBwsowuvrwQ6HiPH5LWwE2RfnKaNEqiLw1O3dNPmTB1H7hEN7gJBsar69PdXrA8RIJGRQSLm7
me9lTOpqrPlSC7yNPhYwjutInGLanRsbemUUMjAemDI1oCexWL1a8ZDRVgM+6OxB+8X8517RkUq9
PZfrgOfIEqScDfQWtsvlXEo0a1GSHpFnlXJeU2T0d7aWfDaGeT79ByPZZHgGLzuqZotMtke0DPbK
gLErYGT8TEPnPkd8GL0PI7u7PdTKXqR2ziNEQ6WazvpygSIXWxpbasfg+9jCkuisoznqw5OmU6/f
5UabfsgneHut09ef2sF+fSUZ9TkgQzoABZtO5+LcI9BLfScHRoV5YfFIO3w+lAO6lKk6mofbc11b
wJ+gBe/n8i0bgmjA9J3T6QNyPDU0qRQyGdz35Bm1w63OhPxslxEWd1xmJIEsKoLSix3pBphUaRNs
y9qYjffo3VWfKsXWP+kK+N5dL1zPz8uifPV1xagg13hQatTOlouJXM84ZqHZ70eglA8YK1W+NnjW
f3AOMLijDijxBDRyL8/BMGEMrZpItMM4RBd0NtBqNeZmj5ff64tUTIX3JPGDxioVwcuhNB3GMiBr
YE8OliUOIq0HnPCsXWggx/L6zSFrKRJEQAfcWpw5vWkxBeqNfl8H7XSaPZSxIxrFx6wfv98eaS1a
0YjjmpHwKprTl5OyhZF7c4bbRt1U3Z1oeCEXLkj/26OsbXYuVMOCW4sqprWIVpURUPpL4F7WLrYh
qPIjBd1Y9XkWZb9xeV4NxSTIqnkJY/IFwmSRJc3oLLV2h7eravXOCXuU6VwPHTUGWEiH27O6Oldy
KL6cTZGUTNdc3FwKRt7wipA7Sos8PAN/DpEgEtEznmztF683oaQmOHaUGzNcGdYmy8VeiC4C18wy
StLKZh9UeGFyBZBVi8/YJmqnLE/1FyRX3RIRKKt+7TnjwfDroIvNbyGFk4fROKNlV0JO0zHYQZVD
HKd46M+3P+vKCtLJ85ihAYRGvYIixTyBdDQT9hXCm/cgllHmdPBzAwBubpyzqzxPzgroJO1aviWA
icvdHwAuiY0xlcac2Yg1G9KupoEAD/AF5VT1uv2VPCx9PzrtxrG7uukWAy+2DpouwOrNaN4LoQ1H
3oGoF8UWVE1tTqp71NYjHyUvGPiYDz/SWM43DuTqHuIy4ODTQaEyfTlxRPZm0XhYnagRJlS7WEXW
0g+jrHgMkAhIoGjUKINMSFxsXPHrAxsWulN00cg4LwduHA0JVpy26PKl/R+oftTfdGyITlBhHL9W
nfmUYgL5+oMqe+RUA7n+AIItvvZQKZ5WBKWcLSD+PSWrNn/sRFEMP+a+UJ77qE0UKrhl8+P2Vr6K
rsCKeAVTvaWAYgCvu5ytXc5mPaGAs0d+QZlhk3Sg4nEsdj68fhySToN00wNMuuy9cV3otdvAn7Yp
Q0lHnakJHqII3srG8q1NiNBK5YIjhwHjYkKxmB0zC1JVaiJj3lrivzC3/VZ/diUCOL+OsjiWUYpG
O8If6h45EHFy7AAV98iTKkTOq0sirBDJOj0SyJk0aBbXBTpSdd5HOqAbu9S/RMqkvdU7h24XeCL/
9iKtbH2HpBbXelv2npc4OoxyXK/IAnWP4htqe2hWogo+THdNr7rnEGfdXY84+8aCrUQ48hXbpn2g
Ib5pLzIJ1YkcBZMtDYm5vPlB5eUbiojzm4GY8AAFv/CtWXrLeQ6i8renu7aItqxwUU2g3r/cKpjd
hSJP2SVdbk8naOkYMSaw/HS0djYup7VdSdYO7I3KiH0FlvXo9TShhUQIBfDyVKpl7TsUFTZipowS
F2k0W4ViIRA+B/aiu+wcOiaSn/WMixvw6gn1SKe+k363x1raXQ71pG801NY+oKyISHCnw+t4EaO9
Ecs4bL70fWMV+aGMuumI89d0gte4VQddHcohgKik6xbPycs4pdYwoWg26fsaUuKBaIkwIQZl6E46
WxDZ1a/I7UddkdIgrYrLodIYtH7uZPq+xRPzDhKDeVfhnnI/wlz8fbCM8HR7G66dOpaMyKiTqdHe
uhwP54RECJupGUbzkkJXPMcC1lyKQ64vMIzAvHouN8ZcmyNPnp9lc2oqS8hABeA9LEbC/uQJdT9r
dZr4Uz3kBRx6fBgRoS4eb8/yujPC5vS42kDPEFzgy15O0yptDAEmj8CceF28y+Kfktejpx1T5JMR
rkM1jDjnHuPIQo0OvqF2DEoVmtntX2Qt3jBvnvDAvmjSLOJp6mj4REUx+LfE1Z8VDFlUMBr2cKKc
NvwoSmFBXUKWvm8bYwsOdz02558Ai5Ef5XxqSZffoFJCe+ynALuuMqn9zjTHFJ28ne4d4Sa1fm1G
w0HkrXK4PeXr6MOwlsZeNiUma/nQhbBPXUte7HirmwdnSoKnFO278+1Rro+oHAC0Ny9pbgp1ObnU
nSeM5EawtIFF4Akx00Lu5ThW9adXj+SYRAH5piZHWyYT+KJTpBsdHXaioR+8dI5Og+vVJ20e7I1J
XR9OGukSuOvagDGuQGahHVtK0cZA8z1k1Y2iRD1cVZClKtzgCCBWQWqg3QIqXZ9O+s6AQnnv8hil
DXK5TToHMndnAeKDuxmfzRpv2wabufMoYN62MTji135PWU7iOc87kV7T8nsWfZq2+E8hkxXNHVzf
sSEylDw8HnPwNRub8foMXA4mt9EvLcKqC6JhkAgipxEIUbstWhFhZ/jqbA1Y9cLbd0pCfI6r90a9
ZyUE6cC+EFMAey4TnUWkLVVLWCG9TzruifOEjWG/VyLzc6FYuBVVyJ4iTIp97IiEad3geGzler8R
Bq+X1ubChFAl2SUEALnffpl9GXtuJFRt8qdG8e6VYQpPU+YE5zSvZxSGpq2U7vpQMh59aGgsDEgF
5nK8DAlHJIC8CScd3Xui4jxihhYZfmh2W8WG64V1VIKMruk2z2KIGJdDoSYzzmhlDL5VNT2qhn0r
PsYemu1aJ9IOyvBofcV4pXkIcWPf2FTXn5WxWVSQzSaVlSXFKps09FTHcvBdrMKfBhg054KCLLpX
enuKVK3byJSvP6vMG2kEk/64YBiNy7nimDMqduwMGCLWBG8vGXfIaWB0qjafb5/Nny3Py6TOkQBX
rk5aa7LndTlUFjUeFftw8rGORaZxyMET7RoTq1Sgfkb3R49m1rON0s7voHIntP4TmiM7KRCNRwEG
u7shy+2N3un1heLoBGCVpFleZUsUIOJRnQqMGBWVQMV0EDmfaG8MxfTX7bnLq3gxdXhclkxUKAFc
xUF44rhuaSbqCmGLghBUd3UP6KeOTxq+o2DTDAAOMKVcH7lOYezyCd2827/CykJTdJGjU6xDDEJu
+l/Oq+kFaMemLpvaUtNHUgRxVhtLvQcwb2w8hFaHop8GBYeYD/L3cqg2MchCWm3w9VkReKEVkWbu
o7ZF8dkxhm7j8bMSDCkW8+AyQMLJ995iZlHPSqhIlqCENCjFvtM1+NJo6twbUFb3vdDgrRtTfIIl
7L5p5yZ8Dmdti++5tsLQWOkQucC4YQQt54yGoK6VI/5CmvY46QY+MTGVuyKf0SvEDRalS13xswx+
P1lM9+H26q4Oz7kieFjs5+WD18zaIEoJHL6mpRYalBoN5bSHFu0m1oheIvh4QNYdKg8VNrGK82q8
tcsa0FiWpCD5OlysgbCBdnRjM/phn1ffKxwLT0bQWbuhq7uNI7sSIbl42MtwQqmKLEktoda5Qp+H
EZmUFCkNHJTPwwjIG6mbGNUbXZxuf9q13QzwiM4tnUyN5OlyZRNMMVPTYXvVvTd+sBnAh+EoHpIq
3kJyrEUjWRyR6RJYr+VOFp2KcWQM1jE1Kr28iwoXuSWM0DAeuD0nGWoX8YgaBfc2nFcYtkvKq5NN
fRWW3HBlbbgPmKNah6BEhqjsxPxeWIheI7flHW4PuvIhubhlPUYiK/Sf6IRfIhA6p84Qpgjq2WE1
YCKGV5BfGdIkqGkR/9oICz8Rccs50mMHbgSLRPIPLtdtAnicF+qEZTPo40FD77zwMPybC9U5znWv
zYchiEWJ7nI+fUeUwUJbHrlVBH9rKUczUCEddkJNkANNcbV4Az5bTCd6olp4HDqk5Ge0Nr52qoPB
LNJtrBG2Mfb8VtFCJdhZTdi7B5TaR3Gf6HH5xMTDDGVm/dWcUfaKQb5DeuTBdNAXZaciKpvMsTpE
+VDFfK+Ww304ILeIh5Zzn5lYKbx6FaHD8doEJGtRMJGr/MsqIuzXt1mWmTxxO++zK5zwsUSg4Iuh
9/NGmruyYWDQuzBGARNAH1kM1Q41OktRZ/q1kbvvkYnJH4RqFWd7ROjw9qxWDoRsZFGVsUlOrrLZ
ro3gk3UMRSN8fCC5dn1NzNF9ktGgg3epP+qYH23MbyWSkVzS5+RL0kIzFytnzHrjBEiS+XlhF29j
J77DxoIkrBlAxguxhTFcm+Ovwy0ORJHJJzV1DX/G78o7CzdEcE2dMUvceS1XVU+HFCcas1IPtz/u
2joikYlmAK9PSqSLHDNGOhW5QYq8wzSqX1KqNZ9rNaw/Zmk+P98eSt4zi0NPh4UXggmsClTPYo6t
hupJSIvOr6dZPVBExMy7M/7CZAcTr1HR9yUGMH/VLQ2K2wOvfFwGdoBuspgapJzLY2El6Gj1Qav5
qXDQ4Rl05QOoqb/KTu3fjAJcpT1pxcZ3Xdk/HoUfKr703Ylxi8kOboV0ssOYfdC4XBQIlDzlgACT
Xavj0lRMrnO8PcuVlYQmrkrACN0WCrSXs2yRBfO6GQHTAS2kL5oq2jeTmWDhSytv43259kEliZvV
JIhT5rocSsmgh+VIPiA7KlTUQUUzuOKtIwqHPojQ9b3euO7zUMEWev0coTYaBhpMZFKW/Oq/BLi4
pvRjkET6TRBgISRQSf1QZ0qDvJqXNxvJzNoHZbNSUJTZMpHgcrDG0UUa01z3iyJwPxnlVGIsEWMa
YbvxtJEjrp0NS16HIPQBiywRNyn2fQILGM13vKBp8YHT+oc+cy3UuniIUo6RkYCml35AFaDbAM2v
JKgegB9yDarDjL5IEImtc1I3JtYGVqX0d5OThWcnQGt+X08hODGR6ea7PDDsD3lvdX8VLfWp2+u6
Nn0qlRJFT2eSX+TyU+ML6lhDWxu+nebItGetlYwns8ysb1naqHcWpuOHCOSf30480jYGX5s+9RrQ
TpJReoVfMPSxG0t7MBALi4rsMDlGWCN2qdfvUw8orVkG6QOGAbbPc7U/QIXfwnutbTSetygwSFUh
LtPL2ad03RsF1SEQnUaBEK5Qd3HlmWcFeY7/IEjAEJboefKDqwQ90tIkctAr9/MhQs8xcrtTjsfr
XV7hdHJ7TdciIEMAeuIBT2a5OD56WGjInCWGj1+9Ee4HyicvxQAkeYe3y/DQY9f8+iGRWuD8UGME
l4w2zeWHDK2yQiusmYlLQ//cwZk84NuJeQ3/dvxWBeiW3Z7jdSB00bVCXULqJEmJn8sBERhvbIQC
Zz/T9OQzeA1UrgJF26Uqdk45fok7ZJjHjej78+64vEghGxt0caTYA6WRxWkZdRUP6LSfUAAN1dIf
+1F7GEwr+DbAKn+fBVP0KMIWReypKuyzyJPhKcXx+DT1nvrn7Q9wvXXJAkkb6OlDd7vqq/aonCIS
oVD5wwzggwqN+HsBXvCpKuri0+2hro8pWaAEM3Gl8ipapg+6QW84aZLZ71DbPoy57h0i/GoPVd5a
H7ygyw/qEDc7blfn3OZjcLg9/PV2lkkoEYIOK7nSEnYewpS2KYehioGIYoFqQ4pEXgKqgeRMb+rH
vveajYVe2V2aIZETlMFAobuL286FJd1jWDj5mqRl9JndHIxO8Q7YtMzf8UCqT6nuvL09zetIjIIz
VXqXW5ZMc1k6xqRMG7saicKmjeOPWa4/t4FbviMSKmdtiNAc5fHvuyTDG+FibScR/MAKg8LmDbqY
bJhj2ulFqYr1KvpHYtTDByUD25+KNNy42K+x9q5L5gK0Ar8fdtKysNqKrskGC4MLA1AogNohQWE+
xUjQbYLyDZtn2GVYzPqJPox3jhZO72Lyrg/IreKFKrL0Sa+d8Hz7w68tNk1LqvXAsMgAFocad7EE
MwNCSTxDNsAU1AWMjnFTuA+wt8BcCaHhu8Kz0H27PfDaipNKUa2BLweCWr+MYUmJmVcyDrPfVtXw
iGGQ/gdurdmd2xr5n9PYqMcSwYOjlprDxv5eO1KELxDiOu9jStyXI2sl+lhBjW4y9X7xZmy1krlq
yid0scR9E4XBRgRZ22IcYs6UBRaXztfleDlA3cGJsaeEPtodR1Sp96R+GEWMbrlxMcjVWoRoYhVf
k4478WpZ0S1zjHilQyYSuaN4S4PCRHBeDB9fvXTUa+SbiroU+fDizNSIAE5um0y4d+Zjvcev0Lmr
CwRzNCWtjkhuUkVqY4G7KCwPZWPfrGxYMjXYv+TIPK2WOGDKuXXfUq3y53CucM+q6zurGvQ3HdZk
D5TLu92ojeXrozDpBHe7BCuxdxZLaNHyt+K4kAqqLZ6uponlBr7QR7W3PrpprJ9uf+CfeIHlOoLW
JX9B9sDi1r3cMgZqtnqKuaNPozTdI/6cHrCqnI7zYNlvK6Mrv2ooP/sTnimHUcUV8dA0qn3CQzP9
EHcVuvUoSpp7r+ZRtPGrrexm2u1EW6r4uLEvC5KkcvQxWzH5dunoz6mnzHdO39Xvgb4V30Nc4Q7q
hJxqOjTR54pX448Eyx8V0UizPOJ4GR9m/AMeBbHorKbJsLE7Vir/FE/oW8lXsEn1fxHPIIRXs2P0
oz9YZYu0TjUMmR8js/OlVQ3FOToKPqn3NioZPwaw/+G+DAv1EW1mlAg2vtRKnOEEaiqNO5qygIgu
FzFPKA5HJfV/q8elEne9NDx2KDw/yE77fEDNxbifsFs723gkI3juFT+6aariQ4lWmV87SvEELtY8
xU6VP6bNgAlflyrWxtZeyW+IgiRSaFLKZoH8+a9v27524Hupo58E5UiJfjbjB30q8wfuSu8r0u7I
65aovfMpi6naqWIK/rj9oVZOtCQP0CwAbW8QkS9/AwuxPhwjVQ5XbGHtF2KXfY+vQf/RzlyaN71A
ePuAW5/7+nsAxhVDStoiwJXFPZCIWu/p2OPVp3QVdqMNNtEvUWMoUKh14A8YvTu5fvfqydIf10zo
VqDYjOWj1wo0zLHiQfVxHGqqr6EyReeErmd9cvEKiHdhi1vUPU4306sri1QTCdtUTghiHLfLrwwI
0cQWqaAy1KRVjQ+Oh1OLkdYZLOZAmc841hvlVrCQcXERx0CZSSVXevSkPYtLHvqnDmU6Rb++tFG9
04IhxWKwqx68fvpugEE6Jmr3PHppfxrRWdnTAO7e3/7g1/GK8gQEO+55UCfI4V3O2zSSeYio1Pog
zfRPFIss2HQWAk5tgZb37bFWog+4FpU0VqIwaO4ujnzk8d5RZw7LrA9t+ZAToArfyCLni9k1bfOU
z9PkHj2zmUx84SE57tsADW48a/Jyi859nQsABnF+ErrIb9HFvJz4EBtIm0DGwJqdsLJray06zVjm
bJze6yh3OYz8+S/xQwwV3BLX6HzgbW6IM6nbPbQVzgZ4erTfvKQ3j7c/8tqAHFgqR+AGaIgt9pRI
7M4a87THiw7KpFviGISVKSQqHBB3AXCbjQx57TuCmJfLSUEBNbvLCWKyqQFIaHvf6JvwqZzb4oNu
jVtX/nUYplSBWoaBdBNZorb4jGDmvKHIux4rgbo9QsZM7Z2HBc0znarmeba84LlOFeOprMLct3vV
fL79VVeOCWOT3ZCgWhJvcjlLShuROSSMH+Vt4eO9hdO4aNunaZ7qw+2hrjN/ql4GkA8CEZnTkv2A
mHWnz5BofGydUixSqkT5lOS6cx9qGtbetONxAin04IWXQbpVdbsW7ZM1N0pD6A/Rr7pqB9QKVgOh
LphojLnFHkeQ4MEZ2vShUIVdI3yEYu1PS8XPEV7J+8Csuj9E3f3II2F8aOM5O6RVNCIw2DuP9IjE
u9sfZ20fQMYFMiv5pbDNL9ehjEYTS6G8p5XdVVS0ERl6p9hldJqUyjDwjXYd9O76AQmjxFDfI+pu
bSSfa/udPACVVIIYz6TFbxC4hRk0Hr/BYOHAuouCHMBu4rYb1d+1YwzHE+g/fFP49IvwlGKt1+u4
zPmKovYf61JNcZrEhHU6efNcH3vaxne3P+3qxCic2T85Gtdd+7g1cRIoOMhczJ/UUQ/eGDaPlNuj
rB0kBELQYCJowPBZhAvo3EVZRsTDIhPqQSiB48d5jzlYqbwev0PRAlQ8FRO05ni+X+6VII6ItpGD
YEbvJqdyGDzfjtToEIRetZErrc0K4SBqJJSiGHSxKbpSK7PY8DofRClKr10nDnqkY2weRVsVmbWN
4RDXpciiTgFq+QGFaNzKIr5PGJw96KpIfIy/C8yeE1u6XAyvBvqTFYD1kjgVwPfLe5LGRlF1+BH5
ASQitL7z5tSMdehr2Lgdb++NlcinqyTZYCx4oJAEXi4YACgjoZ7W+8JxkZwNZm8fFkoCeKRvz3ro
8UhQTOCaQxpsHOqVFyXKRIQ8sEiy/rQUrI508E20gTrfVKL2Y5FOTuxjyunstBhg3rmuPO0LMtM4
YKt4qE37aKCcyivULKTBOqZU7OYOtzJusHNYQUb0b3+alQ0m8atUOKnqSt2Sy09TTm7V0kwbfBOn
g9NcZ18q7IHQC7c3AuxKFLgYaBF32oAn/BCBppzBDYw+KiJYlhjCajeqfdevGp6gcBtJG8BB0ZG4
nFCHAffQKWxjfZ7Vk9f3DS9fTTk0JkqCrlqobxT0BDcGXbvd4FLadAZ4T0G5W+wwnbZAZ7QYlXaJ
HZX7WZkwAjbQDN27Q6F/V6pcRcdCFYaf8NIcsHoxzLeFUVXvqnpCkZrI0aVkUUH4kPDsPHFixk+3
V3rtw4Cil103Ioq5FOBJsSO0zQrllERT7A8ZpqwHI+6UQ5h6lFaS0fEx07Y3ovLaoBIHSFeV+s2V
Iieq+vivOkHvu2zmcxKVXzNgTgeBPekd5mH4vQbQP29PVMbEy8cPnQluAYvwohGiFzstSNoZto1C
puGFxRe77D+nCGSe4koUj4rog7tYc5DKmpryIQ3Sl9uDr3RryI45juAfpQ/KklxbuUMgNFver1AK
Wj9vm/JNPDmht5vKyTrFpcj2eaAOxzHWquHcZMCFhrYA7EoTfYvhtBLT5RuMfg2QV4nJvDwM+Fxm
YZ9prHneZneE2PHNEOrfhNNM9/ZYt6fbk1+Ls2hzYP0iMzwgUIvhUpwTlRrviXm2xF84/cBfFnll
HayhxpcdB9P4IUQi7s1sVd7GdbI2VZe6Dy1tGkZkKZdjz4aalFhqC1+rJ+/kRSpO0RY6JzvPa/JD
Uw8bnRM5l+UuQwuYy0ReLTB/LsdL8yrSvI7xSE3HQ5bjeazYTXlMLafbeCOsfVbItJR9gcHzfxb5
RlLMU5pjpurHjj7Eh9a18KGjGIp9V9ueeaiIF1Sf8TAFpq1/ur2kKwdY8hglqBeQ4rVPix6WaR4y
dlco9rFThHQgwz74yeXf1nuzSMT9aNfu4fawK2cY8A5NT4KHrCAsVjOy6oyj3cCADWO7OKeqOmBZ
plBDiANlfDc6xlCfel0x3k9g2dFVaM2tF8vKVwcNQhHYlk05ZLwvF9jGzM+dlaD1FVekR2/K3jtV
j731rHdHtfKqO8T3I7/l8t44RSs7C1yEhLgS5dEIWhS9g9hpvEFkwleS2P2KN615yia9oklVbEkZ
6quThCZLCoCiMLSny0kW6uwGs4rvzjA61vcGA+N7OlP6qemz/m4WXeRHoR3tHS0u/uiwRLQhQwDT
mFUTD6TUDfpwBz1huOvH0fCLEDgigbVA3Rnkefu5rowIz6TC/n0I5thAcH3uv+awuQe+5zzcd1lc
7wkTlrujKIXrXmLX52iKt7w1VmeJbqIs/sFiXeIyXTfC0rYdBH5USvlBGYf7DFW2CYqp3uzorU8K
vpXj/ETNtd54/KyEJdBLPH0ITUCXlxtZx90wapxW+AK7qi9Ezve1UYYt4FfQCVakf7x9blayLCpg
ktsh4/2V5EhXJ25EHil8u614RcNX7PRdXmzpp6xtUQBEzAseG2ppiy3q1G3QF5EifLXuMNgo0jzG
QK5qp/vKxd3z9pzWYgGQWnmLofBJl/pyj+L6mlhZP/OyU8zpY+OaTfF2FgGU8m5ojaeBetSE5ZHo
8bbkdX0YUiz6bv8KK4QZcBcIKdC5RGCcoubl76DgtdD3hga/UrPqEWF/lGPRi6ja4NGeC/AuTWg0
f6ASYuZPTjTp0hK8D1EMEdqPtJrSFy3Ohx+3f6mV0EyOSzuIxB2s4zJARa2X1ZmBizFQy+ExT7Cv
7oUljnlYTIe4afVoh5rOlnDZyqjwiSV6ySO3oh91+SUiPfXwnlRqv69a+5MHxwzPwTow36uVbk47
mibeQxp15esnS98YyCoFLIM7d3HdNm7Tg1tFF7tPXLXdp7CFHtOSBs7ewwnlgLY0UA1uqo3juzZb
KQcI7JnyIFfS5WwNNdYiO5jxKy8s75NV6yMPCTNIoAU0YXVURdEd7TEcN4b9WXZcZBegTsihZK8V
m8bFK0YttCZ1dQVUfsrZejK0Fk/63vCy7xM19HeJ1xjpLoPmfe4ms7B3WkpHwQ+GpNZBukcYzbpI
4/oaqt+oMkJbQMNMYE22m0slfLm9D1eCwc+3o2x+szTLTEiz0miovAGhq6bQcSA2My+enm0DZY4c
28au2QoIawMSxmkz8rAmtC5uZhBsFUV1lLVUpwLrTxqdPTRZFd/nAkGE/e3ZrewADhd1CrkF2PKL
HdCNbutGXPd+ECTWp7axP5bVnD+5OAr7Y91Xx7gOtzKAlUsDnTsyvZ/Vbzb85a6baFSaaeXU/lQq
2MMkWevgJ65m6M/a9fCp9ob/oAwOJRkauXwoyFLA5Yi4I5uzEHlDISsaUvgTySzOkTvSxE1jD720
WVOiJyc0h/x+mGtTSXZFo+vfbn/rlYWF5Y1ANn1umVMvvnVM9yHIm7r2tRyA8eQ0xk4JHeJYhKHd
8fZYa98YOR6a4OifkOItNpGXURDgONd+lDT9u1DLpo+p2uc7hnZPxVxFG5W8lX0EdRKfCBSXSAOW
KrSOSakDDAovwkyr3yL3h1PoqCbRiLylSH6vq4AMz+37LfLNSkYgFWsgGpJIo0O2uD2NTEssvaU1
FoO+OURoQviay+P49tdcWTmkJSlf01swkDNdhOdY9WLHS6vWz9KuhGJuTvcJru/7yEvr139IOl80
Ecip5JiLCc3lJPLe6ITvFVZd78IUYFdahu47vsALnCLnCMMhPLx6fh7WjtC06C+ieraYH4BptdRd
lJiDopmf+wmXW6RCFbCAWrIR+1c2JhIhUinr76t9MZSbpsj51xUpXCeiv4Y8bw5aoqqPUICcd0Wp
b5GB18aj28DzTmYRVM4vj36XFU2D5LXw69F0xIGLNZnPfGPvgZRKfz+2nbUV364JYTQfIJ9BPIYt
RYt0MUeIkXHWTz1FOj1D7mBwEHk4DtTB82QX91qZ+HWrGh+12JnTO62nqHsMp1qcwl4l0TRrNTAQ
6yot/XtjjU5zClUreXEDq5mOORqW5ANDk+RvZ86jFIwwguewLcI/I1EJ7OAUrwS/ObufstLN870X
FHp4cjMagRtp49WZ5yRwg4MkAmdO9XkRVXm6jZ0VN0wT3MvbhCvKH41G3WWVOZ8Tq//Bd/h4e6Ne
Dwkhn7KEVHeDi7JURIlmEJBpUVp+nbRu/wAoieebmeFdv6NG0MxHJSXNue+A8mxlhleRhu4pvRee
rtwgNNIW0btNcLmbptDy2wSNiUMone7jgA3w2rMoxyGQ8h6g0Y4HxuWGbd0AD4UaGxqUTYZpNyEl
vh+UzHicRjf/fvtzXh0OxoLxAiJRknm9pbgKOh2F06HP7idGEJxco3I+N43x3ClRcCjzjmvw1ePJ
TBMMMO9FlVLt5dx0J28wteQbUlDKlW5X24H3VxTFPebbGVv4vWcU6B7cHvTqeSwxuLT26T6DkL2q
dGBU3WiYQzGoGqKNriatP1dJ7jdN3PkTcJ29hdfQ73pobDnEyC1xkeYyMkwUyUdjw6EcfDndEofh
ro0T22+jWvnYhwDVzgnSGXs9rDbNKH+masvRWEvkTEmt2J+Lj9vqXabiBw/txEOXddeKyHysMSgf
dmQdyVvVheS4C/RQ53le68hcW1Gi/K6VlvsOM5n8L73OkT5gxNzw4cjMEuRZdNFdmjSkvR7WYU9q
GmnIVATReN8lkKZ2ulCBSzqBKJOdqiDEt2f9kq92mU5fbq/ideWZhodqA/ehbiahZYs3qhlZJGx4
pPlVGKuPUAX0YeeNVl7yazZJsxtGt7MOPO2qh85q0Mp0JqtJdsoYOwJfEsPJz7d/o+vqkvyNJBWe
ahZP1WVTXW3NqKE8WSIbZsbDgUVN22NshLNyQIVRp+Exz7xJihZkwg5/+OzF5L2DPGSIfd5+TlS7
3Td4tTc7FQx8sbMR5S79eVRN9RhDQ0j3cZskz0WtZmimG/b0hXq3Ve0EavXpocTk5MOkO6hgZamJ
OwYGzeIungcvxmbA0iD3QNT/cXvO1zsa4Q4k1OGvIslCJfpyR09ZDeNqKiof9p+9n0o9Oze5AO8w
D1udruvYBAOJdg5PIVr5V5zVuoEXEqJI4utu032JetOGwGVrGPOg7bdTeQxuxInVHUaXizeCTBUQ
ZLmcHJ50YS5RsL4ukuHADQ9GNmvSA4kRnM6+aHyldtVdlMzWYQbAcS6mINhHThn/Dfj6Hxde8+1P
7/kfZTU1MXrvi3/879+rl+K9aF5exNO36r/kH/2//+nlH/zvp/hHU7blX2L5X138If7+f4/vfxPf
Lv7hUIhYTG+7l2Z694LhtPg5QPhSyv/y//eH/3j5+bd8mKqXf/32o+wKIf+2MC6L3/79o7s///Ub
XIhfNpz8+//9wzffcv7c//qf2Uv7j+dY/PgWN9d/8OVbK/71mwLG+J+UO2UPRpWKuRICO7z8/SND
/adE/wNVR9aGxzNrWJSNiPhjuvFPuuNwqcCk8ugEPfvbP1p0Bn7+zPonPTxJo5DFF/giv/2fb/D8
d4j9e3n4Jv/+538UXf5cQuhv//Xb5c4FuwyHCBFfghWFStKFRV5ke6Ku+q6Y31hjqRzyrtupTRju
ijGmIagoWxILi+qdHI/CIaktfWEJolhWuRszp9mGHsUbpYiznRqZ2QEdgGjf9vYb+MFf0Yorj2Ug
kpMSPOf5ZyWkqNXU+nT6Za1W5v1Ta///3UD8IuTYNrQi3i+yvm/rlweonHNbAFAs31AYx45Jn3dB
Ede8OcfooW6/tXkRnHBkHHa0Fpxz01h/he3wviCk+Cap5BsEKN52AJZPuTF8cMo23o0YLL/TzeAs
ErU8hmVe+3VjNIdeQDAUYR/f/W/qzmw3bqTL1q/SL8D/cB5uSWamUrMsyZJ8Q0iyzZkMDsHp6fuj
qg66MmUoUUBfnHNTQFXBZpIMRuy99hqWF93GaQTy6ymvcwZB/N6D+yFTgKE3+gomywBkR2CgsJqk
tKZGvyqTIE4C2foScuu7ZVPGd1tTP5fqmVmcm/k+7rdtf1Z0d9Tv7S3Tkwz3JvPMUgL7V31e5n7b
7jrx2rmbRd+0iT/lAffb5Axqr+qrub7M0q1bBUXvd4pPrHJshtYm3ttQzZ0gRq/q+eBMTebb1Vb/
aeV+rmxtYItrdkFRnSVP2o9iDmZnl3bn2nxl6sHY7OsimG+86rutlL5Rv1fauW2fSWfvTBurCqOz
WgaOCIjJ84bQU3dauZPuzmi3ZRJKGSxOiFnTZG0L259Tv8RYx4PHFopv8raNt7brF3fi0XkxXsBP
ZgYlt97og13G2bbsnnLX97KwjkKNI/hy2Nq7t3jjxb4CNeSpvlOePNdXvUC1t1O5jZTN3L1P/WbQ
8YS9Woygf0f81kQ4BYTlBeDUj0Y9s0hHKvzZ8vNyN7e+pfn6VXbl7K3QuW/cwJA+3D4HkqPvTn59
Eb/x1qz7jrvKzmYHh17feTB8exftzF2yyxo/uUqfljiM5rOl2ZMV7t2M37fRlXcpL6Lr2fGth/qi
3xaX07On+eYV8RJ9HA5YKr/hFuUG83m7tfbRt8L0cXrOk2ASV13sT9POuB0UX6M8CW2IiDfeS7FT
LpeX8q26ci3cgcJsCuJtFOi78XcW+dFdcQnQe+ntk40adoNPSOSPee9up+8g70EU2BvucZ/zTSU+
REFspUu/LgPxO/vtQaL7TbBKpu4HN7DO4Vps64sRg8TFX26zK6oTHuhLtbOCdN/0ocgCucVT9We+
r5/nbOd9cy+XnXc1bMa992u4Lq69uxJTljkorpdXPtt2Ext+M2Az4qe32qa6q+7QjkDZwi4/zYPM
9I0xsLGo/BuZ/N87BP8fPN5wU/vHlvnpeLt/5cBQNrLrX9+TX/88Fz/+4N/Hm63/ZxXCIvBgqgZp
aR2I/3282cZ/oJiSvITzEtqCD2fjv483zfkP6C2VMWcAHceH7eLfpxv/C6IGcZ+ce6sgH7Hpvzjd
jtANfD2QuDF8A8T00AkzVz3c5cuUyjSrNC0UTYQq14lwP3yNp7g/w/ZmCFC7h+n5bLTpUzFiRVoo
9r1uxaFOUlWYZVMZNKP5rI1uto0W5y0u4nLXFt2tNqp+L2sldJ36Xo8MdWdk4109Ui9n2d8mGv97
i+ug3roZfrWoKH/9F6VY919bWf187Sls/j+ot9Zw7v/zf1/2p/UYvla/ytc2/+dKXP/EXwtRs/6D
eAcJ6+pHBRy52uj9tQ5diiXQXlAf+MRYr63qh7+XoeVQf5GF6tHhr8PE1Z7s72Vomf/hr6N1w5uF
f2Aj8m+W4eHZvNIm1tQJrgQsC6B/zFKtq1yZMrqdYKzB0b3GS8OoF81mTptTuctrU/M/ZcDHpSAr
opNGF0iVdSwNyFMnWkzZTYFuKInP5fRtOnf55eQM1WWCyGg3tmXxmInW3Yl0SPb/eCd/KKs+pmHH
14eNC+1u9Q3kqR9+cHJM5qiMlz5IzTxObjU9cTf65KbuNjMGBmcKTGCTRzAnEGc0pL5BksTaPXo1
5z2GnnYLytw6YYt5XelnudV4zDuQJW2jXMExmKjhstph8DL+bkZkW2FFXh1CC5dH2ioFp2g2rM12
0jbV7ymqlwLRWeZofjw2yQPrx+WUMpvojUTc4WkYLP1R7VCZIcZR+s1YFcnj1w/kL4+bT0+EVg3S
0PpGjllos1Cj1p6zPhhTT0V4A+D0Wg2Wk/qzsMqSdGXbfFILXXstOjawED0drERRCzX2bYaGP5dy
1HU/SyJrqyRFDEKTxuK90ybhMFUWZRRYVeZixBLHVkYKhzTetQnZwS628v4h6vUR6gipgm+WTJpi
C1O6nc5cnLyfJ+kieErtaP5mNSWZKBjmTKhHbSWj0HLb/h3dzPTQ5U5XbhTuYrzWSLm5Hqau0c87
KIzWTYKFdb5VS6fs9mpjVQM3NJULKhiB8Gay9b7d5KNnz5SVYBCIK0iWxtm36l/VQqXarPAAqved
hPF4tbg1JnxdZ7g/Iq1x87PaYaC5SYZWI2uunRzmqBHzjbBaZH/PXDKOb2HmTnoQNW7y6rRAXGd6
rVvTbnSmcghsCB+YuCB0ajZ5HxnCF50FBURdUrMJkjZV8zCzUpdprLlYNo0As23pG5wOZjAPCEvD
fhlz43JQIs+56MiObRBE2MW31PZSDEEnBT2ZLuMRWrFbYICASNXT37lh27qYI2amAZzjOL1DVu6M
V1GseNF2SV2RbtNswHCxYFWUAV5qerEnpKZgdDzknb7phe5VN5mWLTn1U4a/npWMBWhXprU3ul0t
NaoqZ/SC0eqYOlv4sUZv8sPSyewNxOu8pHkBYW8ozAFaIEg5uWfMPpg8fpceSJnYmLIYgaGjKd2q
s6ueGkX9aTNaox5h5jOL/jRb6DKLGDlV9kFcO97OTjQz7Oyuuck1bNF8OfbTZhnQGg5qJny3kNHv
rz++w+b2YzP0VoHFOpg2V0bw4WbUa0qcFm4x4EkeV5ueYc6F3sn0nONd29Wal52Yhx01YX9dEK4r
bGdIMlDcj8oN8DGtFpopg7Eaa7837T5op6q9SNvafZXIwc6IXTHD3ppWP/ZB3Rfwst5qvFnm7TRr
NoqWqNgulmJcGEoWO6dQo7WpPdyLEEAC7jKfAo5Aa3r4QPRS9aamKfqgUSLQAw8WrDQyczOqOdPO
mNY8yOIpOauG0gFenXQtMHpz2dal0u86qZzyFP80p4CHDxuZ1Cws48FBjnDSSukqImKkGnSlCbaN
1y3kXAzMT2UxfxiNHd64RX3A/AcSxwrLrif0PyR6msitUXUhykF7H26TIuuyDduZkdErds4vZapp
G6cM5xfwj6TV/GVOOapNGOSFr8kRpX/ezuNzYy2GtpV222DBhR/RrlS6qMQYpSTU9N8uXspWcBLA
o9XM4FgOgHbMcgZMh4NkWMSbZtTdLpqicps6VXKPbal5AhH5QAj+5xkRM4ksAkUhdgarYvITeURx
8lrGCkkkg1KY3+EReTYhWfZIMGK8gNQ3Y5XsSq2IbzIvz7+PIzCvPzadsv36xg8XBXULlQvTT3Sq
sF3xxTj6ahMYyZrQMhitrjLeFeRg+CrEwIevr3IkB/nrMrBoMfZd4y2o0Y6WxDgKMxtgPdZs/BWp
zZV3Xzal/S2VxfwuTRFt+65dHktRDJdRXOEjMKlVpvpmZuf5VtHQXZ7VU/NKXikE569/3eHOuf44
KH2UjQyfaF8gNx/+OOFmemdGSRO0YxntG8tVNlOBerXKh8dY5tnGNQcN9WCeXGDm2d3/+6sz9l7T
xSBM0sAdXj1t9S42pS0CZ+m1eNMXNTBYniqLPycxEymgwqt80Mcy1IQqN62zjD++/gXrO/7nWlzv
X4fkx9Jn4/6kwIMAlFDksQaGCs510IsIiKLPmum2FnbhRzhQnukzovivL3sET67PHUCWCTw8VzYL
vrDDOzea2mbaNIrAzIw63US6qj4WcUNpNBhxfkWt5myUrtZurNLOrICMjXHapljDFGFtFYvYQiVI
pvDrX3V4jH38KCyU196F0Q2jz6NdmzVC0qWBT/ESFWhSzbjfS3WS383CXC6GpHWfvr7euvIPHz4b
ATxkkGFq+E+GOMYEGqrknGJaZXhhrmC4kGvAWUrr9velcNyNVicz6R2efeL5f/701ytj8vtxZfgI
h48fgRZ+nLmB/U5GqRhbUY7rwXQqQPnomP54oKuVFJvcB2R6jJUSAmkXVtMOQSGS8izGRf8K0nMe
NFKrHnCIBf+UypuEzLklDlYhGc2JH70+Vq/MWfPOu7LO91lrVq/WYLknvj147Z8fP0D8B6eXKBX1
mKoga6l3s4cQtxPjLfC3e4d4pBN+pRY49UoejFOIHtCsHyjgri38t+B+hlam7NwkB621syy/qFsH
GCymRVR9kmc43owlsgG4i95+L3XGREGXmB8jysxwwiTXkmebjMdsgwfgtIMDVexY+MutGXtPWazG
lw5HRrTJFTcx6GJSh2PUAgSm7JW/rcRLnomDZYhZ9Um6bFRLdHFQdmpbbatJzO+M6Ztk04+uvh+l
hXH0UvZ4lES5HoVthVP2xnVn8WI2o3qjCM0t/TKxB5wZKi5+kQ/u6hjuITkO1T5Kb3RlzBK/E5q+
V2vhdXtqZoGrOnok8M5cWPfwzMcIXnKTaX5rMksOqnkG6yRcaago3Euj3VWp1nfn8zxB1U1rrYDH
kLq/l9hVF38ae+/R1iRIcUPjhol3l0+db/VN+0uPEqcMDKu0llAUSnpeZR3VdKxUGNINsn+YLKN+
LqK0++XGRrMEzH4rK7S6NvuVaLQAe9amCdW+mwdrpU2Mb5RtwMgLFdGDasbltLUXiHFnfPijC2KK
/nNLoE0EVltr800lC+2XdKfpzdWS5JrmeDAeuBnv+4BTTrolrcG8kopW0RbXOrquFJ/LkWJUN8oA
NgNz14hwrJwkYrXPN7ZTV5qP+bVFdptY+GWcDI17XQgjfS4Lm4AJXZt5ob3KnBa3DNk2aNQSb7fY
TpUGtRBeOGnVvGZCWsa+wnx58dtZIkIY6eN+zjJfvpsR+6k/jFa0R/C0gu3j3IPvinkg0dGCC0Q2
V5d9d+tZvmZDT0KKAd3qRacu/UkbMa+c73L5bedO/JzkSV+F5OJq034uZsvwE6XCKUzJm5dajupd
Da3zTilGtQjV2cjOCcuMBbFLPHMyi0dvAjtYpuue9CWi1IUxO3vuy3mHlVF4vlc6Od8YIWzniE/s
aEfPQvfe1oZsN7qw4uGCaFnaQ8Um+27XTUocbwc6IViFSW5H4dDn+cAEIK1pPEmi3SMHEJZfzIrB
bUhXTc8NO2/zMB1IfQyqqDF7NviEtlSz6+bVLnFcCGBhijEAEQAin0StasEgpua3WUzJq1sbog0w
U5Pg+2nuogZSZS38eACC4klKxsF5F0v3fG5tswiY4Cj7YdYTJciT1WC855x/ixRzmXxnaWxxzp2L
6VrOVqzt8mSm8JKrDUXYEg+pElalRZo/LAa9OyxnauidKTqIFVTeAglKb5tdKCN1rpjssE6Y+3Sx
sS302mNh97X+TMM+IphOI+M6Z7FOfqv2dnmmY+aAIARbC7FBAhPpoVm5xoOHGRmjGkSR1zXvyA3p
o1XhD3zcgjeY9peNUuddGNvVAOyfmYxS2jLWn+MUQyq/seAm00tl9vexK/QhtHsMsoKiirJn0yjq
mQRdVyr7HLrED1EjUw8zr9beJ7sXd8qAG3Igldmxd0qqeLzzOaou2gXv7Q3wi/Otttu0CBS34lMq
esN7QQHl/u49L3ourWp5qMtCrs+V1JKgNbzuYZ4Xnd+9CLfaaBMh3b6VxpwwneMqL5oVU271Ro7j
e5RYxm2spUu55Ri0+jOk7/oV1sIC6/SFR7OxROEEmPw2gAhiML95VjExdWldTOyoSJm86Lkc78XM
8eLXg9bNG3POpOrDliBoI16G8jJNNQunMrdPhM99qxeG2kCnnNLiHoUXUxpRGFEBVb21gHGKJK7P
vIzZfCCZc08bF8PaM6OviHDoJlu7hv1NuAMoUHymLevKr7os/kkGJ/buUz6p5ykrAocSPAbNK23G
Ydb3IDYy1YsGRdm6vU2h1RUmXWjeYRc/6tUvFWHOE3+D+btTIrSZ2dRUL27Zjp5fLDnjvTRK0fLG
RiqScHYZH6mJHUOyT1SDHa+rrG+YcybGxTSoeiihy1Y3UG76KMDgH6hQbT372xQ18/esmgYnoK2f
noYCD6jzuWOxnGFAMecba2itIXB7Gn+c+uaiOJu0xQaPMc0aQ59xXH6zc2rXXhbRwTedy0RLDkmc
hktmICiWQrX3ElUXBVXboK731bpY5Jbpcy7Q6kDF0W/kaMrxMkns7rZI8KwJF622GVBAOC+Dtp0Y
p4pKlD+qZXFGVlyBhUkwTwvS+UGD47uD+14aVxpW6ZpP0nFm4SVlOsrG0JdhIvnJcqfAHUQUbWtV
Dn1gCi1h39CS7pwvx8aX1rOHu7y2GLnlqf2dkbvybam1pd8vJPte6VPHSZjouCsEmSGl3BGwvSnG
WrkcZSTIsYryJgu69lsa2UbFGC4ug6Xp8N6uul9lUYgnrRlv24Fei5rmHBOXOj3RMmuf2yY0enCs
V8I+1OBjEltR83mmOEwGlp5rBaUIXjHBOKM5DiwShN9TK5N2oGfZcpPpk1b6k7MWBgKZUI/xgE7e
zDxXs+LLZJQZY+VE/mhFIfCFbhSTrEpPxYG0U+cMG4aoKE7lDv2h/6ABX3/66prGOO2oAG4mTZTF
ZE/41qmdj89uthMzVLdQCq3/qTrNvZlaBDrjQdfuAZXUd4E8/YEMYdDiQa2M6dQj/TDaO+wGQCEg
XFsM0BD0HhfLfUKrUOW5DDyPXfl8UNv1Cxhr4xV7NJBXT6RIMgpdSb+j3YzTQLQ5I27iU7PvpUou
XTC62nDnVTVF1Rijp1k/ZEbyYDKpe9MZWvLL0u2kDD2EWi1hJW470+HpAxm9XjVT7ioKyeq9neGB
loxmFehS53uIDVG8Na0XaedL5TUjMRJYpUp4hRwSmqL0/kAY370stQFbrXqOHyKW+2unRggk+xgD
fFBa9aVYYjP1c6+RzL+rqKoDlQyOKUwWEwsnM3LRtEYjK+5sGRFfXthxaT8W6US4dhIZ7UvC9Oje
0HLGh2U1NDjML2m1K9xYp77re3zvTcB15cKoM3MJMZSxFt+289gvpjn/DWuusX2RUgv4I/UEVFrD
LJFuRqp9qTLo+uEO7fI6ZHNWbNq6hULodETUMaLsY2BfartyIwwnm9lnWso3ap96S15nafqlWkeb
IpbNk/RaLQ6l5QgjKHswWWzxvQLrNYn5S2TVxUbRrUHbuU6X/7ap08yzQmJb1VM0shUthkiQhZa1
CNIsF1FQ2HN/QwBpKnxgoeKSI8zFs1wVyA6mPIkznzZWXFGfWhp+IkoOsdxLau8ESvK5MWa8y7gY
ojMoIs3xYbvYxporVfSPwdS69VabYStEmcFZUFnrdtmeslD43JmBRazKIwaJ+iphPbxeSZljja3L
tqxX1oXXK+lTPfblVjNr9vyvm/DPW5nFEI1rrCoVHGWOmn6Gy15aRHUf5FpXbLhTEpKyhQpcOMoF
mHa10ftCDfMsU6/tqtdPgHCfHy3McSapAA7MRxEkHN4qlNBCjQA3gzbx5uslicROmVsTJYRUt7ad
Zmdf3+5nwAeOgA17CtkKdPnjzHUxLbhZ45gKpNLEz67AHa7S5LR1KVgevRaOYwT6cff1Rf/0jFd7
Elz54CBjFHF4k4yF2iEbYLZ2XiouC2/ChatTh/MlVXuScRS5VxIZPRIZpW8qWv9/f8+r0RkRXYyl
Vk3L4eVhwLlADwmXr0n/7sre3ngjafaDac2Bk2giUOdc3X99zx8iksP9fAXCseXge0G2dyz4yM3B
IQB56AKj6IafFUvADLSh5YwZU1H1217pUZ3hEVpHu8qeesuPvGR+TVBNG+AyfVpBSddbXFf7Jd42
uMJaQVRIeeXplV0EutPSlZijO/ZbjE6UF9XoqIt1UTwss4BUmGRmIJd83uS1Z1x51kAuSdXjSuiX
TlvbgdUN9cAEzp2EP5fwA5dKr2LE7qKdgq6ZIzuMmRx2O/jVHWM4lB3+qKbYjte9gxjl68f1B0QK
HZWKlYWN0S+zg8N3lMHfVWknRgh1VfTEuZ/DEimqeTpxnT9gbqS0QVUA9oX9YhxtLQpX7jMRySDt
NQOc1TXpIyCIbmRd30XmyNZLGd+mvt6Op+7x87e+OvZjScIIAMLMJ9QtxrDbnhKmpXqi7TxrGjex
mRGX6bnzuYIr37/GM2GbQnld7U6xSzqe+qhDSyw9VOwAl67lmmO8IViqmqKbni8+DUpmMacskz+/
xlXDyxNepVkIx45OCkfW/HfRM4S3jTZIehcqAuvZaU68xs87CrANymhkaSvP46NA/eecSdZd15rs
2s7cpbd889lWxjR8sdYqz7IE4YCzNO3BJYeNUSrZ7der9Q8HFBR/eK0gmIwgj8tHVY2SRR1gXwxT
726lNLxbTYopKFW1fv76Un9YNGjGVmsZTikw26O9U3W7uGBb5k6dZb5PZKxHfh079cb16HmsJO++
//sLukxVuTmmVLBzDr/EoldUpa01wvtyK9u6DEbOItCDh8ax58vGHrMT19PXE/Zwo4Q1Zq8EYcZD
fH9HnySKdruzVdZMW9JUBXlTGTQJZVmFDer4ndZp3rLLRzk/CNtSOr9oPPO7kmdz7ltOo2aBTeSH
2EbWIK+7CRt/bEhjsw1ca5Lfsl6Be6biRwBNtPaEuoZgooP4+pn9YTkiQWPps1OsPqFHz6yUSafN
BsASlghQQOWU35RlCg7QWCpBvFYcn0+jYmy6KjP2hT4t1onv4fOxzqZmrkKFdaDAdOXwpcVAaRIz
RVYJUYzYKpXGblJn8buPchv4IJ58W4WO8fVd/+FjZyfFCwixLcPM4z1beM4su9brg0lnUS5Mrs4N
hBAnFIV/ugpMK4a0fOvrLOHo1mqHDM2Cq+ACvty1VEgBFBFxyk93LbSOViGGqwT24aO1ZtYfdYR8
Vw6gSjkGwBc/gJLbC9ERkKDSa+zx0WoCQ1OcW/BfAPO+mTdZCrl+qMqZfD47ikEDC2SOXz/gT6Ni
ZNofXsI4IjAfokA9vPdhIbSWREYCikj1u3FXp2h3zurvvSZmGaD0tDeuiErVF1mavbAIKjoVeNon
fsZ6maNnwxyHcR1nM3yaY5lV1ccGeryS1lQ2puMLxqmPXV7q96QndQ7zqk55cUiSikBcpukXxhXe
fEuuo/ZO7YyWvc7x6z3xyf1hxUNqYHTNAFHHK/fo0ZBJ45aO0UEBUaLXyoznvdHZxrk6TMvGw0B/
h8OYeuJBfC4eVq4JoyLwO0Znx1FybqG4xRSTWmFWS7aPCZAKMez1kNsuSMs4CzZLNqiXyTB071+/
gj/cLSo+jlWD0p1fcLTBxBN7cuZ5A/11rt4mTFdvFH0uodvZ8Rmatv6tqLL69euLHmk3VgyCdEcM
vPGdWM+540+vxvBhxcj49Oy6dQPFkqRYUNekIuw4XyO/y3u5BEnjMbCJqA3lJlO7Rbts9Kp/ciY9
GxhZmPh2zmqit1sgRteEvyWLCT9wIjmBM4V2De0MJVLumr+SnoQqvrQIUCYm6Hq7NGapkAxS2fYu
GVMdEn/czZhbR92Jc/bzkQ7BgUMdRrTBp34MvyhF4YraBTtU5GDtCIYuNhRWne9Fab3/+rl+utRH
u+lQm3kOjNdjn/A8ykpsAd0lKPX+YWmUaRe1owU6lpxy8vi0YDnFeY3r5JqxCZrxw/0jdcu51EZg
LhD9NBy1JiJgxasCVdFEOHVaFDaG6L4ZetVtv77Hz7QPFquLVRxSGeIRPqmywQcMK4riJfDsQr2v
MC/xjRk8vHXt+myZF/sWby/pKwujPAYpxnWXdfWdljSmL3s0uXnWdNcdsufE//qXfTpPMFhDCbYq
Flfi8bE9leqVRs2tL0E22dEV+WD2hRXnxgl7TERkx5smFT506JWPjMMH8rPDZ2/lUi+bWp+CqYbz
t0WNpSRB74hC3ziMZ597p6if1claWVnW1MJHrLKRUSleWSN9iT3N/siYsgi8BGjGR8/W/vCm3H2r
s3rSNkk1Vu6VTrdeYf+kqveK0gw3pdv1zdZK1Sz2qZCaJcS0CcVNQX9QB1qj2MneHBtd+mC4fRso
0JiZOIE8ETjVlU271QbpXnlZE1XAsqDcPvpeAMXZTDEW7MaW5jRfOsDCNJcvnaZB+9TLFjYTKcUS
u9F6Xn7JRqZ2gKd1ol60RKjW53GTg8ePrewG2lxV7fZjbg+2b3tFNu+Fp0SM7NjrlVAQf9idScai
zrfSnduI9BUWxG+jGa1Hr5mGn5ZbL8ibyjLzfPYvTHD0tp2Rf6aTMLY0rgzMWjjJVVgOQ/8WFZH+
g0lS5/mDEpeUlnICl7eGsrntyz5icKCXEWRnB5sgi8SQFXhu0GxZdmO+p42pE03UN/IlryPzNwNn
/WKZdNiiCukG3sZGm1YF5VxUVwyAtOx8yfIKEyC4VzB4jLi/Z/BnJZSgqDQCfS5Qeg3wWxAAEi1m
QBPt6I6c1LaVcBoNh6ubor2vrLhVd6KGeBxaQw+Ndeyr5XslKvWx7k0XJ65pJRssLAbXZ6ozVz4s
0yYKZTeKm9icxndXryZ1U3nt/KNfolT3m0aUj4psbGuT4IqtBImdG42f09KVPl8L3pXJMJIoPMLw
Tc6cBY+lnSTn7kyFgNSeAR64xTZvhKaGZqY2PaM9Cu4QajiEhCafp5ras9d/m2nfdkFEKy9pkdji
ELcpbssxoLV+VWGf5GPoU19BykPFZlPcaFT8+RgHSVmt44KyVgTSJCHiDQS2cYYnJMnHJb5QNcl2
iB1jlxTj9CaY9hqXiR55W1XanbmRc9tkl7ViD46fpWb73LLL3dZ24tZBkTTyCsJR9ZQljf4gmc7X
m66YIhlKZUWKR731vnmlnjxk3uTZwQgG+6YyTnzrlmHUwaE9+7mkVkP91mhYPfGFwedU0nH2/MZt
LCt0GTki5esiJWw1YF+Ypor+iJOZ2LTt0rzTAMh9mRsG7vPlPORhQpDxO4iqkvrd0PTbylwqJv+W
yYMZuh6aeDs6brNNmAbzimcFBV8FnAgn3YUOjREdnyTir8b7adV281wswN1+nxgmTBZdExfa3GMS
Mw4xe4GdDHzQHSLwsJZuI32SYRLGy6YtlNCAEVWFvWsN6raLYWtfFBSf15T/Ue+3Sg0xD2w4PhXz
83k/XguNj8wjyDgIbg/3ybTPS2KOAXvNGDPhnLW9E+RCnjqPPh+FqGCRB4O8QPKEc3Z4Gczzao+p
JUNiOTI2bVkuPwpt0XCdV9xz1lJ3qxfYhwhTzLsiqZsXuAasmbpwg0JdSWGL3pxNM4QZHfrNjkny
i6gV5bHmNZwy4vzT6YmamZgEfISp+4+b8A7cbWC6qwYYNjjVNtYr57GyXQYWGWO2CwZ/2eI79jR9
Y+OJvjWMl/dVk6d3YxXn8mLlPdmMKLT2iTEIutOvj9A/FDA0uasYDbvhNYby8FlSgxYVopAx0EkG
eOsZzQe1WXUvuNGfKEE/d0CgZRS88JZXdRkF6eGlYFHUBY6kY5Aw7g31CNI+Vaeb/QIVsW9wYmx2
tZzdgGlRfJWkU30xMOE90Rx+PspxKAGz+yhlsA05WqKWqA0OTcadZakru3GOdN9tphfD6s3rQQrt
RGvzx8sx/mAYobFij+95GkAhXQcslGQi4zpWy/JtMnEFQoyAtMlLT3nFf0IveMarQ5dHk4e/wjHv
MeeUUdQU+Ar3vQZSVylan7iv+apSk3gTeZFzhpmp+61jErVpcU89FdD3qbtZfwD4FkxUfIxBEw5f
cu3G87hMiKnU2qnDVJbOudEuzquVZb+GrByfp8S0nv7tGuaalGXgNZjA0TAdXlNViqTUu3oKojTP
mKClYj9BC4GKGjsn2sYPW8qD/pmeSFtVmNaqhtdXQeg/WfGRNysI8Hu6t9ZN0wB3uWjyZWvaLwQp
OPLCSYbuBdyhiHdmZoHS2mqaXi5RxNHOl21+E0ksn1Il0+97JYYVhOJkkbvBEtqjrZAw6E+pdY38
KbpTmbQjBLZK9EtG3QIIKItQ3zDsNNPAhmO4K4DaHivhJa+Rqsews+iTL8ah8q6WdHCTrW4OFoSq
PitvMVScB9+eusoJhdYsu8nyijTMCiN2N02bVa+zoyXpplQM8WZ1FLgMW0eThs2EIdMrGXKTVClV
lOcYwVg7coeH32DPWBjpZK8wZBs9gm4GGDzN3VAmbhmAUjkeg68h5URFTHgKNvjDt0XGKlHXjobf
A17Wh6+C0UOPGyB+ptBdX8rS1i+nkrtThhEqFgyP6sRW+Yfrrelwq48ENlR8zofXcw0vXeAmUcB4
Wo8UzcRBzcUxtAwUdraQha2e2jI/787IgBglutwgfnGrePNwtaWWovE9wbpdluuJA82PhVFfw5Tp
XrE7zrdJTWw7NszzFkgMrzV6akRL9rPw1PkM3pq7GTK8FDKlzNoTe9sff5xtrXpkum332B9HaUbX
q0y6okab0icDszw/6wcHBMu2lxN99h+2FVi3fNvQPJitHisPekkEtGI4XItsKD9tmuZSyEW9gGXa
8K8k3ZDIMJ+4wSMpNLUMbR+dNskuK2qPpdXh45d19t/Mnddy3MiWrl/lPMCgA97cwpWjFU2JukGQ
MvA+YZ9+vqJ67yFLPeTZdxPR0dFNibCJzJXrd0kqGdzhmDhIovCnMaNDlRN6FDa6OpoU6FGchtZU
qEcsoJBPOlFDaqGACHlKChqXC75Ilrklo6GFxUOZf2/sSCsAArP2CEVL3Bm04Fav6/V2Dteyta85
pm4F9OWGYDSyvN00TVb/ghoMRjhIo7A/mdL+JNCwsVeJZUT2RZAGr/L9XY58uDOpMIpnm0P3mNKR
CmnglqPbKJUTxFFXosfTJC8eYa4R6wFRIJeEjrTG7C+61um2H0/n/1BFcj0nd1T23LJ8LmbplCZy
IE/D26yaPKWKBZ9xgY4+S9Z9tT18P5efFF3UPqA+aJ3PQbwO/SkeyNPkyfGSbgdFrkWwQJTFu7Oa
FLw4IHGCfmXJ80oHCG9+c55a6ORl/JzNEBjcItKSXdoR2O3qtVl+kaktrH2rU36zKe+V1husZb6l
czQf00KSO29NpxkLwD6RUghXSURgLiDjgVTbVfekyqx/sPNVfubqbLEZJ2vkCxLe7MJanOQmJ0wl
cU1J9FFoyzIc7WyK2qOyNvC2cgsemweNyPxVRG2xhktCwCdJHZnxGTD42j9/99xg9QFFssaDZBHp
qr0fMDE5NFmU4ggBm1mpfVNCFyutkTZBiVlHmIeWcqQ5p36xJYOIAVJ5uhLHgKy8zyLL/JKPehXf
Unr0ehiBsg0XUjSXz9WCEhrHYItGhcPVD4HVt059Z1lZawWsqOnfkdX/kUvA5f/mrvTeIaD5wK3p
/6BRBRvpN9/cH8YAO/FcpD/f2gK8/sLfvgD2Xyj+Tl8e499ifuf1/vYFMP8y2WycgL2TApFFhVn6
b18A3foLOgj7CFXRyS6hy/BvXwDN+Iu0ZvrcNJ2xBIQd85/4Avy5ELDBxgCD75VCFxbT+7FHNdSu
gh0NAhMxkTYjP+PHr+Cso2rbVc16LzGU5BPYCs356bBvhzyNP2hMp5WOZiNVx9neBfVr3umKYG2L
RL8+NNhbVLtSshvLd6IMuxRwgsy8qKOlaa6yDE329TrB66cho1ft4eQK2O1xXS+6UBs7Wwui3lJY
VxBVr0Q6TV3Q8Gx/KLFKIzfL467AhjZx6jArrEV+sota1raN07XNXu5TbOQMLWuQZLToQfI8j7RD
k5cYKmWN2hzjeFh+SGOmtd7a0yyOc9lp3cjqx68j+OoYEqi7khLnJFN3ky1yc3eSv8C/R8dg7tkl
ClpIPZPbrlgd/ashDWu8kWwzWbi0GZYn/QravJitatxDlaUK/Sh6gBnyDoVQdj7fHNL6nC8pcfBr
l1oHcBSTviiNUnRh9Pj0CeVAOZdsRFLI63U8Ougkh+E2SxTlWo1jG66xqcvUdcAj7ZwQZLHG02UD
RTlMutd+ozZZX8uKaGXXqHu9vokmqy7DAjKydNdr2qIhncFj/EJeqY7xKc5mtvqwQJ8mpTKPwDBR
UKmdqXtGUzZPdmN313JlTy9DjxQE0gEBEX6UrtxojQ8BZBJrUcsXue7LKdBbg5sutCTJXFticfWE
VKoK4cTYm7kdxRB9KLJjqE3k3EIaG9MQi1Ttboxyywi1qtDAPs1YBHGjgzUN6NRxejhRKm9SNDfj
XV/anDMyy/ZJNnD7Mltotp7Wa3qO6tgi7TUV9VXe95K+t+syvbf0WknDDMutCrulKPsuA27abCda
I0WCVKjmZtYERUS7rjqigKWk37RZR7VYE2+1Vy267jKK5x+21s2KtnecFh2hq8erDLlbHso6FLC7
S29o06y/gSnZPMljxn/mks67H/VW70OREt4Kr9ZCPHPNqZc2C7soIopaspyou8l7RctvWhyQ8020
lHMDNXWukmwjhMb4UoxS7m/ntpMQntRLXZ3yhXAJmW7IaqgylKVqUlwYDHtGoZmf/rZbyz2aC/fv
H9qrko5bDAUyGnKyw5GjFROE3MeS3uw1KunYXlc46JAMyK93qnjYGTnr0je0SPHiL3BV+7CxzEQ6
dm3CU1tppDK007V5GtPR1AIq37Jzl2ngrtHG8Idx09i3NHRTzCrGvu2fFmOG+xyZaY0EQ8PQdrIt
pPvDEgPZVKPO70tDJ+RNbc1K/gDgzKciN/OSefpQF9mjBUaQ30ym3pT3mNWUfdCVKfOG6OmTB+CH
cPkzM+vvMWWQsH5aMNHx2wXe3HeIc5jnm/PQy5uKvv9P0UvpL1QEzheh1o3xlFQ2Lgek84kQ/409
Ib9dKMWr/YiuPXdC3BH0+7hNrSu6TvJluxTbJC5dAtzdGVs+MMIu86Ea626mnBzJrF02quIbpU63
UcwhXGPjQcPFYGvEvCr0Dq7WFmwQx8G6ceK6uIFJIXlDacOqMNd0Pmi5Ej2Oq41MKIcTbd2aanVf
aeWvto4m4dbpbGzkQii7YWVvixcc4MSSalcJkzEaHUfHZE5hIixStf4BAKC4qCfM26Iut/mcdqEV
G8cxQ3RSVYnuD6vy2Nj1T3aM/aXVCjzUdWVLrEq/WfAx31nV8FKJ8prNCD4sgppEjqQ7OF2ZO/XW
4junF+MsyOwku913ZMgC+z1Mqdg01Gdhn6QJ28LJusRdQjAcxs3QRThupUrg9Arp9kN9ZVUVEyvb
jobmQZyig0geIXoEqb6uXhGrIrBqMNk8S5uvSqyA0+SPsCkP1GKmJ1MJD6u9Mdn77IXZ+Z2Z67vF
acOiiy5WKGSurrMWaMN6iOu+CJHcZe6ACUgot3OOlEAcNFEwiQ3ZF1awCb0bn2ysl3v0gDdRttoh
U5VxXK3lXiugnYuykrdJr5b4y67dTpc1HPGK3k3r9YI23rdmpb3agXMAS+hIwMCYUTtNNmT0DkHl
oG0AkdzVITKvHvxY1X6QfbeTlGJbparmoohanqIcWMw75alVySSjeZOrEC7khZrF95qThaz8yOMc
NFjr3AnY7nbZ6qQ9ZknuTWtCqtGI7LOVHcmAQ95e6rG5j/PKuRoi41ZuRtqOJYMpcobjOFq3eNcj
WejTC+EY29GuQIfz+EpNIybu2Skx5cs2cbNkgZary25ZihtDgm8PRhZAsNbivSPlRssyyUIl5VW6
kxrnJRv7eXJ1kWaVp48mWJvM/EgKwDrdOvaMyoS5hzix4hYva2QosZBb0MCedtJsL9XzBHq3ulJj
lYBn81gE6WogKMrasQ3QcE+bUamM7VSZ2cOCQyomCnNs86i7KU1d3Yy/kksU82msPWisMoDtJ+qQ
77tobu7hiyrPTlvG3xypwdzVtDonD5SluWDmWK67vqn8ujDsr4RMKnt6lNUzhIFOwS5wWf2hzHI2
R7idD3OHRZ5l5NvYzOlPdZnWZMHQqvZ9TyIm5nXZhD4KSyUp6CenDiLWi8skzgvmxhg/PnmmQzYn
Qtl2KNa/NabaBjU5obdYrWgsE/mIneC80BFWnGeZKK3AjiUdtVpaF/lGUeLafDFyRygXjuDXXHr2
seyWFAuyayHX2TTmOLiTQLUSr1Jy3Srx/Avujeo7dZ3jXbDAQTfsZvXQ0Wa4znZ1DtFfMXrZzaNW
TQM90kjb7M0oQRUmF6S08Brto5wV4oqoINwdKjQ9dljJuXwLDDlPviRX3LQ6gRXFWS9dlWuCcDhq
OmszjJUGHtQl16WkYEihTtaLQ1Ngu8qTvMcwH2sfK9aCrhfCL+D6Fp45lwgu5ww6b5EStd7KKEs9
Ruqt1WBdwxb0ZC7Ro9u8pFeZgoaNAI8I+5oQyU5717bLulX5KfqlqFZ2wKkqXb8eHeoSx+NJr7ls
tD5TyLhStIIpsShWr9JnmilVMSRbHIz1r/0A4zIvB4jy8SidYkbbVH7EP2fTOvQA0rIV2whS6k4u
ZRwSO4k5p+4jwzPiCcEau7Z9rJb1nT1b7H47rA973HtcmdTSfGiqqxSGmCcqc9MzL25Ao3LV7zRJ
ue/6SA1YYisP6LpBETVPG0zOtdu00BFNMYFuRatmu1SrizCicGc6TA3aTll/sFoJ4H3QHIodQsBE
NyBuS3PzdqTWvh1AjNwqbs2DMIxfszwXO3SBTMKtPUYA6UNXB1lpobpw6li5zPJB3pv9sF4lalqU
vuRkGBjFUVl+b+0eg6esH6ud7YzV1To74VB30cbKuyr3knXo+bQ1kVtfhNRRYcVmFm0UiXArG+r6
y1L0yVe562HWIrosdlicO9HWGhVEwU2Bu6ZUFt7amfWht0oZ78kp+cma2it0kcW0saa526NQ6/aw
kx1Pmya0K4sx3TL1DMCPSWpsEqiS1L1JN2xXZSw2o3SSvTZ92vm4HdHE6VNyIAqsRjOE8Q9C06SR
EDNp2cLozw4izpB4qxMGoGx06p96HeHMpArTGQ6juYprUoymxwa6CN2w0jQ7t9ClhnYzduF39tja
l1pnKZQzxfiFHSWti1Wypo0cwaPH6juu3b4YmKwXfa0rF5Rsvp9kZRz5oO3kl1mi3HJJhQLwtxQD
kZwZ5568ELbb6thNEOZXKKk3TrKzaarYHuht27Y/tiWeBNq4vDST2mShkyc0rTpTna/NSUKLlcd2
2m1NYRQT5jWYLB361bgtxJoYANtOTYzv2Fn7RNHKe9pDuKIWZb8fcm3eV2VBMlxtI/e3su9NKwjU
WoUyXhiALhL+XEl7K83LtM+MKnLJODr59AL05nIeS1iNTUq46n2Ue9rIpF5LrYJ4O10wPxxIotOD
kXInvk54/cDXjYnSMGObftIr5a6mt2W6UQdL9SNG5hbT5GdI/wtkflHk4TRlGOBTiiFSFE1xOUWV
tBPM1BdDguhqGNNHAOP0wKyuHOxyNa7GFMeejllz49itGo6DEV3qzOLXxlTRbbFTiRogTh+MibaS
1a5JUAPgXY5ssUlI0PTv9rA2R8x/+gsIL+OtFMn5pqrth0wr2h3q8fzCQMD/gAyzD9dmTgMhx/0G
RWCNoZOKwyxzUOPn1dDiNyebuIzZ6nSZC5WFenHkOqjBTYx2ZTQP1sTk1M5fkGWaGwPInCihGqKC
nxRRPxzIweuCBPzeh2OOgX3Kkr+Z1XbcycicxYUMLhyeuh17uzJFTp/TlLZtiehL6yoSbIjXaThp
SoVIVBISS0zCjUdE6roXVey7s5ivdjCEyiK+9qddpYK+reCGc7xebuiDmmEJceuyaCvrMY6W9Vfm
SFbnCller0u5u2YD2Ttey9UGNJJ1Tz7Fmro5EbLeLLAWOEQZtaJkCkTFtl1lLDi2zttqUq9Lu/WL
6BCniorKflNMUn6D+QDov6THyE5kqBUzFDsHI1cLZSC5hBNYWGfBnkTzB38/KtIfbb0uQYlFD41B
uBThVEoJDIXW1OD1GeppQLLNPEzWZElo60RN2Gxl7Za+jNzWPPmB1XzyOtyjF3MZjDsiT9Z90fdo
8GQ61rAPBn0JUHmqqhuzwUjxE7THOMiIaMf2QIuPmMG08FpjQfaSrn1RtKENjCWOdrSCcYNoZI0B
2RflPbl4iuOZ1awvRNXVzi+DqeieRvHPMp5ZdceYIjhRexLzePOIwntaCMcltk9Sj6zRviORt3xN
sMBRBhTsP+dkZn8q8uaQrGq+67t0DMlRxjI4R3QYtK0co97J8BCMe1FjvqEnHmr70lcFdGC9GzQf
wmR/ZHErdxCntKthncW2k1ok8bCBGnyOMEK8czIMbwo6lffkM+ZX+jITe9aIladvHyxeyz7Kujxs
tQXWFzl0Q88GiIgAKAx59gMtdx8CoKXa92XQ8ueilEpe7GK9YO8+7xujaTZZVdU7uXNSohCQeCkA
6HlKbl0ZT7eii6zSLbDZmHfDqBh3yJ7VcduoojqKkZfu1cxjFzDMIKiwm07ZBFJMHfKFBIJwLYQj
+0Oe5hu1TdrUWwQchExlTxTgOHJiWMTF4NGzwT8aST60EmANUWwtNV+VsBC99TI19tRe5Ma0Wp69
rLO2S/qkekb70z7LUrk+zDIyJndGqNfxGVGX8vQSqbtEobpgv0danH7I82UKS8hAx8RsKH5YQ+V1
izVL/ovirGegWgk8LiwG0ku1l+PBR8DSXc9aqTzRnULUK4wpPlipFh3b0rpn/ZZZOZCO/5gGTJK8
BuWrwcha+uccQvJ+Siq24/Th6T8Q1ch/l3JTfWddwOtzkiTrlrQauFvMlt0DVLmMDlaiZVho0nLZ
rgkEc09gKrCXbCwTE0We7lMhWUFaGh31o6Mkx6Gxi31WKKXigRbEzzhJ0lgw4EqxU0LNT69hnhqt
2A2aXR1HUy2NkDAcumuSsOgM5EsyQ5+y+l7gAaAViT8jhEv8lkmdNgWsQp2oYiX9NusFC0w31HQi
EqeiF2WXxI95amcozT7qHdF49ZR03/ltin5jpNTAl6J5EokEtNU30cTWAcFqHrB34yCNwRLlYykv
j2HRWACQ0YK4Usd97sFW+tVjZeKv8U1qDF5nxDo71khzPK1Y/Dx77TsZp96JmpbaDvL4Po6reME+
3MS+kYQdGSZMPnWs1sTtlYPcoGYalBW3dXXOYaPEY1Nfl3HGwyCuapUXN1nNtTwUzjgBkjTLRNtJ
sxppDS1chiQ8+Mq4v8ELhvbM4szNU6UbPKtGczjEZEf8W8lKtQQ8ZJ15ODFm0R3HGFw8dAhiO3Zk
jS22IhlYhbD1XLhAgB8tv+wh1rUvgMy0YMjPOrV/Xls59K94SCqxEthvl5hcXBC9kho+zJqoDmCp
TtlWniR59kxjyOZbDBSaJ8nQOIBqoD5gIT71drSGevmActvocTqQeQdmE3Nzpjbzd5x6avOgx2jE
3CzG2tLymjqHBzXkHbckeo3jC94TndemqeprCZkOdiQiV8pD27Vl/1ScuA0gyNFaP8jkycy3TJdx
tullR8epS+8YlNATuNNymaEveIudDfmVwtRTXoxDPhwp/HvxiMYx6h6UnnCYcILncVrQ4khsBqiz
+K/ZDUcrIY+bm27CH+eKMBuuCgR5MHe0AaXWq0oBjt5CR7jKup4ZZeQa5oM9J7VDXwvtyQaDhUj3
JqmphiA1a25xLoiYxpADYwgKpC7epINRs2bo5YWEutrF80F/TGeSJ93BzraloYR5Za3lvR6Nk+n+
l6wmFe023XBrERkW7lBLtLLYYUR0rU8Vlqp23RtPb5CVm98Ywf+eFnFKkAGvtkHJCHxDVXTu7os9
I1y8FBPRRNXa62rWUoV+ymjOLhbhXRpqCp4tn0C658A158KtUsVQGNoZqIx5BldQTBOMQfHkmpbU
PNG9g34WMRp+dmzv8F5djb2+EBfs2qNUIasnHlsKF1otrpjy9hZj76zxnFE2gkytBqIt5DJctNb4
BuYvppOtKlvjdm1Y7BehVRUbF2E/6KY03lmEW4aO0ip7UUtK5ztm1pWfMDFOl/8GjTndHiZrJpwD
GyIgWNB7EGiV1EZh+Vhc9sApY7vudnGSt36vGfNNN+nTpWZNlZfVcXv/H75NOE0aLDabdgLaovPU
2pZPDZ4lJrFjplJY5oW5o2uc/EwMjH1dBwTq0/iPE5r6/mYpWu2TRTclKiZ/JxrG9+cvKXnUBK78
V1el/TCWtJEwoY6uVv1kCY3x034mp6YhRMGxL8q8ta4lY2z2ld052A7M+E7Jg43PpCRqoOwk0dTP
pERn9A9eAhwYmwEOIAjgZp3oMm+uq2o7NW9Z0EHB1fnGLsv5Bgc6ykUiuKgNPn7uZ5yA15OB0NPf
RLDD13T2xh0kzDWAOixXh5QRl/hUDQnTHOuf8EzOb0pBYwGrC0IRIwuiIjDm25taxjXL+KYIi5B7
ZmSZXtHJQyIZBwiSNWvDx7d1PpA5nco4UjUQUnAA54R2vn2GC8nkzEc1VIvTwpPOKdgDKXSn6S/K
mfSLfjk1oVgY6Cyv1Fj+xxcAcYlTvB1eYJ14VsIVxHtHhstzNlWkk5rOObiQS33fDsekL8i3ynRd
wPoHhbmm5tBHDBzjBrQg6fOnaC1qiR5PO9DQszqZ5qAc0zERgIpXfZzUJF6Q+dIEQs3N2NVs9Gxe
JDREC/ocjTTZBPOH18ZTyh4D38TtTBKAxYY4WWoawJWFvFOuVXnbxI2U+MYgmPt/wzLQ51loARJO
NaiuATGp9KbhoVPdZpi0zf03CIh6eqgoZNUrkAiz8SWsN5ZtB3tC3EAO5jk7/azUD+wtWFBBbkAH
22xm0RWjzIHtSubJ90NUleEMe4+ld4IfgysU3llI8CPj0KK1uo2dhZ+2mM4i6YDuP0ACkRRlM8FQ
ZCXOEqoBdSy5eBKM0o3QBK+SeS1+jpsZq9Q0U+x9ieAu83VhDReZnTu/ZC1hqeQZk0AzwTZs94Mw
o+hYOVFBZZIkyePaifXWkhbBYqrqXIJRYB8U4K8B3pJ2DQt6YY0UIcgC5nWbGMsy/DQKnSoa3vQg
3c3EAYrdUo8s9/1gODQnGi1T/HolFzgk1o7jaCmdpEBdW2ytdIeSyls6RCAkR9s8KPo06QaDfp5l
BJqzbqM+lsROlDMLdInmHjzvtR4x2txJ93ONzyHRaYJWal/Ns7wVyiSXh9maStMVaUv7enAW7P3H
1yMMqc5JBgAaMmb6qbXcOU5TZwu29/oQLG7aAgbvGDQ1F7tS42feVI5JfyNmp3nq10wA3jRzRKd5
crAbdayjqnWMmkwG51ikqb2KhCBrM2ryCFRfsp+jfL7sswpswayy5QoOFBtIzPUWaf+7SpsnnPJ5
sbjxI9ApfZ3O5i+lztXbJc4V3Y1taEJ+VFZrsWfbhHTk44/1jPsArZepghLKYdqF9P1K5HozWzh4
6DaaUqn4dCGf82IwxVvukXkK6wNJ9pQ2ucrsgVfw8XnPJ99TiCTLrMX5IbyiHH0/S6kT+8PInsC7
C4f5HcNjBkLN7vYTKf5pcn03FTmQS1jscJJFtAfj4v156KvqoyB909U1yXqEW1T+hLvYtdskcwy4
+pXFxrVYZdk+RHh9fYWt/pn9+R+PGDnBSWgHhIO9Maz995ewOosqVaUJcDPZGOculPG0mqxbRVUg
RWjG8qOMF57Bxw/4jFmKqyKqeQpFEld41vb5jYPBJWTF0AGqUAMdNKzSVmatE9xNvO3TGBMq+8m8
/8c6x33Cn4A0DWsHesIZjWbi253LHBh4TVLnel4iAtDjWfvp4HuoBR/f3fnwOanKT44AMmwdtFLn
NVMFacURM4FMscNWxGVXn0u3tWjW6uXjE/3TyzNOcffYysEHtM5eHoYKld7puGjOCNhfDCMinExP
TraazojJo0Wk64/fhI6Pz8uXfzZyVXiE0KEQMGvUpvq5FQmLXmX2J79lWk/FtSz3/X7R5a52czQd
TaDCDvyRWvn8C29L5YchiRHXl8wmMy3RUhFI9tL+UOusUwO4KsYhB0FcfGiQxa1VjtpDU1nlhTPT
3XRTqBaPDmD0c5mqWEDWkW2zzaa7x1I7LjQy07SZfDUeRzhg9omykzrzHtdig+DDyVmeNWMkkEEi
5SC7YHYGYmrN+mUSkdRuVkWdd3AzKvtmViyWKyzd4/Rr7dilEB5Gm9huw0C08CSwXvfXA4WB5DUA
aVj04YAf7QQ9seGno6L0x5HLXpv9hHWJBZxWjdIWwg2zdqJnAjHUIKWke772CZyu4efVa3MJBjq9
VGiPq32jjwtHiMkerq5kUUdfoGcqwLjrJORyP5hRZgc9wRywh4ayZM+r4jRMYmhSk94mnJXkZG2F
VmLrkFXWhnWjAF+8bGEkouNcdSYytMvSdQ8/4G5+bQQlcbe6BZjtjwwjXTpspE1c90YpuBFoOvSc
F4oEJ7PnjZEXeI9qFbwepRp/FXBjifnMx5iFf7EJS+txqJYviEyiY23kOvlcXTPo27qpFjqckhEd
04SM3nApB2c7r7H2tW/S6dGwqSx8WzKNZi/VmnGouliPcSTM7BQRoI0oMjvNTAI23ha4GjViWhMq
AmKgC90j+H7sDn2+Qk5rJuPwe00w6A4SRQpEmV/8bgpleorSp0mm06siUVnsyF6lHvv990GC7Pgg
4xBnX6ABtPULi5bl19moT4Er5txsxbI6pp8XWAZI4DP32KzkdI90OVq/QYvJD5UiIRUdG6mla06Z
uzEWxwhR2GF0hHVUhEZgHYboMqtoQIfY2/RtAAukLC/TCZtfD1s/XfENCD6SB+2Qwfyb/rJ2C5dc
YWbQbMzSpmNdLCydtL+bRHY7vpESBO70crMu1VavMbvaOdQL2W2vX/5/xCDFlpR/zsOi3tFH/1eS
6f9B6ig9A+QtRJCY6BxsW2MtfjMb/kElPUV6/r+ruvsF+P6WUPqPh/mbYGpaf50cVpB8YJJ2Shn7
F8GUxe8vIquRHpKrAIfw9Cd/E0wl1eaX8CY57fmhobJl+jfDVFKdvxQ8yXRypyjkFAqUf2Vi3fyu
L/7/4z0xk8IWgyPBgX1Vu587ZAAI2Dq8apq2mAC72Ap+XT8RlJ8p4f48xdkuE7sqQToPp/Dth/h5
/FpcI3HF9hkfxE8qi/fr/B9nOlcwFJZV5wB8ybEOuu3Np67w7/1+/j480nteI31suk3vy6W4Giqy
iafkiBaTEv5qPUahfN9cpeGbMfX3O3rbRHt13fmf0vDPE50W4Delr67MmJmpc3KsMLhOAqhAVgiA
6bwk4Q5+2d7Yi31ziG4GH6bTbvG7Ky1YIMv7dojYzid/3AmVz6Lcz0zx/7yq09N/c1VFNsfmWizJ
sbO3OEjl27D+6QRDSCyW3z3PjyP9eOTj3scP4zX77KOHcdZ5SbpI1VuL08p7xe/u590Kh8eVjv3D
eFD2WHnc9KOXGW6131v3n5z7nwaUhU8LFiYYiaC9en/LUnvK3spEclS+Q+yz2YF9w/T5iRpEvyfC
VL/Ow1SF4uTm/1Fx9/tZvz3x2SbEUTu1k5XTUFsCK4bz5K6P3z+LgjvTwvx5lrMvs9fGxNL51xE6
A3FjFA3Y/wMTpqcTovig55FKHt7ZHz9WTeWxnb9S6+TtZmFlgYHW6c/fjKQxrTNoV05y1Mugq3oR
xvGyBgiswMUN1CT6pMkebpC3pQE/aKFIk0cIOZ0pDpYiFd6QwpaIx6HzsN2vLwtFv3JwU/fz2brL
pO6bVNmPeQl1oYzYvaTKvKlU6Ve9nKwBCJpylVFKw1lTAeT7I5YefYCsJPY/vsszKfS/nu7/3OXZ
dIFzCHIYuvBHdSNdi5v4cv6SesoVdOHH5UV50oh1/eSMpyN+9FzP5g2CEJZxVNfkqN3pGOwCG7p6
UAaxa19j4WF/RUjw8RlPy9CHZzybEyJcIciCB/Nrg/K53UYBiuYhmMmZJdas92QnGG+oL/0ymF1l
wVHS70nOtQE/t1SneKJO22RT7PptseH/82tsaw9R8PFFnr6VP54K3U3288zcFInvR9tqj3JSCa6x
u1gPzlXpZ59k0bw6r5yfAUMn1gSaXdiZnY3nRWAXrndpeizdxQMGGt3L/Ev9pftBo3F12X4E3yds
Jh7sp/WA+ey1OCqEBwfpN3FYhkuM+MzdcqPekSjqNt5yJMU3gGIGGG/tpFC5m2/arWwRCJx5ztPk
Gj+wWc2V4Fb225vhR34TuUD/BwzZiTJ045vnyf2sLa/900T49g7PxjIGFIoMaJocDXcIkt3oV9eS
u4bwCwt39eVg+oK9Rb5P7uyd7rZLSMyDq/plCH/ChfT1TXbplHvtXRIMBAl/1pw/s/X+/am9vbyz
V7xgnV/pSpQcl012seyBvfvHfIvQeCtqBKKwyDbzXtnjcLXXbpyLf8X7Utb+c0j6q2rwoxFw9h1U
YzPJY8QIyN3mQt8nT4VP/9HrDtNN7t1b28wH7vNz79jte9/xToOi3bee2PeXSdgd5tvq5eb5+3wL
CTYsvMz7iv2Ir+Flz9NKZje7rI/ql/4wIcm5nA6f2SKo/zQhY/53CtXBrw4h4vtPJFHJbiKtIz0K
X/jVrlN9c+N8RxnpV2EWwpBy3CYw79ZguE5/CE88xP6vjz/S1+LpjydIWavRGSKE7TwFU01iCe+g
LD2mj+qj+lP6ov8gE1zAQwvy1dfR6Gju9FmPUXmvdPp74Lw561lxsfZxbmhVmR6zsLk2tpJ701+I
TbJHbPVZHfPZqc5qia6xGieSOFV+hRC+vGRGoCu+q4Loiomz/mTSU/9pZgY1/PfzPKsgWs2pc0Jb
0iPS1T2yKT+6ijzhzxezz4R0Nb8QU/4k73qf8tGddv1d7lt+evzkrb5vcv75fM8qDAs2wWrhKHnk
o9xMm2a7boqX5Dp5ca7ivRFoQXM5Zgzv6Io012Xz8dlfpZl/jCkDwalJ4uxJ2vx+WFdFhYV/xDMY
AmJ3/Oy68PGG8RNf8nCh/zU9EbTi0w/fq4eYeBH/0kYc+8kSSTP1H9YfvFsIrrKQBYJsvr+KZXDi
ptZ5Bl93L6Wbul/vLl8ew/QK9rHPiOu98VC7L7vLF8s9QMx3Fb/0AtUN9pvGTdybne6V3rXqyV65
L92v5uZb75JKv7lnDknCL0HubS8SP8zdkuPtbgKd+xvdl8c4vCvd62jHKuyFBw+5rE9ggHsZc4re
/XZ7aYWHevPtNnevCWN1DTe0XMzlN7J7i7jkYg4vr0d/CnBD8r3C9TaLf/MzvHn68v2/mTuPJbmx
Zcv+yrWe4xq0GPTgQYRKSSbJIjmBsSigtcYX9X/0j/VC8tp7GYiwgLFGXQMWrVhMx1F+/Lhv39ub
nmBxInm3i+yHJ9HRbNkp7Dv0U05PD6r39QNEePavhJE+fPrqVvaHT3Tm2t9rd3KeHmixOmb2obA/
pDb2bWmn2J93/lHwstcJkHag3Vx+asNPne2fT18NPu5d4Wb2y+Nk/3j4OjME905wvfdPdm3fpw6f
fXR3706fCnuwHxjPD2qLu4+HH6Au+bjUKe3Dxw7l+R+ffe/TV/8IcNt51ri+UucF7VSncJ6Yy2V3
jHd/sx6BDdU0Yy4cwT5q9ruHF7d3H46t/WE/2l+n/dc758foKvynryODEh0oI1zucosvb/ZPX3mp
EXNZzi5z9vRe7ZKH1n6vs6rTs85PQabK5dzt+Pmt7al2ayfLb757muftTdsZT4rjvHinR91O9sfn
3Wh/OXzkUxVn3zvHxn6m+4F9e//X48td6jzaz/cz2/n+cLIcwalc73R/8t7fm/bJcj9X9t2hs19q
76h59xhxiLRsx2d7/fqGWIlDRErCyN5/UW2VHfeMlt/JtHHvD539mNveQSOWALjrdM7ji2wfvND+
Me80JlQ5fQ/dPeKwJ+Vky7tv9uNHkFsfAvtr6GR7nYnz3vOv0j4Fy9rF9ieEO93czh1gVvb9T8Px
TuXev/NOkrN82c/C2bngNlxYpp8e7zHEdzql8/AUud4vzz3tfy6Bjvf446FzTp1n2R9xaKCCnr3c
2/+EFe9QeQ/d6d3kPPRuv+tdade6h8Q+PCh8v3z6xOme2FYPTx96dzc5k1e7Hz89PGn254PBiehd
cy/uvUPrGvanh7t3fHniEpF5pUMPgn3XeU+fEtcu3F+K/fL5Bzt5OUaG/StzvcPHT473fIL4zn7c
f2H6MvvXp8PnwWZ2yUk/fruvbdN+/BI4X9Bx9U5e+25yTXv2qDXvC5eU9h0UpMwLS5HbBHG7A5Nd
nkI7cPmpy88DAOBqrrB80EfvI1/XeiffeXn3+e/BvhtdoLa2YXPydkAnjh8+iayYvjeZwneGm34U
7fRQPtan3Dk1h9te9pU89MLLvvFvq+qKTK8sbXn4NwP38lm4+zy7fz807JpPrBQH9hg6D6ojM/WF
8/eHfetlx++kDarjX6Z9v8SuvVftFOfln0WFlJh5SFP0QUX53PGWyO1oglBHZA7yI50MkePvy2OQ
2OlLvGtJQA1P+oGOotxTnJwNd3tepOXHX8zLG/OrG9hC8U6HXGqJCeV3X4vH8WjgB/eRpzz6B/1J
35Wn5KnaWI3lh66N0q4OK5mik1hcjxkNJbhwlCH6C9gvutia/0xvKI8NqfqWw/9m5zNSN8EI6H9j
tNfentDAgybnPQ/p6uoNlGUm0BsBw4M3H8Vf5i/1y/BZ/syLpHwwnoUP/yHy+KNk9H91TVtT2PmW
/wvWoZ/fun8Vv/710n5ro6aNvjc3s9T7n8Xjt+znxf/0/2GSmpLlm8W4SEq/dP/3//z4+TYd/foX
fqefZfXfEsVzE/lkCJzgtiXC/c1vIIn/fq35LvVnRJ9fVTz/k37WrX9DMUWsAsuUSAlT5jmzYOjC
//2/NO3f4MEMkuZQQv1OWv9B9vl8ty5y2Cil6NRJ+WFwZLzm/t4kgjpaynOU9iADoRnYa8vOeJcm
KOSpINcPWS35vyAB1b1G1OKtKvTyIvufg/LbNCGhBNkQVFpUVs6dg5wFlUWLmOZQKIXDUVbLh6hv
IteEB2bjbFw3BXXQIlisM6HnpqimhpI855pjDmrlZsnIfV2VKAP2wrDhdM5jzd+jAi5I+WcBt0Ib
eG4K0HpSKw2jkqJQPQ2dNrlqpU6Pb/bX8+9ZepugvrZsZMFfGSIodK+BXFDCBLFfFjD/zrp1aJXJ
3/UQK5y6Lq+Ovmz2BUSSteLlwH+ljRGee9X/jNAAWoqfUQFqrJ6qNO3oKbq/mlNBDZPbnVpDTSGm
aMRnsPbQemI4/mBu3SXXlhAEIKV2CbuWttotVjqUA60LGuob6eQE4gQ3UxflB6SsmuPtyT1/Mr0O
cMEQ8GQB87LgL8+X0GylaJJoVXIQWAvpOO0UBVqxkD7xOhldVY56NzRTnyxaPT74ZfNnAIbf9uH9
wB/AyG/COnJun65+kFopi9vDFnmHNiPYOBaz1bzb41ye1qsDyAalnkoXPd1I2spOL1LKDWJg18qc
zseyBeFNJNHclzmtToAQzY2b8coSyuAWRA4hhC1QsJ+PC3RYQtHYUJ0E8sIDhJo070369FFr6Re/
PbSrpuC/RKSN+xDplHNTKY1DSmmi9wWQ/nvKy38fmGn7LtSSrQTstc2yQILh6xLlRULh3JJPIb+p
F4EdZQKDaIBrgywvo5mTp3nzIaPn03QG0LqfxMSH3RzEn3t7qFeOI3xSgEQpZCKCo69W0RByKRZk
+L/DUhY+WD5qboYRTlDgZuPHrkeU0wTYsbGUV/wPO5T6KRqGEtfQygcU41SONA9oThFJCCoGEIZk
1HZ3AVoVp6QUOkgIKL2XXVRvpKmurSyS47gAdLeoCq38a9ZDFd+mtMrJOYKrqdRp+zlNYM+tLGFj
Zq8OEplCeDRBAEMCdL60EhSPNKTTFEAPauFCYhgfR32U/i6bXn/Iuil67lMBFrqoVNWta+TKMPE+
CkE98uooOKy2VRSpaCqX6D7R65EeGjmKXbrUEi9C13tjLVcpuFd/A7Yc6iWQoxAQr/1dA044AbSr
OkFtgjSp0LBGJRmRSW0Bpk3pPSrJ8n5oKv1FyQrRk2LjhyCGW9z2qzL1f76DeaZQj3dAVf58vklL
9j19sfTAKiPb2Q8/9pBzeVEYBPZcViTnQ21RmI6/xkNW7YRO/Hn7KF1xiIRofAgtgBT9l6DrbVWs
7fI5EENVBTQKTccoaAlcIV2409Ux3yXAOTcyktcWGZon+s6XAFGxVgMuczBNqjawwZCE3cGjqrj0
mkZeIArmxl6+4qZAw3FeAVQuAd9qaHMv1KIG4NFJfbhRCqOnEqVK0/CiD1199DNNP1RGX/40yiF9
qvtsS2XmylDV5QXIdbrAAI3Vfp56WWxyIWWPIYbudKqgHygGTo4gTtX+9ipeGSqgDcAcYJ0WsPnK
Q5Rl2+cirKmOwRX0NKlK5KJgi4TuEDa7NFBJRWhi4AGPWgQuw8q7bX5xfatb9a15feU1Spg2Ajgf
FK7sZcsGIg2YzVRsrOf5Vn2N1BHskYiFEJ4RQdSfb1UI4AckUZXSy2lLtxU50/8yYHVwC0v06Z/U
k43K5lV7NKAvMmtcN+LKXpmiX9ilFjWIvKZ+UjcgDkrAEaDqvyEHulW6PV/D1+HRBr0o6hjwMl4I
O8Eu64ux0bWeWDaiHctIq0Oi/S0pVX/X9KJ0B5MiTIBdF8B7GaobHvH8Sv2PdW43CeYYHlrL4++t
HxCgIWrgfmg9X0PMKoTay6YjlbZ8Uau9KB0kr9Ya5fn2vrlmdHkksnMhOwROem5U6ii/0HBYewPd
gsc0H1JPbNTYs8Q5+QUDYvLOmLthY1nPr7jXkZKrELnjEPlA4HAVJ/lxShdAUtZwTKF5mkSFdojQ
pHYQmgaO0BoFbWOB3O2CuVQ2JvnKjrI4nfA1EDihi7N82tuXp0+XcTb2tYeEeAidmRDcg6u0aO0z
JBrJ5y1VxWtDlehsIh5kwDRUndszwjamWRzmO0nsSmeMAuNkwDbglLTT38PVjjJyqwj1+xJOgA0/
f3WotGjwXiMepQ5+bjoNBZCqIUs7GUN8Z+SVZodtO37q+AgvnsatqV3BSn4vq2ShSEUOYWFQXLlA
kU6LPEfIjG4TxdoBMNfg86HBl7b9ufxYGDr0LiXFEkQgVItusty0nmOfG13xlcmTaHTdChhXQcbv
T1qQ3+QCuVihZT+fg0QYU+iMm9ozsuEj58vcWQF5BsQCqGZaMl3adIPex/T1eqZYU3AdBmVnquGW
fvP5RfT7OyCzpQ7E/bBEr+ffYdAVrPap2nhjp5L1h8HohHiE6dIZHW0crvOb4LcpNAvJ7NC9R1Cx
WnbBggR96GPSrYFhPaioVux7v2w/3/Yb1zYXwm0QUpMmWp4h5wOSuOnCSYdKFgFhGAQiK92l4iR9
RKUAVXgRZZg/elv9Z1gaaCz8lKmRBTg32PphZURi1XoQceQ7WJHHEznY4TjQo77/87FB48k/KCyB
VFrt40oJ8inuWKw0raCkEo38MC8NM2rQWW6AtMrutr1rm0Mn4SYuYDMaDlc+qaknWDoUvYGhvIfy
xdDaQ6kvtIgyXe63TV1zR0R9wFIhQebXledV4YNsmzBsvbbQZbfR5vxD0ZjJU6oGsp0QrzuxBDuT
3Y7+Fmf+CtD3ewXRr4QSl0YC2VxL/s1IBOiTHjWemenmEW5+1RsjuXMmo293siB0HyIYHb8DCm8O
IZyc9E8FUbL0dhq0+aOK89SGoM2zMTDMOz2lU9FWhdA/qhK6QDoMoubGSboSDvAIW3ot2A2cqJXv
9uUGoiyra9AgTaQHqM3uRwQQnpHPCZ/GYOyexEhQvkXNlEN1OVqH20t1xZ2iK0TCC+Ifhfh1vS1S
LZ5IZPr4rpB+/xTBYd3rK0D2biQU4C3DuZHJ8EN38K2sBd1tuq5tbBOB1r1FR83HWJuVT7e/6XJG
uDx5dy8RPeHCq7t9c3uqZVn10H7DlQGOfmeEnQkRmtGeZm2Qv1bw4XxM0CR5R7vf9G4qI/3LbfOX
u3e5u2Geo7IDWuX1KffGfK+WClxrDQkPdDSdpevOWar/e7nphFNVFOBT0wbU5FTnG0d09UpcNi89
0Xhv+tuBjhOhnbufmTyKoXYCphGTPcBPNu+5sERlX9G/+csQZv3Y6BByLNzooadAbvEkReLw8fYE
XHoKgOMLIywAD00hBXv+FaHhS9BITYWnQJ/nqqlMl/0oxU/GVEzHf2IKFwpQkzlc7z5OcQF/AKbg
7G7/roVag823bmgQNUJ946BdW1cUJwi7KQhIhrE6aEMCGCdW+tJDj7uBr8WHZsZRWt2wJ3prvs/Z
bNhVNRojEZpVbzmma5ua6xIPDJkAtbDVzUJ/ZzMlVojeURKCQkR5yYnEgJK0kuULe55w4BUrHBJT
CO/UXLq/Pc/Lxvmfh9vvjYUcsEq+5fUyXUUGsa9VRiunpRd3Zv4YQOFIeBTqaHZpYnGQ0uTPw0J0
sXSKOcw0tYn1Q7Wf+lYxVQFaN70ODlEFHVrajJqE1Ns430WBNBYbV/eyK1dDJPIRaefEk9JYuVpe
XymNAcrJzOtJLrkdF/bDBP8cebrGv4ObAxpMK0n+wYmluZJrTsUub7rlLL11FgVSW3KfFIjXtf5e
SbXkYVSaYIckSP0OoiMo7C0IqpDX7Rs3LtrkUW/D4cft1b1yYLnp6NggVUsZYZ3baVA0s5qgpS9B
7aW/J6nP9ug7ZDtZq+sN33BlI3E/UwGitkbq8ALuKkrLNq3pLk664GcjW/kph7PAVlqxdrUmnrck
ra/5xCXG5F2z5HioO5/PcJPKRTAhmO2RA+7BKFSQXZP2TT74cP5AGZWq/dcKX1p6ETmgfaPpfusq
gW+k3h/PsrJkmRCwIHEJHvf8Q/iTXki1qPLw3RYyIlZNDWykqUrxK3KLt41d2c2vJXbuGFJoXEXn
xmZTgcKug6s0mVrtgX485XnWB+2QWNY7nH/gATIXN2KB5YSsTpACIl9bmqLJo61bZ7VFHyWaGCDs
YtLz0Gu+i+fOvt8e2RU3TFoHG8uzfOmPOh9ZTOt/pE1a6XXQ+sGMpSQn6BkaZzYIx2Bf5M/seOzS
cj+bYfwPti/hLx6C6hP8F6urLVf0OtRGg3hb8Zv7rIx69Eh6H+Z1dZT2eljM+p+7JaIIjfNJrp0d
vB5u2xtFrfilZxpZZ5dtXjlmaAxf0tL/ITb9QhbcC/Kfb1WO5qLIQb4Zgv/VZZPCzylm6D54pRGN
6OpZ5mM7zPn7kl6xz7eX84pDYHdKMlcL+5S5PV9OpWykUkgM4kcFrs6ySiQ79zPhTkJl1Q70It+I
GK7co3TtS5omoZ5KKn11ClkrIzbNtPFk1M2dWOVg8BidDCdSQt1t9WK4ryWE2h388ejN02Rs5LKu
fwCgH0rUyz5aDVjrjZCLjA/o0Bj9Wvtpdy9XvGPMvMvuS0uNbG00A7vLjeIzXch//fl0oy5H8oMi
KoHKynrcpbE4dE3jEWHMduvTj2bT52o4tGaMcCvU2f62wcsHwlLXRGVlATLwmzWNC4ypIioVqeWa
c2IcoqSEon0cJVcUxg95nCvHPuzgFJkF1CxRRvo00YqMiKxVwuVt9k+3v+bCRfEx1HThXly67cG9
nu82MRmqzlJby42qoX2oR6gcJ9NXd39uhWciblCRUC4SV3vMt5Ic1QUdim0D9Ze4jUHUQzp8uG1F
W7tbGUw85DgWFWEK8ev7pGCM8hzIsgtnf4ZUKuy/Uk23VxEqwR+bAvhOBoWLBMwN7Zjn01YGUPAX
uggnsBXkX+hPHz+aU2M4Q4Ug7Z+OimQNzaWvkbYITOTclDVmLSm3SXYrVI7pGhGirrWVGHk2FH9V
SMBvm1v2+9mdRcKess9SM0XKhDr1uTmtNs0hGlTFrSf9byHze/rlpnJX9wYFkGwQNiby4vBjaWmZ
JcYkhYIHOjcnJVOgzCh4U3UJQzfK9QqFkrx9Egetf0DOokHS16Kl3W/C+dDXtaBuHcfFwmrAQFMg
P4FlACDcmq/LQBpci9ROdnscLGhiydcnx/BH9a+wN2lbz9Ra+UuNZ3rci6zqE8BA8URQDFY9RF28
Hv+Qd4knGpPPk0pCXYrk5/quGcpqTqQ0U1wostSvZilDX90G1bMcpO8noZlfQJG0P8NR0jZ22pWl
JxRFqJB2Dv61RiNlDYxlbUUdKi2i6YToh+5CPtreQXkHDfPc6Bu+5zLNi8uHU0Wkjgq2jJLC+eJb
MIV3YwefCGk0Eia1BFrGyeaa05umHQQ3jVbyvBx9qELdiRpPY1NGSgUYaP36Vy/KZPdu7/5LF7J8
EUgQyGQW1qnVuZ6kToZBMRNdeZriY1EZpVPC6+xxytsNU5dx+AKn4ZpnmUm/c/+dj16Wc6kORHNy
FapzHpyivYfiaX83IUFFSzDpvF7oc2+eh8mN4J5xILds/nzJiU4tXjoLOutiBXqo4Q0o4Ce3M6Tq
WPhSivapGnllxcN66NItWcQrx51MIiV7hTZ2Xnir+YUhdYhQRhFdRQ1RddZCSOJp2z01Zi78lBDG
qTxVsKp3AEXGwZkJbdWNab+yyQEtLOEOGWnSc8r5rKMNRjZ1ZpOTE0tOstjK9ug388ccre2fQ2HB
sHx7S5mX/gWKIjLSkB7CoLM+VUMmJ5Pl+5KbCOIQwvGt0NWWIdDgQKFR1Q6FIJPekiKjj7dT/W4r
A39lynl6cIOIxDgMefm+Nw/qMNZACZih6MIAG+/EdG5RWa9TfV/qXanZcE3WLykkKftK7tH3mMJ/
cFcSYCyNagizXU6AmsY1NHL17A5DJ9txBz91geyBZyrhsPHIuxJbQdZOMgjMGL7lggJxDPoU1hhT
dccOWhI3KWfFG9j79zDNQw4VJ8aXJldq10R88pCkVqoSY0na41QbtTto7ZY61+Xic6Up5B1lsgj8
dnWbTqT5JDgRNVdTg/IhiPQRoSwVKfgeGq4cSlunC+t+T256ayouAzsyU6R7uUsWRP0655goxNSj
NWruiGLUwUg1KIA5khtY2cvTRAi0wI6X3UU77cqHRROl7RJCNLSoVPnFDCp5H1fo2CDvRdNrggPZ
OL6XDhpzhKzSgruB7msZ9pvdLIQNaGcF0dl+TjI39+ERh9w3slnpcnf74F41tcReQFFeqc3OTQ1p
ZwpmmusulzH6kx2EVFMTQh49Gltu8eo0En3gkCwI3V+7A9+Mag7qSJBCX3MLOLBRjwrgo0sVrzd9
uM3h/t6I8a7tSmI7oMAUy5aswfnIRFkYZl3idbcQaH8AEJzuOLql08pN/B69nNDOJMXfF1DNbTjD
qwNdFBo5mlBYrvGHEISmuQLfrStFUu30pQLH/BCKD3nbIOSUCFvVmKv2qMcgbqkABl4X0yUT0buA
PJhrUdo8GPqQfbACjXdd6udHPSrrH7f3zKWzJbG2HHZQPTJloJWzjbMgSqUEewMEwXs5UKCan7T6
fpgzdQfFmI6yFvo2EKEmx1bStt5Z14ZL4XOhqCE1DXna+cK2Y5kpScr0yuVkHXxfU/ZAmgKS8pZ6
mkfoyG8Pd7muz2NniNpg8IXMdwFsrSsA0FsnatDX8CzBHf+QUsN+ERpdIXZsfVdpWmMX6MFWfHzV
KE85+hwkSvLrfJcyW2SFzQLiFFzbCWWBwgkRDvRKc/IPk9BX+6FEFub2SK8tLDInCyiDl5+85qST
oKW0qiHX3AbRGrRuJaS7GjApqi2Fvf4rEYOsd0QpQiOoinIRXn4j/HD7E64tLgBAUqXcotzlyye+
cRJtiHh5G8oakl+tdipGpfdmSfBdyMVRgOgQvf1ze+SheJVxjZAMX3kJazRTWP5hChdkZUKwL5Z2
oD2LLxLIekSDEmjsbhu84nBJe4ETWHIEOuix8wEmqVgWWacoLhoLChfjFO00Ql4vMLrvty1dmUpS
Beh+ck4W7erVLRK3SZZKBRRkJTDruMm/FTM6hLCKZk5c6VvV+yvWwFyDuCYqAbS1JiIqkhSq00g0
XLFTyGMppCSMTpHcKhlp8m3DfkMS9NIeHogWGXD6S97AWoW4deWHmS5EgTdOUrqDdyxyoJETnCyO
BweW234jCHjFg567AeR2QZRQcCeFaIgrg2Xao9Ao8lio80n+PqqR+R0tkuxdNvTiozgr6tcsLftn
9CiDY1R2FeqKhhXuxCwa7ilFiBQa8sZJTd/8iwCW9+7t1V5Wc/15vG6gEEaT1WQlzveVpQjUxPPQ
dyH11w+czBIGvHQ43rZybdY5KSq+n4uceP/cSlP0EOHHk+9G8VDsy6aIjgYKD5lhNcdWaDd28KUT
pCTHBWOBGZLADC1f88YZKNT+iBwbHxId+JRkoOWO5ReKLQb5uAs1I/Po1drCkV4eUFJCxA2sMhcc
p+fcqKrETRzqc+CpYgqj65yFDnKw6o4w44/LNQsfPVEXZQ1KVITO56ZQkJkls2x4F6fheGoDw7BV
vSq8OS0TFBnE6m4urK2b5cr4IGCQcD80RyyA4HOjMVIsVN30CJidBrZFzDogq0b3Ar9ku1E/vmaK
2qIhv3bsQWV3bqrKTEjhfTkkoS4pv0pfryBnpFeAo6COyYYnv3ZA0T3m1kCve/nN6gTw8tOHYcgj
z8jH4icadPXTMMxd6vTUqPZippRc1OoUovQn19/FLi+8Jg+K3B2KCaxCy1VjDWr3EaXY8KECX+Pd
PjuvEefqiGokQwDRLtrJpDrPp6OAndIPRiH0xn5KkU2QlOgUyaXwFEeaGDvNkKKcNGby8zzI5aOP
puBDo+bRvqoa+aFSiukJ2tEAfAWY1FGsfTgX8rp7koUw/yJrgiIj8KhQy6yEccO5rJhQQALwusO1
0wxBKv2Sar5UQfVkfgtVjpi/FKWYHqUqobN7TkMnN4AAhVnT7pOulO3BSNq9wKVKc0JnPqa5HHhg
RsqN2bzwRPg6egmpBVJJ59dVELpgxPIBikknHozwGORJ09uDSgYxsRrlvSb62e728l0zyHHhAqBw
tSR2zlfPb/NC6EZBdUjBqwc5bJRT2cmja6QIApV9uLWfLw4PvW6YAZ9L8gwWnOXP3zg/FL86FQJd
zVGjYdhVtKsATwCPMMOL7N4e2sVTaSn4LVZoR0BdW1zNJUGvEPca2PV+qLTabsgS/ZIkOgtJjHbU
7BPxgAId5IiF1WyYvjJKSyXywssD5SEeOh8lbLFxk5WV6oxCZ3q0aaWuQt3aUdWue397lBfRLRY4
f6QBESSET3u5bd5MqNLGNakoGi70aJg9wYfUvKMw6JaZMduDOTRumk3F+1AWoF0Isi1g+WUiGPuw
rXCE6BigTrTaQMj7VOCGYuzT0uM2voiwmgXt7aE09BiiBernkcs58ptdJA3SB6sZpofEKKtDkPiD
c3syFmNnvmj5GEA9tFSS2KCsfT4Z5aJ8ZAR0vwQyWqtVKcGD0eTNnx9SggW2laksHWrrni2xCnvZ
X9RpwPL3u87KS1sAtGibZW+5SaFsPQ2vjoq3mkwXJ3tq3Yg70SBijMCYHYWKwnHIg/y+q2B6vj13
F2HJMnc8GhaQGx5xHXpKQwZMZGiQLRcU/4dSEHQpkZ7/nVA0ERzA8urzBOJoo8H5iv8BfssLn8wC
Perq6mWEIAQVnslQnEhq9c+NnCNNhriCiKRhJcVeq9RbuaHrFjks5PZIZq9hdrVc9VBu07dTLaJS
mYr2ghgsYoEKVJstenkb83q5egrXIm8xksi0faxLm5lsJLOcY0/uZGGvxSYSCQ1a7X+6elihGA5S
xSLuWsh137oB1fKDkPQ0zVBzkDzJNZSMCqrGj0PZpQA3JyRGF0FzbQNHeDmZBF0KryNOAg5IX13+
vII40x1HQaWd8ND5dXxQobj3ItMX7zQzHTeGeenTsbfo8yCmwsWtra4Pqu6ZVTaIdcatmnuqMebH
Dop7z5JQgqTyRxpOM6E/yRBjuj3BVxwdpmkqgb3NNMDrrXzLFKjCAI56EQdMfCSWBwONRU32aoRU
0YtuII+R+nqXdcj2apk87gRdUN6LGtjd219yebkoIoeCUJfGD6LslcdtezBPeoyTE6Q+8fyqCh1R
ao2TrsErfNvUteVlX5GWJ7qDwGFlqkGUWJB9WCMCZJ9co1TQf5Qm4SBrRm9LDYKx/8AebPf0/pPg
fCXXeLuLm1RBv4NKCIouteQFQsYEdnp6j26mSYdsM208f69NJcARTqYGJokQ6PzUdPqg81yAxCEx
ERySUGJ2p9DsvU6St4rz19zA0rdN6ptOULAO56YiVJV1JcdUbQRwKhHYuUpubiGsri0Y2AUSiIS0
ZIdX5yMY0Pjxq1pzBnp8bT9MdUjxJx91wPhvo0c29/Z6Xd4ZxFfUYDj/HAt5jf/xKXrKJaxwTts0
FRFWLO3TJBfo9qybU0Nnt9NICDHfNnoZ8ZDGY2ycAlpFqEqdz6RUThR/Dfjo/UACHS3EVvc8TmN3
EI2BB0hejPWzKVTZJzURytOYiOPn2x+wLNV5lMEH0JzAEUSqisvi/ANgc5msBAyYM0VT6KYiSrgZ
YuSoMFvWB967JY+Z3HIFvRze3bZ8bXnJ1RLgcF0aDP/csoKuXaEPzLeZltWuUVv43qIi2ltB29od
LMPubXsrfmxeSIvwBHLElBpMbrE1z3eeamKiiwEHElFmBKMChG49P+jMHwge6pUrZ6mMnLbg65mr
K4Em2lO2SCqMffFZ8vN4tNWsLFVbGXMp8IqxhFM/jNoGkeSuQJPZCtNhcBBqHf9qIl36lZJ0bp28
krPmAOI/gVKvykuyJLoe/1SMdvyW6CPCTNQAgHBo8YwMdzn35Qa84coWW3qDFnLMhTRjjSxri5D6
9UyDeDXSHxQmum4rVtp6URDSJ4rGKQKQeuXIZOvsFKnxjWN1+aYmIFp0VDS4ejhc62NsKY1Var6p
QPsiRl8mRW2p6+i1+H1IJSTYurjuXlCI1nxb1RKmI4sU+UMlTXpjz22kfi5MNaBMHtaVhpZw5z9r
UVfBE0t6e7SjoSPwBs2VxWhqSlBst2E2bAUkV1wrpWEwT6/kBjwNzrdqPM2ZFtYEdoagjq5kTenL
MAqBzYN88m7v0mumNCrGoBKo+YG7OTelpF1ZShxI9s2rRHpBqQYJUW6NtN3Iz15xeEtv0H+bWl2I
ubp4u4hRaVon3fVymX6el6eRzSswTG0QreMBJYt5I+y5alYzaCDj7Qwt/moyVTWATiVihGal9zna
Jo26dE4ix4rQbVd+tqxI8Hy1NjfsXplZhKFIdJF9ItpYV6JDE1WtkO9xxFrJDkmB8E3ZmtW9L4vf
/3gNua3IBxDXLajG1Ys5zYqmHaeEF3No5ACCR2NnqUgB2pmhV19v27pyFZ/ZWgWtY170edARKyNK
J770cOF8Ra5U3/CdV+cOfihyKgSN2rrlWhULc0jlEmYPKUBxfqys910h5ycUVbZ6pa6ZklgkmQfp
0n2x2pVRgYSXD6LQUUqVBq2adgegOslB7rLweHvuruxE4goKIZTweCauQadI8YyDHPq8ZqYa0BNc
FjvBHMjrln2wT+JKej+N2ZbW6bUFA9u2bAyKWryBzw94ZHYWwuQsGBI57EV491x6j/9BXE2WiCfU
0urFoq3cCOnTTp8qhtbUtfwlqPOfZS4b7/Uq+Qd7naEQpEA+RYZrtVyK0QNQ7UfFQf8xeii0iltE
DoLSnWdf2Fiva1uDcJpWOnwx75eVrXJhjEitQUHYfGhdTQR218L1ty+maauJ99oqEUxD66LQ9029
5nyVwkkatGrAN0pNPO7mIgj3Bnq4zu0NeCUEIs4kKFlyTnSQreLoMtfMAUVt7pW2/puoDzr8RJ53
MgNyer33D7fNXR3Ukhslbl+enatB6YI1qaXZkZ8gVXqfdw2vLT81fNG9befauaKD/7/tLOv4No3H
hpQVATvKQJ8WameljRhHB/rHmqHEsNJTytneyB1enUvSvhjm2qQydG6UrpZAT/MZow2NprbvQ6HZ
R1O7q0LDeEhbE3Wz28O8Np28T8j2IMZDCL980ZthxlLSxJ3I1q+1Mj+2c/ktD0R541V33QibZOlu
ofl/dVtOZp8Nst6Q4cn69mRVMVB9ORk3NuK1FVsazNBzBQrKfjwfSiHFsJm3suIAZIrQsCIh16ZR
7eZTGNEjbN4NmyqClwMj0yKT3AH/iOLzuv0gllq5lAb2fsr7wLW0Un8v9Yr54fYaXT5vlnyOROC/
VIbpej0fWJP1chjSaEsXiZHuh7iZ7+Q4Mh/zykdDfSAGWBQ+nbyIO++25cspxTIkmSSUcVZ0jp1b
hi2iHICVs3Bmnj0rggJNflV1d0Vb1UdF9XNPGwE13zZ6eQhIJC2ZxwVDSyPWMulvtiTZzSYNOXy0
X6HtXAmaSR+dIbiq1n7OuUV3/8QccE46hF7zZufmpCjQYe1ZzBV67ShWZDloYCbuGLffJ8Hfwotd
Gx3ecpFS1kk+rqmnWi2mKjpzxJO+o9sKWJ6rh0loSzT6f0y6TNjI517boos3WfoiCUTWyOhIMujJ
CXi58LYKHCqaw0EM0Xi7PYnXNgp4DBJTr4mbdQosriHDowURpInVRI88fIe9MCCRLc5Di1BhZbq0
zuXubaNXhrbEBzzvaXgEKbHancAorZaGbFZOCIa7FLFSz+rxMretXF7YYL94eoJyhlmYIZ7vDwSY
9KxNsdJlE0BbI0cZSNWbJwi/kj9+zBDnLCkU/i7Z1HUtbiAR1esZBx3xWt8VFJRQzNCcXWthLpbU
vHNGLdhqTb6yIXXK9Eu1ii1yUQDMqzlSy5yLLlS7L1ISmCeKWvlfgjAItulnyUb8syzKea5m6ZcF
abEoAlCcXk2noWUUbecJLjBzGp7VeBg9mo4NB2aYwEmrcnCETMhOYxBm781Q3iJtvFxNmiOIHURq
NLDQaKtoJQ37VLQmA2h+FgxfTd0XKzenOc6biynYEhe5amxJWrCgOu3Xq3dNNsyj2M05HcHoye+r
aFLv63nS97xSpf3tXXrZAQEDzSIuTgs96VNoGs63aS4Yclp0U+aGQ9rT/NOPnsiR8Ky4m+6Cdkzu
NWSN78ZQozFYGO/V3qyfb3/D5XnELtWq5ZaCO2YNPABFI+jKDBcOXLzjUYykEuLxOdzw11etLHct
ASfhn7pM+pvrgdc4ezQ1M3eQuxYppYn+dUp8G6f+8lQsgQqtNEtyj1HJ51aUth6FJCeJpjSku5Vo
7o9y2wenSB+mzJaKttlYwGvDwocp/4+08+qV21i28C8iwBxeOZyZHRQsbcmS9UJItg9zTk3++vu1
Hs4ROcQQWxew/SJYNc3urq6w1io6/4wjvEF/R2aHUDJwgmBpjPZjr2X227F2u4PoeW9ZDpgQ8Cu6
1LfcfLwiddC3XeISvFxmPsQCCYB8qQRaZ6Lwey06snf7LvAFf7Enf88vmzVX9JRhppSBMytvc/BQ
XxBmnR8Sq0qhbLrfeqTiDyLamyVCKab3JQF0lOtuOCJqWA51EaH2KvTW9Md08E6T6bQPpkSea0l1
BNu/ueTYgxJAFYqZMzLlXy/RiculY1Q4J0WJk0vc1jR+DOAN/Mo+uH/BfrZ3Vs5T2jJkG4FDAnd6
EwkK3GOFkG8RdO3IYFlzEtFXzpJ47yzDiHRdUpQ03WYGxzFn9tzUnvFdTVIdKeVMTd/0S6x/XnQD
XdE5RRI3y5nL2oqRvrJZFt9R/eD3M1z3C0l996DZ7fyBCvaIZJvRCF+p2oNAb/fL4bNowPDC0i1d
f7myRuZZcJ2CpBD2m0l1hrM1kuy4XaccHIqbcyg/HGYAZEiV0S0OYRCOISZS7yC352/W5Jbfp7CY
ryUDDkHNN106nsw8OVK+27MqEWJQIfn3hgRYejExpSGKoFK0+ewtoob/YCl+iGLOpegVFZi+rp3v
H5K9r0qxBAIy6o2A/Taea8nSIWxsJQ9yCx2yNtXnoEOAkzpheQTk3jVFwwesGVqC5HfrDZyWbnYi
EAJBDyLMt2KrOWXJFAaMTJtf64/ZQBT1EHgHIyALT2tTCF1O5uSaedBPhXt16KoFo9UzQySL44vB
tPo/73/F2/dUGgS2aEJBQBJii75QBKU2HehKoIkobX3NrLwLQOf8aWiV6s0ULd0zs9UZn5hm1T+J
x0RvR02rgxd15wBhBegHvDUaD1sBF68APViVbhagxeAEjDiugkWYtW8hhfHOC73GtwuzPDC6s6u4
TmJCyuo8fFt0S1f0kBVdMwvQMEzOIVJEnxbN6Wi9gJS4/5V3TVGfQnQYfgdx2XpXm5Lkcp4wFbVq
dO26PLqMrj6866w2f72zAbEjVUUl3emmSY/64GgapYKpsfH8Klzci4Kg0qkq26Nyx02IS/QjteyA
9SLuTAq3XlVUpBKmFGYIwRReoDJn7VqjVX6yRs/727YacR41pFNbiVhAVOooLdr7qACzpVQXqQSF
ibX5hojIVsMoD9pYy/1xUFBurVX9pNXhcFDY2XlrgZkCfJAdApzAxoMvTho3hTUw8c8YVRhkbf2S
hyhVVWFbPmiFkV/vn5e9+0DhlOjPBtpC6WW9NGOgSGJnIg+ySK+fCsdqzlWtlxd0f5ZTphWFn8Zp
c+B65CI2jy6C4P8zunl0k7lYxhYVzUCEBvPGhyKfXyB129eqzJzHzDDii5c5jBwVpp79dX/Bu7Yp
Z4G9AEcNbHK9YFcTc89YU9IV0RvPS6n2PpEhiMnOiE9tOXzPvFJ7GoR9BNzbO0RUjqUcLoqt4E3W
hr25LF0lSfJA7ZfoYSb3/ZyqFBBwV0ew0F1TRGs/n0kp27Q2RWUrL2u1zKEUaB+WQnVeqtGBsDyo
4UGVYs+S4dHJJTeRsv2bRfHRhAlbLwvA1jH9q1uU8yTK/JwKp728fuPIxaC9E+yBSNzcjJK6YGqr
uBskQsvHuUjbxvfy4mPTtMrVqGEs80gqNAFa8fm+5b2Xi1ok/RbMOzDnpHv6JeYGdopA4WTh6RZF
C3QvNS5Nq3aP7mzHp6EVc8zEY/fL2MRV6+uylT5SYzsIVfduKs1yGFa4BV7tzfrnMMlk3SQLejP1
Hgc9RqvPLONTk5ffNRe9bFo5R7JuNykUflciTaQwIHnotitVJ3oxRvWMzQT6pzC74QO6P+5BQW3v
SkJKQbpI1jHgfK4/b19Es4g7L8O9DuJ9abKf7izCC6/lNye06uXU9E79braRszj4qHsPixz7AG8O
sKSzRTFP5YiMUVvkgTnqbX0y+2Q6iy6LHiwra7+kfe1+d71IxH7rFsx7W1z1aDLDnsOXDHxwGMh7
EJVsFj9kTYz4aBbYPHIn0mewIfGQBpNK9SYtzSPC/96NlS8o0TuAair7a3tJbmtRr2DPSq385M7e
EmiNnV5ir80Pbuze0qD/kPRTHeLabkylrXC6pDIIe7xE973KtaHyhwwNtMv5PHWLeXCObpeGf5Ui
nnTNqC5uW/m22WpLGEVZMIrpY9R2w1OvEmjmoHheHdABwaAkI30RvZFtPJJLkS/P7LKgSOvhOjGu
MwAqP16KdjQPTuitaICEe/AP3Wj5Ym79nteVJsXggohVScRfepeNjW8OCcJTKNcvLzNNvX8mkYtT
5w0JTXFr+DBWpe3rqHVcimmqDrzhrR/ix0idVFwi7MstoDBXFcfsFwakx0qSf6pKa8pOudWZD/ZE
ucoPi7r7HA11GR0EDbt2qbCgNOyCNdi2eQc9Ktp+TLMAHdS/haIkZ6AHzpvBohROtj0HxWAZL/c9
/96Jgs3BUAIpAngDtvfofZlFU2WBOWk5XMEpuzjppL6dDeZp/IYpXjW08vAC5Enre7lMQ8Rfyja3
oBsvlpss3JjGZpBJezR/6vZe6mA1OMC82BLcv3E5XRf31mBiajL1yh8zuO49MW7QRJH6AN5Mf3z9
0uSrBcIGWCjQzfXS2sQe9DJvuC2l9T522+rEW15e3D5eDiztrYxEgdMhwZo379VcJoarTKwstxOp
TQRtYWmKyBdJ0r30+VQegOhu30cJESFqhpBBVrndNFOfI8WpnDSwtaa5jI7SvW/cVj+ARO6dQmAv
Uu5fctm3DXpNr6jxF3UaIG06+lQ+7LOV0eoa8Dnn+1u1t6BfTcmf8kukUyZmX8Y9ptwq095nfZhe
EfAef+Mqk0fRiATPD2N9E4MLnkItYvgNomGZePbK3n0btkiLWqMIfzh0JE91f9iX3zkbcsyIVF/B
b3Gd10uLurJQee6TgC7aP2FI6aZYDIcZGPDPZjg9r/+SPzW2gZSS9CMvszYXokrlVoiboAPQdJcu
tsUfcKReN/cM8Cpgsp+FMKJ9mhXbA9h6emHGDVaGoh5bgMJhdWraOv0mYkW8A1561JHYOYvwEqgr
EIly07a1MBT4XCwa8iyK9gQFzDrZcYymcnooO7JnigePwgL1TF6/jZsaBrUWtD+SQDWS2o9CJrOM
kdbjiykc3T/2e4+srGPCqCJWIdrdZExGnMH2xukG+RSqPqNLtL+1UDFLP0ykukrOPDSX4QRBLDz1
GqGadEIBJb+WQ1mepsIevt//PXtLl7AElWNKarVtPZlwzSeLYbOIsivJe23Jw7c4PTSK1OgI/7jz
rDq0SOlW0qqEIrq5Fh3Dr+xiqZOAWSm5bzhNe8nqAax1nLQjEkVaeK4yb3l47QJ5fQAHADdCeQBF
s/XtiHXaeK6aQbpqE++si6H1M4FDsNIkPUhRb++9AbUYeBjcdzrB2xkPQPqdWs2SJCjElPtJ14xn
AGvMaqlg9Xsa2rr3l3brQkHvycoqxT4Wuc3TYAqDEusR1F+QivtCrbc4wxtUrvet3J4QKcNHrsTl
oMW8hXQMmbBzeO1xIPrJCIombdDK6hixw/AX/76pvQXBZSUxQ7PqVrR9KhGbKzUlCojYFUBvMJUn
yvzBfSvyNq9rQligKsz8D04hp3l9ItAcpS04xiIokaT6oLZeerEtdKdacsNrxv/mO5FSfuia2X39
AeERp7pINCRbTps0Bea5Izwmxwa8wIxy6b3h0hnd/G+5pEyLKLP54OzvHEiiIclukB0USAfrlTJ0
KeysHnthW8xAqKr8VKhD9OjpzXy1czi9Bxt4e8VJHoj06L+i3Mgerg3mdY++UEGE3KUNQ6sh7SJy
uuinMGmtJ5pV5pORDOlB0LJnFI4qPozMHpExeYB/iSTGzCAyF0IEMOfLs54NztnpmHGl2YPyxtaj
6kPCbLODwGLnVgAO/p9R+el/MarqLRgJABB0Qu3wVDWL+0wTajq1fR59vH9ed9dHmI7IPzfjhpTc
Z3k7jTXnleG48w9Nmxib4SZKeUn0WQm6gqNUVs6r2WPkgRARufLUopF43WyliahQJeJcBJkFS4Wu
2xwINMmfiEE96nuW+3o3gz1CNIYJyER+s4v1sHgMzSpFkDpzcyLU6c8mCpSnyUmdgzd4xwGQ2v0U
AqTvxVu03rswVLqxGmqmz9O7eV7QWzi3oQHJKE1TTXtAC0e5hppavq2MKTywvePiaO/JbhhlGIoi
m3OT6SIdGm+ZeO+ml45JSu9FY6af7p+YncPJHGWYx+gzEWtsyyFETVrJDNcpGGJDyisOyZXnvQ6y
ZG4O8pKdwwnZj56ldGzIEGzCGS/Jsrny8J5uSXe+zcaFiqRaPhUW/b68Trs/lWLMD4zurA/RA0p4
0o9qPLjrDZxVZaE0k0yB7QnPj8tcDdBa7x5SZ+r8+59S7sf6sYDJDU0cgjrlF5QW1qZsqws1b4Lu
z4lMvikA4U4mFKmPVPGKIKXwf1BZ2rUHahMkDuAjqh9rezOIi3pqiYfM2XKfilwkb+M8quEbi6j4
0XhDcWDw9kCyQHqzUqeNpHnbcercuJmEtoyB1jIjJWrG/jnpRH/wEu1YQXlOAoykJBASGetlxfGS
GXqjDAEHFmozMIgn5hOVB0555+NRtIHKCBSHU7ktGC2j0Q0ar2owxsZkEFFP4zWcouyL0g7J86K1
4UEVYGdZkiYllSKoT/HOrpdVWVOV0NQdAq8y1WvtjMo5PibZ394xwlYaEciSSztbpPLi6lnj2csQ
9FaX/BG1ffiktHOCZ540ysmD8wfSJu3Bju19SxQoCFMQc5Kp5XppSaIMxCvWAKapcH+g+5ufolSI
h3hGdjsdxZH0ze2dJgOj7ihFOqEHbKGandfA+aqLkTlQBYNy4qR5ak0ODNXbIxjvzq7RXwHZRL0N
KuYW9TMPqbd0fcmRL8fmqUkN7ZrFpCT3PcfOgrjFwMGkkjJr2hz5xUqV1tVYkAjz/A89bftzalZM
F4yPxFVvLYEXAW8NoR6YjLn1GTSrYqdPK2IRV23fm51qffKKYtEhJzZefLCsn3M81x4Raz93CaFk
XPDm9URua0wYmieCIYmrES3wUkL0l8R1fHQtSK8WuiwPQ1TM49UipkH9Z04sFKTKVCWFrVUr90Mm
E//dL4rVnTKvrz5P0zz/rbhd8mmOzfFv4lYPoF6DEtrDTInZ8PNJN5bg/gbdXis4gBQYkMqQmhlb
lMgIsSEzoqQPkoh6jR+Lovqc0TaKoMm5ho/IOiQsbzq4V7fSB4TkVIcgFSDQypHfPF4eHrcr4roP
RgheX0S4KKgej9ainethmPtrMkz2xZQzdi/tBPncnkPjP4rT1ra/ZLHpHbiw23uO7Da5o4RwoLG+
ndct4ijvJjoMaI93yXNHpnyeo5z5VWPWP2eJEx28N3v26EmDGqE1zpmVl/OXwNlk1HumpT3BV2Hp
pwJt3LPXwL2NwU76A/OzDt6E28tOmZt55GQlOJibB7UbaavkFXFl4iQNWIeWG1hmR9HynhXpKunY
0nPHVa9XxQBQYNqAMYOxTL1rxQjcCy2p9uDE3l50KUskRQ15sIlHNsHBuLRaFTFeNoh0NzlTd2s/
mGGT+Sp38NXoEGmKGBUyOI3gLYYgnQGz515D+M94Md9aiulb4TCMlZBcPNhhFf15/zLuLQ2ZCuSX
0LuUyujrD1ijvQaTibi4NoV7ahElT329rNAvM+z879fbkoEIx4/iPSWbta1OqQcODGJVc2fGz7x+
4ZniU/Z2VObyaMrUjpPhQBCrytlNBAqbdbVClHiCiORNHdQHRXiOj9pd5deAkB6b2RInnTT9fH+B
cgFrF42YCbExctS8CwDL1wsMtUZ4vSpdtGgGwIpJ/FJk0yCHCbgvM4phj3U4OpduHrWv9y3Lv3lr
GeVmcEUA/Wj6bk6o8CJvWXK2cWgoqqK2hvQI/n9yf9y3s3dciI7R6pKUNMTy1it0c8cZkOgi7Vio
EBf0Ef28dmvmxdbi4GPuOSyEhrDD20puujFFA2GelDlE2ozL56eoyl3qFPmC1G2f7Wwa/7q/sp29
I5REJ0ZGewb4wfXKFpElzIqVyWlpacwJBaE5JF7d+OOyaA9zzzziOB48fzSWI6G1nbMqAy/SDq49
K96EfKAzNL1oM+KIaMngSRo5owkSsAKG3itfaRGWvnBqcb2/4J2tXFndfF8jj+ZlmSg0GIj/MKYw
n5+1KBKn2huOBF32FyjLz1IylGOz/rYsWmnUGacm1Ci5CNOegbJU1DQG3mBmpk/PbqYdzbeQf+nm
SsimAmLFUnjb2uIknbASCHFoqABmKgLRURu9C6fl9XhsnlQ6kTKiIkPYSpLmYlIRkE145rzoa5+n
zsd8ccJLawz6Ee30J3NwuyLqexS7CaAYiCg/8y9POMIF4dJXIGTszi3eW3E+PI5RaAIdTqp3mhDK
P/3c9oHeOd0TetDVR2PK+uWEc8g+LpaFZ+9z22LAhv1PFJvhiUij+w+9VqqvuTUzGi4ajrqNe7cK
Jh0pGo1vhnxtKqFhNC1VXvNy6vEiBaaQBs9bwJUVIKMAHefqHA3lcqavrxw8pLdnjhIzLlHFHdP5
2J65ye6tPnMcZKzUOpn9xs3qD2qpNpNPwT75Q1tmV3scoPtEB4Zv7xXlGJXsjZIokyC2KIZxNICM
zBR/+9m2L0vfeM9k97m/jGH4aheJKcnjQ9SZLtJWsNru1dAWAp+VzkoJh9cZ60BpJ/u9pVRN52ed
cSRbtLs4mScCDgEcs5UhV5WmRbJl4FntrSlIEs++FIzR8BO91R7u+6fbo8Pi6Kui3AOknMOzOe3h
oKcmOkhB0TvmpdeX7N9MKd33DOztzvUI2c/qIYKqanYE0b99ebCMp6I5R/GE2snashEZTWN73Om5
XsTJy0T4pip46eJwQuSgzOr25f5Sdw0ybInWNRUvIKtrg4SuzewlMlZ2nebZgcLn51VanYpW6Jc4
ARx83558y9aOxEVLlA4WTQqZwW4+bWRqDHqp8ccFY9CfktaYnjwNBZ6ZyU8B+kz5SwWY41qN9eKb
S/v91dZNR9bTDX4AHZJNIhvpeTPQEyT/s036ylFC0dY3Chcf5rX9KYPfcYFiVr5Nk6E/a3pzhFrb
OcSrH7B9b6dG0YrJ6YO+oYlHewQMSV+MbzpLHBGdbh8hggpaV/xeAK10n9c7K7TM8QqvHALmXXcB
cpDmSXURbr3/RfcWhLfjQlJJRCt2e2CnybLrsRmCxqZlH844mjkcmASfeq8eoEERgio6rQnCFSm2
vl5Qwh/WmjkMgZoxMjXUzMwvJ3QK67lQT7FyqCK1tzSohAQOrIyYbxOWjWUraqtWh8DKovLBVXCk
cV8tb2uQmqf7X1HbuYay5obOLn1AhlJtz4Uhu6CtPoD5g7JM9EUP289mxflBS8tbfGYBWxemLs/l
ddah+Z9jtHfeu0NsFXTaBhSGQEtow5kKc/WSzaH9xqmSNEaCwJqPZJ93v4uc4IgIn0GNXP75L7EA
fTeqQXk/BHrStw/DiDyVaONPSZR7B85pp3BCnMioMAQGwARSql6bEqMbeY3GZ1Gruru0XcWQOoWS
bt2m9blp45cUvtSVsTmCu6u6J9db+icoW+3B/uxsD7+DIIJ6GwnB9u1pZmi4A0J1QTXkHlNWk8Xy
EW6zT6S2BnzFyHl1ssM7Z/OByQYIXbdd1ZhpcHWRRlMg4mR4dNyReuU4UnSzQuVgbTseGeIA+HPc
BXnjtt2hFhWgvHkag9I2mEQAR+xxSYs0YNRIH0AtBCLTq+NDs8RLYBTJEfJy5zRR56Yah22Z1W1O
/mBDpU0ql25LEqlPbm78KBi+8+fYHl6yHYdIOgcIkltGJXgLx26QaCnVJETGuayN89Bn9aclbJID
UYDd9QA0p8jM/CQ6wusjazW5GZObjgEqUstTukzTOc4TjaKpUh/s3E6YQq0GKQz4LoC8tzFY43hl
QQdmDCw7Lj4PS1c+5aFnfNT0TPfHmtFUZaIJv+jN11elAHlTSqEupQG18zYuwFE4USDOx6DIGy2A
ckOs21TpeY574yBg2PUBUs2PXhxwHjz/+oMibozekkXnr+295qJqRXQtyrQ6iyx+6Ssr+2O09P4N
vqgIRnvJ/MFzq+tAbnTwtfd8AGE1BHO4ymAlN75IG1y3cat8CqoZdTw/Xzr6TaqWiy9xaQKYjmek
0u8/CzuJBGho+MOwKOntGpu7Yc66nS8pTV2v6RM6/qPBYCrbeXZnxuwIJpCdlBC9qPtG966J3Fga
4citkjivv/cMlXDQrYHvTf7k57ZQPhpzlf5x38reNSGylgeIUAwm+dqKkxqJZbZMwTP6yDqH4Vj5
y5w174ReHTHMd78i54ZnhMIRwIa1KS+a04HJXmPAhGMEFLUQim0yjNUZLch/e1GMn3PVPCoB7K2P
9wokBSfG5e1aGzULzRrsqpoChDkEh3LoqkAdbP3dkFtHD/LeAil0q5xO2WXY9u3ydgn1KZ5xOdoY
u4+21SfJxwYFaeuzIeQrFVWo5Vr6lB91hvbuBOhTygK4NF6PTYw5LbNp9ggtBLWKPn1EEB/UYzdc
hkSbzmAKjxQ6juxt4vdQC4VRp9hL6j4N1GaMz3nTVhd19txLNBpHqmJ7u2gxWV52ykH2bsUrpJ7Q
OMzVGChg2L4wco8J2UNoDmemgicHXZIjW5tjagjo/5kODAAIin6eZst7KmfqYdUcH2H0d01RLKa1
jEgVLcT14Yx6o0EhEgCAURfW537ok1M8FuoZROzrOXx0eEFs0HaTOfW2JJGNnjJVOmezUlrvirqd
e9VbUAAe1+Ny36XsOS70cBiQKLFvNBbWq+IBcktLH8cAIpWpnUu+5yhZCEdeee8Qkg1w2pFnAny9
cV1xllBqN12CUtNOPphKbtNVsNKn2jGjDhXh5eh+722XHNwKF5LcFcLTemEuQ+IRrIkAzBKhXVR7
MC9NyTy2UAz6QeVj15TENzCwdYcoQmc3KvUlJNBV5/KcMTT0EwdjoCZgpQem9rYLdC4tEoqkZI6b
z9iGrs4M4GQMvHDsHktyuxdFOZxWsLsgsOQ2zyhd3y1YCYWuxY2REQoqWBTX1C4YgGWPQ+UnVZ0d
vGl7fhiU2X9tbfapNyrDTR0ADKgN5FeoTO6zowj3e59D7FTU2AlSqGW/cerp16GyALyceqcMEn/J
xvK07pshxUVR2qj+LbQWBlfUu+FBVLD7HX/ScCWxGbjN2oyV5+lQThx6GM5p+qjlkfkUR13XXtUM
jOn9m7xrDB6WxGpIDPLmWWmBeFXRXJMTjJ0Z+kZtxU9z3yqkehpe3v8NawAC0KdEo4iR3OulaQhY
qWOW/oShVO/scGI6iDCeovxQu2tvXXw7xuqAeZKUgLWlUEsdTYFjB3YojwJ1CdtHRoJ8jsdKOYAd
76UG5B6kkGTpaJBvwg97aVq7TPiCNaOuvigCZQGn0jOpfJ2cx75X/VIo+WkR+Zf7H3OvksGYRlSo
0W+Rk0c3lyCyPSUrJrIsdLSXZ3tiyHdlzdU1HUYU3gfFuuaFKf5o6jH5in5S+NwijricUOvOzlVc
dVc7jYxvajgU9pvcjst/B2Oc/3P/R+7ug+wN4MORCtkeZvTH61TzeP88dbJe0ngCXZsr0T/emB5N
L9l7LOjRgLIAMCl7Eestt0qIqY3Do1SGHgK1+IeL3c0o/OtgH5jqdUSq3luahLYQ6YJMAHK6tteX
WsJTInjasxk1sdJOv5hSA73q3d9JAmEU0kKTuSeSl2tTXN2YViVLs5uUkQyMgWq/IKk92qekZpzI
b/gE+VS4yAFB79qmX5UcMAgLg9BPS8MHRAj6h1JPjBODDePz/eOxt2eg4GTeBWoFvOl6YePoxJE5
USUeZQM/0plhLUqTOloRZQzW9sb8232De5tGZZOqAXAtEoaNvxvNpneNJB1QLzOVxyjXEYQux3jh
kvbhwSO19+wiPYfKAYUDmZqsF0cy71Szia1qNMePWWb3SkA6ODoH+7VjR3ZcoY5BYaQntXmXHL2b
ywKx2sCajPjRKubmnIdN8df9L7drBUwAMBzyrJtOK4yeYmTwMLXIouuqy1jF+mOU6JN3/f/Z2Zx1
KjggE3kCA6BZwp9dUQPdipOD/t3tuAgQAMig/TzjNHS3+YZlesmoMQg2qHUjnp/svBKaX9U5bmls
8uyr2ifV92mu2uHBqHKNZGSIYduboEq+M9dKN87qbHWPmhopcVDQcx78Mskd3Jvu9N/aUtMUXzXi
5KVPylwPwrqkuNBqCJq+G9uslG5wNkZ/DEtjOQ3waDPKDKn56HakEue2ypZP7Zy3RyLROxdO0v1Q
iSEhoWq2KfFM9gR0zGSUb+S6yAYUyfxi2NX4YFZpiUz/fMRv2js1hIOcm59w8m0nIQtL06vRgwgQ
x00Lf5rU1nf6uj5Kj3cCQkpzMGsJpSmIbSsPetcU6VirdHvaFiKaDuqfaE0NqrrQrktbouFHWnRw
VHeciWRV0ICmAEl+t3kBFjqLi9HzMVU0PR6mVGQfO+z58APM14fwlMM92fhBEYEodO1LhpyqClOw
e45rZlEAK7IvBn3hg1hmb7dkC0Dqcko2nzw9v0S4taKPuhKVNO0aVfkKsnRK/YnqeHD/iu8VGmXY
Qute6nnziK7tWF6fmZ3u9ihQJ4Ma2K6I/hhzppqfyjKx/266CS5M03bR9HZqy/6F4e3zj9S2Fe1s
ahlzTu7/nr19JHyjrMO0I3gIm0sBYrFOgY3icgxqV0uk6Q8gYv9Tav0ROHrPEnpwgLcktwKO3Hrh
zaQKNVyYkO5SEftr1Oh2ITGbCT9k0OhBsL13JeRekkNQGoNdvLaViSjLO0PpAq1THO2tHjkOYMYx
VaqTibRt9tFLFTf3Ef8TP+5/zz0nQwkVL0NHhcdiE5jOXd52GlNug9hSGTUy9zkjd5jP817zIvsE
M33+jQ2kIQrJ1qE5Cl1+vdTYUlxTUUbCiFzPfMVRHKSVUfavbb0+OLu7ayPAlAR+qnFb0YWcmddm
Nll9UPVm/8gYJ/sUWvF4He16eLSkBvL9b7l7YgDyogQHcoBWx3ppLVVhIlt8jNmN4XNcKQYjdDzt
yYi1oybH3tJoMMvh6BSRgNOsTY1oFfUjygFQiDvrOoxzeoprJ7k4Xdj/qWD/IG75ea82CAUYvdQK
ZMmAiFL+oF/cDdHfhMopLIiCJs+pGAfX83shnmtRLpE/FZ34XC7m/LehNDysNG7jj7aRlUcXZe8T
//ozNpeS+lxnRtThg5HPgjI+xE30gi3UUOLoN14M3B1Il5+yCVsMSBwbI2Nx4NAg2DacErPUQHGm
3aVphXm+f3D2fDlSwPL+ycFf25deU6cUjTQy4HhWslOm69MbSq/q1/tWfnqs7R4yBJiqCAUViYja
7KFrtp1QxAALtnLsczpp88VI3CYA9Q/V2HanN5aRVm/iEnxeVQjz0cii/grRtC18yl+iv7TZ4MBp
oOhyBftdfSpDy3rsyZ8P4vGf6Peb32pJeXnUPznom/daR0WxRG5sgFrW9v9mkTNeu6XUVPo9vQmh
tmNmcpE53XjV9az9BD7f+xqbRnZhNm/6PakNrWA+pdvVQVtP5cF+7Z1CmpikkxrbRVK5/pBljW6Q
Rg0caGrrJKdmCt0HMJvWtw667YFT2alZYAAQEh0F5B+2cuoVNc0uCmcunmOQIIsiOmfMKjktCdAc
BJP+6eFnP9QiOfKeO4uE7gSsGIECiHE3N76tloUAjoLu2EbVuW8EF91KCeoCzRBuduBhdtaJcjR0
bzwMbdstF9VE73UaXbhIaeiavj0grl6ak+NPTV2+BfarX5JM/UsXU3eQXuyuU0q8UYfntd9idZyu
gj+aQ0+iTDmBNLGKc4O05VUd3SMJhj0vShVeYqhJzhA4l7/lFy9awlyaDa3hopdG8tDMg+6XTj34
XsqoY6V3nZMWdtOHSMHFKFPC6AFjfvVYJyzTwoT1i/gbCcTWk4cgoOKe1hfD6Ornxe2bNzqda78c
Dtt9++slZQOxIcdSbOfwOm7agMqnDDsumvLeKiPrIxww98mbmJ6ixm3mL8vsBAVS8r5jzM7ZTcOj
J2MntiKq+u9v2CJeXQgcpCPIydd6134VKk1pm5kjL+gdlE+TSLwPXVpkr88BiE1pTnNvyHO2t7YL
vVgpCuAjYzdOPoob+nNI2HpgZScKkNQGWlYUE+QMl/VxihBpBUCMFY2pDp+iOK3SU2P2zrtlmtVz
GFOpOfBGOy8V3F/ZVqW2Jfv9a4uqmnRD2Kl8TDOeF7/wWrXy9dgz/73/Vu1dyl/tbOIbKIMxA5Wp
RdIBqS+TKMJzU4O8mYqpOVAB212SDsqHYSYkh9uANNeiJVKtgfuAKmKQMkLhBOf6qAK5dwrRX0Vd
hqPIkJFNgck2UK+sU7ZqMAnzIz2Usa8pzsPcNkGMr30oZvuIjLX7FVHykRpn/Hfb5nHtCrXO4WdF
tyqf1BlB695iFBlDFOID9717FGXhANwz4pXb/FpbgE30PX0ru0ILvWSasuYvLv4Nwl0eRGXXvfzG
CZESRQZ8FAD/m5M4uehIR4KYyWiMAmXZ0Tylheg/GozPfPwdU8RnJCxAkLeULG1eXGWWPTmtY/xd
PM9V0Lipe3Yq44i4vbdjDLBCaZ1/KVXLV/KXB8JsUZLXFOmsmqr5c2iW6BsjPaw3U6mFn+6vau/c
y0hecsQRKNk+uOTxvTNMsp2kpu4nKNT5nwraBQfnYndBlMHIahGHI29fL6hXFagmPS8eVTzlwnSP
xp+ytn6YSjU88E17RxB2CShmtB7Qb9yciIgpJUJzecjrfIguaK0rD3mbZp8WY2gvyHSFB45j70oD
E2BRUsOGz7heWgsVPWJaAQmCKZqgHlTvfRwJ4btUPc5JbMTM6l3CH/d3be97sl9UQ0EhEbFs4mI7
VepaMCMliIrM/QTNf2JA+FA/hxOK6vdN7UVkv5jaZiXkzlmT1ZRaVDcuxCWJE+VdXjlK7dtT7J2c
3ireCqcEHom784L7xvc2k3cTKVNiB0rmm3Oz1Gli1go4bTk76C3Z5vvcatVA1eflbaLHR3PY9y4D
oC5YBrLSA759vZc60xJRhZ2AhZsqZCHTEhelU18v68SQNdI7yS3DU27Dvz4cCd0npQ+GKNYeNbdm
qE12KOu0dy45j1KajjIEULL1WuIQDSdmf3Eul2EGozPP5zSnZNy3ln4xMoOpHjHS1Pf3a/cDAlyj
UwLsCdDs2mimF3oadZQJge5l17pnDAWUkKPm2p4VXDDHnpIkqI/NqQgRADHsJKexIYoaGAHzZeY+
LM7317J3xwhX0SwBfU6qLM/mL05YLHBwrZGDn6LR+SVJS+FD6pkj38ns3wmoJE0Npigvi3YDjEV8
Px9sChpO7VqX1KoKmDXuEetr7zYRi+IZDWjMBCDrFcmp7mk8qBCElL5Had2UgYBVXOsiKx4dp4oO
bu9e1ZgoAMSMBCtgc/OO0c5TAV7AoFwqG4xmsnjXXEnsN6ayxOcpBMZvLLV1aZZU8fvMLplWZ4bX
RZ+PZsnvrZxOsxzvgUQcLaT1yvtpnPTcmaaAttLwj2Hm6akA6sL0M8ZQaFFq/vX6s4OemZwkwoRj
+ABre8JhxMbQY6/U++rBMePqbJt1+2U05ukAU713GeiMSugECgq3U9STcHa9CV5bLFrvEnld9nli
iOr19QtChIooC+FAAsnNgrQ8jw1NQIWqQ13xSy2NgllxiV4V7ze4bFBz4LJxcqT4ycaHVO0Ug7xD
3yu1+9BPrbDyGy0cP+XzNB90T3Z8JC0E+ubAdpDx3Bbcu6yjPOZJKbHYsv+Ps+/qrRtnu/1FAtTL
raS9t3tL7Ni5ITIpFCmKYhGp8uvP0tyc1wUx5gMGgwGSMU2xPWWVY8KtrFeh5iNU0gzoDEXZoC37
mUzhBw/qbu2J9Amq/bstweu94YljooymGeILAf8e8zI5G413TWJN/2dNzAamKLuviEs+2SkfXGho
6wFpiO42Uv+3nXQF+AO6eeAH+oDFR3Tuf1lvsrOQ00+ik3dbEsWinfy4s3XSnar3eoa5h2k6Yx2K
bp2wzWoBFBjRdH34+5Z8d6b3UfC6YeEATUIz6PUoXa8lqvcCo3g3X+RA1txIWIUcERw+dD74zxrn
+3AQZAAHHfsF6dvr4ahIZuMV6mtjV5anIHSmDXzKYc4aJf/1sKFxiNAAIlS4QPAmvA1DVnQwyTip
VleLu0irYWvtyodLqG19FpjvP+pVgRVDIfZHoxLCvLuXzOtZhRMdioEqDZjDvHtJqKwuTN4fVxlU
ZwQI3xrqLfpcofhdz9Xyn7X89uGRE0IEFWQyFBhfDz9A3mtkFuCfAYJHB1TK9IMadm4pQrHWSI3G
l1k/C1LenYN9UDRLd/w+noK3c1ahga3YQHW7+x01Foz04xjA2zNhhB7/vkc/HAo5NwBtKIRj+7ye
X77hybVZotpiK7aT5THulhzBujLF+slj++4uw6wQPEBrEqXy3ZTn9VC7f1UOcIdqw4ruLfuE2Je4
k26pqUqD+zGZsnvQMrrHv8/wg7MO0NGOF9izSCBjXw+r8auYmUaqXaIRcgWrR3RBx+n/8B33aSHZ
wfMNuPTrUWZY8yL1xT6RfpKnJAvitmRlVE8zrQ7/hwntGAFcYSiRvjW1pWsRVCnBhOKwUA/JgEOK
aloOuaG/j/PR1kC9CRhOPHbQTX87pQml7k6kCgJfbDiUmv9ZXAVgiq8+6yt9NNJOzoNoHyaEWv7r
jwed4SpAmWRs82grz0qAVmrNq/DK80z91ycGmxD9K6wRcA87aPT1UBSbJJgLVEYyxWZYOc/hqdwW
vKU2Fed//34fXP9oiIDwjk0BjsxbpiW2APMQMZctHXOna7uKkF/HiPHOe7QwWaOKUr389yHRHADi
a5cAftefh0FcwjBBeKDamR1AH01rbpetjuCdfZJl+VmT/KMj/b/jvYkUFkGwmB72oJmL0mZUU9Dw
JV7PS0cS6DV03Unp/jOlo32J3r4IKGVg80d48d7ZlEg815kNtWzjQMoDauJhI1BRuTRiMxA6jdUV
hSJFkyx5/MnJez9d8Eh3+xCkj2DBF2+mW7DM5MrgBpOQGjsXdEvaeQLnw1MxfQn7WZ8XMY7K39f0
/eHYyasoMSBFBo/urfhdFQO4oj0EGvDvBH0IGVwsyCPqGAoR//kSw27FPyhnQGQJw70+HG5EZIa9
jEarWLIn65e1XjIyfBlMoT45HP+K3L9eRQiBgluCvh1AFqAivx6LZ7kINswMiMxtYrCasCWvZTD2
L2KRIxiBMAputB3o1LglsteAm+Ox7UE9i/FWUfaSkx6iCmUKaOwnF9/7FwNJNcJCXBSgvpRvD672
ox76NMdnCBL+haM414SwWnn8+7q+vx7QaQI2AsLWKBFAU+r1B4Bf5CS6EoEND2OwxVmQ1egeV19d
r57jeSo/aR9+NCkMiDwdlQLApvdt9j/Fgm3NTapR4WzLfEqPBhRwfQtv8vwzbcOPprUTaMH1hIjJ
u+om6ttyw8bRIB9rCI9Nnehr4ExpLStLb6wLPqvov9c3BIsHSTw0uoENwtZ9s2sh6xSi5IZdW/KO
ni90GW/ScR3Pcmyvw5pmQV/HSxxcgz2Sfi1WAhYhxLTsNXGVe+nzyrakr8ZvXJb5pZ1oeTlZnv9J
hzF7VLpL4abL6YNQEUP7Sn8Kxnl/m+G3h4HuXpyFzMNbBkhBkDInKTPg4U6yqIOqD+/1FouLBOab
N1UxhVcyW5PnNQqqT5LLj5YKwIUdnYbgDzKvr7fECv2tpfQJQusp/eMWWt1Um5YHVqZPBvjfz6qK
Hw0HyBHot+g47gDm18MlklUkNMy2K5yKfskgW84cXDCgBZGUtRvSz4o7H1yc/4qaFbg1EcS8Lekz
mady8oGBUEfsb7rJRDWqp+m5KufPRIc/eBgw1J7lIQNA7vXmcIVpN4U9zHJamxm/HUvt1EGGyBEu
KMDhFyKxZWspY59U9j/YO4DXoIqJWxQ1zbddmGhGxQHdWttyQcmjTcHUO4GoZ5fLLFlLhfqp7V+Y
4dMpUkAIHv9+ge3r9eYGR4SJGvHeAMK78KbIKS0RpR1j04azc8/cpRBTL4flykRzB8U1lzxBk0DC
IyKe2cMq+8/G/2j24C0AmocyK3pr+377nxutshsB8dra1tC1f1bw26iLjnXnughoUzK+fV2Vm8/U
WHzWcfhgZ+2u60hH8enxMr9JKUAgzKJpcbZVZVC0Op/pXRzS7hKQBXH/94/84VCoxqCJvVco30J4
JjCj0TcZIQEj4WA8bDStHeB7zcCA8f77UB+cT9R6dr2Zci+Jvm2Nji4CRx/qG60LYUdz2gIzT3iR
M0A8o2kdDjbuPkt0/z4kAFSvl7DkCdyYIPEJ5+QC3dG8JAzZYJYHDduC9crbbPmvPF0o5f3/SQKN
8HpEXeQrDwJiAFbftpbmBl2had2usj757FL4cHL72UTX91/lq9dDzYGNGEl7CLX2PvnGKieuNq8C
WFOvDAgpUeV3f1/Ajw4EjEVQzEYSipvozdxUl6twYxAx7WLHajLK8bzy7DeLmbkDBXq9KGxW3UAF
4TN2zwexBUoVQJLu/hzoTr2Ji6FxYG3CjGmJ63NQCgfTQFzrv2eJYKWhArOjgfZW+ptLdtWDS3Kk
2S0N1Y9Riu06iSICuuY6Hf7+IT84dHDvQ6sUFS7Ic7wtgFqrxo16pFE5gcMktPl0O8/wioDs7Weo
nw8uUUQ/mBZ6eaAkv+3Zp2sUW6Aqh9YkibPNEnF9aRzofxAGCuxFCSWtp87P8kKmsr/iDgC7v8/1
PfZpb1FhfBS4kBHj8L/epltZ+ELu2AT88AWWvvMv71HF08GYnkyCQk3U5eWBIv6p5ZRXJ0TrnxkZ
fnBSQKdEyoogBL/DO1kxHq7LxGDdng6zOOY8nW9nXQGevBzYUImzv8/4g936b9USZHMcFWAjX08Y
cuh2IT0mDPGK7lKMeffonWWfjPLBYcQo/xadwgyJ9ps3QrioKxByYE6wEH7xYZ/XVTLo66pQ6rKH
8cEDYhaFqG/77N75aEshpAPfHJcBpK/ehnVLuXazCVEEoFF21hlVtpKjlUQZn88sswF6alHcLlsy
HotyEU9//7wfLSaoxmhm7f00FDBff96Y94KoFDUBHiUbrpziWSOsOELJ9k8YdPEnudpHRxXtHtx3
ACsijH2zmEDypJ1kuBQ2bJulHq20F7Hs2c2Gqv8nR+X9kqLrjlHQcYkRd70lx45lZbjXkGOrZrLe
d3lGmgFWGjVQe9kJ0u2qpYyAAUXwi/z9m0bvp7lnVEjrU4gFAXf6Zk01odZ1VNm2yCiM/vouY4fY
BQYXLXzARR2ucXpWbHN2KAJf6kNYrP3Jekn6Yz92aR1O2vA6yIcECoEBOD8+nacfn/yS+7d+HRAC
94sCBYzQUTFEePR65cuc8pHNEBI1C10v421/iVw/1m5aJASwyulqyx/Q0m8rms5dHS55dsYS858h
bEgwgOOBxNHOQUcr5PWvAWmJXFHqIH81Jvn5FPgXamHltfpUHCPIoB442T6rlb7f9KBq72yRXZ8K
RJz9z/8nFqVbPDJKLFhOcKThh2BbfFQL6GiGJ6DXoQhZTWblp79/8PebArFvijYdYD3omr3N3wAq
KxLhkGo7OJA0aD7SZvE5ubVcZJ9UD/5FLLxe2wLJaYrrEg8wOiFv1tatOBLVACkqEkwpnIw0Gbba
kqSK60h188XEoEp+gj+kHutkBham8TJf/tlM4JNDlXCIu4RbVl6XzpihCQrnX+bYwJkiKNfyCWq4
aj3CfJhOtZWhvR29gKff3z/X+zXC2mT4YBCS2Dubb6IUIHtHIjg2peMibNI5LxqgooI/dOwE6JJ+
+Pr38T5YHmQnCCFQ5ELd5W12Budk/PiiN23BU5pDD1NV9xskD7+abMZn+2Sw95cTQGvIBdHDwcWL
/3i9A1XPebaaAi7nIhz1dR8nJHuZ+xn+9ZDQGMoboF6yuQ7gxzu1gQjgPJkNjpNjgb45P4p5F6pe
jVDfYvQPbT2OedzVZTh213RgqJA73xGUS4LtJnGDh/1CpapHrcDirlFHgwkDmcvijm+y+7q5TcV1
WECA/kh41t0WpHRXcxmEtB1HxEO1Fh3ayL1IIJcIBKEdD0AZZXAvJsD2NXPgsgzu5bD9O/Ngfq3N
ouaVHbdOctg9gkBLL4ZeuKTuR4iXN5VYQnDCoAdXXcLfhXKYZTPuj1OgS3fpEeF1zwZ4TzgXxBON
oT1YQfs2oSG5S5Y+UmdQKYMnhoyEKVAUy8vvm4II0n/OrwCCQKkFaGtUq9B/eL1CAJjGXZyjbk0L
VtUUvuxN5ukA+eSqOoi1Kw6fbAn8vNdHFgwkKAn/C4jYKQuvx4NhSh5ZwLsBGBbds021OkwQXrqT
M5Tl/z7U+6OF3BQ5KnSUkAAgI349FHwAqAbJU7fxrIcTKaPusljhx4nccb0E7eSzBPzfHtfruaGR
h12Fi29/ad7WdpJpTYB9AoJ3JRncTNfYbN9i7pg79fgfrmSSkH8slHhpiwiW0DuxjunQjCjMbE2R
k4o8juUyP+KpZmPdo/tLLlNjol+j0kbXeFz0Nzel/I4tI+ooHaNbeQPJZyT62tP5fAg45OOQbcVL
Y/pch/UUs6qDql2VPRU2oc8ZfLa/6shIUmf5kKnDQMVC683x7Ml0gxsbgGLUT5nMw5eQy+Bl8kDI
QVNiLp861B+H2jBqz9G5FVvLpDP3lAfhb2DNIeOtKsK3ulglAvZ9Nb7FLnVPEH7LL4Tt49+rh2VJ
m6cb+wfxnVGHaIHHS60ErHtvt64c0B3hurjvvLBPsCjaUEcPiB0aZUEtvxz6qHzcQLCjN9J2YVYP
2Kfqy+a6ubsrSJJOEDiwfBNtTEOZ3ZEBOuJNhbALBw96AReirJanZOqyqQkS7Z8DMzALZpZh63HE
EYAGJ+SDoMsAq8q+dQCTDahqkP5e9LvtdBoRdzNDpymsnYR6XR151EiPI2oTX13Akb5K+IZMTU7S
ldcOtJ/LzVXjfOeWLThQii7YJ/v77VW+C6cjkkWXHGcXJI03+3vGMQMaGKCvJTfqIpoqcQVmCC8a
s+IPPhlsvwf+d2/vgxV4ahG8gPoCaOTrwzRN4EusLotggBqKZhGuOJbEfQbyeQd92zsbu28fXqa9
gJclr4dB+z3VYPOFTcRlFxxkSZdLVJrIIaO4d2sTV8sXQjN3mXttIZ4rynSuRRkGvIlkpD9DtsLb
dR/x9cQRtsEpBV9z1wh/i82EgmDMlrWA/4REWPe1cCLwwItllYFOec6ybzOFx21q050KGGnIKNA5
k9sZlFQ4JE6lXiZACeIAfu9qMuppgfV7ArzU3AFEQeXctXFl+qK2yhl+RmDbgMqWmsK4AaBkIvcq
431yGG08dDVZGIkO/ZDDdcOCcHGIOuLujLcUf1t0+5VTCVuXcznSI4CKm29gJ7nK2mW++DOHTMtT
lXgmDjyoonvcFIU8iGmpbk1sl+8DoelWa0YydtIjnZ4zptRd6XT1w6cBjnhHLD76THO7NF0+pj+0
8gB1Mm3dDRFg1NfUJpH7any/fSWxCl76keY3BUTFQrDSDJ2bKKMQLdWD6q+CqoIMXS8k/MFTHY+X
vOsWf5WGrnwejU5XONKY4dx2m6VNv3U6PIamXF7Q+JvOV7NwAEJ6En11aTlldeBGSD32dLxFE2nk
7UI32MPpsuxJ7Vw5Jg2NC34NKjh2F5pp61eQ4YsLWAcgvIO+NHoow0hcWcM0CY4OEwgt7oTUCgqc
vVi3SyoGCcg4DFGaApo733Ee8BvGAANcuNBlFHzaAbZDSgTjfNQ0XUFMKxf+JQc/Jmp9n2nkZB1s
G2tTmF61xA/dHZWIWh5cqc33jodQg6ZwJHxEh0+W9ULi+UVCajIAHHKRv8LQbvnZCOniremDoXxe
GDUBIh5L+wbwh+wZxdr1ixdTedOV8IFt1mCqfm745b8sRsHAARoc+cs0RnxowiCtHsNlI93B5h1R
7Sq3qABsiMSQ6WWJgp/BTMnUrAWhty6SXdwsE1hENZyLKQcmJ1lYPeRrZZ/GobS/fCDC9QBEvLoB
vgxNh4RF2dWw6bhvK6eHpDYa5F8AE4MwaCs78qMZAuhFGWhBJEf0FotfchLrbyTxBX60jl0ynYsy
Azl7E5H7g6RCmkNXLttjBtbK+lgkFBamMGMPbMOkmYOreTWZboqu5Lz1rMjvod/CvjiwIbPLrMfX
q5E/77Q5YxlkSGXOhhPOEX0wiS/hJybNNnG8iZO/gjbzUF1kNB3nxrMlXw47166r54kLeZA6x2/e
ydUn59Iu8hl2uHapdVEEp45PcBCATk33D1skuRnnUgtYH6nwOQOstaiHJKH3bobbMsgOcdriQCAt
DObM3qVBJuIm79bktzeimOrUgalTL1BruYm70mCL9l58oaAixycITYnL3pMyuyoiAmAkXVMVnsMp
I80aznuW8ZrKQsZNBovZq6TSMF8Klhjnden5gyR7eW3pt+UrgYMaAaiX5qoeSD/7plqAu1qSWGnE
IVEKg5wRnLKbHAkRPSOeqVuw8vMfSs6FqacNdi7N7lZljtCycb5ODDbVRcqT/o4GKUVYnjhVfLM9
jU/DzJBEZXRImo7l1N06Egt2H8PgVzeWm1FAmhYt3BqpUVS2weSXhyKJTdlCgaacIOmqli8FGg+y
mZKOAJRDSzHWOUzNfR0tnIljYGQHQlNJuu3SprMRF8OW8p8BQdp6Ljgd1wMMf7rwqEvolzYAMhdV
S/DJtrpcFgq3qDWYH+B/ujN3U9bfQJscSJIYmjb6ApTTXLETJ2rs6pFu1XDtaU7/oFNRFAcA+dfk
GKQOwgKFWMMfy4yubg1FkzlrTdQnv5BxIxYaV56cNoeyY7MLGd5BkWQgjVZkAianmAtAvGMuUGlM
sym8CIKxojiKWzI3fANN5zrGtlP407J6UF1c3PoiSr9TVs3sbFNqzu9AB3biqMeqG45S6PB+7bNt
3bUr5W0xd1gTuAN1sElhYsO2joU653E2/Ah3eZkGDqXuPvVD2Z3gZiuXi9Uv0tXBOERP22AmXM3x
0l14SHxm6FfE4zNqdqmHuJScn/oV4ub1vBXTBBM4GEXPJsFxGcFB0cch7ct7byLYtyzRVGQtgMRb
eRAOwJxasGzB4FaWf8ziMgPsgZZPOJahr+H7EojzOSbhT55uWl1sboju4aqRuAO3Y37RQ2FPnZQQ
tsRHGs0DyXNEj6GJ8+1+NpxeBghREVkQLAu10NI+L6gSXwMWhBYPoh1+sMWPca20Cv8Bv5bFNSHr
dG0Itnk7L9D3uoColR2B/E8zdsy6qjrLF7+BsAS3WlNbEcIsp5snXzUKwJ/WSfBHWuDiTHpZdWaC
pDxXiwbCS/d7eaxav2u/48GraJq+AR8w3YouWvFWGgN9x96RUF2MkcKLCacx9oIoM4XxfFSNY1N4
gJUvZuY71qTwA1eIDqLgAmFqBhoVdv0mTrDgG3sQdplLoQ+4jlCYz7hKYQE9JU/GaNyFbHPsF3C7
NK4DnQp6rh1b43pMvJB3RFvwAcfNx/qal5A3edwQerOrER2VrkZ3ZatgfCn5Dn7pott+i4aqzpOB
uMOKY+0b6iORIDOYSvB4xbaaOvcrmj9ujscDoGibRbXD2vWMpHztWlGMw1MoOCd1r0d1a4O++OHS
AX+N5zSDHtBi1lvFwY5oKMVNdVSs4lUNHAH/xgKu7tFRTqeD76NiOUJPdY5hWdNPvMHjRCB6XyiQ
RcZ8jnmDVNwchaIrihA07sLalwt2h7HZfK0ivXmgeJZovoqiBZniTj9Jm0xp8gDTbpTNI6rIQxBE
TjYUiJofC+VV0nodEujAqxDLtIbG3ER6DIvTzAwzFyoDeeIbYwyRXMFd9s3yMJgaeFsWz+WG6kcb
ZwLaUUXsCHTamKDX0HonZY0ispuvsy51Rb3hpwIiOKJ+UU1xIOpljBMUPigL0rV1YznjWVEhR/IO
9068owYzb+gQL7eFWzlsv0iY3yGxKs9t7OagkRjtF9xLKWSPKRQ6bCIScUx5jJOoGSygTz11MTuG
qJxXNVGG/ASEAGRfhHBh96XolU0OKk/UNx4VYqh56qOrKvcblmWIkqcOBQbImwV9cAZJoqBsXezT
5IS7XF8Vu0hCrdco/I2CQQZ/ysUhFJhL0upFIGwKE9KRs6WcWdhwnXWmUdmc8RbaFdEvMBSCfTVo
hK0bJX3bk6R0R2i6yIdkzCg8RNd4VXVSMb3VMRjr38GIxbvR2xTo6EjA/QCvhBy7ZqS8nC8TXFD8
svR8GXGWLbAmkNArLrYBSOx6nbUhRxxJo5shn7brVNqYtKWjYq0ZQHJ4V4vUoLABgNncCO9Ud3Kg
KTvwMDR65dxm8BGmrvRnLA6i4hiNMv6WSZSBTxD8wSHQSxjeIz1i/aGIZFlddT08GeuQiPlaJFnf
n4sIj1WtEgb1WYKuyZfQmmg6dG4Lf8BzzYRHQmNjTlzM+lsRLmglIYegd9mMRKrRHYTg6qyaFYxV
7YqWwRTCaInmsrxAZJ2AjI5S6XBC4SrIW42OaQix9gRnV3Z4b47o1wRdne9ibTD4gWc2krkxh7ei
jm2dIudAtQp+CAZBHkgoDaw17FdSZfg+FhJDz5ZC4Qebs1vLJnRdiYBSZt97G0+6EXAJwmWEbY2n
HOWTK7NoaKfZ0AKkFaNZFaBKUei17uPJXstF9L7WQ7EBo5dboZrSYN82+Say5JhSVBBqklVAjGPt
QdzCyNTXalbuH8tZLnH1DNUTz10ZIYI0KWE1fHNyfiL5DMAfOjuqRBgGP866B6z5EYFzikAtzX1Z
65kmP5WEflgdwz/KHstAK/61lEuFjgYU0Yo6y/ziweBTKO0PVSEOrkh6exiBLcxqANGVagbQeHCd
VRXsR8wWDPYkGEsvtmThmAb0pqLTkPVD2iQjh23Rlsh+a8BMXKImkc7fZVs3Q2UOeIvfmtJcICNg
xZUZNZxTYlnKAk8gJKnuCK7xF5dNeEE49uVW91u+XeFmQFidjAahCRx+49+y78i9GaR+ttsQDFdJ
79cA6nLZcpi7BNI1O2OFNLwq+sfQr6tuPJnjHF2lsrrkdM3usSJR0hikAUdwLuLiwKRfnihfgXPp
gViLmtSThDdLRovLGIIrOQ5XqK6zecXjblgpGbhs6Iy2ZM5TgWBLBS03gVubypr8T55tWXWZqal7
6mA8gtV3fnl2Dt2ptp8C82tMK5S1Ip8W59GY+rgpbZLcLUm0SlT8tLha+tACzNl36ms6UoSZnnIs
8zzBPKnJNTzoa5PEw9TIRZHLWEOIrplBME1atnSDaDzV3RcPHWENvKsB5IVVzHWXqnMzgW9NPo81
6prTFzMu2XbwtkvHC2jLZ7+7gqV9yyaFdDyPZlqcrSCCja1l+TTXpq+Cx03GZmwyFAzHUzwod8xj
N5R1JnPQaPE3UBUbQmQC1g+jq7fCLxzHrlKsxfZM/8HTR350AYd4lFmUg3047vMBZu9k+pXpycXX
xbAJe0iqKf+9oEsC59BNCWTSCExr23PG27niqLj1cAZSeLYH/JUtgS3ZryjY4p9OU2zjkPNdmAAc
AIsOCVt/r4R1F5RPuYI8CWRgGo+a2DcTpIBXwg1+wEELZYCL0br0ESKR5Z8iWjP4WkRT2bXcL7a4
mod0upcu714g1paLlvnQ9jUKt3a72OC19xteANN5iYirgvNoKH5GYR/OeH8ZagrOlO5LrGZGz6YQ
ZLuzkiQzDmC4yD/DHM/80CMw61EIlcnzIoX/4Qo+Bg0sTkKFIsxQoQgjZrOc7Vw3VWdqS3Wd+dTr
xpWuuA9Mhi4JFKNTAGEJxOzwcpPxSiCuwuUymvgEFgvcWKWmSVFDg4j9EbAU6GqwBKDLLYE+/zXB
2Ogfx23XI43qpWgBmnI90hmOtwjbH/5zy7xnPN3Sed0iKhMcdUWnb+aCpFgNGOGhJlT4GO0EfPL5
GGqfPYfKo0mQV9xPdcLGYqw57hl5MEuY/dF5jnzCs73lCc0F5N2cAdaM/YXfe5B2fgLxhLKGIoD6
EiwqmBAYLMGZRoOmrMF5M3icvUN3todoRZ2QGZ62FiH+kx50Auv2xbtfgaT6RmhGfw79SL4tK2Pf
HaJl1KqhAv2oI8g1N0TS7XGFhznmlwZgsoq0XOsEuiG0iQWwgQVyM1ZHjMbXZkWOA7IpaJuHdYno
ycNz+cGs4/SwlgzlFqss75FMazyLBgVo1wYdXogGyt7qa1nAYrVO6bjc475GDYEvwfxDBen4R6t5
VKArscI0fkt7WW+Q7ruHoFfyhTjSnyMbcH+ybUoeOpyg34saAdwTKJ2MSPlDlG6rLslBD9JhPtcE
GrplHSIHha99upaPGpmhrzuUG35EkR27FqiWgh+0yhF+Q+/YorOSbeYOdZxVILaeuG/QlJHmPkMK
yi6SagM3gMdD8mK6XN65OPY/ql71/kqvopzRmpyLrA51TtUVM10pD0i/oYe9VPPYMqur8bxH6+AX
Q6n/soIXpLyAqGRxD62yXWAObUfVQPqrtAfEL8PNtih/T3rP/wHLfL6E9h3pmnTqkkc29dVaSylR
QHZo5V4Xdhsp3JtySAcDwNXb2jqZfRuGxRHcoDmunHnN/e1aCVT/ozSQ5gxXsTpO6dAFdR4TXOYL
3jO0yMIxCJsBd/b9FuHZBrN5Qm0SyLgMmk5hNKJQyql8iHLj1gtUN9IvG6JldP08EufDEsFZqaYo
wW+oOIrl3A+omTaChRbbxwQo4w8DLPBqblYZNV0ZVOKwTskyNMYJ6J7FANndCpNA8YtWVV/epGgh
/hFwxH0cNRJenMU9ku7WvjynZJg5QrZQz/c4DSgOwS7H3VjKpYEWdT4Pjaigk9v0vUkes3RE92KC
V8TefwlkdKW7ZLroUMgg9WxA1z2thm76QJgsBFLqaEHTc97Uz3ld2CNAuaNuocdHeUu6DE4C1rgU
gQH66H/IPC9Xq/bbL9HjTr0Ox2jGCQX3ezohFPYX2TbG9mzVIjjL15A6NIZyR47DXFXyZBG//KiW
Bblsorb4qEiih3ZINb+Hj2xwmxYq/WLRS2W103lxD8by8KLZHLCD7ItM1TaI8SOXFb7kTZ55idRw
TglKAcuKp8Mgb8yaBBd533YT2bHGdtpdJeU6fUdQy791rsTDWJBAUZz/En0sQH/dGWojmwPHNcEB
6XuObKtYQwUZxlBCIKPXCBSqjP0kic9sPXkAtKArtlCBjkxshxqc9XGpAaWPHxGe5A+pWArbOFEu
F3RUUVWrIgvOhV+n9HLO9Xzu3eDYmVjj7nHYUEi66qDzqI8UEr0Msb5HipImKnvZkLh0hwyFbjwP
HAWrs6koSdWsaP0/Qg4o40ewz8asdWLV3RFNXHoPxJSAr0qE4pQao+oE7Lx7yfRSXJsl6NFk6+Pw
HOB+PqLDZHAQ+qHqryL0s6Y69j27C+IIb7tx3vKDnCT5QYH/U7X2BhcjnJzBCSvFlg51iHDqC1l9
hDBSyH465J7Yb5uQwMAahVujhuSieQRxMfjJsQF+TkA2dA16FuQ57WN+aydEEM026wT9cYi6nNxm
UOPrmJLu4HNq4XroB3EhpAvoMQpt8P/IO7MduZEsTb9Koa66L6jmvgy66oJ0unvsuxTSDRFShLga
9834UP0S82LzUZlTpXAFwkc9aAwak5lIpDIWc5JGs2Pn/P93Tl0WPjuEkGKWm250onKfd8UiApvm
CcKvU5uNp+ss7dw0+8EJoRMQe3EKxsKsO2my9Vo9roKkbbSThUQ99YWqGXYZlTHLH5KZ0NUW4+SS
ZG/6kvyZbbJRs9oSbcSo+zyWH0mx2MsunLbyCI+sRX8WaDK+Vibg1yDXCo2YoIdo4cUpi/YAOT6g
/NY5vldF7dUkllTb8GYIB4qHpNWf6Q3S3NlaocYcIpLlU29Ykxrk0q6MTa+Q8yGa0IYscKrZ/FQV
aLrPEtov6X6L0ORCKtLTgsYT2tW4rMdMFh8rOUNrWt1HtAZZRSW6dmsRSHc+JTXKuqLIT8c16AmA
jil3TgNIBFBWpl8VnHbKm0gXy7NA9OCeVGY5PLhpGl/bjbtN41rt9rOiJS3Z9lYnL2DK3ERu4HkX
vSenR0oWbr3HIyXOOBA1z0oRszK0s85P5ELRr5dp6Txiy7FHK8px4KpmK6JTlbuQu40IIkjqOGbB
kTM3knA9cI+buM7dDQtr7JG8mYZmXyH2IntUF8AvJD3hi/O2MBIWS3PKLqUZzZ8btu1bg4eTouXq
9e+VmxD1rrS8897wqnnHNVZXZpbVhLHZHJEpN/iamtI8ywdFjPxrKbyC46jDNPdpdWHiixUjmkAe
7I0xReT2Se1bX+zZIYLQ2yj9hjYC3FMP+TPzHRAd3gUFXpJ+bmmSoKK/jaVuJDPUYvkuFAxN6Eza
q6SMhepXNswwOr/bfRxWZdPfmx49w84GChtdKAvscxyHbdy5tb3UdAyhM/YTapK83kqFM3aoThmb
jd4m8bLzSLo/YI821rSxxclFjpSc9pKs1eD3XY6XLGm1GI1R7AjTzzPXJQeksHewPdhxGZpLCVSQ
oE8rtumSI4UMVXfw1MY3mkla29HohXIpyD3T2LbOi75+qZO2TS7n2J3oXdClOQEPfSwNySqa6rke
FsWsIEAZYySd7eWQUp6Wgd0ZzfDQDE2z7Ahg6ljxs8hA2+TNiDcB0+mJcqf3s+lCo9dzJFJ+LGzW
wdBptDK7NWK7GSNfBS9agBCVjXFv0ny3vGxKZVZJxLDpmPtOtbFV0VZTJ8ouVUX5pCZiEifZPDXO
+nMirc4SeBXDna2NC6GW4i5u9UKDUZ3QhrIfY/S1h5PBHyrFmjjmL5Oq7a0516eLxiSJTsWgHsvv
gKzHpQooJ3MQ27a1HUffI29x6B9tZl1x1pW0x/2U03mlf3Y19s5L1a0iO5gBz88fKbe06r0YbWKh
IPJsoX2ulNpS7W1RUCPcR9o4UlTujMVdnpW5WgU9hHPJU4l0Nt8xTEs1MV7bcUu2RJoTPBqmovJy
a06sky/LQQoDyHdbswP1VCFQIANDRQXKQ87dwTzRDY61H61lUO6EpVdEGsNUWxRLorGVSJx7teGV
stBduF/txrCdr4Pt5k6/S6mTxolvznZWd2SgUlM81i67zLPH0TUKZ3c20rM5TYv+ypINcOwA3xvI
78SZI+dsbrFs7FJjHMW5ygnd3Ll02JjCgtT5cmPXfP7KV11KBSD86eD3HKfxXNzbiarMXyI5s21Q
K5HevmV+c2m2lns70uLDeKL1I1tmouqUUkivTe2pVAagznbn5OO+ExO9RPqySCe2yqHLLhFEJc22
mpyhOm0XdcnC0RJG/gWyR9Rwzu3cNiTraar7FqnJ4melXLSNoUjhUMsg2RJIyyzdx5w35hYmYDaf
d9LiNLOo7K9hP/dgEeA9y89DPCcv7bxo7YnNIpBvZjOPPitxW6l+rIzTA5TNWN/OqpffppUwBh/3
fEGTJbY/M4Rilldf4i6PHM5ahjfv45pvCtg3ZHQS87o8D1aTWRsVrbPcIczUHjAgkWOyyNl7/uCR
h/Mx1SjXVFLjYpO72fJFNk51ix9au5durDocmLo07JokLSkiECP6SYPd1qeEklyUnL2vXegdCJnN
Tlh+ZEfJl76LOy0YrbYffVHX8lHoi5wIZEdV3WiD3nyTQMkfpyGfTxWC/QJZTGWfDB3Aew5pdqgY
vBc0ucxPjCxr0Az0yzlloLEIq3g0zyrenslf9IHyTS0jGvSa6ZSfFw5NMieODRwjjboW/pjoNT0C
KIxTmScJ9FUs2nxfV7VD+tQpxnLTFMjbN0tC5fc2Y0W8V5W2IycNw5TmEJaTSOoaBiKEQrMRfSTc
3fu0sRBN59XYPqI7cm+jXGj5Ni4jx7mt6Pz9qaGhJYIdc7aevWrMJckYq5ObSFqiDKxpzsM29uaV
7ZA7kJqBhhXBNNMF97zrtQlcR9GIk1Gdkv2EmLm6sLAypRypLbZvry3JZYCTo14DbJLcz6SryTmm
dasI6iHKYnLPHf172fhLCp9N5Jh+YzntlyZmbwpnKdBzZBzd2Y1zj863wxLJPWmt2Nx0bieSM9RU
iqCzYSqKMI2W4WFBJtCFHCPlV2FryTdA9q7rT4k1nwnAT+NWNk36pe0n5MpukmTXfW2mlC51t0K3
KJeeKkuvt2eclzi+guH3LlZ7Qxxowk76AKUPdRiKq1R7+7Gk80Et6Lvq03C0Y7MaC1Pxm2jp75KE
k7FPLy7g+Q6RTrsxZzlf95kx1tyS2VL9hBVo8ePWKVjxNA/BVTx2LOeeB1p9p5HS/ERhH+XDmAOl
DpiWJK6zJa3P4pkQKxyx7owsbmtTQmtJm895Y5j3qjdHhc+yz7zRO9nr50rdtqmvUgl6jOPOLjjj
dUi6q67N3C2LkZtsaaaabAe1VobAoXilbQvN626sLl5W7Z+lX1Rxa1+D1gHzKioWcV9ZcleGSSrl
dYo0985Im0actZ5dJWFkjlkcNIgO+jCyotil1kOQsXVbquJrCoG0/mgNcU0uU7OaraaLTGyH2vTI
/3AAJAnbz2MwSG34UrL3mkGhwcH5hMWiXDaNivaNvFvixKGaeCmUdMfozqikyOpRyxY3DRdTcZ+c
qnONoGnKeQx5uaEnZKIU9HefO888adSqvxhnulwFkJDIsrtClKd6pZDCTjROclsCBP1jY43tC2so
xa08VddkEZltlePnrLlBm9EM+iHL2mWfIaUoyMEqlGaRB+UPbdJa99oMmPhMY7+7WYRmEw+8L9L8
RVeGWhyskgv1SCWmO4QelUUvB4Iq8rB11m7FnFgnY3Z0lEMrLJBfcEcQwCHTeTCPDpTwHFIaWyyl
G9Q1OWin4OlblYb2KUfTMUsjDlJo5Ecu7Rd93jroDzkojkwyiuvXf5LfD7HGThSBpTbpMnwGJ7m6
q2gxsBOU8H9/KLomI9aFHsWucmjYgsCjFTKvnaDW0BUYbtrvYjsfdonWlEdYJYeq2pWXvHZp/9EU
AhLdgUIvmeqS1250gyirSz+P6JaQOyLdySyz/XpYjpkY3pggq2CYntTgzVAGHjy6XNZLhITEQz8g
9ZNiGecTl4X0yA1866pQNONp1cGf/jJBMLMLJ58zL0DCR8PZCQW4EWn5phgtyr5Zax2RU74xNzT6
uOsE8rglqNS/nhs6CvGuw+EfeHbzNTXVfBNPaMzToTqGB3nr/oFGhFbFws5sPFCJYpFr6kZJvYAM
SHuHIMC5KAh7j9y/Xwx767Tw8OkxI2z4Coc+3dpqLU6HPCalJ4lf5bV+gWpD27SuYlyNjTsGWZFE
t409ax+pLA6hjkbm7rfXEjw+aL5N9kwcNeut+OmF42jnYNPgpnYt0vkg9ZCqoNIyjN/tVaJh7lqn
pEvmju7PxsFAepbg5KbhKS5dZzR9WgygJ5vUWv+0TPUxbOevU8UAAklNC+kt66R38MIpidZROuEI
ryT5/JX6CcVNCRPhEaNdeqzH9KFhY72y1atrGyt2nit8fQuzrNMiyhwkvBzNvaid8qmhSr0lqvlG
9ksE+CvMTR6P0xErz68LNOOuhA7ev1XSfDCuPbutQkDP+2CN1ramXVfQDKazFV5db5TYloGqCW37
/nx582LpWMycQWyMAef1xSImmc0mp67Uk8zAy47UHY2f3M40HPR7M29CXWtQkgL3/+3Xn8tdG4ms
/loHB9DrkUuzoUGQmL0gMhbxsVBEeSuNglTqNE/i6v2r/HUBwMIL8Xjd/9iPDsExqdFl9dh4jFXG
7k6dZLPTFuoI74/y1iy1ONFiLeL91w7pAxzLI9KoDgvobLU4hivqVkMpziT6+CM70FtzxdJxfmEm
ddZa0Oubt+Re1zgQmAIPtdbl3Mvo0kT781mDx6CGS2lGk08QkFnh+5f41o2Ef0cXNDoqYqNdb8FP
y4uSqeQ/B062y6SLL4UeW2JTeL0xbd4f59Aqu76DGCsdDJ0W7DHjYG/oFI3eB9L2sBJgFQQByxuX
9dqGigT2SQQMNJ8ZrOcWEeTlZLi/26pyHZ5l3HKoXMJFPWz9Pow65VmKy0EEJDswgbX7me7QcG7K
YBuq/TEC31szB2bjymI1yNsf8jUTIByZxMYauIM6bukBcxPRNGhDfzT3yCZ1bKSDGwtBdEllw42N
7coKC6HR8CHLo41oavPk/Wf45lBrj1YdbAW4sYMXnHRWFLeR6QWmkppfAVXQCd1I6491mhzrUf5r
6LK21v7nUAebEQGGPVBo8oIx8YBV6/QTjcmfhfT4thBk0lvy/Us7XDV1i8BlJTqoPwjP1sF4HG6A
uQ35EE7KpO1wH81Is6S3zdfeAYYxj1snJoVjyKI7spId3tQfIwMGwlO47rqH3sVMH/A06voQul3u
fhdV5Z3kVH8B42vVkXfwraEgJqqszdAGLfNgjbEB7xeyVwdMs6P7HUm9GWCLuO/HVjl2TDh8futV
YRdb+cBrN4bD960ohlZPY1SsijFfUHHRPrZian2KE/Zt4RbHXHGHqyfDreZcSDFoFgFeHlyZ1g80
PnG9MZyVFI2k7e6sH6YJPBQUTauKz0H17siTO1zS1kFZTojLzPWg5x0Eoak1Nr1Tocx0KXKuHXPy
/QiK5KHFK7wl4rBCkjzVaTI07lMi5+nut6csIQ1PkeORwTUfvPhjTBGtlaIPhWz7XZ9vq+rWEPFw
LRLXCim1VkhGqmMX/cYcwpnvgTbz4B7imnq9X4wDwTyD9GHeZtRpbF1ZAiJU+3vcpmgJ3r/Etx7r
6sY33RWAy2R6PVgzIAwhNusxShlp4Al7uqzapLuONJls+waxmVJX6pHHqr0xd7FMgWkFP0hzj0NS
eZE6sRrndY8SvdUvddK2VF1cu/9a9JW3b8ZpuneSJT/N+k6/4YRXfCIpbIQNjt2G/jeUyiJPpGSm
sGuEURUZvkZz8WMR9JufEoXaChBEY3o45WcO6XSVzhAlqxj0mt5dfGaJtW8Lpdu3tlV8e/9ZvDXb
HawuGNLRLqiH0R1mz1IY9jSEBqpoBQ2iUkShgaIJscxcntFLNd3gXorO8rTo9hHMi3H7/if4QX34
2bW2vnDERjad7oEiI6F4PR1akpz62sEozGtbnJF2E1uH/ud7J07zTd3JJai63rro1KUOraJCxs0T
DpthyCmlIHB6/+O8NTlpNeMSZwOLMA9RPAj446jSKTEvUyLOhOzlzahirlAS62texw41prk5Mjff
GhPkA7EvkFh2q4NtaipUdVGmuA9xBmWBKfVxLUX1zk0m3TH3Kd6RTRCR6RzZOd4cl2YBK6kSWcJh
RzSNKviSkGajeblhUz/oyxUcO9CHlGpKgm1WUZNtljfmkUf+5rjADddVDiP34ROv+mROB6vsQ1Uv
jL2T5baNrLjPziJc35uxkhpFEcxkR9ad9TYeTjReLbYwgNgAHNd34aegeELeO+gGTg+AmeNDms7d
Rh9s6+H9CfTGG0VjH2zjvMDwIg85AmhJC6v3li602yoLPahDJ9gCEFF08Xdsy2PQ6bMeEBoY8PwH
4+T90d+4tbg1VRp4mhqqvcO4gzhBtrmWMJWKzD7LbFTzLj2ZdkSoXdiXOvyApjsGzHlj0WJQsilE
BauL/WD+spNBmvXYs4aBGjLkFHZnSVI9d6I0cKxp/P13FNSRvm7SdF1WD/dIt1uBy7bbh2YhlbPO
7tqbBGVvtVXxRqaBWvTxVnqOvP79e8vJn5COG6vTivn1/OlxTFio6ftQGZZ+JytN7HurVkNctu61
jl4dg2Arb/4Tg5qkN3TQKGvs/HrQWnSpWljszHaeVGezSd67dS3lW1zX804t9Usa68r8yJvyRjhA
GMAU1rmPOgT+14PKKHPswoz6sIpER5LbGO56emwW7A8tFtT3r/CNIJ3GFripmbUMdnjoH3sUhMM4
EXBJvMUG9rFTa1qMO4U6pt/j3g4MGN3bPl/ax/dH/qX5KFsPhVA6yK7grLXl7evrVMuFLV566InI
FFCfkM1lQxHyOwYMuU1qg/aoRt1a39w6qvGuo1FGzKHo6mlB4+8HqjEIEvWpTDaomvALvP/p3nqr
2Jd5sUhScog4eAjWOKkKKzf7ootYzaVXOuah2L6gMq76UTz+Ltnvx80gd00GlpiMXhmvb4ZMXM1p
Go4syUDO2uqhF+gkJ3ep3uu/vwGsfGB0o9ZKLz5shkOtyOgS/GBhhMZ8R8j7seQt37HAcHbxWuvK
00Ue/v7tpCEu3DsQ+vTfOXiRsLRVNiLuIbRERa5AK4erKS1l6EUIS0x6vd2+P95bKzGMPdczCOZc
ukC9vp1uqdJ3U5ZjOJqRup+TQcND3/UPuB812NMiurSrKj+WN3hr0gAypY8LyMuVmvh61DFNvCnG
UxCWg2UEttegLCtSZYMwUFmRBMaRJ/nGSmGgEDYNnifNQA7Hq11WYMrOU2jJOL+orbT91Oqm3JFP
yz+/f0PfuDQy5aDguD5Svvb69Z+2b2sh17ks2UQZEvml4zYONmIbA6IyIP4GFb8cCcveGNDEZc0m
Tq1vZfu9HrCsTBwomCXCvImjbWlPL8JM9T2t0mroR1V9ZIK+cSvBacL1pcILU+LwWEQhfaDuq05h
x6IVouzLd+gaTNTl9jF4+A+q20EotMZBdEAD80U2+WDhsxOkY3Y6z2GfJXJvGVALmlQZbrIh0zb2
1HccP9XyOh069bSr8ddYnbdcqdMQf0khYX/F1W1CODDa/bg2ZHEMK7qLo3a4dDn0nTIfsn2JiWUf
x3l/DE/21oEBnwKHVJKO1q9NrhbNoIUm+rfQarsKiVCEEcvSZ+uMFnXlpwolB1GsnONHj/34pGpS
uCNIhZSX3qhSTCEAAbrN+3PzjT2MagBlMo1Yx6GA9XqqqEoFGLVlqmh2ryA2Eu5KXxqhsqDoqjUz
3y+K12GurIwjB7i3RiY3TyKbWgSkosNlxhroB5/Ec5ipzjMNJ0wC9qW/xFFuhVqvF5/sbkz9qfOG
I5HmG9OVEgh1JY5sTFddf33JMe6vsq+1OQSKniAvs3OfHoFGaDXjsTbcbyylULbXcciFwzc5uEaj
L2KD7XCG2RCt4nxzEjuUOjM13Blxo1zavdPo45ELfOP1X1caWlAQGKj6YQ5datbQ5hXG9lpCOFFR
xKLVBtexX6a5ZAUA7VEH70+jX+4ps5kA01prE6TzDk8olP4rbXYHyduXdpedlpQ7vTKnHVLK360L
6gzFhIVQQRTj/tKPrs6K0c4cOBir6PIU713q56OLzoiM9pFA5q2rgjRl8ARdoDWHu32p1TJzbUWG
WIHJ0IvWHAIL0UqCTGkqwvdv4bqNv1rZgAiSmISSToIV4e3Bm+hik0EJCzYhRS59iQKbUv+yVABY
3h/njYti7eHAo3P/+Mt7Pf21GOhB3BgyLEY4CCaeL/wv9PmNvap5en+oX6b/ykW0CY1ZsTl6/GBb
/rTx2bkHgmBNmGNbbfb90NVhh7ty0w+K3JL6lp9UrZi27w/61vWRnjNWnCwngcNmWAmMPMyqGqIj
5GtwM/T0tpTk7Jwecex/ZiiDFgTrxRErvb6VNr43DdXiqm/q6VJrdaiW4M8hifecP+px//Zt/h/x
S3X9x0To/v7v/PlbVUsQX0l/8Me/X6Tf2qqrvvf/vv7YP77t9Q/9/ap+Ke/69uWlv3iqD7/z1Q/y
+/8cf/PUP736AxYIfEE3w0srb186nDs/BuGTrt/5f/rFv7z8+C3A1l/+9tdv1VD262+L06r8659f
Onn+219XYua//fzr//za5ZPgx3aDfCpfDr//5anr//ZXxdI+EFg7lH7gGAPoWsF608sfXzI/0FyU
3goub9TKw2Wal1XbJ3/7q/UBiYZDZdhG7bISIXlsXTWsX9I/0OSSNUWlOkeGd12w//cne/WI/vnI
/gI86LpKy77jp63XKzGVdsdhXpARZxB4dYdVxqbXdFrBYcIgDhtJp2DzhPaD7jvDcJujapBIo/Fw
FNaMXDJtps9GC4FgN/V5ReRLZBhUs5xSSEkwDgKSywJKuhFjZnelZm5Jw+fbNOt7EfbWMu2rXm/M
sEPT7Pkp+d8J+WRsk+3XEEj2qOiv2k6p0i0JzbiBmNUj5AMhBZjB0BbkvoNclBO0xN13D9nkxxGN
AI7HqO6t/YJNcsbygYsqFAJoxs6UnVJDbxqWPABhEc13tGuxT6duhFzFzW8/M8dWLSRr6E1TzcaN
HeejoI14lT3nimxucyTAnz0NpYMfj0nzGOu9M+CAHDPl0imneT+pRoPTPWnki9ArVd+UbuV8I+Wf
PJIBdG/RqgqYX5Wz6Oc0xlIM6PHlEpF3tcyHpvDGPDBzJXN9b1LEs6ZHNuiLuLfdj9hrsGpGChaG
0NVG434sKarji3BwacIrHUo/Eigcg94m5ecPUqGaQPxrp9eqIDj0cy8Xky+RL/MUk3E2fDcbFPCb
XQLTrm859HOWaOE9ekncnHLgaZ7ZqlWyPBIE37Z1pAvWJyuMVeDV6jKsseFcimFqwd5lXTeckv2G
azYg2xWnODimGMvn0Ex+L2zF2mH6z6/Keux4nLot6MgnyiwJIGX2z4k36+35kMdKdILhsX2UnMif
Sn0yn20oA6jjoeF/NDMl/lRgseBq3FKgxKhNsqkgqPLYN4Q3OHFQTzDRg1pV9QvTacwXUI+luMqb
ztS2tFsm+PFHMWcPPQdjE68kDuVAQUE7+/qw2kPgP+UXcMTp7pt6aDS2rM2Dfes4dQvwQ7HVEwoH
MZXo2ZmzjZ3YqK4Lp4mTe5KQbkYbVE1OUJ9q3jPU10P92OLkw5vTxvPXlVca+WBzaC0SpbJ9pPGM
tpmbtp/9Fr3tTZWklbI1xqUQN1pfYyNaaYHKiVmY0/e2j7wUbCJEtCdWLtymhhYZzpno1Db2hdT6
aAOJEj875i+bc5QQFFTaDqNwIJa5RE3bF9nga0XSez4odUheTdcASsizGHzXElfpo1rayUtTOrgY
S9upOUCzZ1aY4ME/8qyMao9Zv7zpl9act0ZBkdyXEJDkBs7F0m/qilRiWM/4SgAMTyMdu6GQfVdy
smjMkh6EhJe5enduj0n55GhI2v3JNNq7fMIjARKq1Qn4FHxIQTl4ZnMxJFU/h9jfIw3JD44RH33H
cDq1cwWXSlDo1fRaTXFDlWI3A16D5Fyo482COemxToCh4ZgEfibUjlYKrHz9fdGKBJapbuT3cezl
uT/qs/MJ9493W/eFfq1K1CkZBZmgiO2h2vBxEroJm8Qbm1aIyYaZMVQDL21jf2GFTD95fTc/RZZ0
3RPXg/0RsFI3wsc0BBA2yqPyCqLsmIQwZng34zKbrumNqhm+0IbIDITMMR+rHOf1YFEsL2KKTq62
cfV8mGHSlM4+XuxcIt5Xuvm0iAa8Eu40RMx6WNVF2KajI/8Iu/4rNvDxpe2H9uUv7N/dX7ZD+fzU
s2f+N9jKKca8t5efp1/lq638x/f/sZfr1geyFaiN1lISC8HaCeCPrdz7wP9kiycIh2jKyZkx/tzJ
DeMDRg7SYpRi2LLXBOyfG7nmfaBvKKdKBH1/fPV3NvLX2zhtUXQ6vRCRo4ZYD6yHZYIO5GwHtRje
wigaf52dyCNKJb12tLi9c1p7PpKwP4hhWQOIQyzyulwCSsvDll1WV1o5bzTL3FxkIM1MZdPpytex
hI7z0xP4M2Z5L0ZBEGGqVB3WtM0PpZxzEMTSL7HI3B7z3FJLPdbCosbuot7VnqEYUgQGp+IySBwS
4RpnhFnNlmTjCjUH17YVrb2sB7A06XOoyRHIjb20e8PFeT91z2wJMOuEssR7u4TRdA7opibvH+lB
RNkw3XSVld8NPWWBLbZiA0LfYBfGuTenRXOSFN4EAFCrBy+sFKFV32aouvPWwsQU72wHyAr9vdQZ
Cxl8KyvelpnWrca3POo3KwBhCDoB0+IycgbRXVc2PUhDIC0yv8jqeP5GI+DurE2X2nkS0IjMC3eJ
nevYSqOLWjrpt2IuYBeVFkoxsjQkk+ZN5HiLaa/rO4Vdf/HyAhJmpkYX1TLnONFSJ+9cP+l77iUt
RFrLgB+jIbw6t4TTGlDXjGKio7Nigy9cZni4+3V6f4tXhtfnUkl68C6EKrQCmeVQNJt5FQJD2I2k
0M4wcNHk3bcgE3eqb+YaKA8fG3NnyY2aReZihHDroDLsikoAQfP71M2hjtCTqpoemySbmgtAiGV5
j11cTrZfVlB0PD9r1FH96GDi6WRQ68aMiwRaAb1YQneiogGZhj0LTY7NrtCuIE/FSNjJq2byjBDi
S7uYp5lQyOdc9cggRHeTKmI1IdbIbYc4UKdIuKovTFPWfVAlMHKunR6v40psyQxHXMEdGtTbCCOh
+BRnUFJwh8Lcizc19eXuqaA9YEMk1btS3nABSNw2NWlHC86UMDtoUVadVMh4GjWhTuDTw4nw0jFw
X10LoF1XUW8pYLe0dATHaC7tpyamZeauGTsptnWLn2PDc7RLiJoYyPwM/sO4sdMC4NXS25nYj0CA
gSlpkDq3kyPabwuGwAWs9pCNu0WtjfjjQGzcWj6/TR1HohJEQFf4NVFejHoES0PhXld4VoDuQrF0
oZMMnBPheJRTD/pYiV1vDerSvTEBCNqoTTzSO0+4xhWOPqzyvZFxwwioBuN50qypJtQWVnWp2YVr
nBfj3BRnqRwTAwoTe64TqOaSzHeZ0XcIIJpm/dZiNjKQYa7QL20lx/3tz8lkWyGiokjfYLck9ZnJ
eqz8NHbs+kWtClKAVoWVinKlA1u207X2azcMeChzK51P0r421dNaIY1dQ76jG9Zy2jacKAfOITnk
LJ8M/jKM22gmWhHbypotO+g5CIw7IN+YxfooqbVd16lwKvqhLmffSGS912VnEwzZdS4I7sjS+4kO
t4F4WClxXFlNl2/FOKgB2EGr3GN+sVUaCZTzapifPBUxCJyN69yrvW5fD2K6zzVgphcRLzJ6LOpF
2l2MNREuoQIvJftYVdFs741+htkYGGaJy/DzXIJPVYKaREZ/YbslKEyArkq6lx2QVfxwesVnsVPV
hqudKPV5mWVqcqLobtHs2ilKnksEoEuQLHDpoHrlTRroHAguZbzKoTG7LncpkLRka9m1MvmNWzZn
mGbdGbYjrstwBIcwbnQ2BLHJtXSY75iVkBJlAqruYVL0mehYI8+I9AFCIYv1Z0pytch3be2Z2fKZ
9g2mdhsl9NeFiePOsvqSlKPU9c8aaBmPeTllvM3dypqD8Kr7Ju1IKzus+gW033PclGXXuAG1oKjq
vo40Qkpx8hiSLubTMwb4TjQPP7ak/4pIqf7vlep4PzwKqm/VX/7l7OWlSMv4X//yL//zP4qX7l9/
Tn2sP/9HuOTZHyipG7hpaPmLomDNnv8ZLtkfVs0Ccc+qMEDJ8Y9oSdG0D2uTltWBQ8cBOmH8I1xS
NP0DiQ9+QAUBiPiTKOA3Eh8/coj/zGWibaAdGElaaqQIHdbcx+vEGLAhuKok4nY2lQRrhF62T9sz
V78S4qRvNzZ0lPKuKFW/hm+C5Xju97ZxRizhy9KgV+Pp6t8rUIPiyNzUKV7AvToFhn3aQgEfQtsM
0Yp2HHm7uzHbGcpOifZtHkJks5pz8LA+UFs0wE522pYnxnQe2ScTfkOyt8XG7ndiPquXk7TaRmAC
5b1oSTpc0LjgY3cvnucn6/v8VO4U81KKmzT7LM0TER3p32i+Dil/vUMHWVhspEiXwTbuXCXsvsgX
51P1pfkC7c36BOsfbsFX2nw7X6sv1ZfhhQ2DY9XylWxAcicCanoDXLB0A0fVNfxq2FjVfsrOhuyb
ndMouNlly0WHZTrbyuqEapwW763hc6F8R+DiCxytc3Y9HZOY/0hmvfPQD8v+ToG1MiK7vJucx7q9
cYu96p5ZykOtX5u2f7l8V27cx+Fc3C8f888Gi66fkyEKmjEoF99rAqDfXuHXtxNH+sgHQ9l22Cj9
I20Aj35M3oKfq7H/jz7msQly2OLnv8EEObYquAcVjv//VoU3FgUPBSdyVlS+lGgOjmJCwyQPY9vY
pWXj+mQfiyAzrCCPwC+SnwrfP/odG+1gkf6/HO2gcv9jxfvRwJE+wIgS6Nv6+r1rTSBD5piauyGw
dzKYQujhm2zDSx94IUt8sPC3FaSbeIu5YmMdKXTj7mGAg/Xp5w9wqFAGDwRiRiTmztwhxQgBxkPH
giGMOmwAHv8oA0g5mLPNYLyHNfwMFkN/0Bt/IJfZ+KSFV7bNaX1HyrOBhrfsWjKGX9NTMWNj3Wj8
3wfxEt/0GujaABxT/qBcGuCQztIHWIr8F//OX8Y9Iqg//mDWPiDT9YgIpzv20YI4IU3T2igEZJr1
fh8F9n183n8nvaY8KBfZLYwWZPTGaXwdf16e6GSEaQ5/0ma8jc2ABnTntGE4bz/Ce6oL/xz0kP2o
faRvwC6/kp+mM2K8W84bhZ/e5hAogN1Z/r2BFc+PGxoABCvCJwvo4bt8zk40co2Jn35HoxB/p1/N
t/objeRIQvOPUfv25bN6abDtjqGkXUYXGPVDYQcY+ot8B/1xbfJCx1rXBwh8xkkfuEJJotxHkLej
FQJ8jORM/V/sfdeS5EaW5a+07TtmocXDPqy7AwgtMlLWCywltNb4o/mO+bE9Huw2JsHahE032SRt
isGMrAzpcHH1PQdo5AuJ6OVlnsn3H8v8V1zmJWkyr6T9raUJl8S/kiXIaaPkAXSXENq/FGZlN0hm
MCaqW8j+ey+rp3EAbmIDIMeVVQG8QlDUpdLWpa+cKYff4itnTEF/l9k6+gkQp5ERTJ2piFhD+tJS
MtVFOIYOrKa3D5MdHOhSocXiF82Uwz/9RVckg/nC6QisooaEV3DOS6FDpIxkswYQU+d5HlXMHLjb
gHOishqtZNSVOXUx+CvDquHQZ97kCMBRISAJ0kjFkaI0SQDVWTam61EJig0ADsEnGCYeMnNAVwLY
GbhWDiDsKYAvDZEceXHGvPh2kMFAKcYogf5ahV8bDr66nNkCZXWsA/Y+UsE4RNE43iM6QSd4TUAA
rDAEmoAeIGNJyKDMOuTbiAhGGzqUJygOsImqIE4f9tkzIOUN4AnQJaX73WP6ebpn6+qniWhFKcYH
SNZiLYS4A+pMktHoUh3NR31lruTHAr6Beexfuv3gVvtwoRhyacm1WTnyX3zJ51gT/+4l5zvuix2p
yb+UjHmQZqKMfly3fOZsbzEpnoF4BFStBUW/tLWunGKfiot+j621dK28pOvTEP7pa52V+/8kh4E4
AxgTReT/zWR/3QUA/u1j1X18FOnx6JOGPD3dXS4LUYnr4swX7/P3zMSJb2Z6Z/HvGTf+TbMOaEnE
jecCoHX9UqyrtQqzXacwkNc1GYgruEAAJMCpIv0OlFTk+XnDbMG1NwCpISBzOxTkQSXIM5BDQ4EX
sGjUX2s1vxrwXL5UgxmislF1c6Du30D+eT5tz5YTnKTAjkEwSsV1hdw38jjnYlMeKxFRcYqgu3dn
rBdkMd/ZX4xlzt7n/45jWdow8xr+f3bDfFdvf9ow14rnTydAC3yEIlNsGFCuQglu6m9rKJncBeNI
AWC2funQL83xLITQR2UtihXWu2HDawpy5WNyi5C6JjMlYEEIKCEK6FMQgEUr3qGr3MYdgocUgO8e
SeAu1QsDWjox14X4NAF/+IlZXDGeev404H91xWY1778SXdfu5k/fVwM3AfDL2CEZWFhdEW4x9VYg
+pA+wE0WgxmDoUrtXzyJM3H5u++SxUmYydXfYhK+F0AEEA36CRHzRzxJmYlGJUJ+uK8L1WXsW06+
FU7v7r+hMo09OhEj775NalYz8/hEzyCtIKvL5aBQk4xstR3p44qt7iKy+nphkL77noz8eVBzyAcg
/Zl1PmFQomsQYB0iEKSfNTI4wa2OUlACjHqwkDn1Jt/WGxzkR31fOeIZNbGveCVoy1Yjjn7jKORe
cN7KlfIElHAKyBRarkBoYZt3HpyTs2ef7xMqnXR73CBesloLFO2kTF8jkEbBQ8FCtyEGxY/dEPcE
OHtn2AbOO7jL7YnWrLDfq62qEPX2hNCUYMN2fs/3HlNPDXkXqLuOXcPuMIE6ofZTQ2J8fEzNN5O9
g+GQ2LQiG5SkOcELVPWL79ZOiE8FoZUb0teTtifp7mQyw9bstQUNBUg5jENnCbFrB+WHazAX4GEV
r6gdi4aut8seQnylzrQb48DDZZIrrh+ij2bTOg8dHTa4nteYvups99Szh4NJHhDeog+nm5S6Kr4u
I/m6Z8B9J+4DntoBzl/bbGyT4OXKBsCgExWdfJ2RzeFyPoOjhDSORnR7W9v89tjTmGzfhiP4W5yW
AoLebti2pW/3MkQ/ukWg3CP6puF9KC60K5btUFnmPG5bsk/WGnYdFATr6eN+G60rVtqIDh2D3Tbb
8Q8rWOUE637TPZYfgM0swAdBx020i9ZthX8i80PaTUQFZzjJCB9Gu3EDvDN8LR+hRz383MdEwS0m
b4cn1EYeTfK8+mjJ/b14Dlk0EJGQcgeCAcwxitCZ+Gg/xWv0ppLOztdPNWtZz6ZN7xh7TLNAB7L2
iTuSkawyuupxfQsn4ZfV/n8Xi58OwixKBQy/QJf46QTwsZ3gSnEBe2eduyE57gc2Odmut9nJcBMi
bZ7qtS1tMERndGzKFqy+JUmhzkz2f4ukWJqfmaKvGjTnDNV1fvim8vbGsbf3AqlJSb9JbGIWSenm
edxRW3FxBlDv5/in3WZzOS9Mz7LQmpn5P4TWD6H1P1NozWzH3/NQLsmHWQD295SfMq+p+JXnh7QW
GrcAO4Ceu5m9KaiNNwU5hBVXZqiKdrl+rO3O6ZzWBiCLM+F3ej84wIJyUUKF58ZNCS3ZXF/HM1L8
uZFOTv6crSVHcszNxGQqMc2RbRBa2LENRDom2N3KuOlW3UqgOoNBwwBgx0JY1NoZGR8ZsMyVk923
DA0YZNcyG62mm85+9pnFTJtrUt2N1r0tXEZo0Y5JTo9HwZTHkKeBzw6LIYFVA2l6ALwxuXtW6HOB
x7mLD6PBfQfrwymHdryJ3dMN6v1hGHXkJqc7uSXxzjqUr2DcpTto2ozsTruHJx1BgYCsQCFC7nNi
kemqtaGm37b3GmwFxDMMAgtwpBo5t+SNz80HH9DlA+obz/d4nhsVb29vyIZuKNjGHN9J3BTGK8rD
nNYpbD4tAavvSjY6upOywuVGAYpQWeJ+rbexngtrPTPlQ3MAs0WVI/KP1QM+G22piR++8uDcsPlK
blE6CMOWL6O66e1ina1Nt1gPDNzdjojUo4wgSgErPLS1VeL4NrBq8BeoX7DQAYux4AozHJAmXx8r
3cAREMyIHEDWUwDa23i1k1PgV69SN8azwyrew+ctLCYewSnX2aIDFCwSO+VufETdJv5Xj5Jb2b1T
ryd7ZLD0PVsmAOG30fMCa7qADYaLwU3CqELbw2Xo+EGX4FpjBizu0m4p2E9s5ai7koOqOzzTOaBY
p3gnAscAesDK5E5D5VVBaYZ6GjtYkfJWXE8H5ZzvyrW8a1wa2D7LKALAZMJwpE22CgmBeW6Xbuak
ttOvm0NzAAs9A8z2qtifWUtMGmxSvCvfAsIaxwceABNpAkMShiEN78F0wACjz0Ck6IBXG7Y06Hqx
jxsbSD3OFnEnGKCym9umrePHwAXBaOeHB4GBlbGzdqGzArYf0W/HY+uQcO2vaUAiN1jaPouiYuaV
/RAVf1lRAfCRr0XF3Nn1WlWIQxOiAoibEBQAVnI7CPzB8c7D3xWDh7MEgunrM9qj53L5AEZee8QJ
9FyRjqiSyFjkpK5AXzs4rNi09jpUaP5Ywx0ANZ6dshD72cAhTGjibli2b/b9Wn9Esx5RCdg66bQZ
jyg7YDgVvp05QOHl/gVO70iR/MdHqkeRHOTH4KahycZaA73PxeFzFBfVV+vgkK+R1Kfm9eRA2i2V
oRgL6pPXJX4OSVUd+IGDvlJd8HNdTzTquG1z31OuHgF78jo5HSugFidHe0zWE6QSOFsZYKiu9woD
vzvRaeui+B+zV1PVTljtgkUM8wbKZeZDUvq2xzwGNhEbTESuvwntxKldwPS+cNkbQ7JmkK8Ry93g
wt+XojqFvzY8h1C+KKlj5R7vg+yVXvgnSKvIKfH+gGFt7JR6TMCEd1s0+ONVP72yfuevyHELHH7v
b0A8tJFWpYvf+MbQLmntggsYMjdzwCRPE9zHGFlsp3bhYEy4xgxaIHFA54V9kON7AlwH6BZYukeH
Fq6HRy78TcSmVc7H4/DfGCeuJMer+Ddff45cT/D3QdgeuhVokuDnCjZoWRFmCGlIT/E6hc2wA0kI
7IeEWGdtU6+Tm+hGfczXEN/Qrc2hvpU2PRsc00XA5mrkDPDsuTGj4YYWUjfDKqg0oDG0XGtDY0B+
63bi5lcZnbPmMNmQ7pRrFxnr5a/4fhywBiJOiWcXtKEVBWohiW40KiGhAN47WziFTuwEdmCz6BzA
OBEYavaxZVAFCoVQOZ49rhLXh0obHfSE4rnGQSSBGxTgIcMZ5Ko6cHmcAhgXUALggbsZmUR3plN8
aDAsPBrsPRgNaLE4Ibe78dkFdImCmyDKk7nmTeSGDGoelCmIN8EoGXG2bDAVUg0ziZQM0MNpToW9
4WrUcst1vat3hnvZl1CVFdTYvocOBQU8q2jMHiVHw0XXmKDaLrDt+fny7BDFT7EDgi4UQm1XW2vd
k3t+haAC4EPG8NmqXSGfC5Xb4oBgtKyywbeO0FZhG2dA+OO7LZtA9XWEGIgaTPRu5UHPwy5bIRS+
rtfKpt4BVfZRfdVfaza+AskI4ap4Z+661Rp+dU5BnEFQ/kRhfqVki1AO20/Oo9PZwh5LC8vTd1Gl
dhI26DWx6UcG+fDxkdDzG9Lp9HJ3eI7I3V1P3mD1eVgw2q6iO/3AttzaA5AJueEhlprc8m8B5ykB
KzZFfwcxEO7htt49KI8YwiCMb7PS7lfWyccKoxUSc8EFgA5LtnM0ZuLllYN4k4vu522OheGykM+W
h6UpsQ9AHM6QF4LVs0PhFcJ7vaNsgtUGK8nN8RzTD+5PbCZky7GFQMBMYSxjO4zYr2Aat0vYmdRw
87XhSpg4ZaM/CggNZS4uix5kptERE7OjwYqH94htubZip0f/+JHboKVxPez9DDfUteESuKBW8KiF
JTSYbgf4GGEhZKFdy1/muahPHsk8pKMWZliAMBJ5kmu0Dq29V5+EH1huofJDgQzK1T8ZHrnvwQ90
foDycfyVbGvOxKpbzZGYSqUdgHVoe/C3Bv5u1misAEPoSqX87Op0z81UbVc4LxJp7yDFWHa8WqqQ
alyOwWJ1MifetG4JeQfr9TzetW51SVi7B3sNgbTD6yAJXWmbu5DTkMwRJDBYbiCxUYNmx4htxrxK
EDe4GRYaWo/DWb7Il3DXPkkHbR/v/LV26B5ydyAC3mXZPESKyOrJgm/AZSGXwxLB2LiUhWaI3Rjn
Vocs/OmzBfzl71RSwWNSYcNi26x8x8Qh46vEA4ywrbeSPdDgvnfwKoRzO7ynP4Fuej1sIZnd5OLb
fIzNCgFbhsBdY8OCze58lsDGRlz6oX9ATzgrYXeiCxzH3MSnenbkmhAvEQ7xCKU9YTc9V5TCrK6w
PbFOWMHArV8SODUFk8/w43D+uQsUudIa0VDsQoRLuXWL353DV7pCqJWrTi6aeXSd/wthRqj8EoU8
FYKx8E6xEWEzuOFxRIxTwCdmboJzY0I84mZHENolNjBXyi0mA7SFNgiwMExuVI/Mcnu4W8XHAbWQ
DiimsauNqxjzYbvjKQYWU9zD3XC4Jd4ixDpg1vjbB3uCrwDaQ7yeH2F+XC0IbAtuqo8ZQfsZ5kw5
pQ8Qc2uPpnBnsFbYCSlEG3d44XiiYpQnMBp8Pnd32rVIKCQ4jpNxVUXXmVkJ+Ejjqd8K6wCH+Xpz
kk3nNtRaZwcRxZLZfbfR9lguHnQnwbNwhiK3vYuO5AC20sFj5ho/161oolz1J4UKCJ+HGEPgToR2
MJmCH65c4ztvLdxAMW/Tu241bLli5huOf4IA18S7GhUwSpyMhSvuDE44RC/wvOt1jfYHECpDcnk2
X40IQlt2drJj2K98I4cwCno3gAsIowNTkO6mfXss3FXoZJQm7y0C1WAbgqYpsXJcjIXYyo2LLvyS
0DfsY0wQn231JnD5ruYecvnAZxtaEc4O9votV0PCLX8tf9Sk9Yr/W1tHrnzDNSf3BgMXbhS8Qbya
YtstGISLPvYcCueHj/3Dx/4ZdUVacidm4XpDN5op6RGNi2D8csVRw8h75mJS3i8VZYKyYcHJ489/
ym//cF5+OC8/nJcfzssP5+Uz0NlnRAoeAf3KdZlldiQhTX2Li2+UGiAmvXYN2MQLTYBL3zFL2PxT
37HshM1SBT+csB9O2A8nDHbXDyfsj3fCFq3oWaLqX7KijQV5PG/REEWwVVqA4EFyXL3mPYo1T5xn
O+XIE6u8cgz5R4JgBbK72jWHWMA3NRA3nhg4w5HH0BBrmhCH4fHtn6JGqNMz2es7j8vG9D23iPj2
MG0Q3ka/pK25PcIGLYI4A4oecwaQGoSXeaD6GhpGKGLL/eOluq/FK53lOv66V7qY/rpm0j95Rv9D
01/goP+ewQPgXwCYiaB7m5eQ91UHYtKu4Zsf0TrE63jM7f7+7X6kLwiq5ih+uMcDBUM0fYsywR73
Cg+t83gf4lDrib3cTORY4qU1RVD9ViBHlBJssmN2rF3z1DzIJ+Wg7IezelvYBQLaJSpHDKSraoSW
yOl0ek2QKjwhqpmQE0JR02baiGvUpG4mt2QaQv2tkyM6CgJwmq9HFLOWjJeEDHCuA4fg3R2ZNk9g
MD9/fFwCckEaAGMV2FvIzh/IAQCZDw+ggAB1Hve8bFNwtvdbBL53IO+hb28RRe0HcvmI/t9X7B6p
DcQFNX7BKOFEVQhQfzAjeIZf/fkec3GdI3xy4+AOr+BFBee3r4s9vh9F/7QyM98+CQHyacatilpl
ftsi5UO/9fbAcvJoEOcWjTgPHfHJzUBur73sLoqXib0jqH/ZoYLmDj0yNmjrGcDVCE/bdUiuOBmS
V5EdIjGBa4kQc71/Q6nNeJ21D9S+RPbH38EHfwEe/NmmvqZQf2VUf7qSmVE9KKOgDTLyAfq34tF7
R5m122+MS/isn8WzfB5OtW1kwIJiMkosdSpaZJCoMBFjb17QHKjKgAzh3TTDS/6qI8nHBNRiR4B9
RYcXReOgfNZtoLh2T1+vwJWZ/Ktxzwx1q62NrvBwNsaDFCJP+85ToCl9lZAzYj4J90DXukud1Els
gcWX+BLsZcIzdyEyQjymzeuDvx7TtcHuqzHNzPqm8lUlLnhuBRkqlSIThVSI4jQ7E3VcPJ+HghhS
r661JrRBG79k56gEkh56Z4PaJXRMIbOJLGB9Tcoo2PMRhoqaGOSIeqQwkz1yRrCaMld7QovqQuUx
sIAW5A1//pNcBvyYaIQCxs+zBSbGy5O0yBvsecnPiJQtzw7w/FCGwqXe9m94+RIAMl3vHrkf1KM1
R16NVt8l+M3T2zzJ7CH9zNPpvJyJp795kT3f7yFNkX0HGJXtq0w5+7eVtS1VViokQ+B5XEUov66R
waxZuBsQpXvWj5O94iU/4JGHukfiF6toInFaI+/XOdd0GoLQfMTJeriWJVksRv2aeuT1Cp2tbESY
CBkSxR+F22/f3jz74+Nu9566N6csJllGcP4go0KGO6ClksuHxWpUqPHoOI95c73P73tEvpG3RqKg
XfG/eRaIx8qRXkRwvbrmk5Gy/Re3lzxrV23VLPRGBVs+JeK1BgH9uis+vf2dsioJz56FBMTbECUQ
vJsNJMaloCMp6J1I7lJ2d3fJWepcrxAy8fz2lqH3jsvIr8/B9y3En2XKtUHz0z4ShyzslBYDLW+S
o6rD6kKlmdu5Oa8Ccyss0rSTHxa+dElbXjsCP33rD23579KWi/thVrL/m+yHJWEsz4L9f9xpWRK7
18rATxv3h9j9c4ndmYX0J9PqS4bSFSji0+76dxhKS0bnnGLrz2J0Lpn98sxA+vOa/Vda91+ZqobB
CXItDY0JM+mo5SVorBKYeub5W4fKnWM+rNbH7FLvpRWKvNk7KinshLzHex+WHGoPWHuHMnoabmBe
rNINansIin3g3r0OVHNr1JIBs8rVnWmfIxITERTqdfv4WleRUd5lENxZsLzDmAbnws0zEp2rkpzB
CbBDs+aCKbt4eTP/7C92efp3U8ugYZckEVQl6OP9paFupnUaNtzAEkea3bYokVEfDPbITXNeCzsw
GOO0uoX7AQckXsVb/VorWtJ2z+tAI4e3iXRAryHNSFoDhVao2+PNAyw6osjKSfcWXH5ectQiQ84L
LlHKQ4FAjfvB9dFBkEukB8Ot5IBp8mtDbvHiZtbCX+rilO9Wfn9audm5G8XYz2S1A16HgWDH9nyP
uMb9I/xo1N6JiIK47klFxKWj1+jkyT2dC7TLSBT+yII7wdXWryTAp5HMjkjpAcko0TCSo7PeXL5e
w8XLnOnM3/EyNT6jX13nLFAAYvtQbyuEakqb15LGhwlBGgfI9OSFB19e1geZPD/tXB/9o+FmfUDI
Bug0eOb4gmJHvCyniKHxsMJof1Pceq066Une6St9a67Si9+QfPX17PERfTXiWRhh8iwjNweMGNi2
zhYBva8/Xv2um/9p5WdaDAxCai4bkB6VBTAoEo80vn/hzWTSTqUifmeowNRWvEKTV6InTFo50paX
jXMPPnACdlMD/v+jQlc+Ihb9TqEShINHFJrcTHZFUJxGut72br4e+MK8WHP/d9BFIZgwL+n5Ca1j
5yUH+/ta4+eJmZPyFeUAmP0SX7Bt0EU8oSoUaFk0R2wPIVSB3PKdMcH3fkFc1VkTF51sGR7QnJcJ
0b13/P9+AtbNXUWeCti0FcEo0dDGI4QBvPBNRW6gC9HgdEEc70MkIsryPhZWV+Gz8MXusWa6QQAu
PoDGcRGQKiMG/2iRxxIBYB4t/rbnj3QMZDWQ77wJavfEF09wK8K+Xqylc2fNxPif/9zN6XT/u+du
afvOBG77m2/fmdD9a27fmbj+vbbvgna0ZjL4v6UdlwTwNZL1ySX70wjg7wLmmWA0BLMeqGc0cSaB
s1iQak3vVfclQHtS7eYA7kGw8QGyjl5gotxB3jH0UvAk1ULngiRygfFrwfbzl88SpMnUgIxDGdBf
m9LyEKGjaEIv7Gjvr8hex9RWVhmK7Xk5v4VmqgFgU6jzvGhohHrZVhcfLG0lCSIochReo6eLS3hg
aiirjnlPKEl3DgcR1yGzjwhX0bnmVkT6F+Se6MrJmUIv4Clh43pweatRhIB96IASA/ghPrpIkKTh
gdbIBpky/J/UiewUJdZ4Et0fMgxomYlMZs/cji7xxNfCFribC5Mzk/pjGQKF0sPKMAOd1COaabjE
3+ZQPSPMSv6nCNG//yZeu2l4bw26jfGIQR7/kcXiXdgDessVh+uInPDegG8W3lniYW418U4c3qnI
P+1bSfDcT7fgxF8D/GA4hbdoAUMRPy/zL5DMQMrQlpEcNNERNdEB7V08yw7ILf43yv3RkYS2cAMd
A2C0QINFj3ehdyojlvtT9b60kaCgBuDRfD1l/x/99PN2mumn1JfSNo+xnUR4SSV58cm6pDe3Pkw9
mIY1yZjDH+B7JLWz9bdvDyN7UCiQ6woYPc/Pb0CwgQ6PyNv5YxNi1xc0wGZI2dLaLm58buF+Ehf/
kzb+d2GjPkukmVItKy8DFyVW8WrO80gFv/FF4+Zb5Nyub9FDhF4iNJBfjf4Q63v78lLCMDt/3N8D
euD93QT2Uwx/2FtzCw/9tLvNx8cHegkvK/ohIB3LF3cjE36e6QUteiFadAr04WUuGtx4vjbaXAJ7
JAsyb/HqZhr9r3V1y0Jrput/CK1FoTUzS/4wobVoKcx8zN/UUviuoQ1mQDD1WuCtvwYnPslLzwMR
0jhAF0JL1TjuPlx4aKscImHzrDsiSTYLMvq7kLPmp6+cXW4oC+ACA4mqGxjS2yCaQKUwKxCwNC9q
gPbTTurcNJIqFsdp6mQTMFJVCVCjakwsUX3sewDtg6S1poJYnNJOfimCknbZWLkaeOPAUduJSyP+
rsHw84jVmSmXRnGseTUEJ5BIOvThoiQnoMVaIeMe8cEGjb2rAjAgd8+8KGFz8IHPv6CBr1H+Xxl0
n4YwM+jSylBHXcUQ4FhzEX3j27xRjsPZJYTDwvC+QR91QmdYV5ePBLUQX9sAMreKvhrBzGpKh7YG
pSpGsOfe8dt5zwERjw4w/RqOanO3ich54SuX5n1udvz2835FMv/qqmf2RF20TS8IuGrJKWHJoS6s
pIh9IdRRoqygdCecFw6MACSfjvTsgD4+bhqm5JyhmiBkKJAYV1gSbv1qCPsjyoEipY/7r2fq+7Lu
0/aYqfbB7ARBzjDMe2jrF25hwiqD2YmQBjdpH5nbUeARFeTEQRZfVQALcdhG91BxP4Q3dq9Wt9wS
4EPveTyGohH9/v7j8vH1SBc3Ml/zTwLnt9/Ii0s606R/0JIuiUnOWvZ5ov54Mbl0WmdyPfVjpY8L
7MGU7E+71df7ZuHD57XN/70PvxJNfHHKr/URnzZlNCia6PVQSTgtNQ6wBJgSAJNQcJw+NGTHu+BD
mhxylFS1gBwDvgbgvgpyADgDr3h64xmHJ/vrK1460/PK3z/uTEsLRsQcRP63MCIWtNF18j6t2G+g
jRY3yUzGplMI6vGKbxKRAkoMTJoOrCVogJpy6FuuEwTybWDw+V0NRXQjAiCx4x1Qi+iilvGC3ny6
YJksjmkuTf8MY5rJ19/yMP0ObJj/t62b6jkJn7O/kbZ6f27/ln/87dKAPLxuwtf6L8AfrsJG+d//
4J1kz83z396zJmzGw3P6/n/+181//WfRviRh2b7/7e2//jPNXytc2/Wv9m80z/z8F1yZ+KyfuDIV
6T8UUdMN8E1KYL8EY/I/uDLBeolyfFCLa4qhoz6Cp4L+Ti2u/YdimJZmgfnG0CVDMqHE/s4tLkjK
f6hgFVdA0mYiN69Avv1j0KefZHM9+/tzbbYEvqBfGqiSrJtggbUk/p+sifMOgM7MYAQNFti24NAA
c8If45TUbTgW+Ucu1m1A6rFIAOGspAkqQK1e8hjo7eWnQhfqmEh67/skTayoIZqoxAC6qvRg3TVW
VpPUShNgFqXTFLqWLhon1Q/LZ71t/UsQCwIqeuNQMOzeG9qJRFUShCAgAzcd6ZRCXGtaHBk0NPUS
8VQpyHU65aKpMF/vw53qRw1oZawWPMXtOMgPgprBHaryJLmrDT9HHbAiFqiQ9ny1okoH4lxnFKYq
WLd9h8LoNkjlifr6pL8GgTc8YdIbc5uDhVggQ5Ynb15lxI3T5Xmwb8UoBJZ2rCcBsSaj2uRKNIGZ
Z9TBW1ZxPms7G2sRlmxVenehEmavmqpN7arTzDACrkZuSUSsm+S2zntPIIIatuifqIXsW6tOo86G
WpJdsZEbJPnGInOqoTEqYmlNfxFiTrvdNJysOTP68qFULBQ0Zw2Is4lUixruGyXz7caT+pFapTYC
jiWdxITKYBMGHEdv9Y99Jhvg6I2joSPmFCbfTDVPJdbJFb7HSDr1A/n06ZjKYwxzN1b9myERJnXV
hFbxYQgm2OfSOOyGdYncX7YSPDGcHGss/YxOYms2BIys+UCiptJkJ6yFBDMiR+0FdZliAY5iQbwt
olj7Fhpdgpht3Jj3WhfUnSvnkXKfe3X9GoPNFfDjxiBupyqJ3pXK7+47ZRhN7AwP/iyYZ+VzkKvq
m9F2JUKooS+2ZADRMOxurZOAiFkoY2RPXQ6uOLltTWCedwgZnYPGK2vAUGaq4K3T3tQKBOPCPmz2
cZ2IElFT37BYmpeiaXeeKTp6ClJtt0s14RuQoMeDGIHxHXB5RRZkK70q/JEkXgOCV8W3dBJ24ig2
e9MXQrg67eRnRE1aDzwQst9VpDP6sEqIlw21efZqAylgrERWibsyHZoMmPBlqnmHqpFLz+5EFfem
VY7hfVaBzstJOi0GpJ4MGgPECD1r1L6NsorrtNRKCu08xmbcTpFldTsxCL1p7VVWLjqFXAotRly2
sW0lWW7QsozlfFOYQlfTqNMVE0TYggFkeC+Jxb2QjZr8CLot1b9MShZq1NNbVaN1ZU49a70gEe+6
JNGBUp/Jgfctka0wvW9LXe4PYgCm7G0bC5H2mOWhlWwz8LlPMinasrBeJj8qopvEyMA0PViQQDdi
Kg8lGKMKr3TFYej7Q1G0Rrct4kwG73zcGiBj9SxBgCRozV6x+3rsxYtaKh22dRRFE8kirzpGWER8
jWS0UUi8RtHAM9tPvt2mpVSzrA71l1RNi4CJypTpT34SBjKJoj65B3m1DuQtqxpQYiZoFZ2qdDR3
o173JDIaDYUyfSI1aymrm3e1i1NAAhoxSML9VFFVGlf5IBwtQTQl4kHMNA4IdZX2eQzU6eJFoQEk
Ut2MQjYkVhHupTJVPVvvyrS+ETM97mmSm+rZ6HMTsHKW1531QZYTrHsAoaTJCkgZwRrf70JP7/sP
X54aR/Y6nOYwibKehAqWFIz0fY4WJk2QL9BPUXrRojC8CeNKHmicTf6qH0UzA5Vt53dSQBpt8hwR
7PTnuB7r1yk020c1DorX0IjE1um1oX+JfVMUI9L0VQrO9ygMhqdSVuqG+EOdgtYk1uWagZKuAiq9
HmIkfpMYgl31YVKfrSysCtJmQ4z4V5s1Hm3GEJMltGJfOr4nIeSjZuV4xB5AWWDYqgj5xKWa7gPZ
AqOwoAeTQTNfNjJmtUl+bEzNikEqXJTW+CEXAYjFo9Y0Bxr63gBacDNJgaOYh2bhdp2YbOIiKtHg
ZHmqd4izJr7T5SSr7EGXIXQtT9RPSawbOcnARI82MktQROoHYfjYlJ3ylBijjOd0qXhS9UjX7H7M
CpiqelKXN6UYFDtt0hswO0ipDojCXM5UOo1TAAMVx/leKq12tKUuqATSymH/lPmRcUHQrqpZoETS
uJcKPz6ERep95HWoGSQz/ek295u6d0sJG2+lK11aEc8MfJFoUpveer6RtSwc2qEiFXSORUZDGgyq
Sl0BsDuly10Uk1iISUR8qHFSJyENoiYcHVXzDWyOzMJW0jRZzmjgFUlnx56SJGB2N8dzkCbjU1lD
UNtBHGkJs5pcweZSBdHfmIoX6KRK66KkvjJoNQ2C1rgblKAtqDwaXUgUQWkCip2rrHKhtqCeB8gz
4iltDyjhaGxwL+TiLi3ExiBqZGUWzeQQLV6NPFX6Ku6HomRhIXZAbZx6QaJqV+sFG6rEcAcQIAL6
NyrMWzmPsX5tP1o3iSo2yOxFYfSSQDOjuWSKIM5Sb8pPtSyBVW+MJOWuKybFJHGf1EfsCfFbVGo1
6EaKcITbgdl4gUWjCU5vNMNTkvXpi2QaRgCNLPeYYqW0+DZWhNugVoPHCTSEb4kc9wj+wDzQaar4
GIRWjnlDDSsF7LEcmOtIrzCeOFFLbSdWJZawldq4I4aopzAbzH7Cvh9SIA/KlpzZaSgJ2sXEmemZ
mEnBRAS/qAAkPZR1ujOSzE9plUrCe+zXeu4UTR+pjt8I6Lj0zR65ZFXydWr2kvXYWVF+bIdYA0B2
XIeQ7lZeHWU/iYEkCHUd2vIQtSfP8MrGHf4fdV/SZKfObflfas4LECDEoCZwumycTjsbNxPCdqZB
QqAGIQl+fa3z1RdR9/pFvRtvUIOa5A3fdDo5IHaz1tp7aajV2uhQXDWi6+f6SLic0nbsEZusUx12
Zg5qhZtFkk3msPo55cdC5/jrHd8Z/LLVKsaGG406ZYxx6E79OMj7UDOmL8u4okALFDf6vPd7Nz/s
PNm+eZtP/lx6v//ObZXjMCzYs3UsTeim+yUyCjMlp/Z7anP9VkaefBk70j/3W69pw1yof+pZjUWD
GLm9T2nVYbEkDua3Lib1dAp7kt/bbl08tKaFLRr8T37BBsL9R25XVjZEYvVxa7s8wRllqZhR0qb6
dc0qPJ+NLNWD9KvGMueIYNIGGUqYxlkr7vJoHDkabrrbtPQmPxrr3acZ5exb6CeNZZJ8mZ4WK833
2kfx1rtYQ53gqwmzmD7n303og2wmbueXdZi3d6U3/SgC71zL9rR+tlU93poQ1h8oXzs8vyzYX8jK
9pPSNELfrLLKo/7R4pWXPPtN7LY/1cpgICuZFK7YJOS7T5Pp85pks20yJQsYhwyS/yoWhwWixdLX
P430/ZetkuWPau1rPP11mX/q3VrZruNW37ucor7qhm4YW1SX7NuEk/IhVmtWtGoQUjQiD25qZyd3
28SUSGxC3DW7D9U27c3Wi4i9gioJE3zUK/2TGhNsu426gouOXfVzn8RwmYYYMQLXR/Zoi4Jg3pbY
1TTFvtdP2yxL3sLBdLvJEPIBDLAxfEFMSxOkHgkZ4IzA3WMqNK9QMOWLV0dRyNIe9fW0kNGzoTEg
ZcZjNVkKp2JmS+xK3LR712Sx34tELHNLg+rEMQxwbcNYqUu+dHEKv6ii6bNAxAC97hx8IjmK/JdN
jNY1yy5Wdaod3S/73l2XT0pVQ6fcLwlG9lyk27EsnceaeD1wsPZdatVFl3tRNyRsPTapZnacj3My
uvrihM1RMBuRD81eoZ5urRgpYr0qtGi7rWDgRKROnrulc6HNkkLf4ke6V8MFHOsJ6ixsCp3nDVDb
yPr82DuzFR+i7ObpYuudwkI5kQHlJfX0C82KJWvy0mveMI+KvfVu0qQZ2Yzk7ieh3mP0FGsBA+rd
A2G2QMm61cgsCc3FD4dTMjU6j0g+2vn0e0wCOkA/6IUiOkxL2bCuchiVTPFLjzzE/Cues37MRl5+
syzJYYe32vCQJLX82jmykqbaa8eOrmDD6zD1hp2qHXrLO/SWCrsValfALm/swvueiq7AJWWpaPVi
HKYw0WdcOlWv5bEjMmzNPpfYsEv6lCzIjalWBxYLNJC6K7e5nWTG5kYaSYdTEcO0HXxn0FguZFpw
jJwk+sLSyQ7wnXYpVluPc5U0BWiL+rSUUmD/LO8jHs3QJ8NBltmkz8sWbdZkmWMnIYotNiV1EV1H
v9WYhy8SQxpJ9tU+JKVbMI1aL9OHKgpPTqJnGQjCmHQggUqEsoNbtyo2Ela+/LTOBerNymdyOY60
m3vY11FOn2QuJLzlkh4taRV23l9UrpCmYkedboKiXpynfex4E5XK9MHnE51vHJMMEtB5RIsg/IaE
nu6lRC0O8eF6KJFZsPcyj/N8RjGzPCd0VONtR1Mmm1zqESFjzDTsoLRGlPV9WT7U+5Szw9yH5HOc
UNqeF7sKSFbpOtYf1k1tsc16ho82hrp+EzbRvjXVtR/OUqK7k0a3Acftki7b7dhlhl9k4fyLkeOa
nDXVtW9UvRByS4a07l/S2rj0qPkYIPfZpEQBO5TCNpvMOBYF03SArGrZmDlU0RbYsdcjDTWL4TWU
WRJH62Sp5wluLhMoO3OJ81vkw4Dl3DC1Tw5oCQ2mg8sO6IBdvcde0UGu7Dxli+xuh3wZ0PXAyVtf
pKnEcEOqoa8uPRKzeuiCtOKys15PH8jUcX5B/udYbI46bzjWNdncjU6lmjGdvlWYfTDX77oY5+HE
Mo7HTMpkcY8oswO4T1ob8tblldYnTdN5euj7Yp/bNOmleYhDjkyZyWkXZ1GGabhoT4fsiAsc1Wm0
vcVC4XJCo+/W0lnYoC/wNu/RIP4Wadizc3VN7wenkho7h3Fpe+N2VbKPK3p1+ZBU3O2HuBsNX7Zt
s/ymLrdiPfRmi/yY7BvhpyL4eW6xImLSnxZPUohS5NiVJ81ElR2SOu3gtph2XbUe6hnFYMOJseyE
ydwl3IBxrsLHTW+pf5BOrdNdhhghP9VKW/7cVUZi2TbvfPjmyx7nseHZvsNgZEezeV/nsoTDRhgX
LAreEOI37a24DTjVsg1El+Upr3nXPa/a8wwGImwVSMermbeTQYtr0aYDOTniQBlIzgQ+fzttkHbf
j85k2LFr8l0dZSx61qKH1yAlJ+qgoxOFzo5EOi2aWsJX+bAMPFuOlM61+DlqlXxl1TSZW62WnR2A
+SlYa+AWTyfGZ+fubb5sDhmVb8nZbX2+HXezBn2m+YQukxW7ABql/Zy1JKtqbBEoeIrV4yHHwyA7
EcNxcYvGemATqb7h47QuN0jwK05aaS39bPJiEJ/Xaga5n5e7ns7VmBvs8w58xdb9jM/kkO0e/s8q
x60853XM7xNo/bcD0E6qWk17DlU9ye1nQaX4Eea+TBq9aLm222pR+tplT6ZGrcAcDlTL5YHRuXpM
Yz9B7u3l+p25zJ73uHh2Jnij6DHa3arDjCtWRzWXKAkHhbMe5mJ74lnasabbRSwOG5EGT2Zn+pmm
qsZC45C5tAH8OG9HAUCQH+1YzazlKmPqWPBdPgIecH1TykhvAL0pbBtWgvbttojpG4tRdU0SavfA
dzVtpwSN7lduWf1aQ9sATxmKU9t2q6q+Z7wYf27ZtieNEUyhz0q2EinCc3+bFRnHlALBfUa0BIaI
dD6hl43DKvumsHLD8uOprr/LxGVjs8OzHC54KLaQSgRdoHWv1PKGlz+xh7qyZrv1fsm2L5ajP7jZ
6j6+ruvkOW6+tegaexZRio4+rApoWD+u4gNeptnOuL/RhQepV75i4ZCyCwoplaJzztt1huHpgSYT
l9g0rSn6tnO3ZtFeHE5JeAC6JfrnqYsoLR5tRlX+sCRZ7ZP+sE7FqE9jPWl3SulaAqtNyn7RT+lY
77IpASjRY9mJMfxa2U4yh3RWqt4eBpsmKNw7btBGzmtM5+dMTSVWwueRYps0HQusg2bAi/RJbTbt
tmYpVgPD7WUgukhOBe0AdQ5+8PzkLU9WZIBa0ous8k4evFFU36IX9PuxGNHADU2+AhU/F3NWMnsW
rtqzH15utf8s+3Ril2LoygIPm/bV53lMt/i++KJDhWrhlEb2u8CrUp0BDKRoYSbTl8g8aJAHhItR
B7b+GurBhw+ptujsbF6lPmsqlaXFAJxu6gk2YgRCRtGsZtrMz05A8vrdETquz2M3OYCXPO3QJTSr
ogDGmlktTmxNNddl8RUF9bA8l/3ORLsTwoY3wpMwlA2Cd6RPla5RfNeT4rBLKlzNCTDMwouPPY6G
+oyE1JWmmazQcLbJjDsWuzS3Iu+3FztkUZw9y5UTDVurh9ReAV5REaCXSQEhBUAKejAkWcsWD266
6dROze2arG44uCH6vQlxkO/p1pl3rXj26jIBpIcHk87H3BQoD7mhg0ZwjUKfezeK4VBn857cFCOf
54NNXHVfaWezW6mxL6sJmnVLG7KCY8t3PrN4ZjnPiqbvNerkDH04oliit6clYRzyiMUEd5vvq4RK
GvcbNawZGaoiM2ewgKrrkaAtyxbS6hpoEuCh1HytMz28JUKW2Gy+jcmTHlStQAboiRw3IEx7W494
sW/mqIZHT/AvtV1I3AfARH1oggkJvioHhwtexvJxJopgoNQ51je2z7vYjEOQb4rN8XXZ65AcuGSa
NT4Z4oq4sugdr3bHf2dAQfERqiGBHZQtI0AAEhdyAHvRL41TzP8yWJuBAS+SaxSDncuyo9iC/arm
XOMDS48N1sFF2F65LfuFNq0/8UqOn8c5DvDGYkPS7I6aF6aEmNp1LysYCzmyoHcgV24l80GwQ6pZ
fwqL6zDsExi68ZhnBkOUeq++qxhK3VQ9se++Wil8MVKPhfdV6voj2yscM5/u+jLi/H/u5orBBwwQ
++cCDQo06FIM7w4l4mfAIbg73tnw5OptBRiY2G7ELVnKx4T3esbFxQ5RV+BNblE9CH7Slq1bQ2cO
U12ZqPBlKlOKHkMX+4e64gY2CXFHgZnoDpXo7gW6xjAA+jtMSH9Y6DJKwB2jsOxHwusQEfL09Fv1
0r37vOeHDiDRYTMIFPdJVyJ9czt16NEBRCOV8W1Ommli47cC1fB2MKoH2h+SLTx3oF6Gm1omPRTh
E4/sQDIjsOgtqcKHWCdUAeUsxDv6KF7i7ip2P40iJMe5S8uD8IxiyHXWSbwhvGCwSKkl/13OKeWt
cDPomlKXwFeKXKBOFiFL94PQGKoFpzIW8NgqqCmOCVCS7GgR/YZbu/YKJbIDgKTGWqLBTEeC1hWx
MW12k2TPfS89pgIET92pnhi2HNUIS0Wjkx6VPriwebwiNKCDKLNoObVNAHyg6aVPXcjTV+a6GkZn
ez58ym1qcIrELkQjgTS9jQjugEMCcxo4jkc7DhijSG+t1uZXHU18yfAmYTa0y5YHvU7EtBVVySe5
9xwD2pXa1qZfsOG6XSXpnm2RdSsA2zyDmY9N0MybGiTIA0pC9klHtRaHqCR+snNLbZoeuG912elE
08MqzfC1NrFP2snn9LJ3RdAnxoAMtykxBlAO3aaxdV6s0w16P1guTEt12/UokY9LIcp4SDs9wcg3
gpdriBfZ3go677TNTW7Ft2VX7rcwfhqbdJL+rSr2afxM3eLqA0mvADBgGBBBjKn1s9N7ndzRas4f
XF3GqjGFE1/pJNNPAf2XOxe6sPx+wfXdGyZqWIWs3f5agHbSLVJdngLvmfXvQqt9bdNAUGUsSWpj
k1fZ8NlPi/qBbTZmPGypWV5NrXrYwmqpfv2LlP5/QNh/1O/zk7Pv7+7DD/3/AT2fXaf7/u/8/KOy
bu1/yL+y8P/6kf9Nwyf0PzIGxqWmlFYF0gsFDR7eF/c//0cCip5UWV6Acc8Jxo4gvPg3D1+Aoi9K
WCqWGWysqzQHRf9vHj5P/yPN0xomurQsyJWM/+/Q8H/n4PEbMlxdCq9sUCc1zdI/lLJBzXIvUlG1
/TJWD4PY+Se/dObEfM9vp5mjINVF0TVmHvmHdKXD01/u1b9lAX+VAZC/T3TiAgqIDFI4dZdphcvI
cK//qpoLuufzkGd4d7IseUGHmjRuJQg6xRxvvJ0MfJG3DJ5ebuEP5ZRUqI0TWx8BCDOMLyfJfhdL
ql+njX5DsF50Y2Ienkkv/H5OALb7k52rIzqE5fxfX3r2ny+dZUUOITaUElhg+K+xpb9ImgzdVFUS
tbWUbnG6bCnP6GnhusDE1Eaqr5shqzzVMcnwmbqd8BuVx2y8g2Zg+afx3qu48P8I4nAbKalyQisG
JUVdVfQPXVEy1os0JMY2liVaqH5eMwxxK0kBkgG/BkICdksALUGSO4wD8k37D3fj75qy64NkpE7r
nBZXO9C8/ENFZLZtmfohD9iLF8N+rEGfLk2xrWN6itkgfgrmylOVFaglunHa1WlevO8AHk4uBTcw
8eFWlcpvJ5KU3dbKJBXyKAOa6HPBwS3ckTQE8w8i6X9pTP5+33JS47UEdQqtDPvz+PkdMGjmkJdN
OXRTM/h97tsp1qjPcokGpjGqFsNt2hU+eZyKrS6w9XFVEZPxqMO7zyMQQWymKK69aJ5JNqI6Mdy9
/sPNvaqW/7hM3GAKJU+Ja6zo9ft/OWqs5hTV/zXAp/UYm3lhUDhYhUGdNU2xxJUYl7WWrIpcwLuQ
4UHvcRDn2ANLA3q7m3hcdpvBM2420EzwJQ/kH+Z5/pjNvh7BitCyKlmRMoZ7+Yf+FcecbFYRGHGp
srcfpUH52YrBYQXtugW6H0q9YX2Krwt+BHqPmoaiOD0VCSPVZQaaggyPSvN2V936cxlA3BY6juHO
lPKnMCJRDY2j/QzU1GBhLdBlbA80SVKgPwgdvANtjfy8UjH5jzaUXXmGVIh2L6AcwkvVlbJs0rUC
GUdXlJn/dI7+Lm/Eh6+yqoJwqiI5Lpekfzygapdk3tZKtv4qOWjxrvTwcU1T1K8hnXrRgN6SpIVk
FSzARtIvA/OgjrB/CYCgonPXGiJI9Q+XBQLrj4NTIbLmOcRfBcjFGu/o3w+OAVO/smKDAgfYQnWT
qWBugtuiONRBmfmnIJPtGjQa83onJ3cz81UBvQ1512yOPdZzitIv8zHcVFoC5fHJaRHWvq7pGp63
vP5az2V+IzvIIZpyWrOhBdJfHRdr433troKBOTasIvNHNGjrApjOzbeWTe6cp1YcmWLps/Lz2zx3
c5tX8kX2O33YULJi3nADkAzgWrZlCoKnM+G4pVWrssI9geABySK3395Q06x6/h5Tu43ASpS+C4ld
uuOki/RC7CAPpLLTnWWoiSAnSk+zcfvY4rgMb6NN9r3x0Ohcj2rFjksaB5jscVN+qDe5nLZ961tS
revtFuNnEGfluc/T4rLrqJ8y2j8tO8i4HifiIqPYPxRRGoMubMagbG/0WUeKzsLIrBV9Dp89kK8H
Yjv6HaH0dsltcahqWl82lfaXcibzLbDepfF9BSYqOij0Wln2HrZ+PSm/GNpDX1ElT7sAtLigD7iR
2dafgWRhGSiv7AH4B8yQXQiftSIvdWfGj0SjYAfIlDVbYuCCNdlzwuf7rU+qr3aKyXfrr2qIKb0q
GFLh9vS2DDSUtzWgh/e4GvM2gYEr4wLoZRnPi4zyMWEuHg3rJvTF7jsnNRa8rPN7HolZjtfimkFL
s+QwOE7p/inJrPiZ2kxjSHZ3HmMVoRO/gTZWbwaj2I91sdIvNnbsXdt9xiAiDTCldUPyUAjKz3r5
gLqDFNN6AzHUfBmUClD8zXdpudQ3OiMzPKzwHI7g9uDymVY5fJ3iUDUTAMdPwblw0++2u8nVNKlz
EMo+eJhvQrxDQdnutT9TH9RNvjC4bUEEdyZAu1/zrTv3857fib4LANhDcQu6OWGAVCQsr/0AwsP3
8rIDH0bUL7160cb/8mNv4S9WzvYHy0r7k4Sc4ICGYgdMS+an0tXi4IgsKWAMtY1QFqrhRz3323kd
EuDYDro9tmj3JcGGqxbJHO0ZgXRJNowkqWo9FeGR1WvqgANCa2BWCRwdcNgq8CaN8wJunFb2Zlgi
P6+iKJp14l+hNMqfmLPdMfFAlxBYx0soiPk+BCUfjQ+hZWkHGncTGJii3GAwmAMoRIB9NqLHIlyQ
CrBoZgUkTQCLsfOSjOSl5B7DJ7ZHLKcRrywwEejcoPy630azf+gtcLW1TLEpd+AfIHwAezsU9WUu
aXqX+wrzpTHF8pqw/tTpvr5kBCcWfR6Jt4FTe/JsEe00FfJWduFxCv6bWwt/iimzN/XGQJdUqJKP
wA3DN7WP/FPtIcSow5h9YqEYPveLT26ID/Nho9t8tlNVX5Yw2OdoynQ5TNVYXFDUPOJP/FWks7iM
lS99A2FqddPzvH+WVRV/+oSKr26THWlniJEaMM3qYfPZfslGhy9xgMrOdpt9yxRkENDEiPmbGzd/
2RICkJN7GCzaaMfGyY4WTT5b+TLu8VMuxfQRgOz2s95715rNQTVWvtdgsUfwn8lwh0ZaPk3WjA8r
Ef535CZF7ZsLdZ8UfX3uRDJcFrbTC9lzPL58DAx4QwzzVUQ3vUzL/mY5h9wqcerzlE0BAsGc3fLE
AgLfrzcBMsfh1yTCfgN2AfalKdqVA0D+6RghpGl7DNJds0exnfts6I9ZUeeXjCQ8Ak0BhndcjJtf
ycjyj2MJLUlZTfE+Vwu9ZOkw3pJO/8gcZGazi+K2XHQ8L3qsTrRMxgeLrSFHHSy27852ee1m3d3L
YMnNxsT2GjvvHo1cxo8QekcoXCPtj5A2NOPkobv0cTtWnYT36ZKBiCpk+MIhvXoY7eSh5u+VLU+d
XCgWBozcfGTAAxpug7PgQfv+PeVglhudIu6PE3+gCxqJQB0M51BD4b/1Ke7yvSbUf5hAfB/5RO3j
Kjyc8Dxj7UKBbICwetWzmw+luqIqS6Rfixw/WXR4n6Ev65Zm7bqg2iUVeYJdRFgpxrz/1FsyfoAK
dficBWJvhOpGYJKTBEdS1J7fVJAgvRo0ZvedSug91KEVNFQD4Q1+NTlLPq1HW/LqkkEL+MtW/h0M
JLnpOGG3qPjBD1OPL1WHiNZAnAtqYObismzoA6wBUzIuzp6iZeRZxwz7rue1eEuWvL5nwwTZdeFW
/5Gv5LQB5RGJxna8ac6goknps1bQ2V7lvTf7qMh3sAynhVXYWjG4PXsvgaA2ULPNj13RX5kayPji
qvcH3WXrAy+v8tWeLzdUBwCcRo9pO0sd73K+bx+d3czFO2BzkMKRBhEgv+OT71981F/8Xte3IPYT
8M/Vpu51V0CDO8ixahgf77hE17XjnJytCPNtAYXaZYo+GdtOgnHhhLxrWoSnxAd5Kq6xhUGH0DIT
2XOZ5aB1rJf0HCLJThMkyk94s+XdbqxbWmvHvmWowJuiyzcIHfbiuKkyeXXllj5wNVbfYj6BqDUd
ZLF5B3By6zAD2/gRjZDJPHsGXWlfocyCTiFERPkqF+E9Q2P6CNyIYW3HtPbHIjoITfA2/yC+eJoY
9FQaSShWrn7qxmi/r172T56Q4nfY1fje13r4xHk3nqhL6AWAnQTdtQzgkzTzpM12Hm/olbHnwLIh
JBluMBdrcYVX+B366oOyw/jBXZ8ZKfoEgCZEsM3INb9AdgxlicArkgM3elJcLegsIC5uY8Hys4g7
tmJBQ6Cb3PP+EyEWkp+pHPlbBuzijgA+Ruc+J+UvDcH2U5dj0//RhW57DV4nn6DkGMIh2aeQNRq8
8dc9iBI06TQ+eYBVX4ziW4m7wt4GUqbsgEECRIBiWCC7ntPtsVR6Qas96fx2yyX7mADHZY2bh9i3
eLEgKKzx1p/WuA33kx8VREpjmh3qdHtbFXDTJk6bJaeSm+ob6UHdNGmm8BXlH3sBtlilV6WrgG0l
x6/MSysAiSZTjLdDEAIScjXPp0yuNTJmVZZ420NRFxBjaDsV4YR2vDYoWDd8w0Zl6k+e623Lr0C7
Hi6m90jnnSGaXjoqt0ecjrG/r/nWh5MwlNaHkG6+PBFOEXB6UL2XFejhSzas0xvJnb54NHu/e9Am
yK9hgmQK4u/HaQdFyPwKONSKfcPy8LReYQ4KJBW00jx/GKoVAoEhq9/m1DHIu3KPkqevzDdk3uFe
V1l6SbmAzEhE8EPnNS2AamN+AHmDFAU9dwkHyeByPdyLOjNJa8UKTbJDfXNA5lHfQHxV8ZhVc/dC
LVvWU8r2HZAvkQpbUPaswtlPqCGnvvbyzYWcvUizJA8xWPzDqzL0Kk1SyY8OaUu2KDEV1IKs6p+x
zaT7ke4M4pUtT6az7WRUrWSGvQQoNubzusjq2zzacWkj9KHunNVbbQ8cZTl8tflQ/QCbYQ+TfEZF
SL9TnniNVO7SoU3VMj4k65D3KJLLuWzmCGHliQarPkcU26hJWE6xmTwZ0vkQDMP50JwM91J5uIqr
cpDtNV1jtXvgIYBpnNlLZiBePe9jXWZ3ybrqpB0hWxHf53wd7vEqz8ltCtrXnVEerPtZbKUiR3TZ
EwyuoQGUd2HYHewHAiiadsV0yitbRqi+10gY9D6Au6uGgE0B25iaUrVZWibXUQNNwWWibuF3OTRx
r2UFfOOQRDzRI9MrtGmVYSiOwbYMtu2Uq1GVp7L6BPkBf9hCkEcKWWc4SJmKGiMZJYzBiZk/JGtk
3wYbk3gAs5ofZzrTz2qPtz0d6KNJO3KriUh+kCGbwEwVgNsbkDtL0gZNk0YNYTh7KGaeys4iNUw0
wzoaW9Rf9Cog6FLUTEcVN3uHIZ38R0TwflBS+981sEhYFMdEXchQOIS8wRaYy5km9JyrJZA4jBQL
Q1uILAS4LBBC5QmXntNTLDxYowTjLslBD+W0/MPI5xWG/RsuU2GECk1FBdSjBHb5r2VYf8FlDCit
5UpZNBXGDZJ2H9D98B7qvVHU+lxPIrJG7pDBIMUK+sND65e2DlIecFae1FDxSte7j6rbk+KYsbKf
mjzbS3cMJRmQ0Lhbv60kStomY5juUshSK5wOH+AdjuNfNDQhjrQ+NfI2SFkkZ4SWekOndpUPpANE
b41xDoMdqBfGsuWTXETz3wSnKgq4pwDoiHNXUkKvN+mvN2HmlUrRQze7Ev2vIq0nKHdAVb9voeo/
4VJCm+Y6+9QPKwp+JPSxGekOLs2VY/ZB0k18zCQHD57zIv6D5d1/AmlxcazGvFoB4AxM+J8XlxoW
nDao+pbJiBeMAqDxs+leC5xAM/n70DOYkRQRAhC3CzD4lTTQdSeFQW/2X9+ov49EX+HFlBCM1xVY
bQvU+8+lgb0mZBDeT2iyoOoA8XY31Ws89jR3px0y+H84nNfx1r9ihtdflzN8ZHBAeZanfzyWYq6X
8L+oO5PlSI6sO7+L1gpaDO4xLPQvMiLnxIwCqmoTBqBQMc+Dh8cb/c+hF9OXbLZEVkvd6o3MZEYr
I40gM5Hp4X7vud85nmVmtQHvfBuNpX0Z3WENm9EN3v75L/a/fSUQM9O1Ap+F8GvSRNIYeZPoCt0k
4IoGHZinrmK2PAazOP7+Uv/WmOm5qfjr18kRt8J8ADH3WZKO/3GTffTN0Pwcf/2p6wv9zx/Dr/jH
C19dl3/5B2xsODAfps9eP34OUzn+3dp4/cn/23/5h4/zWbf4OD8ajCfX/1uSNfWfh0U+WuH/eby0
69/qj89ff/5vs6XgNykCygoXiyAmxuAaBvPHaEn+hkyMIM8ikJ7vWg5zlb97PK3fTCYuWDmldS1t
r1/XH7MlgWdU+jwygsGQI65jhL//3vd/W1r/zOL5y3oXnhAchEwmXMEFT/8gCBcdG33c1ubGTbul
OCxWztyykMGpxtxxKQqk63/vCROMYRy2Yclj5pp8NL/MIMzKaMehYSiN+QY5MZVYblbFcDxslr5v
d9LO1oc/fRt//NJ/HmD9OkG4viZbC/KqYHsJpMcH/efdr+lk1sRmQWHqrnhoAF+reDMscU61Z69e
iAbvbV3PBf8uszL5OonGgC9MxM/F6ct31doziSSOs7wGo6P83T9/e7/ov7w7/LWBadpSCMdz/F82
AQeWLh4Th5ag0ZD2cz24OsLT6N5JqwE458poAFvJeP1fSM+/T07+tP2weGzBGrIEAykz+IeRRTa5
IKw9qj2FrEGWIv7ZfVI6K0h3k07mMWvMqx7s2v3dlLS9de6yiaK5FKBjIYqSy7VT3ZSVj5JWzPhX
Z9YvW9b13cmAN+dep1Y8Hb9sWQTzNJVymwZou1nsDaNa956qglzFvsDR13fIqQejN3yaexe77R4W
F1cy8ZEYVipj+A74mj1UE1lQN+mQJQSpuUbQ/su3+YtJGt3YdWyTEbCLGVsi5P8yoKULdAMGnBTB
jDSO2M/o3xw7PxdFaR48s//RlPl6VWX6lzRR4r2r84QqsPTGu96vy4vOE/kNLVUg49fz8GAsnhPm
uoR5mvy+c48dpPVXJzO6NGqz1NLRMEvrDRwT8SdXuB6DQhfpvkuCMo0W3xjXe6WDklvVgsx6X+PG
FYfWjqeYSfHU18X9mtu0PUbQOM5DHlSrvXV6qNR6UzV+bkO3Q1J1mzHpF+4ysqw1v0+xVZO87tU1
5sOkEEM0srklEhaIW82fvF6isbcY7949HH1l1GM+GY4TSORu1rKq9+OMxxdThOHJTWB5rQol8yI8
G2PTH7GBDPadnutYH1fa2nhjNqMxbEpoqjx0vdno2fDV8pZ4KSXrWsMeRW4KXXYBzVnVxlkLzB3k
MzfgTvhtN7M5CxwXoGAP/aCTqByvDqjcG7IbsXqiv6mzobmqtgt/GktpA2sWbqLCpCkKoJBe8FHi
OsKD2gULjGmz2ogUsHj5steMKN4TF/JxE9grP5gwVwnLsu25HY5x6KmNE0vsxrVOy+cZEf3sDwp1
SRVpru8mfPs5ZpyufLE8Mfi46gP/R6lXD8m8d9KwsiamxBU+k3dT9wOX17U5fFQiyuXeFSP79AqA
dDbmcakgqmi/N6Y/sKVBKJkfPoJBscPyG2M69sXO1a3Gg5/MDrCRrP1oaGgn1kmN83bRyXQUq5Gw
Bu0JJndc6nUT51P6sPqO/yNrlDKwqOP1W4fapUCzrAcZ2GN/uvKggGe5DJZnBN+GLtpp0mBXpb4F
NF1391duu4d5G+tXrLCIPbGTuk8txozlKI3Zp/WoEvXgQ4kiayxJgX2iDzK5rfu5OXaybfcYY6wT
4sFbVdHZU0k3xds6CsP+aN2434FH5T80dBXp2ExCrlYPvVhbOdUdYiDjMr26Z9WO6w90ABMZfhz2
TmbPH7Rx+Q3DLfOZ3rJa8TUxGtzM6zIecLeC+cSyOibuNLzKfnIiZ4yTTZlBIja4SMIU89QOXw+/
P5wAc/DSJ5h8SCHZCqOZd0GRokDXUrB2RTtau6W6MnmDz1y9VoP1AeLbZxvwdvvVqmFWMezUygmb
Oe8PvZQT1kzOiZ1lep/umOTPRi6Cn52Be5/GZLCCcBhK6q+WmnLj+F52smi9sFThiURVa7cS/9tT
LgxIW5Tf/LVoTDIje5q0repsj22GrxvThy4Sc2smgdxUw8D+tSq9njw9ySdIdPmeLbq+6xcMw3i2
uIJhqr0jg/Pm0jQu3WJryubcSptdBU3AmSlbUaN2bl7LfldOot3pDoti4wf9Tect63ay2nYBLYvT
kxI6dWgopwK765qFuKeKnO7QmAOMIkZxv/SJH6CrNTIasn59NAuwdxoDccbymIcLPWt6A1I9Beey
Q0K05hICZcJzFQ62ifNLZQOGUpOTyzTXuyLANodRaVRfWwev2CZ2E+fGHlJvN0xdcu/XVrYnGs1k
TASPtp3laD8UyTpGfDLOwRt8EQpkKeAs+Fjq5wxBLm0Mcg56G0oY8bLZTaDjhxw/SBEitmQnDeu8
p+2T4wVaURwdZLF9njZ2u6mvPvu0rKcnTv7y3Xcz54Z8vnlXVeCTD6O1qjRyAr+fN91qd48VmR/9
wVin6UE7bmoilsTuWc6BX5xnNLUtYvJ6b9QLfl4T2zsQbclelg5MfaZh/e4kkNfwyIILUgLvevok
jfAfiqmpjIeKlY6bQAVrcOBAJgYBL+ZSRWpY0l3HiuXZLsTt4Nn4aZg7bsHmFROo1AjtIufGxUEO
p6WU97OvjsLxn5vYty/FrPUO3HbPEGrfedZHVa6PrRl8Dlb7aDXB1i2w2ibJXb+qnViz+8wYxVH2
Q3cnnOtQqoSggPhmSC9T66ls3ZvRMjMkxXkjl1KdlgoQUBYOacygeQi/ytpaPM1fYsWss6MP3tVt
kB9mPSAr+rZz5KTz0NKy/DNurXQrjKTbswY9jFVqfJ9Ft5xnXgKlkRW+7X0+R5TU7qUhY8KMRtM4
pBpnw87sfahC6Yx1duqlnhjZ4uQ/YzJhzMg0qA2BLCYw7mJ6y7t1ZyGIZjduVUwqstCndl6m+hJF
wi7i5I37L6cp9GMfgjlLEjzrQZocs9x1KLWcqpSHOE5MIgb8QvrbQEKRNyabqp23Fp9wUW0VLpL4
sca1EgnAZUIK0qQNzcCKEwCxAXQaS+9l7uJ156G/D3tKDRUSbyDT0MF2c1uoPFAbJpaqvzi6Xbak
ViAJuo7JqDHoEA62jDfng+X38pZpPuW7dgQ6R9NUbhrqxdPcJjCu62POhIhHmFEmhu20kt+6yUux
EVdpirfRXC30psSedx51FJERVnfJtalVWBtX1bCfazfKddXer2xAOyYyut7OQ1L+8JPRuX5GHhAJ
vprIabUUkD9Z/uxR2wekElSDCDUuN3vvK0M8eEbGrYh5UPxsrcT40k1tNm2LMquPQwonul1F0TOp
94arR8z+sriO/zW9TrBP8ERIUhjlRXMcM6R4CFyt9qnZdAdR40df5oS7hLKuv2NcXacHTpPyzjeC
BSGoah/hT/uTrkz/YeZf3zjSesVtNpwYZdo3jVMmL7ZWFSEz9mh9l7SBZ8jE4JDEpfUzHxzvSzL1
w7aHsfngk5XfRis2z3xxrBh+vRh9tCfvM8xwuL66XYOg7C6rs9XGVEa67t8XuyECm14uLJwJ27Vd
oGXhWSFEO/CoAtCgHHWYktL6jqUP/2dfBCera+D2/Jn3WSgH6bwQ88hzjxi9NulV0EVZdytSWSYm
nxGD8RlvaJu95h6V39q6/gmIprNCr134JqfA0XBDElAenk5diBQ5ZwB/p4oEIAw/Ln+YynvX5sSI
p+Vxm+LpGDt5shf+quWWvUvdNpZzVrpkNlBKtYY6ceajWhauhDJa/17J0XouUlmfq9HqbrXX6nvd
VmKkZaqDXQE5uY2xumxWczkaei6+05oSHA9D/hBwaux90zdiPMFivUudmnyZNlebTjp0RPSM3Q9u
yokvFTEx5x6O+otDr37ItehOFaaRG1s1CZpqcU7y4Y4EmPrS6skE+0/iU+IZxzrvi69u3Kg3icfo
y0Sxsycj5cEssj1FHKnOaTPsyVMARiH55tJP5Ci0JsJsarlklnfWdIPXyoskw3wOtFLtmrKSu7IP
xm1uIiQXXdU+O4oevfGdcq8xNYUYSyAUssLaK90SFYBhLUjG6TbAOhXi5U3PtodrEkALusJZhjun
KOKjcpkpogLqs4ZrOLWzMp4puayol7VxnpG5AQf4uvneux47XJp6ke6F/aKTrsTa0TKZrWsV1ZN8
T8nioA6ZyPQLqnl7jQbaEyzx2cE3BbupWKttRgjHmSFdvknTIdjUqbbvjEo3z1Y61DcVCP3CCZV5
W2yOVNPaYJI9FWrne+l41q3nMj7QGhLAkFFrTPpciXp4TtfiZ6D84UelMNon84IbJLUTf+NlNpTT
pOJ9m+REx5mjQbmf4n906+ZSpdUPHTfxjtq7Pgt3JZTeHq8jlM75XjiAjiB6CfvOMNwy9kUmL+F/
1ivmT3RHj7OBygN1mNEv3AejXwAcUawPJB/Zzx6GvMPSzfWuVB1jv7busMXmw3Wg26/hkHesA4j0
ncm++wFi4H96fbluptninIlj+1gNsXFD/FGx14PwvwQipncax1KdDZxg23QuX/w1Yc+VEh2xrHFy
B3b/ajVjZIxxfgLuY4ykHJfWypo5+svOrGhcVHIx+hlT+IShNuuW9RK3rrXDT/fEd7JsUidzImz/
w24K1IsfS8JX9cLNttq8H4S1bh2DQ9pq8FSWlbdPdYZVKAMtw/bBEpndhrGUbbG9VHre1SpjOypo
YyzOlucsy5yDQSl19KkvaOhq56N0r4jUpB4ZnjHQ6OcgfTUz455p9LozbP/TNaV94tu2tiAu1THI
yA1riVXpu/FWl4s6sxfQuhF+8ES9hu1JEMiS2jZn6ZJd7Inwq01d4aMPueGIS8u6Uu9nA+bAJP4l
wqjAnUMyiHcUx98qj1EI2JfzWuVecNPpmcqqIfRE1uu089TEPlIE70PgP9lza4UtZrCwba0J4qds
dq6tDwYPECMc4VyWws9/1CX4A/YZPoIlWZajr2BB9Frfl3lZVSEBQt5TrDH7zqNXTRtc91cvdhof
5Lp+zeA2doNwJpoxiZuGA6zadnNbhqvju9PRX9xFbKppGsGIYZ6e0m7FRCUgPTaCWRjfQkLxYZb1
ezw2r+Wy+D9AWfIz/2F15xHk5h7jbpI3ImlJwGC2Jb4mUyNO7tzMt0Yp9RuRH/29stqFMAgFBWBK
+SZa0x1hRPv2ZnZd8UYCS3vvYh07dRjPbnq7du7FUHGrU0N7oawMx4Qy5Cn2i3rfApSeHEuARmGj
t44QN9PJqH11M2b98tCkZX+Lb5t/rBSXQUyG8zQCwyFtCPW9F7P1XpE7EZnGOJFTXSswg2Io9CEo
amKBBhSvI4L/wB90AoMDmthR1n1pvdX8EWOL2waTr384rPC9kv6yw6apuGYrtcpzFZOFDQrV7peS
JmgbxEXHriAEOWImeX7ghwucD2bYyvkCb6qmbdxIis51DF6bFS966FWm/MQXxdBrirvuAQtt/uKs
vBImoHl6iD1DnxbAkE1ZFP1H3C3BoYAW+wo515ySWv4wshJKQgdMOmBbnynbn4j7yi5dTke7cZ31
QfkOlKpLKZu2y3QwTTN9L4RffLYtl6CntkuZ1Y/7pjSH01ytZHn0xBLpsWif/bnzH0yvr7c5i+YQ
5KYZqfxKNGLID+tptPcN/OGjreoHUufSSMjpYWps66McGOATyaBusKh+AyUoHQ4sE6cupEv7Tp74
bO7ZkbCmFuQXRXRJElA0W+JDNRnt16WXXaSawjgnLllv1w+cQB0zucFiz7XWpQGVkOW5e3LqRTlQ
ABVCDlWs2MV+yXoflykJrxjtYdT4Lx/bUgPKzU4wGru1X5Z9a2v304NmhutQ+U2bNE8Vbr7mIx0Z
NsKG27Jm0lV5s0bVGeq7uSgll2oTOMNFH73JjR9Tz6jMm1bb3/ZsLGKbWMWSvnSoT4pQw9Z8t4LW
1cBLavoeUHgV+Feh4ONxMliF3mqfXQTph5koMHPja8xley2EEdgbRkzCTTYeCSLZwem9JN2h4FEd
Vxou6Cy7OVah3RfaPwR1HID7rggul9ZOkNIaI55JNOuknUc9ZowoH326LEuVyZ6TT+O2UMF0z3Za
F2/diIdpMxQutOJ10cqvKqUVuk0LMJqfKHAF3kNPz1gO+cBHNs+NUYop3hHHQ8tXEGVn3Qm3jJle
T/PA7YxULT9my6mef0dIZVBOj4RaLvHZE6p8Gau+fKF76uAmzEp8X/vC5Ubw2pfrrTk3drbPZJuS
iKLE7cRTRnue2zKNiLzLqi1TeWBE4iKGY4WWCMMzxsN9b8dxffLsiTjHhnioiCSc6gKPBAkT+Om1
3GTIyv30fppRas7JQypjr8SfgkbM0soWwIa6LX8GE5prZFmwiF+swBvLfZP17OmpZZN4ldgtyiGJ
IiOwnFIqxtconObWIqIQu7d3DY1ZESaLg9O5TBB62+bnr1E/sHIVBPZmHbrlfl7JdIzcxBXzYwpG
bd8tw8CPYwu5pj8h5T3HLctzZxEKuGLSxMC9LdaROeuapAJENsa6iMOhp5ioCaTEWGm55q5JrupI
bhvLjZsPHsmUhNq9MvBQh5l4JfnokjFA6KA0utCRscsNeCmP1ZOsHf+Gqjy9SbDXmaEzLVUaEYnG
3w8sCDPMqD49uOdCFaE3CaLzLB/ryaZUOSr6zJg4xtBerFNULmNGJAMVGGE+mfIeVkbBXg1HnblH
ACMHUaN11H0ice3VKwA3bO9aEKuTjyb3DVC0oTjl9fKcp8KjSl5dHLFAcBwgs8gWDPy1iscotiv2
jKVpf6Six7E70XB/UwTo3Q+OU/8YvXJ6IVYwQANvhzsx4Anc2I1XwrbjPN3kdbWo/eRgBD9Il7H/
MS3dxT82V/s1jnUBlzwrOVwGgO9NSll1b9uOliFZVuWLQ/3+qu1lvQ0asLmwBRkg7Gps5BdpakzV
fUDw0YZi2Xtbyc7cGSjlnNJLDcXnt95cvWZjHVPQY0fMfs7BjGRvgfQUMK2Ckh/9ua52yDBDcEk4
b/fkNqTAX36slx3v3HmbZ5I9SU+LuSyq0TLbTovH6nMKW53wyWZf7bXpn8n3GW/x5iZ7dAaWjHl1
e0RwIklyGMnyK86rLkyMPni3/KhxkqrEb1rxKOfktdj7ajEprAz8IPey8yrnrMsa6/XoSrs8GjZW
g9CYO4+DO06WOPJQ43UINBKcl3pAqvc12W0kng1lWOpRnqZsdKqT6VIlbunVWNwqp96PXDmZ3zN5
LTsZc6sn2JDaCVPyPvqNSePOMzdVxlEPM1u9Kj1KCh3zUTYZOS4tLbi7HVIXXjeIl746kMNY3A7+
GNh3DgNUG0HCorRqNWbM0PAEv0LPUzmHbkuo18b+fb2bfpJ+LkVuu1tBm3eLQwYGvZ2ZcvqDBc63
TH3zfZDKGchDda0GQG8sn9Bz/besG4vv2u7SZZ+3TvlCriVPwZoUzstqogVcAw1JP008jKTtuMx3
Po9fTkvgLa+WLgYVDQHiytHMVE1jTfYpu0FlF+42bcpREu8Q59XGdhLzVvS1fI9nhOdq7HhAp2Tk
q8Pab6Z7D/M2aOxM2c0rBpUROSKuUbq1Q3KD31C95p1RXZhhgi0E5K3eigCnM05c09wD1JKj68b4
nwDvEyfKutaAV5qteDyacIBqX1v43vamXEtOjD5lujLXAHDbRpWaBD0CBclD4dchL0ivpbe9un/v
6iBgz+MQniJ0jiXe0eBU9WXKlboMAmYy6jwyGr66gsRkDaBzTd0Utj5L+qPlYUiJsVs2lcJIrAn3
UlHvN90XNYJuh13VMOfQRu5jQr9OsTRkdHU010wA6jAEe28GFdziEej1bgC3whjBGcnUNmiTp4Jc
Jftw3Ty3Lg+btzHSKXgphPYy+lF/fAwydJOj36u62WZB8jkEdhY6TUJN12QiOKYzchEooD++SBmv
S9RPvcO9FEUl0bk7jrpN3Ql1ARAMiOcZ6mAvDR+Rf0Tlrw/zYHMypG6ZNPj86kuMASI+F35QuT8w
OKX6Pg/GLrnt3ZGHV1ZYLi7mMnc8gQgl9hmjZ75ybcvIKJH+2SmPxF/Fa9QRnzTwBVX9z74xwNGN
1SheWqcz9ZlQVZt75FZ3xXhiL3GJW8LqxzcTD/36YsfX6oAEOQw0spgDb+ujUXRPIs51yilYbFtr
DKbQbfxURChAXC7lDug+JGNxZjBEybDK8ynRXqp2KgjJ8Tgp3sWaZthzYAOr6R5VPh8eqi6zv6zT
2uAx6gIH20kzJBKOV07ybjLIKqtqbPv+bJ6L2rIfJ+KodvA+1iu++PUjwUV3I9fGov2V8gxMsr6S
N8Kl4M0wPHrJSoSaJrdPJthFndH1DwXl0l1nZ31kt5bZRnW8eheKuWsqWmsSaxVL70k47vhRVF7C
8gkyb2+maXfPHLv8tNp+/jmsyZLxVOk4Wsu5e8ywiAVnhQ/t7Lad20fAXSoLDUy6oUpi/eqZS3YY
8nY7wogRfUQ66fdFBPG3wfSCLwalb+SNLAWPC16i3EjkZ5VBLW8Cx7NvZp2PR4/0xLsUc413SK/W
sBPorVVuShKQoqzJxwObgTzQVpE1g1TScClP67KBT8pYdtp0as6hLn1zVpEfjHJBAfBVcMZmtpwk
9EboWkZw0uR4EpJ3NQ4HLeyiJt4iXKo1LiKxSGEwCImtfVWm61OaGbD+yVCbxHT0CFz+KpZDiUL4
Zo8Dt/MSR3jHE9QakUeGYL7xYH0/FGmz6IaMohh6z/llFDaxCAUySsdYOqsDuEyFTSTogmLbeFV6
t6K3Em1Ectu+gzYnD9lqyekm4Lh6Iows/cksm83OmunY0sok5A1JueXy7yq1r2ExI95dUYgtdW19
ghxzhqgrMLZ05dTwtVpFmM9ZTLAO4Yq570/fANnKaOqm/mKva4LBrmQ4ZsWvAIM1Z4+MjTz0rKbB
pZKr/lUr66efiZyMg/kL7m/NUdgUJIpM3YX5qb5b2rRYwM/67LEZlYw8Ai6aDapnTozkIE/kPDJ2
cYzpOSW1702XqrlYIBb3iKks/FV19c6UvRktsmNtBAlZL30M9xLy1gLuqm/s+Fher8AM49kABnVb
t4nIEuvS98oZYFJBSf25x7tp5Fm/T1dFCK/BC0bCVzmuJbrjsFjkE6h0dYEkaTZMrH2uYmSSeLD5
zJhW0+jfi0lrtWmlam7WuA2ONMjlCxOHKhqLyUZkq0HEZOxnTiiIbzvn9dR8X7KZU0zptPmiWt8j
byfX34K2s7eQZxMhgb31WluGQtEdOVLJKUKwcArw3t2kELI2fVWeMU0Vt7q23WSXmHYfKaP9aXj2
jMOuHcvoigiF/5UAKM1XHXONIxlaODUEgZt87J4OZdZTsyVxc8ozRKnBzhNAY1Vv/x02B7TDx7FN
PwCRYEsHsvev5FDPfmnWbcqem3fs1L7jyPMaT/MH8CfzNuDdu1zZVJb//GX/imX9/rJ47V3QLy4R
czFI/fVl6ylb5KpHBtq14fkE6GsRRyWaN1tq5dMcEJft/4vXtH43wP4vHIhXDXzTxRrrMdcxPTzi
f33VfnCDsSqZPo+zuKqZOY7HY2ayeZGHKbGjpIuanheCLcPaoqYGhvDzA0N/Or4ZXHTcEvVtvuPJ
JLSPqEyT5tUbMIZIe5TGEQ4WIxvCTN7Id8bN1NCtFPnPqih1zvDbh1LBMkh9QEzv+OEFDSOgSXI7
ASdzQIilJDrvIUfWMEKcN87tbGF78elyVViNlLUPTe9aYEDm1I4HMPx52mIb13pbqNjrImuUjOdy
GqPuPdDY3iMCiEi0x4KPUCzIH3kOiEnLSQAbjSNpVSQrYtPs2tBz5/UoHVjqhdRFHi16hXe1KM66
dPHRYCmtdo5BcRl2iXBElCfGSlloVNiL4JxMN+pT05JHPzPnNNJDrY9uadKzLVKifgD5tCerINXt
qvs6r4CPXR21sjE+q9onfKxeFs/bM7HKvrllbct9ls8+EVCxpT9Kf8nMELPYhC+EXFuTYEeCfzZd
urrR2KJE02g2RDIZqGNGiM1p6o74iEk36YMC4ZhMsv4crAXHjI/Ho4Qg6gFeEgJdiqhtg55+DDvq
ngxggLkGL3O1zaG5CWZUaYksYBVE1dlgM3hJy6k/Cas0g1236PWIccRc9r8/HP/P+NI/46X/sf9s
rnd4/P9wBwnJAn/aRf7hEpInjAz//T/r7C8g6u//zd9IVMv9jQNNXjczkwAIwLq/k6jcGkKKCZ5B
koICm7gMtpu/h5y4v8Ga0jsK/iDIxAPSGxpiwf7bfxHyN2FbXMLs8RfZKPa/d9cINmy2lz9tP5DQ
pk34Cq8PLQuNeP33f2LUl6Gc3WUiO4/EkOJlKr34YzJpQGhZJb7n0rkOrYdOBtnOytPu0Uz7Ve3l
QhgaRBkz2U1qEMK1EVOaHlKf4eAVyunv+tS7SgpT7b4PSY3SZpArewsAgOXTLOPE5mqIoWNq7Nic
MRofdhKKEUCHKO/0NORXi6Dt7EUbDPa+TovsS+KPVrNtRTMi3lUdXbVkK3z03CF/sqkbiYvrnRLN
uqNI3FQLea3UvLl/s/Ig037RppHo2zW0qEPpYO4vSBomvdSJC0BLmsTNICneDyl5r2pT0P7cNq3h
uZE9ufhBfHOsiEOVyVmhwBD1BGX8ZrEjMBeo8xI3RR005rEDj8NjmnQrmWUJiSyhFmlwETQVF8el
MCgW4iAI0UhSHeJ7hgiMbYXvbFk5fXfLNDv2nUwyOZL0URo+7/h66cnS1+PXPElITJG2OycHkBji
yDoyHNEmRPeIbguz1sHdMDXWxfw1nhxRbQc4oK9VIsU3z0rki5cs6jvh6d1d7GbzGFmLS4DAlX8z
du3v6e3dkt86LbeEzZBddsOMLVgPLa6ssQ2IhiNX7SVIhjMZ1MglDqMW0nK5dAHLonHnxV+rBVq0
PMetTXhyEqWBOPAu6s4NO5EdSUjItgGhkxlXkpTLm5/WD8Q3NTMZxv76uqYFft1mHW9X7mkgJnRD
NCvJ9JW3NZ3qnfyOLwhfeL/h/lqru5MaCkVPN5Yc92613kF0YCgMTqlhvZTDZ96q+y55Ibj3U3Qw
m4n5NZtqbG/IfCuZq+P1IyZwi7LVmg04POHs43T42hUlTuf8tlN634vugeyRjcuEc+ME9b6rdGjZ
zVZ5J3plErSmBcDZ3kEHpMhy6R6d/7L6hAnYTsHpF3TbPOZeDq5lsJ+JLnKe3HJtPnJzODoLa85n
sh6lXmmQhOFYz/HslVEtrO2sTO+pkBnBvS2uJ7LocTRsZ0sbdPZMlkQ3/QQxuHH9/F6S836uJYQW
/hf1TBBvyE05O2b7pzSZ+1tvJiYo8TbJ3B3H4NKj6KKBPgqbEST0yorVKLDeTH1L4RwWQcR0KFTm
K6lIW4umi9y0bdXzRQKR2vE9iaGM+rnv3Q/WLXrrE3wCF0pUm4B7ZXKT+Lb1O1rsQ7yOT46H5y93
wxYpqmudCJ6Qgcdt6cqdT7luesndgD2IfTIS4EPF2O24XOjsQ+v8njFq5OcEiXmtjV2Xywuu9yig
KSrN+iCdYtoK3oto+0MzNk+T8SUtP+wpPjteHib6q+2irAbdB7g15NY5i0vuDgLbXQ6ZlXykrsfb
SklcGQ2Cbof5WyqIC0ji0EufVGA9d9w5BLMTvBOW/cZSO8+V5olIwZ86u6I1fVDkM4RZ3z2jvs9E
jMFLM5oKPb99qBZvF7v1NQEdjU3WX12CaGdufvW1G9Al5DtqAfuI6xHNZ4VHGJdoyeJtPtCtZ8be
jdUnI8frNHGy7QfqbhWhmHYkSRb3mfChQMpLOac3q+nE+1gWJZRkUe0INC7OSzktjwv/a9XN3zyj
sTZ+/j+4O5Pd2JE0S79L7xkgzWg0ctEbd/okueZZG0K6kjjPM5++Pt7IRGUkUFUI9Kp6E0BE3MHl
7rTh/Od8Z7iaE+cax+6LcNShhAe81cI40A5wUov7kC/zdmjHPUUIaO43ZhxfwNrF+mBsS5tv79Bm
12YWf3qRu2mtpSf+Bv1+I+sMSjBrOicP7VykQ4PVLeBxbV/lYL3TpnPURZ48FGN9YKjm25wXKx3f
mPlZxeY5TN1DNWSPYImvddHYiii4HigkrJsHnQz3wsDaxpHLam8NxCpKRu5HZziT+r8oOkRb3CNe
2zcPmWaKwaJvhOHzLBvmZxfeev1t9BMnLh8TziYPyFrStTAypYyrcboMl7Mm/dkYOWm7JL4hzXhe
EvOMjnq0bZ7GEchJTSAX67tjnFXO6DK7zsQxl815jFy9Tcs83q5Adhssia+xcEMJ0Vy3zQWLPjc3
OnyJoxJcrX5bp1hUOAFul0TuexH8tJM6wdQ/IusHl0XhNR85dnbfHNyjruobPazeUAMgSzoMT/aY
exu0Ucghiwq506dOvkVCnBISg1117kBvKNQB9tWlu4kxnrXBryYzz4Tct25R7rsh39FDjP972jV9
vqV2hwhm/1nHdGPMzq2Fz1rIZW+P036VPYX6XMTJW4obPeGyCpm13Jq5IH97aeNscLj/AwI9emUO
yccx7FUS6SRGTqKhVBi0NykoT8CiW0xq4we6w5lYzOsCBdJe+ldoL5f9nDobaS8EBBAQu3hPHo+1
dWr2Oj/VXCr70Hkc7Uy8uKO1smbORpFt47S6yQk3RiyX+VPfqDd3aQSP2a9aM5kzu8+loTmnNcpP
0Ax+q58H8FgHUiBgQhg0By4sm9neS+78m6ApXyOjQS+Ozdt5geU7L7eedcp7KDJmwkNW+kYJuseE
8aLzo8wXVsH4g5j8hwhsPvD2ZnHFleimY81iDn948TvHhtEYnkPPAEQ/YjHTJnARD1hP/IomzOeV
nsOxtu6MjD9+fjbNjizoxGjoemmwtpi1Au/T7VXjbdlApyPDPJ5UXBbDkh1n+doGoXvZLGTYR0Un
RPOD9/qcWkvqTzV99Xa8VTP90+tempLkcW+s5sWGFM3++Eww6iIscfO7s3fXBbcIki9Tkp5q8Aw5
puJp+oSKzgWqnC5rs9oliqFESMxBxheIJo9JD4ZbTMMWBvoeaSDecvCjhK4Ydzi7X6DpEUCrfJS8
Y9O0133HmNPgSSq7E9NVvtFyxYT3X6EDgU2p+Aq/6cVYpbcOPnX61OLOH2frUTk1zyaWh5PsbHoE
WnXGY3mSmv0g3zoLttzCi64TfjbQlV3qHXrGe7coaFuuWuhYqEpfZUA+lLY96ukASCT4XLrpI8cE
lw0rge0hS8J9TfizTt8l/Gl6HN4qiC6DN9+7DkO9+V1i1IsXPPDLcBe38J9sBpDpm2IGMS30Vk3x
dQ3afyDw3LEVOIDi3SMKw1fvhEfBAp8OFlloDrR5yHuC4qXQZIULlkcSsi/2Ksc+S6NKYky3a5FC
R4eFTFG0Qe4sdvnslMUmid+W6iVK2hnvQ5zfxOSAdAQHwqF+Zp4x+JSbjIkBq0V5Pea9pocJzYaP
zLmguIizOQULRzjwp0TAbB34QefL2IVyVKuHUZhochX7MZYpTiVY4enPEuCVHGMXLfMu5EJgt7Of
F8O+Cr8GYfsk6DEKYcrI2u26uU64DrnxwzAqobQOzL0dvp4Qq2dzebIsDZcltPduczdy7r6LE+r1
QHzjsa7gMFeKHr9aXlWpeB7qb+gth7m8QaaGjI0FhN4pHJhr005WfQIX3znRWQ8fU7mbPYB5NF7w
dhxyIHPFd6CGU5rftFV0obrysjVJlQ1FdGiHyc/mepcSpQWlELDoi11n2w+wY/2iC08gSA8WroJv
Em2sOx0h1KzblYqbN7ATtQnpLpQhN4yU+wwQnBWIkL3CeOcMXNzG+BcLEhfPUF/qkzLdrbc6BXgJ
m2g2gXZYCJW6kw9F7nBy8ou0Po7UkWGr2UY1rw/J5UO3zDI8LAHbYqIzcNRfLfo3mZdH1bPLLVjY
EBc6dnGMzkJDi+0LLk6Lbj9jsgmTkF+IA+NdwUxMksufA3s/44m09bftzu91cyFnzuQpAslwmbjY
+DFexaQO7ooJet5yGRviO9ecYEqDuieANQFHIaZekL+Y0vQ8QUGwHAV1INqsd/gRd+t5R5CpX1Ey
2Gr3Y508xhMfFNO0aPocM3TsBId91BzgbMPHUoeh+Q6BWytMbk7wK4jGmw5cWQgcMcnsbdJnJIGK
y1Bne6fxMFTDkhjuW33M83teK9N2ROM8Us8Omw531Tvh5VzPrC3NX1dJvia39NEO0/0y/EimSoOY
HxHYrobQPLssltcYjQ8gR30s17dWUm6TnFoRV5JApNnBby3jbnaiD6sHSG+O0leNRRyMOTtVRYg7
s2c0myUwHuSiNpVWZ4yJ79M85Ed6xfAbVsGJNFPny4UiOt1z9DE32kpeM32fuYOfkSCwUpRrw6g3
psqaD1lA5dTuLQL1Nk8vrKS5pa5G74YFp/Ymy8PiggGx74b4mbGNEA8MtxYOGH7hzxJaG4NoMVPV
XM14KlLzOuD4U7T+GHOuZz7Q1slVuBhbOWFbq+32MEQr4ERo/OD9+B65rOeiaI4LR8XVwBuaH2ma
sAzIzNw1wsHb0XP8kcWj4EnPuX+gMoPgsEx3E8Hoz4ht01jlnUXDM9hRvYFNrj16Cqd6o8AzzQnd
VY7BA+xySd3ak+UTBc321rpvmN78pVHHNmUVNBfWuHSYZHuJRo4CZ5DC2MWWQRq2/lW3wUFCv+Tj
n3DcyGjnuNHs13V4mcjA3uDxcect9CTgp/VEtUK9w85ZHIZ+bzkQ0/pJXqrFPNm956ete9XbzUuB
kzVHh5yZekN5jrCmYqEQXvtBaOuga0Fwkf64XQNZGaEUrkmzIxWU3tYSrV8ITuvjRusjjDG/aJwD
TYVdYNMt5vRbemrubey0p7i6q1rwZZVDiWW58cqTM/c/S3xaP7t+T+kCf0hixxxgRJMwv+fIMz1H
pMjabZe57VsMdnk10QbdT4AtWhzBUMBXQjZtgr0HkJ84Fz4RGNoBpkD8cT0OmR5yG9OaESPDJrVm
+4a8CdJiJrqcn39Fu+cRlUnXZt+BaWEVm656HAHxCQev9xoE1hQeQzUF5oEaJkx1XV1XN0M+MYJa
XXbnoKjZfTqe1hh3oVUZu8ma9a3nudwLBM4vqDl17r2OCzeLQ4MKDbqkBILNj7qs/t3KxI0uSfaI
XetQN7qtI1fcFihovBxDpyY/Ztp//X0B879Mv/9FnfzfxmEWZJf/65z85hurbt3/m0D5zzJk5w/b
xKvqgajg7RWof3/m5AUJettyPG9VB9c0PPnp/4zJK2jNQCM80ogMShBI/6lOen9AOdPkGTAw2I7p
2X8nJv/XiLY213D07+i4cNFFtEA6/Vdp0rQTmJG5w5cYnBRncSoJy/6lz+zLYGho31z+J3Dx+sb9
RQz9/Tc6litWHrVpq3/7G+MyLAGtcg3tawHtKP2Io5mjWfLYBv2D8Po7t+rJt47yhbPaLxzk90lc
YZLAt9gYck+W4DtSij4bDFh1+1rKOdu1A3Q2u3X/B34HH8+/vVgLPq9wV+GYiL3JwPqvb0/P7u6s
XnVqE0hpEFma2Inh4UWwJqAvKavYO6sPHjuFeKSVablLMck3UTMekmV5mkuOMllIWHSQQUzPY4PA
BX9/4+BNuc5k9Mb5FEFnteLj45Xvbu/dNTa5zNWrD6pHXCCiYXTqdnUq9+2IFbrptNwNfTg8EUtg
+9SUfJVBfGQIlhBcCWdSMt31NNh4Q/IFPybuZl9aBQsv/cBosNO9aOiAwvZRHxYPIksjpvA8Von2
zR4VFrfwew7IBmLSmjxkqsRxyiHNSx2VdVd3g3EXBqGzJ1mKLIk17tjTDMVJE1MVYdSdZ3TX2nLc
fZDX0eAXySy/g9RIv9vS5joTgvChsoQasd7YEVOpt5i4sbWzZUV58RJ1mFQ0B+fFrh4UV9kyxETY
Tll6QZyWSqjeTNk6luVsUp5xSsbgmbWU8/CKTa4n3iC6jxrGxQgvPUUBeDTIeIWDcYFl7QlOiHm/
YPrZ5ctQ7CxjMK7oyxSfqEzUyszywOfnHZkW9zchU+ltNhTqKs7tUx4lX2Ns5LeZF8RMy83e8gtP
Roc4phQszSNKWqv4QJwKSRKbk8LYwniZKHpgX7pzpumwXaKHWhRiR/Fzw3qcMMSDxhBDv9p2g0sf
jWk/UX0EjSn1kAXEB4JF7lsliP+5oDZoEUW+szJ5q5a44Qi9FNiOSGbHUVNeK4MqVGhj9a6swNsN
qWI0kPXVVUa5zrZwgx9yjeFXOKkPqppgBQ8ZDLrYibpj5eTl3RLkiZ+HFvN/h29oQnUbLqdGYsmk
0qEZonAPveNXoRdcE67xzIRM3sg2Ts9LZLUHfKbyMrLCD72U2WvttOZDOq+cR1MT41pBjn7FDeWK
1LGxE5qp3EYlzOALXcHkDaprj16D93oK9DFZQV20xOZ+CyTzBPWr4AqPkYcB+bhtKucmomXlsaPA
lzdntZXBskPPKpPrIOiwjWWe+tSUKO1gzqqt2SN32FN0WyouHFqRh04oNTqy9oVPzDHuS5O4DoUb
2b7p5mNWBsc4GjHpOYgWjdW1VLtXOGnDiNt2Pu1c6jvvM1uk16qv1IE+3PLaML3lDez6+NZT6XCX
zVazG5uINMo8RMFBUH+70d5dW7T9ZePMKwZyHq+AJWErCCLXz4QODh0eTcnm3H9mk7pxIPRtq6zZ
mR0KZSDmK0SsJ3uWX7Zs7bNXjPrQlsxoVWoC1xBJ15HKC+RWGtVeNq59gGQLMHbUdQ3XSbS7Nqa1
KO2n+muYDG8bNrbzFgTtc44wdJyjgkqjmIhjqyrgq+EYlM9knT4Wgn/X9C7aR8zCLwn4h6cag9Jd
K/vgumyt8IoliNHW0Fo7epSLXWspcVN0XsmBZBa37jK577NRJIeY7+odxtPqXMVFdiuSFF9wGcGq
c9S8o+k73Q7x2hAGtjMh9MidjS6LAC/0Jp5RsRWhjI0d6347iq58ravofc4n3su+u+9m0zpErbIv
8bHpTW+YN104PhrCfpngWaq0z53tGFThVUoFBwEajt5boKbWfStNbEWZsE7KTVo/Y4H8JtaqLy0e
4GNF1Qdn0MpqgJZVGKIxD4SIV7rmmzj0MelFylh8bTXZUeqK57rNMf1yLZBHjEzzAXa4hXQWIOXi
euWQV9XKJJHGTcYv66p/0x195vss6G2YlJQNp9si6OBSz+XEO9sUP3bV4w/thNyZsAGTsw65B+jA
Z0yTfYluxnFcu+WlzSz8OHl2ypBAB/pTWWHJ6D4G8e3Rr72ZyG7s8k42FyFXLsiXVOUEZaiuuJpV
d0GTpTc2CscxnGzjFAZgnZi7CPqySVDtlNsHj63mFhj30WD55VyN1yQ7oouOnMFdmPQWDqzmBHgK
FkbaVpLLF/5FmMGL30cTyD1y9OUuV1r58B+MXRcp77Zsgnp9x7ILrJU+Zijy+hFwYumV7n6IQBmk
lRf8ME8cbuFWY0u2CrRznpq92RvLwLce46YAMQ7GIuUOsBFL5p1p0vsZjdZ7pkgMpip7/Ec36PJS
9Db1g6Tz+ksRRWmFD8qpDiMcXHzAIFC5OA35TUUH5ydSuEml87gcSVY8QKCjInHW/WWoiJlWMdST
yuu/ozzMrtspL3eOHq19S3a70W26S2Ta3bbCXks185emASM4OfCjVjBJdCRPRgE3UA2/mNzkCiNr
SLp1wN8Rz7Qtq8wz70rQarsU3B1xBdflulut9wH+/Y2Csk2mzAUHrEdTTn0TgRkg5zx2pyENzi47
0BUng2RTTdBJkOHYJPskSf2sycaHSufV3uhigq7usLTXgZfed7k9bXkggrPREQuTnDu2FUmLG+XW
9hH54gjFksrQpMMahXpmkgvGbXmuM2mdUvxmP72eCFmzY1wazKWPzLYYF4nkJ25deYqVU17WpCKe
45YvKUs2dak0PvczgolJZGi6j80mQ7MLze4C2KZ7nH9HYaBqYMJe8zHLEiVUHzvTlQ0sAkHkR2QN
jNOoXDwyetPtrFbkZ7bmbDoCN82avHEzgZfeGYa9kdNVZlO7uUnw5bAlOep6XMM62RrbIeoQHGtI
2MfWHoPLaGKKTMQyeQFySDStoisgZfu7bOioS6n66ae9izRzUayhIDuLg8sxddpvA7wBXVl5WJIJ
J0M0hrNzkCpiBuiMdx25Op9B9MPYWsVpEO64pfpEHDwJP7wMmI+oUZk+Zvju6LL8IMx3NH0mZXJZ
Woa8cUeX2utO2mfbcdsLMDHdgbKs2zhAmFpZlMmajlJ2HeyBGwPniYojWGQopD2GJ+rqyaQ0Mw+g
NZd+L8d5Ow41dt6ECbw1ZS/pmr+K7OB+KRr9OOYEdlleSGkN4qtYc1st2oWjcvlcDUN3Fw7LMSPL
AFmp+WqQY0oKHjaUWkLXA2jBnpYQUx/sHbNV0lVu37KxLa57zU6aPA89m2crQ4pLk7q+7DQKh0lq
k65J5zuQbXXVTo14juPQe+FKi4+Yfl686aM7+QQtnNtIFOPtKKGsrvP/yCfAgnBYjjh3YA1Xl8pL
YBTGyatuqJym3jzzpQtVXEiSd0DrORAaWcLaXd4GVv5ot0a7FRZK0sQE9CB7dSGMOX5IK+cKBjQV
AAJhQhvZWcr5FZ8VDaeOl50Sqx/2WLNonTAHJjr6gZUOlUnH3k5pdrIhSn6qpl+ANMivtHc+8qB7
nMvqbuEudkVRObQX+UE/RfQIGiHYWKG4St38ETq0cUEpyStswA55vTD92LOYW40uTXpGxmkS2tjn
2LbhPkW9OCVxUG8xXFUgW1R/pGhb7fN5BuuSgLbQ9VTdLPny0JSFS0klZXpk3ZytiURSxPYtnyRe
lLm5qjKzuq8gBW7nnB3U7quKIUXwZTgxDcPttGwHjpuz2/DXzuAmlRkiLLCBbRII5QRNA2MTFW31
6NhpdKbU1zgwbtuHFunSsB5OJqGhq0xlIGiqNWlMb+lGrinKYUCcMOEoI19E9h6CDzV/S3ckDgSU
toJMRlOauh+n6ks6jE+D1UKYSHCUcBzwmgGzHB15MWSdeW150JgLmsB2OtTvujLa49TE042dM10Z
s24fJu5yWVQ24/TCaKLznCnoNeCpZYv1MqUrN5y1dZfRVwwYlJIE27DPFV3ut1GcAVDsKNNLkqy7
aCfdu/B2s/KF6RI06XjBekIA1SOJSlL/06yX0Ze/U6pSMyBlEDB8hul69tUyexAdSdRN5gq+qJNq
jkWF3/Y0k07dEgnr/TnrSPJ1azi2UGF/7GswJr1xnIuqlBtt9gU1HwkFYqriirkgYIWpqXaWJ1iO
4xIZaOkUe+JgzH7Tmm91+zOuAd3hd1a3iqe3cRy8mykS3i8jXRirNRSNlpyQGPniPrCscNpPjGDJ
t9n3LU2xW7uSdw3x4KIxH7IuCi/sNTocL1wju1k/xBHubvym1utUOPGh5ko+5c5Th61lM6r4Pc/q
+dpcVzrtZdkmSgLERmTcHVlI0suYp5j/c9Qvz15OimEmBkwxCfMJUX61/ZI/pKFIN22hzAMS9A10
bcdnZyG/0Kj0xFyGuUPMK6t774LX9ObMz9kczntSIDDnCnHf6Okw4jRcMC/N9wrb9p5S3/atxOfB
GhE6hz4AOGau0UE7Wa+aE0irzgMX2yzcl3h9w94c17fJ5YGt1kC4+J0Np4I53zVhclHleAT4AjFF
SdKDN3EENqczXtpk33IPJwp3Dx86vRrXOBUTUmiswnki6IWq3vGhB85yjhdurhR+MN9hXVwGw36A
QWUQ4wr68yBJvOdFHvzSE/d1imz6C0lv31Kl7UuT9uA4aBsBdDdvsZpKv+R+7htqpFXdSTAN2bIy
n4DNVIcAqyb+aLL43ZrK102J/std9ntZM/vLmt5v1hz/31cJ/18wmn8REv8X2Rwlyt9/oyECxf1o
/mpyXH/Hnx5H4f7hmBKAv5SWCVZ1LTj6h4oowGZqy/YskIekKUz+zz89jvYfAqCGhaHeQmD8LT3+
U0Wk/U0q3IjMEVZ90fL+joqoxFrl8y8WR7yVSq4vzpSomWRu/w31aBPIpRpwoNIzDJObgXOMrwzF
IMslJ4xeEzHNrtKAKF+ubecbYDoROSAugDhis01eHLd2MGRVimIGO0aa54yfFGQpcytgCeiWVwvn
tsRGV5KZs9JBtMx4OxCXpAGoferE1FDHkgX1/SKJb/mQkG0uOC5UaFAclnvXG0obG2vCmL96Ehiv
wgUPaXD0QuuL42n4keRqek6iOWDKsPDXcrRIWU+qSpsnrTKNozD4FhaHjj4NEVt0Wkd7glYvQ57v
MZPeCJnfRKp7NZaA3JB7RTz8nCbTBoe/Pw7pPhj6raqRP8JpRxp0zbYfKevZCByR/Dou5zDRaedW
WBzdcMHOCYnpdvJM+anEc+OVCp0rEleJ26A9UatMiAqT67E1KzLR+jowuES5yWVVe08mObTZXfMR
SbdbLH5nD4XPCKtdS/AXk/vWnEBYtyWPN//YgU5vGmKjJrMcOfNbMI0EcLAqZoRMjF4xTe/nIj81
tV0Q6MSZKunA6lwuSLFNsUKk3gVJ/zd6L4d9TLtovaGTYlJ+WWLVcAw3fIHNE75adYmJKJKZ8T0K
zP9QM2b7amjyNmV2BUJ7Aq3BiEKuw22LmHPIIkurEzYfM32Km6bBkGAw/ohDDsNzlOlDV1T6MqMy
Dat2gtEBhxQ3QyeK7zvYk0/0D4SznzLVcTjD1Em0cZKh2pOA4E5T5BHBFSrJ4nsaDWYaBVorvqTw
pT8EjtPuUt3ld6bTz3tzliYTeKPdmM30wOk5c31tBuOPGXvQwxzq5FKrCIk5GZizlLCLnzkCm803
fzp2IUXDqQo8n2TOcOrozT7W2IKxNrXRr7nDjUiLT7lOU/P0JqQQBU9A9Su0+3GXTEH/w+Fd4LOz
9b4NVu+9Z+Wze6En7O9bd8LPvmUwDuZSd+zogNWD8gtiXPcaEYl5EY3uiyNR45AUNLGmtfpltOjv
bfmAPYSmr8aTzfO0eNmLSUiF8zsBrVtiezaHNDh872WUs7XMufpEiLRyAHvNTI4uaYuzkgl6Rp2u
pyKCPOomIHhHy5JVeL9kPpLNazlfPM0Qc6xtnmsQMAF90TiWmaltI1oHYtybDXbPCMwnSoiTRMMW
IWo822mXjLtpMtGObT1yRq+m5tyOdmBus7bnRx9MDrmbrBK4QygXzr+1JcZfmuKa6NrKCeh8pklK
V2k0tthKzZF7O2idqj/QJZTV64YX4ASrkTj9Yk478oGdHTSXU4sDiC8PPyOrE4pDvVZUz5ONOzN2
6C729Tjk5TnL+yQ+pSby+KnsdOpeWUWutgUxZc6PfdOzAqXgOLckO1x7E2kUfGxY6WwcJT46CzMc
iFWKPzpsBlZAPHUbdQih1wsgRgcalgmZfQqTKPCDkEO9LxJRESsLF7xZmHG4+xXZiMknaiXzzaJf
V5o88iQGimkMo+vQ4rHmqj3VVLeuvL9E8rUjx1CZb4NdmtmOIVNMD47t9RzFHRfgSJxqtznYkls6
sSYHbd3A5+zsMbhY1S4ChFLtRlsF0wuIo5FqNY2VNpvzeWIYQbUw5uPGlEd3oc3Nt8ZuqolWu94v
a+magddS5bhl5kCSwuqKFitSZi3TNoGpjIGIr1d9rj2S0KeKiay19bIiifbl5OlXr/TwSWOEJMLZ
jLRw72s8odZJmAWZFFR0LBmGV3DiVZi5cswYi6S2xcRqfs5hPGa7ABPXIeyxQ91OWSuv5xKZZztX
pEJ2WR2H5dEZR3PcTJa2jD30HYx8roXReicY4FgHAIstYmRsZmK3QLy1fCUdVZ2nrou/l9phvEMW
pZpvKL3IHTw0AoIJE2hi0gNfY1iOOfqXDivX3snBw6GrCiS7DTwt5JtxUsWH12QD4duR5nIBhuIC
hYloJFtAYm/4jYO1n/GJFhuInsNlVTFSwb3u8Ei2JgC8bUdpqToZnonNgyO9Bp3jTDPuHyO135si
scNdEg5gbE0ArJ6fFdAQZTI4lz2jZ87ooGLPY6uyhJrhiK5pNnUG7obVp6m/DBNFKKFgXM9sysDu
rVhbocyx7/BfcpwWfj3pbtpLdxR6S9eVW/n2gvBHNkq273OvyTJ4VTCOmGgT7DluEqQaL3Zi2bvA
noHoDQ4BeX+i6hmjcOBwMdUlY4hdiKP7K2/r4bOXE1GKuu+d9fIYqHPs9dV3W4fkRgemrVj+iyEg
MRjWuE3EQ+3xh1t55IS+mUSMJZQkthdlWX5EQlPSJ9Ewn1EXxhfbzoFq4TT0F6tNSr8lAvcJ1hWO
PT1s8ehXkH4uaFlrL7G3tZRV0ByYHXJMqvGBmSbWFpEv8X7AzPSm9HOoUqCqud1/oVPP2bU72NMT
2xM+GBFmEbFlJ/R+2YGOKVNYuvlmng3q7qJ+FM8J63KwyRIN/MrICASS2iicB13Z8pfEix1vxai4
LxTmWP1yC7dtdoippTzk1E2uxY8BXF64zuYJADq+3hxW6+tsGrANkRkd0lGd5UCrd+WPYtr6ZXNb
BqxFge27GOH4Yt7SDAHL2Rlwf1AYz9IHKpE2QAAwP+FYjXSJVbh/9p7CGs38r4RtVnmd5tJCrAX7
Y1rq+7LFkYK3Km1/TW3ROxsIU3x8Xe0A4VtzeDXDTsFuxPiy20kxx9EWIXEDDiO7l01d5yAos4A5
IO3R9TYCR8e3SXvMMmtIMxhBYChlfltM64B4seyLoZIzw7SiDAlEuLDVwKohm7BBM3kcZVnfRQFE
TtTtJHrnmfW+lnYBRK4WZ5WaUDdwSoWgSlgPxyHZVyKa7jOYCHcgE60PLKRcvjHtsm8tS4P3cjKB
XIAlHOqLMms4e0xFZOHpzqtp2gQgNvkO5wNDn1a2tDctTCRJS7eL+HRjN/3s+CdVZ2CT9DbL1+5J
z1Ox/Sed/m9ly/7/tGYwh/nv7lVXH81aJ/79u1Ph9PV//8/vX//nrcqw/jBN1F56DMhuY4SQ3Fv+
vFYZlv7DYt6mXZ5bYdmujVHhH/cqqf5gzSBWxlWF4gPNLe0f1yph/qExVYC2tF0spqRW/s61ynZW
M8R/XquUpmLbss11E7GgSChzbdD+l+SYu1AsX8zcG3ubirh8TkV+XdnMh7c5oe2amkCW9FXfBSXl
dxOXNExzk+O1BocWN1FZDLVPFA7QDUkt83zLUaOh6C7lDld7W7MhMrmxTagLyCEL5b59QQTskQpW
A0EVlam0gxN9aBPXHZYf3bNO1ZTavyDDlOTW/MBS0UT1J1QIesroTjInnAKCnpXefQRDy+RmE3kR
VNcrXNaiG/Y9Sfj+oYmwNt0C6e7Vq7QZv+2AZ8vy1tExKjpZXtP7iHM6bC5sFZGKzop+cnZeTooB
tGmYZvs4D03zIhStwWVr6PBLTrPdMC402ubQ22JoHpRsvOre60ezu2HGnb0ZdUm3oh5F2xzNfDBL
rkvOevEbe6aQo8CTnztFotlpXegnagkayO5jI3y7M+rWX6cMe9fIZo17wcWsWwjhlsQISnONqGKh
2HsMo4wj27DM7sqEskXy7HXvAOhBikNHqxVjBld42468VLWJwt4ZNmmWGivfXqWvrZvOV5w1KFYe
u2b6AQcOi8AO+7Sgx24yrUuc4+Gj0UpkZxT+4JdlyjY5yInExVOF/91DlgqTmTFUbHII+8jNSNoX
Ek+g+11Xc5S8epO9NDe6Cr320hz4k3Y9aF4O4IMe5EU+1/YdTXWVu7eprf3MRZ6HO+A/KQu2tM17
o1QaxrA1YM43sk4Eu3gpQEOT9CHp1SgnmrZxve5e3B3UO41nxcPC6ZGdFqfGY8ejRkEtqb5kkzah
vtUiwLZhgQ6ad9jXyRHyvxBaw7IUP4xKyJCl5jA8xLJEhl406t8WlBP5Rz26K3ChL8Yu2ek0a6t6
7xRZVGHClaBho7ouQWjF84ocjzPvohM16zCJ/XUc3pK1vuoKFwT/gkUL7yk10moXxYWXXjPRrGCf
Wdn8VPVmRXtZDnISgNe0YBZ34xC2YCxCn4k3Tv4OwOR75vY15mPTWn7MgX31YLY2D4xZG9K5yiC0
EsrrzOw+5xThnlZcIGbdTKwV2qFNk66DSZHIXpwoH/hSdp/pUWPkCH7D1WLaLPYgM1YkiaODZb1G
ECUwPeqzNqrtmuZQKqyZXD4qjfWFumv32EODfosbs+IIhxsROUaooJanttE695VIBz42AYGo9fu+
T4Idt3/st3AbgRTxodTxaaRfDPsEgdSn2hZRfjCYKNxFEbFNn9F+XVNeXk1k33oHNHyknSL0czpA
Y6y1mXHOIADNjAZr5vSwLAiNcUcGgpG6cwuuY6owAsHntR5ZbsMH/AYQdgNuIe4OPtpoP6Ktm+Mh
7tWYXYP0YogWBhS4b5YxAOMgcsts99SQquh1GKbB4gcgNMX30UhdH9K39cG7PI63Ezr+HQ4Jgpvj
KAzjAfTz8B/kncl6pUjWZV+oyA+MxmCqe69Q3zcun/B5S98ZPU9fC8WfFRIZclUyrBpmRgTiGphh
ds7ea5/ww7UD0XTuN2Ooy+oUA5DlMOB5ne6RqKXslFRRFQcwFqN53BemwymqK2K89hXosJYjFUEA
J/GI+OE4lq2RHYu2znAOVkKHlzvnrqi+0g0kLdjCHnwjqqEpjxuDg/QRnR0QIvWoxd9mZdu3eS9Z
ycXodNIv5wpHG/qU+reEK3TSs8pXzxBEOU7gHKldP64t21hEcNizTASiod91wvsyBUH5YIUNo5UA
nhgxBBnzTHe67yWwI4pDx2q0YbPNOTAXDKj4+ZMjj/pGdDX0FRTnJNPkpB01lSOeukrKb66Ff+25
oRbVHpsMTUXCKzkMBKmNEMSUppvxyeDEhn1qjQ6pGnZI4spVQfrEfSo5bbITo+x8Flkt6dc4IsT3
PjLxI0CPkuUB0ldqYlWLQJyzN21KduMUoPfWJPEPAHifBaq0FuNDU6ej9auecBByTsmNuVe73kjD
kYQ4YiZorhP5Wk83UULlUO6CvInRUjhzHHTMz3mSi5I+DsoOMV/Uaf2Zm4EoPEezFyM9n0lxkxd2
kmvquxuibzM51kBWY1HIFAkGmp2HFWqLEXvNpKNk++GQPfDYAGlC/jXZPZ0MOnN5wMLSS1HLaxV2
k0WjPMunYyqF7UKhtPoIzHLR0O9fFvRd0id5dwNaT07gBIlcaPcWqpKEDj+ZiAVoSiQq0w6Xq7jL
OZy3u0oMc0pJZDSMPUo6AIQL9mE8tWjk0jmRVhf6MMgGnIcktdxabiwpOaS5WYenOuwGglSNiBYK
YArsPqbpRp0PWs1Nv6RlD40ZblcSE98JOMJ0xVHURcRB77wkj9pfBM1MOD5oMUkceEE1ZsUxZD63
/ebOULLco5AZVuyNHu9kgQJmEsUTGXwjXgD0hE7EeYGHW51mqLeoPFTBNATjwWvbaLoEsiWDgx1F
OCeshhP6WaNxSvEtAWGSvUykdIt2Rj6SWWbxlWsArAXBcox2dEE9rNRBZhAFwcGX8qY0jdEmFKkD
YOxP0AU5AacQw+ZTXl0KTkdi8mR0meWm5nytW3tqLnv4St31UKgBh9Qim1HPlTAr+6JFyor7rFOa
cx5RTE1v3BbcDfD4QcrsyFHl3N9UTqFND3Wg9P6lLRFkUYlQMFORqY9TfDqJEBbdEbYqpe7AODqw
rgoZmr9LZSXBedYMWnGwbJUFLwHHi/pA1oh8MIThXTJwEvuwtIrvlYS3agGbH5P+62A32cKXRvB5
7lWpY53F7AbShylSUf8t7ducNJ42qNCz9VQURodpfEr2KqeWAkrBcJPmFWHoPZtc5yQlmTM6B0Ju
5WeBBmwGuFMxt19y3nTeQp1UwecxT+x7WFjFC5lvhnh0ciPJ0BUCy/arWSe2NURD3O+GsejpHzoi
0/eiH1SHKAjh5EOWkcJ5N1DEzsmLAaWlToAdU7Tt2whlUtHWw12E1nY4/Pfdpv9HDz4SnMXHDaWb
b1OjHX1r3p19lv/kr7OP/BdBZZ5JdBvdo1dl+r+PPkAzaBVxhhGU2okMtDnf/FuXbv7LXv4J/6Fl
S52ctv9z9LE5+timtwRagSY07f9Oly4WJM/fJx/OUJ5Fl0uSXuFACjLXJx/DnZtxSmk+sKfTHqbG
FtB7Wn2ishGwE4fXQPkntZr20Mgo8hNLT/IDUSjoigdUlEIfoddQvjlzncB7AeFQPKMOJjrEbjU3
OybACGdsiLrsgfa6OvUqHTjwJKfjN0N+89cNv01oWw5oq59hMxg2lk/wMUKsErRYtNzadJWLO3w2
jyuzb7sjdnvIwMM22BN2U9+VJO+cDJqXwgCEjvjnv2+uFeyMI2gCXSBgFya7jpXcfrLqMlcDBREC
mpML7KNkLhNuDQSe6uZRECD2OmrCPjirUlc7kV067aNQu8+csDktqgmblJL0yBYdXIQRt0/ra+ER
tDEsVOCKqtOpicnBOpQN+VlRUWmP1Cq1XWw53kvC99u6tJQBnWCS6XxsD21w9tdQo7/+5Kca/+ll
4KLEgHIgt0xLWLy2bw/LRSh19rPk+XQYmO/SJvHQ5ul2g3ys8pxjxGLj1YBA0YFK4rr9rquouwN0
QzObuSDZcfRk31AM4ZDRR9NrCD0K0YYjXu5sja93whv356dD6/Y/3g/HhfNE6cEVzMM1D2sw4TYb
LTz0tquzK8MYf8G2mA8aP/DgsT8/R0oWnLXeeC84tJ3IfABOGrb0YRapYm9C8d2XRYlKfIxqP1DE
IlyhYO/Y1xjDIwhD90dIQRqj5aziaTdRHn60QD2wx/eGsyk2u2PTKfQbdyqPSTixfB5jjWCudZBj
NqY/xmn9PaVocGnQInpOhTn9Lk1Pu6vRS54hdOqOA+rjV6hstJ1VWtpB9iOhRQQhnwNUl9fuVLiH
shuKe2n3Hnbh+VGl7vxUov15LqOieNJk5uw7A1+7E2Y1WRpoNoOOnRwYzYxiLomWDTuY8Qw3tHNF
j665LBd1ohLo81XQo1hctIv20kXwkDPKV13jq8QReQdy8EX3aJoaEsiIBKD6VRaJGgrM36KVlFK7
wKzSnoaLjhLQ43WPsHJU9rzz4Ph6nf4iXsWXyaLDTF4lmcWizrQWnSbdSySbfPIcn2YnR59F0RkS
UrN3euBVwaL3JOqP3Sm1WcgUafUMYdY77il/3tSLVjTVyWVJa4ONOTrST96v9fLzWsECjMiRmgRa
qlXvp0TlhBxO7GkJdudTTJoK1Bm7bPraF0hXfpPmjA+sBbcNbm+6HnRgJ5Mjn1tNaPleUamekMRp
jrEnIyfZO9SQMhx28Um/zH4h6TaxkTIuPrnrtUWIu3ZMckUNB16QpS++qHcT2e1NKcsecnil6UDl
TZdQBw6KQp+8k5E3CMF5/8tAbuBnoYEuOpwaLMxx8PLnG1kvKMt9WDY1CoOEUzzuq7VzJC4F+CVq
OI6WNQg1nm8i6xji0mQcC/ILH4itbj97Zv/5V/lYSJD7VNMNKV4NVG9qfrrhhEIDhYmNWkQ9RZmh
/mJJFf7oUqS5xCeEBayFZC4eMaVDZtftHMUl3IHgpa8n66iFZ0A4UdNcYPCk5W0a7rlTj/uUU9b8
yQLmvEYYv/3AAe5nR8Am0aYk5+nL/uLts1IIgYtYw2sYe32xszt5zc1/j6bKBC+9uBqgmewNVU8m
oeUkHIOBPUfZHZa7MSNavGliA6qT+FZZVnljx+gzUzHB9AWg42t2Zuzp9qrvhamdxHT9z/q+VbvM
Lp7htOg7y4CTHhdNcO84Ij8lxButSWY9Km3pzc2U5X1LLwyap5V7rwIaS+UQAqgwiHSh0yq7K1fn
f1ACAeFtNJrle2F2gR4O6KSVy6Nxcieavz3nX4EyI4AydWNTmjtSXaCTGxfgcpr1Ofoae3I6K1Ht
+Ch21aHxwuA4DVNyUEK3tI+1oXbum6nUT0i6DPyUYtiRHTvq4OkFX+Y6sl5sGiwESWVcfE4M58tI
BBtNlXJxok7EDBWaZgHxcZozNQh1Y9t1cwtUp/9JmoxxzHKWXi2YYBrFVj+f5VG31KkqIfc4fWlX
j7j/I1vclrS0/OVgQ35PTfRrENpXdtPFNxrOjrMwKMDjsPk7HZMsOFDXAFaBNA5hRQ5fwVHzmcqc
3s8RzVxzfsBY7Ogh3hYgHpShKmnTQZWm9b1Z1Dxt6ADo0ghUP+Dy74mRM3FILSz1IwVvEonPIs1s
XBLD4xSfQlGo6huuBSrZJq1BXDmnOWSiqykenL0bB+NF0rqnJMq1UDTsL0AVzHOzjp6cENmIUMhC
mz6+dCd2inUuZvJSCkx2yCouLPrpfmrP3vecr41fOBgmjvqshMdJQm65N3s6grNdupetqx7nKQsu
m7J1r5HIe7s+LbJLkLZUgg38Po3Ub/RG+0rw6ng3KXx6WtKQTIYuWuyjOnMODYkpvPLCT4y5oocY
fIGqXd6iP3GvCRyvj0hEIcutnownttHitAwT81wP01MTibRvTFG7i6gCP+Q1ZKAwq6q7dhohDnHW
2lWJ81zQbkVRwxlOOdV003tavKSLWCdzznY2K110fSixqg6mPaXUDgVNj9AKhBAYDfwRzT6JSTQK
m7H9yjMc7jO7/RpUGTiiFrVi34OrIa6+POMzJyF12TSohbNUH/MAh5iW7Al4/zVpk0bnE4g7tCcT
z01SZNgV6d2TlDkG0PEJEVV19Ku0WgFgA1U0WlKbFmEPgquYYkhDc33Z6exOj5F/aLctE+Z2ALHy
nd7dpeFaUHRIVvrBXgz1DMh53iCXNC5OqeLOimy1m13VPYGFuE+q0DrLRUMZnmA5LEQ2L/IMaxia
VhWRddhBHFqUEleFFlnfDBb9Z81p85OStefRzebqumpE+YWtKg17M5kukKeDCIErKRPfwSQLMDOD
l1M0cTQcQ5anRtMmhqCYjHD7i9Y6zjG2/viXwjIHZBYr42XcaARWldZwSjCcwCk/1d+1EVZWXbg7
V0EoodRGayPyHJ9C1nQuw7A9pwA8XzdC2efSpgfhyvnZjJ3fJTP+OHEAQ0vpLWTZnNDI5EZkcIZy
b/T2ZKwhXqVl9a2PnZPSy8RORy5zwm4mlU/o49G/917hsUGb4+FJiq4296NnZ3vbIq3uOCaS9Joy
aPhjSsvuAFCRBlAzwD2Zi372u7BegANNcPCqNiBWZaJ9zVbgKoqowDBQg3Y1kAZ1HyWFxrJQNbSe
2Duwv9bDk2BGbG06EOF7o0Wm5E7j96mDsFNXZXGpAdSqdm7m0nTux+xn7IDwbNDbPrtFSMVWOdb3
Lpi6e+p2LPwTWoFGc795vTVcJk6NcNqpjavUqzyQcR5Ppl+EKPvGrQrnrB9JhglTSRob2TOOfhRb
owoAz2e0Dvj+ly8TfDsTQtKwEBJKqMy6JV5hVMz9qqJUI7J4PNEDHSwM0cUkltlG4EEboFt9iMdC
jI+xY3O60wtwjBSedHQY8G9/DqDCjWuC52JE2MtfSmAYX4YmPkgCfJkGk+uSY1hPOm7ozsC+xGdk
ELcqdpzyZ+cF2a7kjq/6MiALsrRMmHmho5NnVYBd6phrNDFad6/PNh/gBDj0Ej003gzFUlyvnZLk
z3E2rqQLHGtGlHOa2Cy+WOGWWKbRGG8KWQoWYpRH9oEoMFLKGzVaJsEtcb2EKrFHOS/jLuN9bXNG
VyfhbYiL2B+RkF/wHfee+ONZTYpplCTfg7EIzRvLqUW3s9iMpOyCjYpeHSmTDUZSrN0ANvL2Z1+h
snFyMlsqOM8nr7cKa9U6RYoTU7EbjIeKriTM5My4yjFwnhgqNK5o5g5I3/gYc3hTLu0UPlXopd0L
gxwdhyAVfn08Dt4ht9LpjhjphQYnyvKxnGd8MCKc2AKZZT/egMxlg9ECwL0biYO7iuYSuBTbSYtg
y5JXwxgnCR5YswPjOOFACSAnHWK/ec1D00GGnGBS8S5sm2rubJrZSxV43EefxjPSfFW9eJ1q6wXK
UN2JypP1Do0piHKvT3hhy8g67eKOH9IUM0+joXeIvAsUJiRQBI9wHGim7uhKjTeZ4kRE4PRAVFs0
qBPVCPuagickpMzwKJYDNivPs1GfjL0EcAM8smToCIYAkKtE89Mi8uNpmieslvrsYsawJlzAGU3G
Z8PrG8KCDDoxwCmx2SWL4W52tQR3KiY8W8A0LBdjHi6+vSvys+rVs9ct9r1iMfIVi6VvICenJGy0
zY69WIsOzRKRGumQJ9VMeJZtiEsbeyBlTuPQLI5Bb/EOUo8erigxYyhs+hkc0iiDBzNDvX4gafJH
GbUG2Rmcps7MxZmINCq9lotbscuEdTl7Or6jDJtNtrgakZHFB+Aa2OSSBgGwtfgf3cUJadDoY/VZ
/JGI36pzY/FMysU92WCj5PPh0030EvJBXXYqi9sSnlLxu1gcmBh29Ifq1ZYJdZigBAe3S3xc1FX3
MqOUZKtSERY3lAZfkFeTZ5zXGD4RIQO2xARKVWVp68jFGlqA9jhBkoph1OzM+FzUfKYxIRmnkHmw
ljqvNtPy1XJaOUZwQkiPPCdbY4QvhDcVTptxqha/KkxU4y7Bs0coMCf/k9Kaw0scbphcs356gmPy
zB7zXkbhrYqwJGl1pc6bxSObde2dZUoAiwClKP6o7yFd/h2KVBuSEi7bamQjNVGkvdWGiV06lGZ/
mrXbaNC9nRdxltQWu25jBqDWez70rbDH67Dtu/MSw+51k8/jCVUE96sZFeImX4zAOkTA62QxB1sq
B8ZlE7YwTCq8bLI0uIKN29wWUZ089pr5jNrKOjEbt7wycR9rMF2e1KsjWYswJ8dJHMOZwrAMv+Up
LGvnpVvMzI0VomJdDM7z7Da8B62qj+bFAC0WK7TAEz2Dvueb2ba3RLXoiIUW83QElYOGibB4+ubP
uLAfPZzW82K5Rstz+F9/4ypsvCwcXsJDCS/vwE70sWDbGU/6tZ7246K31LBZq++N0965kCtEajwX
PWs6hLc7BdsihXERwboIUwz0kf74elb9r/Q9/z+aKjh/vjnU/wc7+rT4+etdAXz51/8qgHvyXxYT
meOr+RcDmuLJX9ofx/0X5BUDaLzt6UhNFlXQ39IfWwfjjJwfMwbFAf7R/2h/nH9JSgREV0uB4hWh
4X+FjX6v/NFQHEnUxKa+qtg0wRiUaew5JxHRzvZ105+9+fn/UJD+5+sS5vH+nE6+Se80LLCH1o6y
CP7oND1Hwhk/QaZ8dPnFH/KmaJFIDYE9q9UhUjU9rsGZ9fAhBFb3+8+3v5QT/i43/HtYhLcqCZFv
nbpdGiABEnYz31YENum4CBJAelBmoJJZZt0GnxTvP/oxq5pG4+jEnYaFcxgb0yXMXTdB6yKEdL/+
+ce8r/T8/WPs94MlPZaExJuQ3RiVdWkYg5Xfg6fWnYvJbYvRB+NNDRodTnX35z/40Q9a/v83T6dy
9aqXyx/kMCDHMxhnLN60WaP4k+LV+3rj37+ISfb2D5AnPuhtZ9qHIW3kcOZMZiDw+zQiukACm4hL
BMR04+umpsdyxL6SA4deoLE8+fMPNN63O/6+gaWd9PYXUopM7YZ05S4Me5AywvVpAv+uUpNM56M6
HHpiqdEUXCwFoPTQsSekR62F7Gg+qV5+NMZLUfPNHWAlynuynBkCKv07U5W/pT3En/y+jy6+WhVK
ZurgEkd2mKZGftGBQ2DR6JLrP4/eB1d3V2sD567YwUBgH1Izjn8RalRSborR1m67/GptKLXBpoBu
24eslf0TUhvriCKu3LbyuKuVgeJ+UlWiButJxWw+6KPWk84GaF1uvP3VagAcyYDfk7AalChLdpPj
oFaDGZd5+z+Pzwdrm1xNnpy+k510oSSsqKmDO5nndfdk1uxvz1ot8uTtxBbNOf3zH/voWa/WHpGA
YimbSvOLcpLOTRM3UfuUt632e9v1l7/7Zho0rt7pGBlcn6Mv2ZehhZ6MJhK73z9ff7nPf/gQuKvB
8srUyjoxBX6poTo5HhQRS4cMnG28r2NI4hv/zGo9MXG9u0MFSLhtO5AMBYxY/TAXRjZC/2iHcdu8
dleLRg2VP4AcCaFbpPNDqqboupCO97BtrFarxkCb0xjY47D9HeNDhurPvEBpWNbPqY3O8pOh+uCN
kqvVI3JDWseygkKYWdMpzDH9Gkslovc//4iPLr9ePQK22AwOtS2AkSP479Ei96qsPvlyfXT51fLR
wYWRhAc5KDF5Ai2YgYPVabLaePerxaOLOQeitXJ9q6EygE3KHRHX6RNFgm3Ds5rPqafZtTcy+tjy
6uK0MuxXSrSch5ttf2AZuDcTWooJS6Q2Oj6hAPGTdJvmZozDf5vC8WqHv8r/+32pXE00OSmqu0hU
/Mq0ONW1M3w8OKv0ubdNsbUzeYyn2mmFkn7ahJV12uQC1FrSwRL75A8sL+I/rEhyNcumkNCLHKSh
XxNyrkhIokJ7k0Mncs7QeOSo9UIxFV+y3DW/Iq8fik9W8o/2PM5q4mUjnpESISwx2G5WkcjRBIDT
ZgrS8YHwqARiS9Em6CziyKny43ScQegj/TLL+15vne6T3//BDHKWcXnzgsArIMkr1QI/l+S0mVDK
fFcSnf3n189YlsJ/GF5nNUHtviWPXNBuNvVZlViZg749kFxJKYUIWzldh01e/iYVdchPiOYs7KvR
NEEVC5wdyRc3Ren0ya188EPX5ErMTnaFd3P2W+oru8GUhKflsFv//EM/uvrqw+YWYnZ7wIYUJek4
Y40nACDFv7fp6s5qHXKLBBvbECPVk0FjIov1fuFOGuptN++sVqFMmY4xjYn0lVYNftgahNmE4DR+
brv7ZczevGKdoRw3SULLD6vRfbH5Ml81upZv+wQ4q5GvUTUkmiYJOs04he06w0Vg3sVqaj6ZIR+s
EM5qjWtiMITwCVy/RfEqTl1LKf37WBmsFhGVoBIIT0cTlYTTKvxR5XMjNj6W1fbCHIqMCaAc33GD
nDyRWiBqmjq8RBtfq9XaByQgxdyi5KGr7YUA11MLJ7J7v+mxLz6vt48d4Z6OGmmc/QYalo/HhPxh
hZl229VX6xbJO5E2ss32E0HcgWiNZB9M4JK3XX21bHFiK1Hql7MvOPMiTacYGFqfbYI/WitWs9lw
qsIas3D2Qzm1l91U6Gwt6shItr03iwD07cDjzWor/DOsRUHunQoUXfvApIy6bWhW0yHRNaUPQTP7
tRFnx41XhLseVMjxn6++3OM/fC/s1TtfBHY0z4R0+jg/fnHsTPtjC01d4beDdLa99vbqtafbjSMj
DQbf5OW/g/aUHAyrTLcdx63Vaw/OwrQGatd+adnOKfrcbo9pYOOUtVavvUEQZuDOSeeHDZRngFby
EiX/xltfvfV8qIM0NczWR7gSGDtlg2mRuMKibSuCtXrx7SCkIz9T5qmKeDxLUUICewyybS/mWkBK
fVTrjS5pgUyHQ3NvDrqbXdsK68K292axlL6dV6kR93XYi5EtYTfv0sp+mbyp+OTF/2BRsFafMTvB
4u+6QX+os8jAGY/RhcCZbuOtryatWSWWCBK3Z+S1FyXY30EkDjY+1tWcRfGqNK1x/ufWLVELcgeJ
RvjzivDRwKxnq+0GnRsZ/cEbKBqL5eo0CDde3VzNVpyJVZA1XH0kHnHXuSkSPQcjzaZ7N1ezNULc
XaLT5+qW+FXHVnYcxuHGytZaZ0k2Y4aRkYt7yDP8DFM9Jy9n3PZ9NVdzdWxNGWSkJB7sFnnUaPRI
7CpwjNsGZvWJyqNKFKWpdwfEKcXREMW/ugR8xLaLr+Zpg60ffNoAli7FtYRG9EXrwcBsu/hqnpL9
rswp0kBR13qxb8b4G2S7ZuPFxfsVBm/2mLCb7A6Jg37HSeLsqFNCbrz6ap7Se9fCWPO4da8zgHQ2
5k0gw2xbi+rVyvBmlz9i2i4sruzPhioBD+HNtvcado1m2zsjVlN14VPlXUX0yGTlABM17F1+NYj2
x6YH+8pIe3P/RhwIVY6k34QBjB0QpMga0mTatqEUq09rByMdK63d+WhevhqJuG0s83bbja9najMl
wEK11o8j7YrlcSGZbyzfAUR498nz4jiXRiFbPyHPDxS0/VCmQbnxga7maYE0Qnlu1/laTNgNrJQL
rJf6tpddrOYpbeEB5KmLwiUbf8aT8Szs/HzbgK9mqRsPocb3GtPnZBBwP4sFKTshOdy29K4l5D2O
lQjEeQtb09O/WC3rwFETz8a2ncba1IRTRRAvXHbIP9W8L0f5PYqrYNuwAyZ898KQmVDLPlZkSE1q
AhhWcevpZ53XD7YCxupz6hV47CvcLX6pWu/ShWh1Ca6tet70WF8NSm8WANGKVhGvzOsYBSDe8+EL
4Jltj3RJsn67dSSnzkuCKO18ZffmkeGOL1nt3my779UctQYLvz5Rr3j7mwermy5tq7ncdunVDMW8
FIQtXreDHmjaTksC0Kb6xjP2Iu14OybEIlWSwGLtAKXlOp/kC27sbNvSsiSUv722RqgvqzljkpGf
TGYNaSbRtpX8tdL55jWBgT6ZIzV1PFn9CWr+c8ve9gV9rRS/uXI12S1eI852mEQu3HL0CxVsa7Ou
/Zhx1o4RGlXtUOWPMxzLRD5tekMWfOnbgc68RFVzykO0ovS7Gr1bd3a2rVP6+pNZ9+mIibz1pyYx
HuaJvMakI1R1242vZqRZoHZNYq/10SIXR6JIkaR5X7ZdezUj0yxucAvqGil+7G413flmeaTVbbv4
ak7yYsPN0/kkRzHELruxtD0M5s/smB8ssfpqUrpNL1vL7rUDlhdFDCaV4G23vZqRhGzWVh3Bve9c
xBwDmPgjAwvWtouvdrYD/fdpKoLmgAr7ZMjo7ddm0m58U1YHUNWRWaRlXNzN7Buzq35ATFWbRgWj
2vvpg0Rt0mvXaw4Qh25srk26/dZrr6amMcRAJEaD0qsw9YvOBW5dA/nYNCrGWtIVNVhf2c/yokBe
A5uTPGZOtGmDhV7v/aiMXmcNqcfMJza1XQT9gVPC6Z6R7m55X1ALvv8DFaSYgH5H64dW9U0b+mcK
+I/bLr1MrDeLeA9kWTnwFQ9dF9r7uoM3DIpDbtpHYNp9f3XgEJKa7siNj+NNV+pnWBu3zVAw8++v
jcVHt2RkNr6bmpcZgkPoxFJsHPHVDO1Cheay61tfr7JbSwMMr6JNmxTjNQXuzYgre2GsmQQOCWGL
HWwZtSPz6vemx7kWV01U5Rs3J/y2z5wXPFdnsbTvt116NT9H1QapKzT02QTrHmWlrI8Jgt+mjDDW
wqrSHgocNlydNsy8L+bySpp4Bbbd+mqCdpVo0ggCs18if8mOmk5p5xo037ttl19Nz0EzWRWtjifa
Tz/xkd9iM/y+7dKr6dny4SFrtGx8Ymjvxqo61fN823u41jb1gZs6OAFIm+/r6NAPBM1rWfFj232v
Jmc8W6TOjWmDIbfClDVd5e5n285lVP+z5WKsVUyDRj24r6TyofeA3VHSSS5rh1TbIRHdtNt2/6uP
qA11uUhLWwE0NL9mkfWsVenDpkuvFUwjiscMpppi/vfNSd8o4wi43bZ2F0CV96tiKCI7Vqbgxi3j
Oe81+M1a9bTtzlc73IgUsRTWNbnWIrYGnIswp4jOy6J020d6be+2ojB0OzfjlRy12zgXD8DHPlFB
LxPmH96ahaL59juXwULkwMylg8m7bfX4OjCdTW0oANSrS7sToDKIqz7AMuFrrmhvDbBPm5S+OAje
X13IXsc8xpsY6DPMLVX7prVRMIb///3F8zHQ2rEhzrvAI3cE0OS4HsJt1WEg1u8v3iqr6yyPIWd5
PO8ncZ7Z48Y5tJqe3hBmXVKHxJAHIRj6GSrVgrLd9JqvlU4eb4k+ktDiG2V/Yxr1hdLbbfe9Vi+p
mO6EM2i13zjuc2yo2yytNx3ijLVyCX5iTk5EonyHkQHeHw5H9ZS729bDtaKnNZNaS0qvpm+Dr08B
Zew0b9sWdC3n0XXOWVA2az+MTaiOA4WKQ6drzsaBWU3PJPFQpSUT88ab8p3bOc5dFuvzxie6mp59
YjsBWrsl3FaJndFYV3xJt3XPCVd5P4M6fPalPZa8LuA09ZS1dkqb6Mj1+nRTDYcI4fd/Qaa5QLCo
Kl9a7T0wnNshbe83TaO1bCEEuIeRMqx9WXhfSXUDCQCVcuMcXd03smKCd8eCdyaMBrkrKPr5QWDV
2/of0Fjej8uUdp2r8qDyXa1J610/VPlv7O7DxsPuWmxk5EK3Bk+rSG+GJpOHDnTaJrK3nV7s1SZA
SmLB9F6v/C5zMOY76OFNTu3bxt5ebQPaDPVdA37fb6C4E5syi/RbOmHG3nj91W59jJWjBuIO/TKC
dknc1SNpotu+1WutUSbKAShHx7gXbnVCHkNzPGRQk7a98qulpjd7kqyyofKTwJ6f9TIIT8DaV+nG
gVmtNSbruy0mHqtHmBcBWp1rWkd2UMKQ3Hb/4v1bTxMR1mRFVFdpNsOpUu4jiJFtPQUipN5fvKZk
7mpdXvkEfblfJU2Fky7N+21DvxYatTrYzdkE+cMb7x05SF+OQIbIw6aBsVavvJo0evQZV7d7opyI
PjwD0/LJK/kq3f6HrelaZlTHI1JfuAF+76QEL9AtTpi0Esb5Lsy9MD3Jq2m47/ImOzUbGKJ+G0W1
/YDFTdY3lmc36p4kO7ia9CXLkyQtwArLDArCVTjWLgyD2Upq9TjUsJJ2+lQX6bcyiohCd9hYir1h
U2s/yKobuz0R7EDQHLrU42lXa24CdmsEHkCuACGeUK2l/UVDHTsdG2ZC/KkpR645ZHE7H4e1FxFX
lIm5O86FGGds9lDcv47Ap4Kb1nK05Htj2HXtu7Pwel+N/N591c72IdGh0hLOTdzVzsEW3hHFWIbe
heMW+MLINRT3MCUH8oocdVrFwDp8vfTc6XjIs97a98oKbUC4A0A4O4t6CBxZBbdXJ4t4gn0SmyRY
lrEyzknBS7xTkmRby58ZbQCNZtqfgmvIr1TR6xb40Z4wFCKCgvk+M5JSbtuFrKU1Kg/7vq/60k/d
sHtSbj1TQy3cdtvMXYtr6iLGUz97JRGvBM8C8r2I5nCb58ZYa2t0Rs623Kr0CRMNSPkk2cgfaz3e
uLk0V2czo4iNWYO04DshoWgHQXIHVAvNTuv9pulrrtblNidEXYvaktSU7PdQWWe21mwToxvmalGu
ukH19SRLH6oD8p22kWMGwjIRv7fd+2pN7u16BhglKj+rPQBX5NMAvOSQKba1wI21DjEfgamnnVn6
jh2V1COhW4Wmt+29XGsQTSuYOOJklR85+a/ASu9Jn9k2o9YKRNJXIawK7tvuAr/xsrPANraVra3V
mNtk5kwGtU0fZzuEeGipR15GTMymJ2qt9q5KD00npZ3shwLe2pjWv51EbTuOWKt9a4Lxui+kXvrd
1FVXWAfjk9KEPLXpztfqw8iJAV4LsFChSsmG5mSFr6NrX7ZdfTUuQwV+R4eQhvfGsI4IEEwOMfl+
G+99NTKVHIJkDvmE06NROxRlzq7SBt3fdO9rsddAMlxjx0WJ0TXLzhyztwmwrpWzTSMPQfn95qlJ
ihAhU8nLTmjBWVSY+lfOtNO2UvBa7SXHvCYyg30fpazxNLCCzpd6K7etvmK1nycGu/PiZQ1ISFHZ
NUMdHnVtnm+bTWvJl6EMKO2ck31tKsxfEWrzX3Pe5duUn6Sevh94W5gkwiVpRbS07LXT1IMARA7j
YH/SO/zAV2eshV/YTYPAydzCnzPDVA8ESvTlLpCFqPbEN2gPGM6uNM0jI41dXOrtQo9D3XFEnEe5
7ekbq584SJi3Ra4KP1aj9p2IZ/OH0ph822bGai3FBezoXcLudpjqCAhdnoTQJmA3Z9sOu2v5GUG2
M0WM5QNMgl9wnschzjAoa+1ndOtlHP5hf74WoM16p/DTisInLTdOyVpNCCNLUqvf+JFci9CcZmb0
BX9g6kD8RTMA0P/N2bksy4lr3fqJiBACBOoCmbly3W0vXzuE7XJxkQQCSQj09P/IfTq78pS3I7Lr
cLBIocvUnGOOT0Y/bxr+aw2atAq2ZS6MJ72MptpAAQg2u/XFr65F7RxiY0SuToicj5KKe0rNH25F
vxn0awWaiiLSeviTnGy6mkpEKQoZPry/bVCuAk7bSfi7+XU8NQ7sFweD2FJl/Y0R4bVQzAzpOKVj
rE4I+p/hf/gg5/a2Ksa1TqzdUGcEA2I8mY1297GE1XvbT/62Q+xaKuYF64tVJOqUiGICdR4gnfsO
MNeuum3Yr47glG/Txf5bnXJQWqqZF3ciBUfkpodfS8YWPQKkwvvxxNPOP5pFpTA7G9Z3//vpl5nx
L3vAtW6Me7GvPsb5LkM6I7AipuUHSeJpOjDEzuNtwf61hqzYWQNn/3Y6EZdceF2ZHS6Tn/Cp/t+/
4zfLilydxSrqAbXkPeZmRj84S963cXPbRv8f8/n/0jXAXMIWZMG7I0sFptSCVH5w8Z9M7H/34pd/
/6+nw+GtgGXo1h1ieOa/X/dIfxi77LZuJjDM/vl02Y+xI9TIyy5ZvNMqyU62z4obB/3qCNTILpBG
Ad3JO2Qlprl4F8FH+cZ5fxU1O+Ccd7f3EgoBWDhVaD6cv8J2d1pvfP7VooUhDSz37SJPYckBeRFP
Ku8+3zIZYej9z1FPV4JqNToE0fg5NSBsGrf+8sl8mxsG4VcxM6hrI4g1l2HXRYOEoynOimXupulO
rgVlEx1ger3g5Zu2Q9opphp++9ttZwi5lpRxFvIdHoDDCUjjeK8BtdsAcBrHYb3pikuuJWXF6huN
yFae4o7tddES8jqhn+/9bV/2arXurEcewc9RDST0Nt0PJCbPlOrM/eHt/5Ma+v/3Y2Ax/zl1WJqA
XcYcpg5zmXqZ43h0d71Y5+WIi5ijRxBjmKnnTG7TY7TjVvCo82FWX2mcpEfHaDjnabRnQKsCN42k
YyTEixqzjVZqnmEXHdquCT+mZu/dcdQ4cyuXDRsY42n6APSiBc2iW4Eoc7CIDfDA6Eqi+jS8dTH6
W96Ji0/F29gX2tS4sKWwBwcXpeoIlJ/Pg+6iUON/m/4poc203hTqkWtBHHSNM700JAPmHg/PKxf8
kQIaeNsBS/jVRjNFIpuQHRUnupFfjM7veNy+3jZdrvYY3DV3FTEvTkmAzhZ2q2c6mT8ZaVyOtn+Z
KteSOOci1QLvI06zhlfHeTFB+prvUD3A7X/l7ZlxJrubchikuNpz4plnLF0zcYp0xA6p8ID/aNl+
vGmcrkVy3d6AXAKq2Wmd0q6OmvDZDvRP4/TvIQ4prkIDgAaAsFucODHp+g9QVacvRddu37chjv6Q
g/ndn7j8+38d4qTheQu8iTiYLRGglNp5ufiEL0i2n3uPjrY/XKp/98mvth/IE1q3MtmCpWiFOLoM
UGg/RPLQAw1HwUi9sexErkV0bYfcSQOn4BMb6cV9nH3GRnTjAVZcxQ0RTDuQCBjFKUYF3Sb+aJP4
Dxv0777E1WLOE2g5A3pwawFWnD1zabLjVHDUz1m7SnKTuoAUV+s6w7NZ3+cRrC5gJIhe9/YLn/Pb
WltBCfvnbDI7n/t+X4ZTfqFFQnNdlE0X33ZZIddCOvB0cFmGTfoJfMH0qNdd1QXvb7rHkfzq4kzg
vSxlLpsLvvAeZIkyndhtY36todsBOwRNAo8OoH83fD6qnt50P4Qp7T8HfIcRWm+4aGrRU/ACooeZ
3ZbFI9caOsgKMUgMWA49+Pl+gNE8eCzJh5u2zWsJXQOA8LqDMV2LuDVwnl/ScucyPd729KtVSrhY
moxE/SnvjX6A6vXz3O63mcOSaw1dy/I2WqkD3WCn8ui4He/ILG+TopJrM7Fo31DYAwT+1A/DXOuu
eATTzhxuGpdrGd02EGCBkonXwIX325FSAKPBX70t7UeupXTdxAG/TUdeAwD5DHDvaVim2w7xaynd
3m1bq1oEUtK6vhzdSAAyyf6w817OoH8JR66VdCvU+QEdflhEZgXtgi8VYOE3bonXUroAwzCzWnBv
XKH2agRtZi6bBc755W3f9Opg5WpHz4XIOBqtpkDLQjbLw7SJ/rY+SHJtjuXY2Iz5nPBaeZCnxTuo
AP7w5v/JZv/buF8t05QFtGKABg3kTZSsD6RXGRqMWnh5vsFtaAIsnYekzOdVZQeG7JqvZiuyFQ6Z
mu3H2XEw34OOW/pd5RldT02R9PlNGXhyrcILwDHN1q3mMI5MVvDChcdE2tzmo0CuhXiS2+SCRjeH
Pt+WY9aAE4Fcym3lY3It60nAvwxSWHNIvOqg4bBvaNjc/vDVfrNYrlU9zs8w4cl3c9hBlgZJXSxV
Lm7c/a5FPZlwLEpmjHpQMIDwdv+bLICF37ZSrgKsLZpjWKnYyw14se25T8jF/98IM9a3/YGr2GoE
R5oVcZfX29IxnDn74EAZy1ic3HadvJYoLla4sDbaHdzU6YMqUl9rnt6U3ifXCkVE4VmiE+UO8cUO
zWczmu/T/CbJPOw8/xmn6HxNTWPx8NXBjluadAZegd4mfyTXEM20czA4cKM70CHWVSJigE1H+eOm
r3qtT5wE6KokaexhpZ0qiyhCT96WkttClWtPyRbyYZJGCficEEuVk1jaZ5kn9tNt736Vk0m91knM
ZnuIOEpNQJ23h37PbhwY+s9v2i8+BnlUAsDb5PR1VJv4ATZRfltkey3Bi4JWcyMTd2jRPVNz33UV
Fu9txXtyrbAJaINo+hWBVa7pD6OSD6qjt7VXk2uBTaeQUp506g49WUi5adocmgYyuv/9SX9zTbzW
2MhYzFSAzX5kjczW186pXh130LaXY7ponIL/+8/8bpu/+rigqjZpPOBHZLSI6pVmbTVu7ja9DbnW
2+iuya1leHrbjn1dQGxT8Wn/67ZXv9qGQT3KOugZl4PeNPCxah5qo5rbdslrvQ3XKbEqy5bDKtwK
0F1BSxgYh9u2yWtJ4q4SxsLil4PtgjzGRnwM8ZDd9kmvBYmhU2mYkOs56KLLKyW3oYIk9Tb5PLlW
JI75ntu8aPQhUtFSDUGPIC7ttzk3kWs9YpOm8kKR1ofeAvobMiWrAs71tx3c12JEF+9IOS9tcRyG
MbyBZb99Gsj4Jyv53yylazlik3gfAwWmD9kSox/lcjppGv8pR/i7p18tVBBukK7eOT+CVFbyNfoJ
ItbbTQvpgrr579ygiGncgJ+RH+Hz1chyDZDJ2m4zX257/NU6jSW4U4Es/JhpNULmOGyse2SxHIvb
1uq1AkybwiHk0/zITVwOnN5LcuOxfS3+ghHXDIgYHq1SBKsXxcJ4mzKWXCu/wGfomy6fOZiusD4S
Pk6rtCt8edOgXyu/BiI7G/YpreHCdQfe6itht7kJkmvZF245uNQoldYM8gdAIB/TsX9321tfJv9/
Zakz2Ah1SzKmNWUAmZ5SDSjqufPKfbzt+Vdx0qjjeZBuyo8pSHiwUE9Nen9p1fuTn+AlzP2Xmy69
WqRAa+q08A07Amht7myzruoZHNm2PaBPNW/OrQq+e7Kh+ePl+jfbwrVCiu3pqMBNlwfCvwzpG1tv
i1evhVGZTNbNGDw36d8XUC312Y2JhmtZ1ATlMG/6PD+ycSPrUfOVPJmFiz+ZcP9G1keu3bkgyKcW
6zY/ojGlLedu6u2D8oBK301m0fPJ03VA8zToTPR1M9SOFUxPI1KBnzz9ySw0/n8gr3+bC1e7ar7T
ZlyHWeLquflxAxWyl1QfwPIORB67ZhMX7LMCRagckxkh1zbsy5ifJ6lZp47IdwxClTKIdT+DJBg1
35PEQw05EkjeRQl2bfC+ROyp50fBgNx8WoEnjtl5i9J8FuUSZAsUJkl4nwBkbXON+HRiWFFlxoF/
/a6XTrm4TEXeq3MSBJys6x15lrytdwALl0rsybB9gLMfKKFlBpg1GLHg+W5mLGPuIpaWfIdjv7iL
tWAgEiikkq0q0e4hHV7Q5NP4UVOFy8iQD8XfSiv88+LmdK0Z2gGS0mGERLWuHgzwsLsNMCxBEjN+
n5BLz125LTGJfZkVrO2+jn0q+E/VOvCX0F8bpkWVMGEb9i8XdeOdDmoHnQ9eXqbyvjexqHP0s4IO
jEoaPUS02UzVFNgAQHtlHuDDmq4hIw9xsTJ+7DMXFNre5mm/A7xhBIFbr+xpIK4Hd7VPfFJ1OZsR
HBeqqAsFX+Jym1s2j5DVDlPX1pbjzp5XSFxt7YQ3m8clB5OU5WjnAYK0SXNE89jimXL3+FoTsLpL
gYAbnNNIqtqpkX6brWK138OW/3R92IGaXaZMPIeFFuxTN9M8f05skySPoenAe65lQOtQeuTexTCq
CCx38gmNMwW+l+57jZdrSeCtOxKYTSNIVmQK4m5nyeZ/zIUC9LCawNDtzjkaw/hbvOWbAah4TAF4
a4vo4s4pnRxBPCQyQEsHY6Pcre6w41tO0xn0ZR7omYmx6ErBBD8y0Y3VxDavFmRE9sisl4B/NQ/E
GXHwC46OZza1bnjbNtqCib64ibrjkGRmq6a2SynMe7td1kgOdcXXwibj9MC3gOxZlxHwYUuvLWos
JS+ynCKwtTYBYZxnSTK8i0WxsCN8b8T2MFIfo9hALCzvAqr/dgUPviM7qI2QwDJ43xHpflAZoZVp
WfNUf8gzFRd115hs+IEraSGxaFQ6rQB7Z5N5Fo607A2quVkdhz1H9xafyJTdhyyi4jHuvAjASsrJ
oZFpiab0GQD4vTuMutvpWat4mD93kSqAUA6paFlW5irl+plYK+If6dA0INA3LVftyft1ze4JIJfT
l8GzPatg509gEtD6JOZw3M6Y/NlY3wJeK2ZR/MgSNuvPaPoPXYWiH0IKNDlM+xPkxRc8MJDb6U/Q
6tdwVlTv+5sIJI4r3WEl/RxSTPO7VtDwbDlpj4TOxfAC3HbODqTodfd+Ft0WXj26G2gEgQDsHIr6
YhDNzsbbcfxboKDWPQxsTvYTwKCyOc2Ux8uDm3lOqyFNUvq1YDTlf8UeEFB09kf3qO6Fn+jrUOXg
s7Zu4dsU1VsfCn8PtMca7uDplHyRvE95rSUaOd/leyfH57ht+vjsQSreD9HcDdsd3xfCTjnbBPlM
WCOa993MW13p3UawqhwIB7ueKwa+4hpMtjwZEiw5J5pp+RE8lWZ6cRnPuyPpxJTXdhtW7J0+K5bu
CFl7vDzNfGU/JawaxqpB2s+/dBtZsJV00+YPLJvs0tYERcT1QQzwnT42rdPoLYnytX3rCsPTswJc
mpW2iRb2o+v4oAGoNsIOZTHGDQESKk22s5HK2Np6SqLampHG5SiD118Ty/EGdUbaGC6TG96ij1qz
lMMWGWDKL05JJXwGg3iePfoFwbVd/DdKds9AvWtH2KWCcsGeEMW2vxos4bwaZAeoOFM+mz7vM7CZ
8J1SCk50ZSJC6M/eogn4bQc2cGnKbrb5hv0+gKo7lYNF9ORLFCJW89O7Nck+gS6y4EAQMBHi7yWe
cvmQ2rrlkHGGAvRh9FRlgMHrMTtJHnNxWNc2keCjxrYID34zLVK/G4BfHOztHaE7Ggy77mwAv4vK
sPR99IFlYqF1lzIX1YasMa/zPYTh00LAcL9bbfD85NQUNfXsabM/JmCqvZLYDP0HpN/pLspeSsuP
MPNv7T0XuFg+70hrFcdU9DjvbNNkMwTyabc9qpYMoprCEtsq1UseoZ1kMU3v0dQYTPzeEqHQIzOm
1gJBTXJ6B4r0PDxPMCDs53LdU3CNYPdezn7h8TlOuLEvmZmj8Tvtt0I+MpkYzLGxU7L7K5FFwExQ
cNIzh6kt+vWIX7YNh0yJ1HxkYu2ae9P2Q3JGjzCTT26hQKEdsB1JVoNglTS/AhysYTVvuiG7M1Pf
thCFo/0Ic6SAvdV9N9hd3+lBJRBbU4ivycFowCjL1e4j/YC/WXxa485u3yS8/NFyz2k3pdUMV0ww
gLE/NdXW6O3DQJlN7gqu0QuXAUVd3Kl1KaJq186C9LdMfkNfz5rHFeo8RfeK182yl83vbX8XjTRF
Qa9vROTelArTeA9FdRcQFY1h+4lTw4wC1rWExO8uBbSEVEk35+EpEJ4qMHxV2JtzARoyh/8vAwfu
0WNDnl8A9jDLmdiO27vNMp5dTu6tg1VDi2E0pgSWWBYENoJtcG01937f3yV8k7wEX65gxzxV2N9K
kfhheSE2LubvYTE6HUoJRn123lNwmJ9BvZ66L4PZQNfBj0ym5kUgS+nfFwKDeB/osGz1mLjM3uH8
jzTQ9Jaq9eBDnvsWwZOdAj7m0q7H1YtIfczj3arXFWO23s8D1LovoLp3fZUO3WS+bDqn2VdF871Q
JYzbyKgxUols/xphZUteARNI+fcpZVx8m+UsgMLm8KlMKjXQIb9TuTU74rcOUqOpnCO34yiUG44P
RHtw8mVRtua1gXfGtEM6mUc/YPa/pxXBoT6cg5vFW+4wvw+CeMmqfgsoXKl8TD9nFHKVCgDtZqiQ
IkhzgCqn3J2ozDO2lslG1PysuxnA+DKGqyrC+0FOT4nSHtR1hg7N78M02+2YxX26vsQjWWCLjPI3
f0uL0XfHVQIC9DrTLvlSGABsapM2yNAUfWTZ8z7qBmH9Mnj6grJgMr6XIjfhIR7GecKGmWJtoJ8A
+sHiJOBtuzw1SnK9VUWatq87BElRtbFere9N8DP61NGOTH0Fd8lGVDmPe/0iDFJ/ZadaOR+SHe3O
8ogW1vhQNMk41gtpKL5E38n4KXX6Athl5hL8FFC8dm3FizWjtXIziV0pwrZ/HgoJM6syKLTsvWk0
vyafWsOmx2V0iLiqrh0isKph1rdX2N3XMvcssZ+pg6vDXcu8xnmfbwRheoK+am3LPUkje+7xCuSd
m0abVzRjcy32zo0nsWGpf83I4tcjzYWMAa9a4EQXp31S1ImEars0SRyOHIeRt+WSNYN5dlC08bFS
TOXyUZhmfyn2C5c2LCF5MEUhyKEAnGfDMYqQowboHdu+l2vUngUbM/vmQJhf34+LiyvUOWb6bZeN
X6vGd+kdwjXATAXajyaUK8tlG7q7zmr4hqRod8dhm1QhWK7LCZwnVtuF0LsW8cBnr/LkoYXDlSoZ
H2ZTdTG9QLmDpuU0pQO7L3y7/5WiKWt4olg66hQGE/jTHNHllXg47+IKlNjHlhU0IHaK0+V1jTTU
1HbLK4bu/ifUZNBDr3OVwCQePbhP+1LQj5OP2oOgAxOlUpt9WIXkL60H2KAWmMZVtjlf0a7p79I0
5Y+Otft9G2/y296uwweeyKXqCXsns0V9zAY+8rIl2kAN5KQQc7mRnntTtoh29+MOqN9+x1bafmLx
pu/tsBe8xnRmlQoubMdxGbL7HarS9KOPivxDK30Ct3zcWvPorlH56mXZYOYWcC/YO/JXb5vdfswy
xvZy7dVWQGEbr36v+4tNw1nuW4CbTbHEuwbweJ4NxT2mT6ahbtkaR/drnKIVGW3nntwvXdzwZ1Dp
jT2usF8gnwKTINHzPV3tg0t11n5D5KrmQ2ZpRO90r/v0cdhWCQZvO66y9LFeik+Jk5q8zIlL9AGG
N/sIpwjDuvMUrVx+jTognocq2/usr4kZOlu6rEcoyq3L+2qRiFF82SRRkkjw6nfX/9yKLJkf121a
ww/wtjzCoc4WGWa3xNrKdDmg02o4wNyooaelkP3wbouRkjlMY5qoo82x79S40bT5eb6oIg9zrmjy
gm6kIXuArDmJ65hvGT/H6Dfb/u6hkVcvzthCk2rn7drdm9kkhJXwSylQ4gwDlfs7XI1zilswlLTh
AakTg32hG3MfP2mFJflB4LLqv4pM8HM6QWeQGOXzr7FJRPRNoUiKa/I2ZWBTojbQVZgdCJbKxq3Y
3c3itnpV7VJ8ZrBasJ8Kj739izEzp0Od5XOE86oZs2j9wHwYkPaIKM2T0tpmURVvEkmfTSi2/e8U
Lgzyr6VHG+ChGAB4fL/LbuPwgcim5RXo7Uxsh3GF6e6J9xGdXhlWGXZEkixzge2p23LkcLsRWZa7
ISGdv0tEJ4iq07AgBCglY6yFO/+E+wcivmGu9lVfYhHQdax/N9hlaf2Ji1Ysn6SJpvU4DZHlZ2O4
y/DFAvdLPVO5rd8Ez9AUyTrBzTfrxYxcUUtUVHHh4od+bhtWzShm28d9GNIWnyTv0aNpUPyoFr3O
CEpnBrecTy6kvICBwtw8Ti1F/qfZivdzQneL6CALQb/sUspyAUW1RDdd6xKg04phOu6+yPaqBXjW
nUNicEHruMtLY/0U6dI66827PPZ59/cK4kxxCIKQrmb+cq6WrQH64y4wlf3YwS/shzKZIt7cg5Kd
srQyMgwR4tGdRKctYAafcOLH+b3FZj9856HvapzxafMyUbMc+mgODsKUqInOiG8TWxGkd00ZFXZu
KrheJR+T1UIWuPqu1WfeXU4MjJaNYbo7TX2FE0mrTxkqK+Q4dN1oax1lvT+sG/pLcOmLkOILeRf3
z8XgCS7M/S6eIc93Z9n0bMSKbNz9RJDoeOK0tfTsGiu/FQhW/PMovLm3cz7Kri72fauyDBsHUjFt
8w1uJENftwp7Zz8s4slaggAuwB7Gn2VedJUOO3AxaMohd32+JPJptomRT0vjzIPTehq+02UrxGEq
xPKGS2dyUFGCVh68DyvOe8jBWpNb6j9l8Ij5tVBGgIuHK0qPSYw4o5Q+V8cEMHBXzQjvp6pAvXkF
9a/YkHTHvmmqeV62SjrcGBHYaL5VaETa2zLuMHnnXVBZaeiXoJyG7Qt9mvhokV6xUeDqPvdr1n3Z
/DqHx5Bu+/AR7isTfVSsd72pbLLq/mEqoG6Cs9221eDNI8XYrOkLBZ2xXqd8G+Ar0QBqPOKcz9/F
XYLLa2NwNSoZqH73YWiiDarPWYZaoBKctWVj0dv1sxlBTDlTgdC5bODdUfyaLJIQOLMQ84M6uBHI
doLF9vYUFXyyH1AzosujRze+fFk8SJ7PqYPZUFUUi/YvCiW9H2kYIxiGtZntPndTi5YvYbWWULOp
9E1RbvsSXNuu9AKkD9yYQQXE3rfqz12POyIycuYojNvjEnvE1vRlQOYuq0XOuk4+7D7HNbNEl1T8
DQH2mFQTLqLry67b4N8RPUf5F9/Mo3txa8/7+6LjreoPyjWiP69tt8Ud9lua/S08oslvYm89AuzA
NbyexTSHj8izKuh9VlzI1VZuOMuXu20wHiubzp9o0iVHVCriB1gE4CApMhh1l6NnLv+I9eDlgXe2
g39NEY/boy/cKL56hQtsuSzIsT3FEWXjLz1wLmoxNQt9i2hQ6/NOcCt5biZwyt4VSEDR/1y73bM2
STL+nY2G53db3EpSpSnsnh9xkLU4rNsto75uWL4VugLpCeLVKsQQXH1Y4c1D7hl8hsgDJlYu7h1L
Ug3wHNnGJ66RjiqZTjzcunW3/CJZ0nfPNDQjNGwNEeMdbNMj+oquvZxNFRhEwaP6MO76CJKpX44Q
5WhVIXmcuR+jVyYCni/Y4hxJ3Bq/EKlmhO4M8V0dL1wPaIVEnKmeHdIkooK63xpXwpImpg+E0Qwx
dGaj8a5HlX/94enODX4Va+zJt33h6yXTWhxkkhRzTcFDsaKcF7V3RwS9kj80KUy0IP2TFzgVWF1T
PXQ93+4bC1l4hS6Flmc1fACIgat3o1BNRSFuau/ZuiUBW7PV6R32yQm14hlHWIl0UyxKtCuGoZ7V
6OQx3Vw8/8r7TMgIIVKc2gTEUni5/K2FkugmEqjPWFOtCsdhWkVy4SdGNd23s4iLpPgEx2JlHy9z
btP44X06pNUQb8n0kuW93D5H+DU8KrvYJpM7XryUEXevRVjTZ3e5KDw00SQ2nDFQa8LeaG/a9mVX
sUFMtriEkRV3MlzN8wop5QxBOTGKjz/7HVs2ZEh7rsivxa7RfHRxniEuxDJH2hyslGm5N3xyxUvW
DWuLE7EYwl+iQ9L12zD4SRzTNh0jj9HVyQgSMFv6dymiGhwNlOdpdtTY2udfnU4zX5Q25vAK9nnq
ircYaYge8BGkOe0PDjNR8UlHbopepxZ57XfrJR5HR/teSFrl6wxXXTRt6UWeO4X0PiZJqpPjkiO+
YwdQ/Nz8gP6zNvNVQKp8QkDfL3mf1xB42eLBayTMHxFEFOxRuDQ1H0Y5iOU+bxM/nSMHUvc3VF0a
UqFgxNBSMqnIlTKnPnqcCBxo3kXOuP5LFEDFqzgCgPGwO1Usz72xaLNQGcnXtyChvqoKYpDL7hM5
wuBkaSP7s2BGN2+JN11FR7jrD2u4jwLg0QvuS1Mnz163yV4izBiQrMg36+72aeTJ3YJkoj9JwQL5
hORJlt33AgWPShOF8vMB3axkKS5neMAV/pI4iI7zQqmrEqaGqMSae2La7ClKKhnsE44khrB3PvZR
jLQ2G5HJ3ksJwFdR7vOms3rp8iy9s5vj4U6nW0RGGIpR7zhSFy1IXZPj8fCYxYsxnzIDT+9feZs6
9UiQAsyPMusc/+A9MtC1bIuhRW8c5FCv/ThK9tC0chQffIGBedhpIcw9cQC6PK14Vwqe9h6y18Hl
qr3fBlTqPiKe7Zu1Io7t/VwPU6GQnUvhENaTymEx66iCNwTbdY1yR17wo4B09GKgm3+F5SUxccU5
bAzVQSHjbdw5V37BwNp80MvrtmDQUBrCTABSm+Z8/5Bg2NHaw7NOhI9IEjfbccVKPvIQ8kfcFVj0
QKOGo7LFCLzT6KVaUdATGRjTJzHkc/YY5IS+35juk/3qe8dhaiAcrCWOFqjhvStjz7IcpRwKyQ+Z
TbFWDPc3802taUFfJzT9G3q8GI3GuLptGdDixRL4OlRceS/qXS0Xnpk17DlbmnQ8p+gj9XfzqF1S
t+uux0dq4JKCTBBBWWnal9wde+Qq4zIycRwdUYqxfS2LliO61rPReckS1SfftxwM84cmtMP2HoYA
qUWKsWuW8FcyZkn7Q4uJyDNJ0Gh3JkhuzU/oWV/sm4QhcvdxGrN0e4zTyOx/73M26Md9byODPMZG
iwoRDJLjSKM5pJB7YyA1m2365IgyvrI7sJXnBa8w1C5QKioosxlKg2l6UQKuxZFDhPksVzCyPxIv
WvO02BCP9zmga4gL8AsbKO253cElN3k6/EA2I0rqISsibWC5iUCsMiNmuzog9y6QHMBGernN+Es8
wqNlTao9iuIFi6WYF4j1dXYZQa5xK29LsmT8xeSrjNDs3uf9X+5yPv4fd2e2HLexrelX2eF7+ABI
JIaO4x3RAGpgcaZIUdYNgqIozPOMN+jn6hfrr2SffURQZrV333XYNxRZlchE5so1/P+/vlo95H2Y
zDI8q0sHV0TF3mUfRNPoHWcvlHnduZXdwuklkqZNkRWpseoLXSqAO0RYB1d6ZHXjFjOKEt+QFfHw
0iVTNV2Ui5XLR5wB05jcpE76wzxby/RoW3k1XHNrh2Lf4q64OWIotUsrmvCYE6ymgTuXOs0NzrFj
HdoInPsV+eAcujXi+wsRfJ0SnEvaJhqye4I2WdsutBZ93ExmlZKcaOrojmqwFvrDQHvyuwRcHfci
HR5QDnQGO3A+WhW80corVNL2w64Imrrs3Bi2meGWNuVS4VHia/oX4uWQHBVxqdo9EZQtseKaHQXj
xJVY2Y5USVbCNXCRSK/GcDtBTqQ1TTEZZvQ7/N65b9x+pIVKvcsJOeLEG2vUq8cD8fAkNb8RERVr
/328hvlzPMVaiiQk8TjFSmNtS1onZj797adLkEq1x/VMUp0Ms32C1vwXyA1tRbBq6nZuDSHMLezj
2vrQzWXQ+1WIWwNVFc/fU+GaZzgh01ycoGT+BXRjLf6TAEbBeOhya9o0AOjQuNjUZFBOTOivvn0F
daloH9ZakSOph+Zf0kb7ONpVcAKb+lffvYK54JXVeRUGcjvTY8CNmvks7jPxb375CjfRaVpXlL0p
t2RWNpQHYjfQiKff31B/9eQrLFowDXEnndjchqrSYsKHgDgPY/9vfftaCEVPK0HNm3UhMkAItHNo
abeUH97/8r/YoWsdFLPR8rGaErZLZDn617aI89FTzVmniYmt55Vb9UA/98DvZfVv9QKDB/gajhXZ
4WghECG39F6Uj0bdtFeJRjbg/Ql9P1s/QcisFVGsZBbmMIfGNrediLyKU8wjKUP+e5m1zvxo4Gjx
L4WhFeYurpL7ZInvNXaa3Adt3Ee4pmG0oRXc12kQ9Il1O4sb+I+n+4/n6X+EL+XNH8/R/vM/+fm5
rOYmDqNu9eM/78uc///z+Jl//c3rT/xz91JePeUv7fqPXn2G7/1zXP+pe3r1wwY3rJtv+5dmvntp
+6z7/v084fEv/29/+Y+X799yP1cvv/3yTA6xO34bMkTFL3/+6uzrb78cSXX/8ePX//m74/P/9sv/
/l/k87qX9Qdentrut1+E+avt6Lam2gBXhdBV8cs/xpfjb3TjV4prVOIN4SDGpR7pEwXNFSM+pP1q
WpqUBEsqOXqwGL/8oy3746907VfHMTRhW5plSuRNrV/+68FevZn/flP/KPr8poyLrv3tlyPD/7/3
kaUbfIcJJdhAwZgLe03ttZW5BPNhht5oG649iX1eZoeqjrisidyydlvH9z8szZ9P8OOIr83InyM6
QtMYVfD4K1tVgQuPmsUKvdSyzwXaj3kQn7Al35F2b2blUCpVbRofWWt0K3oZ3RA4duhV/rE252W6
b34LDvE+dq8n94WZur353LiHynNO3B0rCN33+dkWy+rw9gzIcby5H/GYc6ZVWVMEoRc0z1F7nUGX
jszqHPCEG4YKir1XuV56+fzt/WV9O64tHHaZVE0Gt4y1cARhz0xSmXGLTpD2QmGw0a6ojpO72eD1
0oK7utUzubPNE6zw18aVCduGCU/LEoaJOp62XuzOVkr6w+HslkYZUHltSNNb1SYbhvsS+J1vaYE8
8YLf7FqGdGwS1ZJDZetrjkSM/jKgNoZsq/lLO1EPthLEiaNeuRlU66FxDOeuzZNTSuY/GdZhTAeg
lAQ8vtbuU6kqW2WcRCAdwgSNBk3/kpJ03YBLPBvT0RfOwcD6P7//Zt8cGNtgVAfQjyRye/Nia81W
ajJ3ALcUoxVer3XZ45zZ+XQCtvraYfz+HtlAuqmbQkMecs2BMMMMzEaN1BkdmkFZalu6ilBiLM5B
I5y4vo6e4avzaUtVE9IkISVNbKLz+owg2iDIyxC0Q8B04+Vq0jE2f4/1e5zPcRBHNYSNBCtm4PUg
1ZJlpaYoCZW5eIvgdECoOg2b91/OT2ciTV0XpuMIuV60fMqTBkxP4jVRGWyVgXzXtFRPIqGq8fdH
MgicwZ+QtbDXEN0Q+VqdM842iFQYsbPXlZnH4Tsxobe7TaqGlFxVhs4+OF48P5ovq0xsQ6eG4NGb
6d6SzQdSEyeGWJGa/3gzBqdI51IUqlgvmgLno1In3szQ0k4uDYR+kwV1uR+a8sNCXSwsRjLGs9YP
vkDNeN+AWCPV1Kt3ejPAE5k62W2mYC5PPNhP5s4hY3lt7Aq4tNWOmeKqXVS1JmW7FFbodnkwbvPy
pMzUT/aMbhrsS92yCY/U1Q2YK5oIWxJKcHVi1KsjtwXnYTSn2EZvb0FKuvgJXO+O7SALtBqnUyut
a5GU8Y7Q1caxpm3YJfeqk0lfTaWy0dXyxbFK83eZh7UblaQYXR0VhEMs1fSCgIVqfQKcpzYqUlS9
+Nb1xNVjJiIflVH16/v7++01IoVOs0aHs4SC2JoKhHSEkTmGxarMH2gqbgVXmaffzuLh/WG+378r
2yN0Q2qmQbsxk2P7eoNrQI6dFEEfTw7moa+GcTvW+XRlo+mmeEXTDjQMajXLcmd9AhAopobGD3q/
aYAG7hDeKgF5ZvUJ2/v2ZsE1BC1zdPpsnc4Brx8qr1rgh8B9vVIJaQEwhzeTMzyl3b6XZx1A/H1R
a8qJS/Qn21AImtdyBPExnTdGWKHAwTWWejWQpHK0MzeKi0NQdn9L2sWifCi5ozGR3JwaCZWVRUGP
Sdf6nBdbkUe7diIR+P2otydGWd9e61GOZ/sHGsxCfUnkRcTZLWtgjwLQZlYu5rk+iHqTkWM/8cbW
q7ce7/j7H8ZDPj+mRwKzAh9raOdL/VE7JUf30yHoaOpYEm/fXGsVmCVSvp3DEA4AyGJxczt2S+OU
ho123Fs/HghmYhiqyXlwDHp4rjsUUg7t06RQORAyHC++t+zIwC7+PqBDc6WC232C1KJu4wUcTj7d
0BSDKmXZU0p//2SuDcD359COyjmcA/FmulM2awWAAdqItNFuKGTj2kGPXVLlptOpdSVOeWLPfDfo
b6aOI4KVdFRdXRt8W45Cqkc+hWH1E9SpPLjNked2AxPczBIDTQpaimlzGhh+LaBgCEXfTml0gzRP
5anJ1VLUe0EJGiL5PbCCEzmEn2wAwwANY2P3NOmsNUrlYhAb0azXM4KxfVZskW5Lh+5IaHBP5onV
PzXW8Xz9sJ9rW5RSTzCLcx17syq+mrOzneLyxJSO1vXNiv8wpdUVqwKhjkZaMAHAcOyLsKA1TQwa
wzSuZye+m/WIjETZP1lNmfnvb6/15f59e32PnPHV8N1XIy9xCthDNGxzk1rY1JjpORSRU8bu7Wni
WtEdJP9N6zjNtaAVl6PahTEJphSMrBvn+X4m7HNlqXqyMrdNEgKWC2mHXhyGPgLdHZ0wTG8CQVx3
bK6pUpB0LMu2V5YwVPJmWmwwHlMYfrU64woQ7Ae1VGO3z6Nr9D3u1V73W4qVehOciH7f7KLV2Mff
/7CLunIA9dEOjdeI5xHIgA6barLtE3v1u3D0q120Gma1WTWA9fVIGsGrx3ljWf3eUuKnjhSLSxn6
YOZgEWGA1Vl/JizFcAeUVX2tPcX/f2Owjk9h2RpoeMMWMB5eTza16laNW151lyY3dTQcYkXZKFry
QWRH2hgQ7Pd38M/GO9oBG/eIOu9amMG2gjkVk4QlBMwSk7GbpsI32VMkfifUmd4f7aeLbOk6s3PI
XRFIvZ5epAxD24a8y3p09lEVHyI53LagTAqjvtUS5xKdUdrMU06s0EJ0qxlW3tycstFrz+i4my0D
FRGIWpahrz0jqAZjP3Za7S1RYfT3Xatjoxalta6VtDaajwDIx+pDZggKwROddv+e8BXeC4EwsA8M
BukcFnXlvRTtpCxdh1OYLuMFqwxK3Yz+Zgbl+xiYd2mR0CAduPL+SjpNlMiUUq6bst+l7L2wim7s
zrkz1fIT4NQTjt8bS3ic0g/D6a9f7JhGAoIfuhKJEvfuktb0Oe8/vL97jidwdUJfjbFatskGH21r
S3O8WcHeAFAc4ccNAacRm3BiQhpX9Xo8AmOB80LqS5B1W5+NgFJklOURyCOzVj0Yebrmy15Tmm/9
Ys6Zq8FaAxhvoiS1AcldfigJPaXbmb0UbrUE1bwAhKU9JtiupLq2w6AHzxWCeLqKE5Bbh2oeEvr7
dbNcPuiLNV1lo6Z8mgvVOheLuqSfAZYGIBk7o7weS6IJN66CMnIBWiYMD99+nzY1cFELIuBLYcf6
daAOTfrgaEuoYTb65WKcnDsrSexNaynWg2Wr+e2ItJd9gTj0aO9nWjD+DpmjLXctzTZuG7UUnqa1
ZuCayzB9VI8s3atlsedrg8bbZ5MpJIV5PfgWc7F+CrOwutRLzbpKLPC+AH6qvZGm36RsF+OsTSda
llWDpgHfpBtX7U+lGXkw5IDxzVkYmrtZJ0T0Cvz5ehcUgggJYMNTBoBrGzuafoCvYgGPlCqo/oCS
7Se1cvTObYPiIgCHDgPGrpbmMHSxuIHKRQuGLjofZRAcai2l4JsaLfFnYz6qSro0ezlr6oWqFcat
M+XCn5Plg5mW3VVNpvtsXKJW99PG3rZ9tA3qpAjONHBjXqCX0WYci6jbK2VQjl9amdFItevLcTv0
RufnCKFdN1BNbugQj15ULnOx7XmjPhScpf8QBoX+IOkzDGdriUGRgJx28rPBLiBNpJUKf1DPWbh8
05VKH7tKU0/gktXoZsznw2gknbcUPfV3WsTmVWp9Msus/UZTXrGZh+ZSa0MAQNXiR/S2u8mnKgeR
Svw/ZdM328zx8KM0T101KpTArfMdBfyDroLAAY1jfq2o9x+hLrAYE4q7SjyaG2uxqtbTjVBc1bme
3miWot7yvrrrKY5V7dKply9SXRB15qWFbhxmrLNRwHJJ8aiFU3wTwzTjzdpoapNXKpXOCxM4BGNp
6F5RQyxI2+WLJWLz9yQTxQU4rGoTFMcHjNPqbCjN6iwurUXzzBB4ZaV/q4TRSC8do9rN03hThZPb
W46rZOkDQGtILVV5BuIOcHBv3AXRC/rGduGq4ax8mmR5De44BhuZanCWxf0ikLMel7k6WFU+ePyR
AltnHg/N8cJXlsA+r/hTifiXfh077Ux0Us7e0kflBrq8tk204drkpvNac9b2kCQsIK7n2YRCXqbe
Z0dRNZdTF3oyPKa9BqjSYoo/Fy3OSyvzHipX/Syg0FBrzqpLR9OWA65Tep1xwr6OUw/4V5iRcQia
z0uWnJOY00YP8cvQ+WRNszuChM+65SGXn+CTwzseH1DVV4tb3Y6mcmOPfbEtwC3to9bRCw7mEVik
ULBxVa2m74H6zVj0zFft3jcjxAyRfwZc8hQqbLNJUxvXUlrV59V39ymprfM2abOHNjBiH+a2uSFH
HqWHDtMGpzpyQUpsIaLrz22smNu4bp2zPMQqbMIpd9VUu2wqYxNm0GbABLtgCV+sIT5vM3mArbMd
52qzdC0HKDU2kW1O+WYAzQi2RF8GT2glPYu78mM4ZJVv6ho45Zmeq/DEEDNugdVnNp8fl50RRXvD
Bn65OCDgDNdQnc8SIfQ5yfyOCyJb4u1gFN6Q9I+TlfpqEjNcQsvHrPva52FbEqTsW83cdOA8zanf
Vz3g+snVZOmOdJFsh8DnInCHshy7/VCZ4hFOEuCSov2EHfNR0VaHgzqHB4JduBDq8s20YS/GIKKq
zPrYgUG5SkzMQmhK1P6XdKq2Gkm2L5qKhsBg6tcK++JgQCG+VFPoxFsIhyMqkwuB0xD27XOb1M92
KG/RLsj2dkK7QAiteX1dGV2wGZREazaA1j6IkDfdSiO6TvpFKV17XJZt3wT13QQmk/ctqswtZ129
0ZHh9YzZSL8A4grOhjn4ardI5tCt0fyIWmS2X0R0aRTBRRcpH8ExfUrKwatogOmGtn1jimLaWK3Y
h/NS30jk5+8AEIMOcibMK7DH2AvrqWY/hQDjzmStNfmhmSfjlr6etatNQQM7w6nRo7W4H5YseAR2
oKMQ0CfZJi8g0x4CApudM4S7YOJ4B4vSfzPyqlc3yRzP0X1B+4cboabTTkELCZ5RFpg7oIPWeVek
keLP9mIDfcqNy8zQ4XMn4YVtl4oPA8KrgEx28JfRPgQeuGjac9tPj+oA3udAQcHY9HQJeHaseUJF
dFKX3SLlTQaNjog9T310IK4g7cw73FpfAVhOvODb6XywDelmDTSbovCQ9zO8YY68vmon0PW62rkO
grmk/3q79AAVq49JRsOcg5oVjXHXhkK8NFp9hBePaOxZ1kZtzEtIHpekSHZtgAKOBYYTBHp9FQ9H
eOW+rxzzSCguz7LMgBU9kneBjGjWd83c9IcsakYJdyTOOTd28smG1ZKBgJoAZhmSbmRRDgC+meFj
cqA5ojKo9easkWdJKJqPzpTKg7RUlCLUQkc7E7Sicz6FckEhtMZTkAnMoa499ueeyeSQJzXdKFr2
EZQI2AJ9yQSruntAa4vWonnDaF5rm8XGCa1lD1Pb8nF9nkNVFM8tzc9br9SqT1iqJ5LQUDzyzmh9
Z3Lm21BXxiObo77KlCGBPBmoU+xBlhNXisggJAD2mhtMDLrzfgNrADkPu6zcGWklwkalvJysWfVL
KZIHJYUr6+YD9PUMQgl6CTliiZMqm3iv11bfek3o0Kxgqe3PNWC43eTIxeFKkVPo660NewywkNb7
4ORr6UF8eHQQGEkS81OLZCrAVegV4LemC2hZZ7KqP0y2Vn6mg2y3y4yl3lamooEvlOO46eJxvIL6
N99AVcqRE3EeRdLVlxX0sqkox8ifIknboCrVoYzP4bU2HfkkFpZaEUDvtCHIF1eHlrdVi/wB8QSq
HfVYqWiIOMllh8aEm4Rh+CnUSxyUILaxoXm9r7oiSoDVLr8b83xVTDTc2JsA6CLg8IoI44wC/lDe
dDSiukDPIXmGE1z4iHWNNimj6ZZOeTtrKM812dV3yG/E/kyw7oPgT/d5H0UXhT2edZEK5TW3w82y
5L83SX8GpaKJNnV6mwf2fVEV7bUTWI/05gndsBDbRULUc6dJUvAmOakY6ZB/ChdW5Txr6b9QcT94
2LTgqk0Na28sw7WTRx9s+jP4+QyMkj8aVLcqzPxOaAM8kZSz5Ja4wAp9LI27BGoTVENFPdBHvTm3
9aj9BCfvLsy0WxEAJp/FbrSyLtxnMOQDRBclChioeRSh+ZSO9CPdBI0QOTopWnIjYi6bLjiDkjnc
0IG4RfBAAoR1U7tovoywtB67wG7uKhzfawhRnTe2S3XfL9X5rAx545djdRfHyAvoXUfrKfoOomiY
flsiddcHzfSpghuZuVZMshbF54+RTCaUCPQnq49fYHFPFxFNaqqNE8vg0Fj9ZZzo406bmERZ6Oo2
SuOPQpSl36R97tNYPIX7gq5GP2bn9IOU12GW6DuJHKxrDLjj7Rxfhap60TXIgCwaF5vVjh/qJQJk
HE8TwP7KAm4cP5kNShdDZX1rLJNkQVeF13lvH8w4RfTO3BKceia1bAguyq5L8AeyWpQXoyaK/VA6
A4i7qN2jmVNwD9uoTipWErojZsBXquV4Hr0yMm/myXFh39WXFoxzSjlpDUYSjsnOSYlvxwq1dw8G
hD6cCzlAQZiaYGdOtH3PtO7bBNOndlVAz61bQovepaKbQ+Dy2Po+tAJ3lKPuGXU0fm4CPCEZh19M
HQZwD0EAx7m9c5zyc1GjITKo4ZJfAIEFyz+r0JT0IErPml7rL+sKJyvquunaaYrQt2U1ldvEMSfX
7GkY4sepijpFSr7QdYJo2FSaua0NykBGjD1FlLipvQnuyDfoMcpZM1XOBs0i5JGs0Iq6DbossZs7
DYmpOi43epojdIlewUaL2y/FTMGzC+LH1AkGhDzwqICDY8TTaKi2WdMbe90KU59CRjwgeTp9hLSe
orev0B07/YbuS3ObmF2RbcXoZNdxzDW57zCjkRf3RxKa1pGGgU+HWJHPwSmekHlw6gNRcxCeD4te
FRdToaMEhGMPmnyfyti5c4IjRIMQE/Btj7YPos4I0qZ7NHKg2AirhmjlOtyZ3WWadxZlqmByOt+p
Up5tRp7CvGvI3ogtFZdB8+NZdc6mCQLloaqMWb0xAMAFnoJgwbgfjNyWbpOgNRxZprbps1nMj3Fj
6PCI5MgDJIqDrEZIAbbqbMtNu8LJ3RBwfPColzmyQCot02o6AWlJ44reqp7gosNhT1K6nHuGVLMH
ZMWtbDNO8/xAfj8VNFOZnZdQT4fOHwyruhgSEd1YbQbFywz733tdBsUmXNBSv6iSYTzwl5ryeQzt
MN8lEXzcKF+G2ZvLbBJfUAlybgg7AAvnVSLENQ6JNX6Mer3YBGHs6G4QKzMCEUpYBNdRNbT0vasm
K75I+tYMr0oxq9LHPFWYJECIXEndBeJG2h5e7t1YlMuZUtALyDMaaCzphCoQ2C4X+SDuV2rfjTjk
aVE7j2Ux9P056eis8JRKOLsUsfNdjD+GsMMSdz4JnsKlkVGYbri8A5Pd6FzNRjdeUoN/GrXkvFC0
zg8K1HJgFIKNc7Fs6fPYhM1DrI3RRQVUkJBLKzCDvRGRx0Yd6CFGxWQcdrBAFOdDHDeH2CwJxBOs
yoJAfOBxk2y5+KohuqJ5OxSjlzisPzQJLYgOcMv1C0JzGEl8iR8aRLHqTlNvZUpYPIVqNm3yRlj5
Plp8Kb0wHgnYgPz7QaQ3XMG96kPBti+CebHrbQFhc7DFUvgs9FUWB+cilptKnc9F82hYn+fF8ZYG
wlsg5vIqjCFM3oJsN4N9gpRz7y1wouRVF8nyFvKtby03DFh+GnUN9teQfEahZkQYQyPUulyCRwgq
ill5xnQ+t33gox9Chi5p6i0c1S8kPBRvRM4EHf6muKja+CKq1e6yI6ozbbdSWCVz7HpXC5rYU6Zu
dNNY3Q0QzF8QLNF7NOMWBLGgfjX3GbGATDl4MwWpoTmnpYi4E7pWfxz1+qE6t4XZXFg92mfkbfj2
JvES4m2lMy502vHBnkPkDh6pCjFfuzLrJCww56ajQGIaI22bqWlwHR9J7zrAUJ+IPXF7nL1I+aKb
iDQUEyou3QKK+wvVx95NENSY0wLWk7YZh8LEumfw8IbYU0e8Q1bIEhkUWkqUZ9JZUHGD6p0rlNVi
BwMXxnXjFWZ0O6u5UBDkLaPuMpfKIdL1z84yT89WmKV+qStVepRtgujKhiS4sQrzqUgVki5FSVKm
IR9fXNhp3DVbZcqijc6Z8wdHp1edms3tVZjWAQkdEQD4iSD3uThu2aavLeO+m6fztA8jGpMX1e9T
qiLiFYy4cEaPMFEZsuOvlJkmj3Uf3deAzKoN7K4XUO673Gofu5oobJ/nXWSRsopM36JceaUVMCwg
gJablHNyj08a3qHOsJWZaSBiGAXyTNdIQS2jKpCJaFv4hEpY266o82G6N8zScEl91V6s2cHot1a7
gV13P5k08vrSa2pwkaS2RQYkRkWEm9nTF/r8Gi5ElCIrtpFVwHDupXKZpq22LaPmMJbD1dDMx8yb
c+iVqrrqVWNTlKrmw9JuU192y1CFfq9ILQTjNYqoZ+PI9MISYkFRKYQCVy2FvKzqpqfcMFRPWoAI
qTfjaR+sItfJJ6Qg7kgmTIoXDdl0PRQpVtGOF+Iwq/yWZVGW3Bb2on5wAupCntYuLdJ6mfJYpkl0
gdiTWlynKPPh5XVTcNZDWKFLfKPDRnKtoOmXwyBb9UIAsbJRiS7bAm8hYpdlIbzeAQd3m5K9KOlo
lhb3UN7HsyUyo8cyEklx0SLNp3h2mtX6JjT1dLyegyFMdos+W/NBq8J73KdZ2TjKuHSuMU3GNzWd
8xHKMvEhbFAoPCRMz5xC754DwxzvWy79r5napMpusJX8loZEiKopQ6ChcZHWRA+tASEVzDmg2QUs
SRTSzE/O4XM6duo5VLNwHyyD1XkB0jbCRBhMF2e2bWub2dYoP2wTtF7qYkvuusrlXdVZKB7iNNGw
bazdsq+IRiFiCYPISzGmtiKCai1svKv2ISggDYXEha+gbpsqCtQqM6CqHVUViQFZxNENPpTxQE78
RrRLsYdBKc5ntUVvKCcw0nqh+NyhY3IIuyy7TwZ2FnkJVPLQwBtsg/gsT+RGr2ey8PspU6sxSF1E
ppZaeRppWOUpaJKhYzFMo8xgOdfZvP97VQW233dEkwlGDdzUugMM/a6XCPp847Vd48ekv2ZsuOnc
B9Pd+wOtq07HgSjqmZqpqzagy1WBUZ/qzjEGyhdUFTrPSlCwQY7uMY3MR4LW0acY1QEgMsoTlYx1
aeb7uBK8OABvVbxpNBABCA+VDLTbgLrYjv6k6VU+l9UJ3MO6kHgcRYJvM4Ex0WJhvYxhp3Swy1nG
yDA9QYvwkJbU28Wyt0VuDmfdoJ7iK6zrwt9HPNYuLYsiGuDZ1yWn7tjRqBypJRb5tTKfO63hmdEp
med1zek4CIVRR4J+tgAXHl/qD8VnPMsCRN0RKhifkXYm6to4A01SuNPe3x0/G8ihLEpd1JBCOKsK
e0XLP5j9ADEMcsihEqDomzaoHRb1XRwkJ0rqPxlMAligBqpBZ4UL8HpWaNYZup11DDYQHeJ64Ge3
ZeNxek9VfNdFNBYQlRsgJxABDMADqwVUYZdA5SdOGz4510WwNZuHIN8geog3Q7483tryzNRO7fmf
TBAjxxSBOsEKWE8wbhzEiwLiogy9QD9qa/VxCpCYKmiT5AdInZxY0J+cMQCRkB1MSVAB9Of1gkYk
aRHIYZugqIKe4KK2bm9om/e3yM8HMU2Q29gQuaY1SRV/YYw5YpZGKqKrU6iHkXGqueVPls5RLaAe
gPhQ6VizN3oqrC0KZRwr+xqFrmL8akR3Tfbx/bl8Pzg/FnPZFwyDFYSN4sAVWaE60IjM0yqhW6ye
USpL0o9tPD5x+4HbyQ4iSW4A9Wzp5IaUDVROq6FTdmJe6FbvkXp60AuWWWmNGVlT58YaT+ne/3QR
bACjlM8toIYr2xJ1eVv3eA3kn7R8XxWk7I/k4bMGlI4nwBnt31+O44F7vRqGqoPUtNisYJjlCheB
eI2gVQCnxG6TnROi/WrbV3C8iUXn/Th32zlqvnRp9un9Yd9O0wAtbRMdGRonft3gJub2r1MLTi86
sjtuDn/qIk+25l3Q2Sc270+HMiQkB06lA/Xg9QmZCtTxIIszFGlhBJVV8CZaQ5h94h46nrTXK8mF
ADKUi86RKDGsADTofGBFK+yooA8FZVq/62HjastmbJDy6RBwq0+iHY/Ag1dj4jgI4ztmRwLdWbdZ
ttGKaxSLm73XDESLJm3XRchfEAJRKlcf0ED+vS3bfUhdo1aJV1OydqK7SxJqme+/0DezN6DHAwIH
AK+Dd16v8qBo7ZweUR/yKFwkbstR9SgVugLFGS3bF6dIM2/27XE8+MgWNBILN2q1b9FuYdOWSPOA
h73pzhcXCTxvfux270/rjXPBMEfregSeO8KxVsexMEkgmMQNaMQphQvNw/IALt1VUrnHCUVaVR/8
/7cRV3gWpxB2rlPE80xUujJYBaiWqIIihNJtUfA88drW+DpA6sYREgQkFwcR+358rz+4GUCV6i60
uYGrElVqM7hClMyviFFJj5ThXl+cbVgpWzRC/hj5T3rjzR+7dMWjXP34/xmt8rjn/5pW+T+z7CV/
CouXH4mVx4/8QazU5K+qsOjDzqvgMucG/C9ipfwVjSSTQ2UBbTc0goV/ESslH8LTMCmAGWBSwKP/
i1hpWL/q2CDbgsYD/4Vb++8QK1fHgBbhRwYJYobcFBTdBY/w4y6hPptXoltiL0C9hlxmaxYjlBIj
UBM/RlKmuYRBOD1rU9Ge8G9WduU4Mqui2+DJkCyExvN6ZC7YNFFCdFHbNs+5jiNV/YKESECFX1Qz
2gej6XSE2136gvQCZbgf3tGfm/RHfuf6fDA+sMjvfrEOC5Io5vX4lP+qtkK0yyMYKFXErgDnebYJ
aglJEOehm7XsxdCR0fWB+Whe3FVauaMgaZwwREev5AdLf3wOiBTIZMNnEmyP1Tkd1DKr6xmWUULX
o3MVzb1PBmDBQx9NhMzvT3p1Yx7HOjJ6dHyk46W5bmJRjdW4DEqbgPoNjOHeDmbblymMkssO0Tyq
jqWcbt4f8u0GY3q6hBtIZIDvs9pg7TSi8HKUXe7oEE61q51keob+LsnyLlamXTPFanVlLa365f2B
f7auMD6Zszxy3tb9htrCpE9DBW9EQTHDvDKnJEgOYkIFChkvxFHeH+3tbgb8CTMIuiebCS7f6900
zDGI/LTJvDTLgLbk7dfE6Lt+uwDTF4OWoji+oNqcjUVx4hz9ZIGxIJxcYi8murbzKDQL0nsi99LJ
lOdUnkmiD5qKFlDyNW805+zYTetEC/DjS1vtWVDbeJeQFy1I2auzQx64R+q6zpFEkuoXci/s1ARL
dWKYt6/QUAGBqvL/cHceS25ja5d9onPjwANTkABdMpNMJ6UmiDQSvHcHePp/sfrvjipVR1V0R496
UoOrKzGTAA4+s/fajs1fxnT01y+1Mnrd1RGboj3geEBxlPSgMMf1a4Ww/a8+NP1vvxRf363dsrCZ
YDP/7ZdyhMa2Qsf0TIZI9upMJXbzUpPjTtNSNo6qsc18OxRJkvsZQygEU8MwuMwalQhacDyS9IGK
Cdg/31h//w4cibqZUp6Hl2nBb89P7sq4Rltbb8YEDP9JRrcI2gEtwjlNE+//+CzihYMZlbPIhBP2
+4etCzsrhG+cic1snYZWpjsrNtiM9Ca8+n/+xf5+D91ebqDt6BR4YH5vFGxOIOCeI5o5mE07I5u5
h8DpY1j558/5+5PJQIeJC3o3rqq0fvsChwhZQ1rFkEPnajqTzQQmeJ4tAjZuySy25cWf8HPL5zJC
/fEvn/338xb6AR9J/c7ZTqvy1xt4AOk9qIbfMUGi89Hegj98fbXTeGPrmZ6fmZXy6vnn3/d/871i
XTXxYCP6//tDgw87Zo3JnjvRV3UR2ItfOXnd7T9/yt9OHVsyvaLxuR17jCBvf/6n6nJ0sjVb+Y0Z
uWji4sIKPketa2KTGWHKAxF80nh4/yUF7HdTpGTtw/SAJvr2oN4Gn3/91LoTEzHDaty4GFJADBqx
uy8Qp8KcSlZ3L4p1gZCfu8XMGmHkhloKOya7o6z2PYh/75BJJzf2+Zhp679c6j+ejb+ciVxo3NsM
HxjJ/r2eMQg5AIiFMBWlSb1zdZlNu8y28M1qOkwxp3KQXKoquURl7G2QCVeHHrgfj/Ga/0yJLJo2
lrJahJYGyeT/fLX+eAn89sP9kXGqM5jzKHt+++KmWwBHZpTrZtAy9xvQwfLHivDdDhCdp9eVqC95
Tgu0MpvbRAFCKshfPVhW3fErCsRvljNXe310YMsDSdaPjhOhMDK7kYSFHv7psm3WhiM5t3RbBchx
ILCPHipjn8toqy2DjvyrRqsiNxNL6zVclAuJa2ZFQ6CHwEDmmw07J5RQSp5nG+bpVELrhHljZ1mo
6raYw0Z3+f/pC44iTMF5cYwXb0zD+PZsdTJjfNMkih/CG4dH8oXSC7v4KtTLNE98Oavi09EAkyOL
vEUPqhL5t8l3gjoYP/ylzhEB+oky3JMem23lT81ERTSspZu/ZXam7lMJrC745wvz++HEqU4dzwjT
lZqn8d+/3tCqyFVSTrAFBbi1sCSvqggIdrP/Lazq9rbgn/rTLWCaBv8+nl3bhWqCSeS3czBTN5dm
x05RN1M7eRe68DrEkgt7E12mSG3WjmiFqdLSYJVZw1Z+MC5RimIhkhHSY3YZxp2NQu8eXXdToTf1
kgs8bATxCdsvEmSYCjOBYcViIiLTo8c1L9d2a/DgJQHChJvgnG2BPhPMDkBu7cJ5SH+s+iSEX2Jt
QNmR2kHdwGtNVSPf537Z16rNvrPLim8uy3x+IlkAUTkFD5A+vk3Q8eSl+v2iAQW12/Z6OxLTsK0j
cx9FTnNpV92d7tI0x9br1na3ywYZKX9wIZ/68RgZR84DZ4tnp1N+5DjVSqBmPssgml3nOjeddc4L
+JGQ9+xwTODvbSNPtM2OODh7lySLCvHpA8fWiL35hrjt0JiNsb5z0bWNSUqGvm0TVfQ7YRimCTJq
BtNKJtT0zNoIBPiKIrBHfe+Pw0LK0dQYCaijal0CrbWFvfdWVxwloRrA9Yr+GsmlecQHnT/pelL+
JMelL30vaXsH54gFfDFm/rmLxvhh9JrW2HWFi/dJ9r33q2s09OkN2cffo6lCSF9rq4vM3oCYPxi9
Mfqdo8YL9Mf2qllTcSDXJ72r2sg6isFgxu65YWco48SXL++rBeNeY4psl7ojtA+hWUMXxFVrDnup
WT8JSPohsgQixzDO3veOO+oxEdg56pEICnLEZoawiLbeBtmidffclUyc6NWqZv3SSa0nqVL/YhNZ
BVnqkpzorgKtOnFTS+h1hUdgkuno56W0s1NJlutj42kzsQbsFwcf0Uzu82HdL0WcGukEgtKUXeio
5fcMlz6dxH5KM8QuY6fP6GxVCcTZXEnB8l1De23mvEIXHOt6CCJXXnUI5IQNWWorYsD6IPM+kZxS
j1lZvOmndPXh+I2PTtEMQZF7eE48IIlb2rd6Z4Kp2NjciMOWU4t4jXzkG8yEQO4uxHDUPHcoYfvm
iADQpzjPJMM9J3o0xEealuKQdxKKQVml/U73Grj367AU33o1rHyTuUWARRXHvEaEWWwUAVWXchVy
RxyIRCCF4DsebXWkzbZ5uNM3SFqVT1rUE9D4AWz1jH7ACJGUv3aZ9ZrROfp8q6ieRHVYVKSCmfc4
elQPqmwyI5QXZR4W7ahZwTp51peeIZ/YlPWgFVuYn+qhqZGz+5i2Fl/lBjJtEIgBIF0w+rkibxdq
7XVSmnjQu+RSFwM4bD02NoC2XypYHwfHi5/Q9LbXEXfvVzLZ5YF06rts6J/RIcZbkKXcptZ7o9Z3
ZsxF5hMtM/2g2vkiSmbdKDF9dKpFTw49nPvZNA/qZuIlq/FReTErvbo6ydYU37JofbAUkmf0Hm/a
+tVV6QuAzq8E7f0GZ9JxkfGZQyr2nXEKnKHftavWosZvK9J4zLc49ibUufqDJvp0A5YtJHb2xXAG
xRJanWJghlUcFbxN65cYkMbOWvJf44KcytXfPKv5kEn64lkoqG27JhBibN1NH6t3TPbIk/Jm+aS+
ewSE/OzKXIaiZ/6ha4gsYS6TwlaVLeDZ+A5J4K5IIn/qtMc2isEq8+K9qxkmdhqJIuiE7U1Xg4RN
bO2hMBeuEA6sTYJenfKTeImCdIi0sfXtXC/iHk30jPsWnR9ULINPkNaRRFe51d0ZhmeJAgS/z6aN
jfq+0jz45m00+4MB0XQmP0ggfyHwMHuOZ3tHqbNSIFhtoHhOxrSQftHET7pxC6eo6od8kXhPZvbi
evrTTRITSvXKuqBrdXw/mWZ95RQe5D2UQn0NeDe+WwMI0ojn7M5Ek7wxqzzUGsLaEJ96ewGnE12J
2CCJUE+m6IaNVlYvcplOK9uIAIYrTUacjjdZJ4ne64Fq4rwi6vW9Fg7aqjXoxT0zKPTyNGn99yon
nKkj8gz+Odocgq4Hk2ERwxwPAgFOhLhLk6CZXMRcTvHigGorN6YmuTCl89yuq9hW/fiSDVoorPgK
tTbzmVKArbfma565n7ENPpUzNr4TLZyYRiSfvX6TCOmciBVhzGyo4nJTid7aenoen7Om+dSRzbTw
lI8eSGrMWNUvV4zA0+sy/UV7mGzMIiLTZamTryFaq1NXWGWIYbR4Aj9avKxRy0XRE8SvjVgD2VS3
sAMt2RLaEJJxsKNq3jWzvqDU0n/qpYf+W2OoMSLfPadl5R66ZnlMNHOvzdNTWTV3rEIeMZ9m35Vq
r2mM9kckBN7ojfupYccL4Cwbh3XqdOZZSxbYxET5WtsFUUHgXzKk9yun82PXTo+kVCS+N6sdUq+N
WaszMFCEfI35Qs7tOXK9mFCT+JLlybEVUH/VdNVRrW3HcbrXzfw+d5pndCtUnEwt9vk8/arXAbFV
s9wlMZk9XVXdTTouzzlOat8U8pdNINDCRdGNU4oUm1J1PuV1b/t1qessEec7t493LSGspD1PziHq
1dWouPtDjS/SL24XvBzenBgljqPMneDAaX2BKPZeQrD3bzEiuldVL95QftLZJD4+CixyuV6P247B
H/fiao4+aPh7IKXHofPWwBi9Nw5wa9Ok649oSslu02Je4oaNNSER8Z2W6vJsqqLxwaRtSCAYr3jF
PMIA9dJfcrTlCakmfjWh3O3Wm361XlA6Rlk4eWnQynwH2W5jIFL3QQ4+5rrHm9xiqdM15fss8CaC
FfqSpDL5TAO8EJWm75oV6Sdm0qGCNx4q6ujNPEfPdtUSeZYxlNGx6ZVe804Wz2mKPfWQR/m4t2JT
22ZG327FIr5hbkrPRbk4uFaie2DhUaAxYCjK/CCL58hBdgQ4nUyRwGxJAcGb4iRZIN2Ot3FVjSyd
hASn29ZbcjKxc7Vf6ZR82k56iG/fbWKvz5aE6raspnOYLRAKPbGlmBMZw3V6gfwpaVwcUvauSdKd
mIsstDr94hI+YMmn1jKjULX9DnjGa0TXNmfjBiXPhUojlNB4YLk3WyYaX3oxHfu0Pq3ke3SSWBgx
5h4KJBHG+RJODg6mrH6RZfSVVWZoEZLE5AjBehrUtfM0W+UDaYVwO8r8zSGxqzXw2bkpRzdv2L7W
AnMyzXDQuzw03OLC/LQI1Tgh0S6NedMahc0MLAVuOnI52Fdu64qkJ7DwFOw2sQcJ57sRzXtPcRek
lbFLyPdBqQgiq+3BA4kmdJmn+dZ0K3hE/SoHF6KpkneFgFwVO/cmWp6NrcRJq9GDo78cjvYCaaSa
bqujIj4JM6125NnwBREQgJnC9rCgSCOI8gXy0mDgRvWWy7Jkp9WtiLDFozZV9aezWGLjzFl2R+ZH
hg6r++aW7cVx5+oB/3Oyt4gsMiQaUQfnSYcDe28skUDHW2nPset92Cxe59Q5TLJ9dG02dZHAI8SA
UNnmr5RwVNpQg9bNcX5ID9l1auNbnZ1W80djPaeujnWKlwAl9vTGeP19RBHtR52DNa9yn+0ZI2Ci
6WFNPiPRLSo7uqXxnMfuU5IIh7FGewWMeXViVd9LHcLBWq8/zFkcu6HR0R8iTy0M5xF/P3VDH0VB
GTcXkacFbiJVMCF1DhRpuyWz+tBT+LqdxCq2DM0fYK6DKK9x57FuudZtBtd3tP1FJA91U1BvDRhv
fbdvf5lacS17jcOfORIr7+a1l2Q+tkvzVRvzVWtIpWzcxXhBMV36+jzgIorY/o8aaWHTvD4MjjVs
hU5cHT5SLLyEZBNmm7TvWTne6RhHU15gx3YlcdGg69nyvkol0hCZn7nv1pNKpzeU/TYaqYVzjnJk
5Qi9c7y0jrYlEvo9+ZmfAkH4cRg8VGlJ+tAO0UPVp8cZITgC8czbNWQdEG1GiKS4kWO0DnWw5ib6
ps5xCuLS7HAo2NGWZBnN97LytV37PTFqHGecLL5siacrRXVXWBmOYUPfrmP1QnzAz9Vq3YuEzXOW
sLGPtdPqYZlymVWtiaAg8+hsTG2IqJj0cX3HYki8TRUfbBdi5yGH8RGFR7uqEORsVKHbL7hEh9ca
P/sGwuDBcbodp9lW/oEAVsZdPfTXesT7ozct6ZT49i18HPlSWby8KHIArDyOnvNc3zIorLW7tNLC
kO89eKOxH0upHTqXr0m4rtoW4xxkcf9iruJFS1t5at36it/hsdXqx3JcMB2t6Zuc2h2RdZgLLfNu
InxiU/f6EWj6cV1V4LbNmXU9bQkdDK/qMBnIdRG3ZPSx281KBcwxDsWKbkGL++retWodS7RbLXc6
ZOmgnbxDCmFIM6t4MzkqZ2ISHUCzh0Y5v5YFMQNYmgKl0dSqHMnrrP3ChXp7dptbDi/psk7hNJ5f
IOur/S7SJT1rPRkuPaqe19s2m2c7FHOHZje3Zu+FhhGDg4wSdv546ktsjw2+bpFlEZZS3NPrPRFA
S/4I+Y3X9DJ4Rb/HF5qc217kVzKZ2199PXH4ia6nZGyN1LjXi44IZC0dTHGMFDOfTQw56ItJjvWK
QUrtBQlX94NhxwO2Jke9NhFAhSZ1ZbSRWiqKW260fokaAS28wwtnH2qjKILB0nOCFii22y2RE2PQ
jNpzPSWjdjdag/NsN0NygZOJbDleHlY9evbc5aox4Se4R8Fnct8575pNtnwY3fowk4zkpzAmj2TN
FbzrEzgMoSRt+w0Hz+j3qsf5Srg3HW8yXS29HEOHeZboaRay5ByJ+FmZmr9W/NxKFY8RzTPZ0Rc9
9q4MgqvN0uEeKD3ks0nB6GOpydTDrhVt4qiPPggYyR+SrAnqzMk3GfifaM1cHH7mR9u5ToBigTgn
lsSc7fWM9yVarY0U3LsQxXjLdHN8XI0sDipb1Q81ArxpnL7lwB/8vpXjc+fob5XbvDoOnm7MqLcI
hMT5gNcn6DnISGBNtZ5wllDpO6As8pt1VOvkhH5dQ3vcW68FYSRPQMm/6yDVueea2iKTdtyYoja2
GOoMn6qvXX2CeohWmlaNxjNuE2ObTN28LeNq7/TTQRioHkfjYVjrdJsoPTqxXv9A413v4nRRT0kj
yuluVGP1Tl8Wf5Dx7V4KBNPQpdziMW50Jrup2qSkD1vsEuZHBpRbhIjHZLbXi5pwjIkuJih5tDnP
Mo1OKksyQjpi64kH/L3vFJkcon+ovA5CB8FNeZBVShBVPDBxjVjsPC1Dh6lGwljseLE+NyU9XkEa
7sVxxuXorN63VVbiCBLyEhvZN5PrcKrNqg4Sx1tfhV1yI1C09UHfu/KlqOnoxyQHNIH67MVbGSAQ
kWk9aXHMr2BryeqzyTyoofW2yrLnS4OG+/OWLvRpkQr4OhZQR4rBfG016Z7IYSweslhQh1sqOxOw
jBfMZYvup5n0s1YRI7noJ8jroAgay8IhjkWA8JzD2KvPzOnPXBY2aHP3zmYbK63VXDGAze9NwvSJ
JyYslYd4LzeTE+uRKujaBqBFNYwHty7KfTpFzb5urOnFUAshpZ1nf9e1QQ9aiugNpZQWml5JPJkD
BjH3yjxwPC/ABIUhGUfE3qhsdwNCwp42I3tvuQDqgDSwqUH1HJFXEs9bsBdOLY8wPItCpnP77/My
/8oMxO6uEQUFtSJxYroepIlhbAlTQFq3TK1dP8Ud+XXbkqCUM+YiJlaGMckXIpB4L+ikJ2Ifzt4Y
kiwMVGypNizotRORA3KHdo/5mVgwMAzjBW46kzHLLg5THlXbAckmlNuOoIlJNv1+aSxnq8pZ6zje
C3GoFzu770qs5SkGJeyoyVKHtW3Em8WN4ycHgOa5ysY7UerlFs5K8VYMafJWgZCBQdDPCys3R77r
Sd5BgveMnwB5NJYExs2tiAnp3fOyhOBHMA0Be3RCUbOu1z6b26SZfgk9HGEKFCo8O7G5IUYk44Zc
YEP5C7Ug5aJaQBqEzTpODJBcB+YER5opnCugL4KG/dHkhtwvBHHZG8HUmueb9KoNBFDvfZXTYtOc
rIlHxe3GTXTUkrSrD1M0kHG4Sma7R20gbvbnMMwTT+8Aj8C3y7XqfmT8m/N3w+t4F2j5QJ4K0IpU
3ZERbhOEXY6EMkrWCq99OfyxlbA57caex8vPdLeRG14S7CKhGDBI0Uap7do2MqwD7wq7pgWy4/RJ
lqb9EZexfWlp+OO988c6oWvzPjtQni4mBUXV70eZNu61mCjyjqY3IYyOhj6f9zUm9G+1XXBTVbnN
/6AmZWQQLTCF3wYhjiDhWcd7vkmW0TCSTa8rUx1nvG7lvYHX81IsY9aFxihxV0+T7W06Aofor5g7
Ms8mjEuSd1/KTVlKt/6JZbwHYDfZZhlkFrnUrMosTKRtPAsVdgpXK86PDniJSmwpApaXpefz5sIM
7kyNlx8NDJdukDFV3XZC39Ju77RVXBdTMZF12w+YJTsDn7CH+ViBmv5eEzImPe1TzBmDQngceRNO
He5CLHgcN57W7idGzNeVcevW7RPtxNV+Qz7+mkzjT3eQa5A78/rWF+mWDChM970LEGZldkfHxbwh
WGY6n0HNNuQdBi63Jj4JzbpxaDV/dAkWQZIUBGujGNcRXTzKxYlI9U3cfaXkXE9i/qHFg31f27i7
cw/47ET2NH/FfGJknj8bhFe+Sq3JYJyqD3cAMpslq7NvqbYDWihU53h3nGPNz4q303G5xIwpg74z
KuZ1+eR5xc6UQ21f56JwMTl7E6cBYL9l15uTm/hVsygeEbstjbsRt9FHbM4xIK8sncxj28+lwazh
tm4NtVnP5n3WpzT0JrnpLgbcgb6gdgzaE/rGcWS6U3i7unYX8y5tM9jDbYNId5N0TVoFxtzazqlK
BehsbNxVGXLDuH1oTJOSJ4fEOOuBWFJ8M3qdCicwBRKDCLtCftamWNokekmjPnB503WvTbq+biM1
8HM7TotsDM0IW1jUHPEc1u2g51cqZhU/D8VSGHeISDkK7Enw34VTCG4McfDD1mh6GVPARHediQcr
VIR1JWFimZAG6sgFyFR3eW3cldq6GE+keXfayRusvtjLtFjnvVviyGwxgt2OicnNxvLHZNttejF7
IyvPectaZyvnsW8I6mzifvU9u5TiDAZCT/f8y4QFggwpTiQzgtoiDfUhNjs6LHKWl6NVl7wSzbx/
4B5eh7CbjEEEBkKF+XUkATgwOtWk2I6xnZeCNrAgbzK65LLp9ujIILys82s79MBToqb3tt3M9jKm
7rxf4yo9sIv75TnrN16pNFkU4Ke2M4hpjuPhlJr2qZrcYl8mHviRdrwpP2ZmOQa0B+j8a5CsxF72
ojM3BM5QG1XmfEh6kfjdbfm+KPZacCRH42t0iSRlZx59BxvVQyFqzOR72afJHPYzoiS6/K7L9oyg
qS2nbljuqq5JKOpS7gWrN9pT4RgMgpLC9u5LRYI1ztaepsvLSMC2qhtIMF+yLfcylXvZV/3zba0S
jh4vadXlHre54VafrciXYOysuzjK8w8Va8tVaJ5+nZDqp7vZzXEiiDU+rFI+4VNG82PJFP9kaTPI
KRw41EUfwf70+lBA1j+mHBFw4WjIdvpY/CxikRFMFbVPeqfT1TCQM/lNSESk/et+eFy0p4T1yY88
rWZigkk0HCrwPUScYwmVteA7XdKGanZhvLV20tyvvQFKUIvUBUTjfHG47zaebnwzq1VP4QmM+kfB
FIHFmTOQlBaby0vOovU1yY36mmvOd2NmsDNrpRuUaoquUTQ2Ksjd5VJ2keRkAI/u6FVzdrvOYVg/
uA+5R0Qbozyuk1zwmmJIzyd8AkNBKkLufcxkjMCrmOs7ba76eyOSo+8woaT7tnTfTm6nXZu8Ysk0
Tk4zfhCSWQRI/Q5OGqk7uDP2ljfGcO8NjnFEXtSwYeqadyeFcQqLSV+CvKtuM9LMmOqQbaIRFFYb
4VQCavcxiiQeN8ID9YwJseQOy2d7eSfNMpt9Ik3xXA5ZevFY3H1PzGX4PhcurwlDXgX/0pmMcvth
xJe9UmBU65G4MuERsrbm9zOlSNiLavoCINNfK9hpFwFqBsoDcyPNnp09AwWmVljLGRRpGTAiOMqr
8Za0KzGHi0uwe71U9/0tc7Zz0AH4LuJKcAO4QXZlJovARqgDBUquyY8kst1QJLWM4OsROzYODTFK
pjsi5GoUc+IEKpzI9dOaMDOEqQQ0KSlx/MyNJZnuz7HGo+K6W3DhzpMhK9oBFJU7FpIeS72EgOqk
0OnZHYHJOZ6rNVxN2Z5jMXUfzpIZ91k+/QR/45Eo1q4HehogEnVEWJxRCnmoylodyDnusFd71okI
+5KFsbR2ZjuT7DWskXlVujO/NX2je9toapczjEzrsYpnKo+uKWCjVO49AxzXhzu9n6x1T/+Whr0c
c7+R6hFNiHhe7Gq4dmzFKF9TopFTYmEpA7OwLVLjWw9Hmc4tsoxDbHEnglCpnccoRQHg1llx8LrJ
2zfZGO3HzGFCl5Jx7sr6yCN7yKtkfUNNx1Q7ZvZIaF93FWbUbxPKfjraPsufRmPWvs+WHt9bN5bE
ZOhk25Vgq3TlveZ4itDPlGW2Gy2SdGWNtgA5XoIpyivp7Xp9n6ersYOaMV7WZkRWXxYR93/i/TTm
qP+CQPCzyKp507Xj+D5lunPf1mYLpmBEger0I5/DTo9lt9pIVuIgYPSEwiYrjovTh26hTRizrdBs
geYQznmw7HhlWmoddX1ugU6kZLPUy1uvZ+ROiumlLPNPa0BmUgvISLd8bauSd7UFj4pyAb1ghHOc
+ZVNKpuml0Moylt9I0ggqxas68xV1F1ON977q0oeGYVXJyWLx4nKeXLL1N7WPe2EGFlHGshujxBI
uFmthZY5LsWSnPquTUNvuuWG2snAheBMJMSaF3DJDKuYVsIL5nqbc4gGEzcxaXk9UirpBfFoPjsy
+yjRi4XYUuItC8GA2kt7GbR8z6g9O5be8qPptT5w+W5+ipr3UWrMKUZJYyHAsZmx1qczksGyXxcs
68pNjmItvW9RGZUMLJ0FkHKqZZyVU9lnW7zkzXaceZP5rVWJUyFoq+tpFs84h4ejTiDdKb4Rvbpk
BPXBNI0hvOof+tZloOQUuADtMjm5uVNtCLke792iYYbO2HkxXXgNrBZ9RduF98xA+edNEvxA2Tyn
UiBX4lANqqK0wpq3YAi/LgsWUTrbhtnLOcYyF9YSQC7Zwv0GE7MH/6vjLWjF1qOMnOXuloD6Qs7t
/E7ARv4d/M9hWcSxXkapbycSUe+YYm/k0P1IR6u8jKPlneysTI9wXLV924n+JXLhsnetdIkwb9sv
hsfyRCh4fNI0smAjA/apiDP54EhXRAHnGVsH1mQsfeJqYw0ZXrIFESExQtSM9QqRitQAUJiVF+qE
f2Maz63hMtqVuHdT1hYxjf9zIxr3EqE4DQqNWZger2oFKFbUj1Jv3l2jx5le8DoM+2Wq905DmkBq
EuoxqIXYWFKL/AJRtU9zx/Fc6idb0XqdF8bcj/GcsBleyWogK5dR71FMjBpvJSMboBrIERTNbSQd
tWNmopGzjQ0mifgNqg4BVjYz2Qzzou+PtlJeA0FscY91Tj41S+76x8JJo/Y81d5TV+dFvMmaUoFo
6eEpDqOo91ilOANS8EoLcrUbgXEI0CbwtKVW132LOkpMZh+u120nMDq9z+ROnlQnzGPMTEXfGCAY
XsxYl78Sd/H2Q0dNBmrNlC+NZffX2TTFS5WO+rmrnO64Duu3rHXLs6LFuhqZ1R3LyK4fiQ4uE3La
S+NgO+3YMUbXV0AeLMcIPZ7o7KVazoz2i8CiMZT+xBgf1Bo0BUJ0p1hjfh13k7kVQ4xjyB7kuKmt
pvqElZWMgUcq9EvSDvkvI488diqCd4HrsmkYBkjxfu9NGbd8WksP0kWaPevNYpngxBlEbtO6taiB
tf409H2+40CjZiusFQ0YfeOM5NfRwn6ACOezaH9Cw6CYZ4/1RSR0C8/lzOlnLyjjNpEw3IeWgV6G
gEbrtFcTTQXFExDBo1sB06Ejt429XjFokE2ZDr5KalYepprgH8ISguKqmWP8Uw7ZxF6UEIGmgQKp
4/b+MPq5PQ7eyvlgGcS4R8Z6B7iETrOYqnM9C0A76/qRqMplI8/uO7c4x+Y0vctzwLeGknnoNGIm
xtC+dclm/WXeyGGygVgKwKx2xreUm5xpokr1TVonoIxSyw1aZeY0Nk1TlhtUV9WDhWIKVnfccepR
be+1SLR+qkOTZa9ElHysk2OlxWWb+vZSAvXUbOEgQSKrbLKdT8Z4adi11a63rDlIxqo/Fxkm867I
JesrLApIsm2f9Avu/87ywmTpyoNO07AxlAsqkAzJGTHlrmy14VsmtPjg1VHcb4uh7faMo0gfiBBC
0OyKW6RwfOH7RkeEHu8EfkKhPQW1AQHNskJCpBkekxteiWRotitbDHHy5Fo+k1gv4XSXM6CHSlTn
1dTWi+s1BlP5JRbrkXOVHa3D9pgKiqEX+1GTZZBP7ofpBiodskMfV9To/JkMeg5pFsglmONiRKJC
QxLvJ9swOgzv8wTG006INIFNu6lm83FmzRhioWA/5JiIsJT1A3iPJXj53+4+nOB7Oqzh+1ql814D
NUnh4FYkCPai+W6MFgtViC7O984SaAWdbinPQ2Rlp1kqfg6KvoidF/1yDDtrK6b+mhiMNPtiYQY6
3lBGKQPYf1Fi/wH9/qvkEpWOLUEzENzgoAFHkvknkXRNUp5JWNB/y+lXF0jlZi5tO4NaUyHqMSkR
OLNuXSe5T4cFIt47y3qHRfDQdxhkPLrgPXHNBXesuvmTOQ3VBUO4SzWWqQp6xWBAyW8KSJo/y2Fh
OZOPdTn/D/3w/2tL3zn97Oq+/jX8kYX4/0GeIq7iP+l5b3mNfwlUvLwX73X/Z9vfH3/hv31/hvkf
lMcu5gZAEuyw0FwjJCJQUTO0/8AGR4oN1wLLum38L9+f+x+Joh7Z3836r1kmf/I/8xSJU/R4LTHb
N3WCnwjO+7/PU8S6Q1QHvjfoEFh4jL8xKPQ2KlEjLHdeWg5b7VZtJqaLbE8D6jg1gByb/6LuzHYr
R7Is+yv5Ac0AjYORfGmg73ylq9Ell+QvhOSSc55pxuGn+iP6x3rRI6rgUkSFKh4KqEIgM5HIdOfl
ZDx2zt5r29PWSeziE8Hz8sj/8kpwYJdDY3bkbeA0Px7YrNFsZ2g1T35MkrSWKWQPwyoPYiRR6Jd7
gTxwiqryV4ffByPE74cChQ87hCA9aCXv3z4EIrRNh7IF4hXgy+q13DHkSD45IeeDrno5jIUzXOIb
Wmwzi4nz15c8ISNLkbSkTnR8WfFaP2Z/5aIIY9Bw1ifmsHOzXFjbvh19EmJS5K+oFZh18qOH52SM
wVShFJab2WoYLTMx7NfQK6DmwG+3ruqxrTyGfzJ5pQN7yfPGEln2IOOEnroH6LjDK1MM48kDVrpy
5yZwKbrThaxE4OEqGOPplgrNunfU0Dz1kfDOo3h8cbvUvEESNWwQCaqIdr2J5j20ixHIlQDp9Y/v
BRYclkHc6iT4eB/sIpboCksMZn/KBtLRg6EqNkB/ik/u+Ae7zXIrINvyggj+5ZjWh1shU9OJusHv
Tu4cf9Xsj9RlDLB0j5Cg2/z9Cf30LX54kDFYo2jHPb4Epy4P+i9re6eiMXHrsAPvhuCcOb8VFRsm
BLsU0oL6HqW7GiltkHXrOiOpxm13Svf7bjJXfq82fnttqefMTI9JU71FBpDqwd8XwZXdAQ62Lt0u
wEk4rePB3rjFV98tNgrIAO7N9WCfRHutkzOzX9fdLUZdhu7fnOQhZUhSrRfG3hxhODK3UWYhogAA
kSoi/9JVOkMjBM0nH7rwKq2mmyzr1wHcLqDrY3ozybew/zrNfDSTWz5du1ychRqPn7ikigaigR4p
2lqaBohE4J5f+bV1KNVtm7afXFx7eTX/dHFxU/okLxL35H4w/ilGQ5rkg+5UxYnY81936BPMXcpm
Psmor6ZMJCeGTQigg6jax72O70SWXSZlbe7cEEJzQXfnvGoLYLwU16JXjwI5hHbegHSCcKEnsSl0
CaWSbJTrMK3qtc0ceplLbvvYJq+ggwHsD+I1r93+mHmuPg8q7V1ICGir0mhIQ2/y8oudAZWnfBy4
S+W0p48Xf2LvtKy/uhZUD0v6rcX14JPw64OWpegnUiX7k9v5zLvDJNmxFk1nc80k3ilt/YPdIMu3
l0Pq1IX9iKjDOpaUv4i+QDijXKBYZSC9cVu8WRSl9kqYOliXLhVcyEJDY6Pjb1ZkBThO9tnN/Gg8
+flWupaFZsFy4YIEH7xH6FPduPdEfyomBARpzz61i2ho9/XkbEEel/scA+v54DNAroV6AGM1feZ/
+otryONESYcDUBCT8v4aDqWjzczKmIP6S2xWYKTnmLoJmXVD+cka9BcfOOpScupYf4BmfPwcQFdo
mm5W6hTAiVuNziTQUGTmE8rs+JPX5EO69mLAdW28fp5lYXE0YVa9Py2TgUXnggA/5bXZXxY+1R8T
D/tm0P1AZjES7gxbHLvDNjvFwqy3jdV2O9eoJsr4xr1iTyd3Vo98sM0L6/T3K6T482qMy4evIigP
/h1/+/tfF3nVPHS+aE4RGqBtF8sBaa4Zo4Pran9tDLbaePDeUYHbj2GT2Bt7SEMIcMOwA64i9zIf
5gN9sQE9izYvI3eyPrlXH9xXXD9EiXy0Me2RX2Y6H0zbDjJPaU12farGHn1V2SKkyMb8TM5tufeI
Izim3SxPwu7LT4683Jl3C5yz5CMt4AVKBh9I1/tr00SmUF5clud0+f2tNyEtjZQf/tOvLioCi4KS
f4Rc6DXvj1LroNbNmDrnhdmOO5OuCCKb0tj9/Y3+030mbShgnTZNKjuW6w8vl2QuOOeTns+LSext
OmcHNZtiRSGL7ndwfz/aP9qK/Of2GVfk03zp27e3/uK5/rgjWY737xuU/x7h7YiJf7nwf9psnD0X
z//v/zbq7d1+Y/kzv+83DE/+JiCvsa1gs+lI7vu/bTgMz/+N6oslifY/tGJvyWBFqbrktAv/NyyY
3D9pe2hLcX//+5ZDeJBLQEWg93FZuglK+idbDjhp7x56uguLyxGMEvUZKhL82O8fR6vPemxpIt3N
2CT0Sg5W8uwnjg3znjkdbIiqRO/XEc95WwkTlafoykZv5sxAwJyTQ0PuhYlEAjlDV48r0xAOgS3x
HF6UeeydevgMzAQCmc7b0SYkA0aBcfCSXJWrQenpvgyCOWQK2yhrDXo5e6gRXpVbV3hncRgXt1Oe
2jXxAx6sWXKAmCUAiBwhmM4O/irEcxBurcZLYM6DZ8E3Grn21wJ+l70pqRVPOaE+j+QQIwavQzjd
fCDCKz8Hf7zCpoTcwpDMS/cNRr3rbjAL4sqot79KcnWQxTHZapC3m6pYF83gGKukmzxU54ZPPLrI
oIVZYnyLRDDWCAaL8R4nr3kYRZYXa3MWrFW+iTjQgt39AFvWelksKT3Sdi95VuiScHvhIhGkx6DU
3PbKGmF9z8r8Oiljic5JiuQwzIwXvaRpzh0s8t42YbUgQLLOCdPo7TQHNooh8U64oTJomMnsEUM0
M+cyJQwB+x322XVn++lj7XXGTDQLtd1qtszOWjUiDLG09AJVJl5941vAJkWAoA5dZxfN2t+2dus9
V3RpSiCvSY/cz46/hzBNEQDIOryyhkokq3CyWqR9c9B/E41tI/6TFgz7mg3BfNJDlj4aPkKYTmrU
4InIqHHiqse9l2gj+dY6C7bXKFzIjgi97DfdKAo9KoeRfW8C+blDVvKoLSxyW2KCrLXhIMlaLaS/
cuf0Gd7V1ggYeugwbkl0Utq5kfS6CorQeAD97wykzBgA9D/jGLwvLJa3B6bdAhLgTaWj8JEIlmJM
Mfl7k51rIX5KFqk8L7a16wP3M2zB+/KbQ/F6Uk4skMNl1/bRlZzj1opa4bGFcZtrKGTk2dBhXvtu
iygoDgCgNYkGGx0H1yI1h4ufy9p/xQqvAYur9u1fLPDdv3aqfH3uk6r8H7DW81X+u7X+//xoE1b6
f72qf31Rr78u+D//4O8Lvk2zCCgbkC+53C5W/n9b74X8zYEJu1j9KXZ5kP5Y6w3LovFEuUg3CkYi
uh8+EX/0lwxH/hZAdCBzhYINhAF/3T9oMFF/vt+44LKii0VVAPQKzBOEqw/Vh5N0AKfQCOHCEIW1
iUzYKC76Da9eOV6vnqzRYaHVRtl5J7qxBPwB2Bu9eBVGbldfLkIB5ySxRhabtkadhmfJWThJdh7P
l46TKh/5qB1EAV2PPgpvM8dp9alkyo8MwKyD9jDjD95nrhNFZ9ZQCzDIolQEMiSsWfqLREBIz3eC
i92hOrFmtYlAZ3fPOe2FwVpREkcCfiES65tSdTP5GMQlyG9mRyRdsA4462ifpeSuscY14TRe2YGN
OhkpkxPq7dAWWX8/kNri4c1ygnE9+tOcXxVVkbd7UDN++sVkQJfdWslcFy8dYZE3blRK88ZVWNjO
ZNV048Zm3F5uWPoL+AC6Jn4+16327xTeZrdjVfOrbBNo0k9eiqhHptb7wTA7G4v0wOKYykQHF7rq
W2tj69nzpgvECngmNn0BlczFQjgP0aXwG4UFidNjlO32Ad3+AbZw/QbePGjyVc9uPHkmCyjDAzsX
tO2XeU8Q1sydy2UGHzPUu6kRr7ffYtdLustEEheHaa0ejCM+ztT/gU+8Vwehqrl7mzJ4o9GKQWWC
RLnTAz3ATU69nEebnNwIu0GwNiYx6UcSj80hjbglPxiDSxeeMv2pXViJitvWFHAP8PNje4mumCNA
+1tPdiolJ0iKI8YHnx+bcCGSPMRr3xRt3l3l2KnsS416a340VNAnNtL5REH31jljsW8OQ/jwcbbi
sUG6NVTVNdkS2yHH3A0cHEmg65xng519jeqsP7LLxgRLgp4zyfpV4FYcEY8SK4hidRMi2//54N7E
WVYh+yXnBzQ06peiiZhAFxECOUa2Y36dRuj4HuzICdUTn2qy31yLYbNLxhJ+7o6BNRhYVTvKZ69O
8PS47vKguMtHDGBEF6Skg+h5vgmNvt5xUw2EC7FJF8ADn87GMGDn1bmIq5EYJFm0DpJUPtGwEukx
cJM2KDEJ4PS5zMBYmdcYAcMIjwBNzXZjyiRZ2JqkZKhTMhHXt08Ma5xfaPWFhIS5I9yPy4zk6/kq
t8gTevAId3iigYU42yG9c10xmiA5JgBywRsWPvF/tfZprXBr9I7VEO4e8c9FQKqUPMN+UQVr02x1
f0toSwbln4+rhd3brPB1fumzyjEeE9qf+mUqgmB49Z0u8I8mGH8XJzCcsQv8UJX1ozXNrNoJ8g/J
cxgaJBrEGdI/nUcbDdVVC5u8P5DSWtw6trMwyqYmFDx6TWavZ8Tda0d1rbk1tYc8xAEJlSEdN6on
Q8dNDIXcRlIYK5aOyzrknRGeJLZnDrioq8Gn17AJssw/wHNwvR2damPrVEUjIc71FWoLv3LXVqDy
Zt0qIz3hiMYXILIus8/DuQdqSrGEhDrC2IACp458a0sNVDzqQg3dz1TLc5Ki9XWFEwobGSFRyF9r
BxdJbrvlo7KK+S2sEBEKmTDdV8nwWiGZ3kaIb26L2H+cQ3e6Dcl0s48JJy1oF4TGbrAYChcZjILQ
nLW1HhvWT36I4a9mz6yOXkNPbkaisU1ksvhCja57GgPoY+RIG8n3KByMBzou0VXP37nJZJdsl/SU
W7f0833NOGTfhAqFoZUXd1jQhhtc/LaFtbv7IU1JuEeYYJxsjLl+wpBQ3afe4COo6YX1gxoY42vr
SntFdAke/5ng3W3h9/gDbSJFEdvo6IfZ296jl1tE+4zK6fFsjHLb9gWiHiVR2RFV5X6FlT8SvhYK
pqdFTlaZVVnZqdeFF1Nqh81VTHbQVg6hn22F2SLkL6nz3lSr7/tW6njlkS7x6JRmg989IPFDOEbY
bovCyI7K951XP9fBZYIWbUMSRMTU35ou8rYLv6GOmcUpr3oExCpv9cq3hvTKa1JU8fC3jrIIyGnF
V4T0qfLVTvucFNENptNuojIiyWKkrbFGgCfqQ01p/zDwsY829WjJZu9hH70lRlayKnrxI8mv+iLS
vrEHXu3cybhrn1rUsDuQhHI3EPdyW7MF2zb5aB60Z5xNfpysYru+I/6uuRwYUoRXEz6rQ0uRv7br
YqAH3brTeS9ZbO26PyRWbw1IxNrmoKbSPLMH072Hv/PiNHV5JsbolMUYVQF+uP1XUdcOT73pXHiO
usrw9tzV8zxvJsFEXLUzqWRV1a/RRJz6ypJrV/XtjcpVdR7MSylg11bxlISdhwBLGrdAYrCUlFV1
ZYZZvAHUEj0FiW6xbXsat7Nr/MjZgIzroEkVM2Kjcm5GdP/ZEdUMbigYU3LdjTraGWQ3YrZRP6Ik
vQpwFZcI/p9CYV17Q9Z9cZrGAEbSOg8NaTVrOwFamPcXrWjUMSV22sBiV5g/QmLFVm0bn2P1NlHl
OvFXwzBJi2dcP5aFcwSfRLmAvKVZpAwkFrCwMNSo1s3YonVD7hDejUHl7vjyvbKBTPRaehWG/EIR
TpVW5zUbkbJs02ajSbus4Ri0kBya2sSxkfTYLMl8ocjxDyyowamYUwNFYuR+pQwy5LemanX0Okri
kBY7VnOb5SBGiJJs5g1SAFAHYRoiMkgq28bWWo13rl8BjtXY4Oqahh2KKcbpFGuHIqIouRWIybyn
PBD6JfYxomy6KZ4OSarKzdBLk9Qt8aOOVDLtWOSKt4xP/qWv5APCi/SpaGOW5wqFJvbhYq3CLmrO
7Vonh7APBAId2Fir0Y1ZX1RqrUrPbC5yzGuImpN65wU9gpJpzE4Fqd6PvBnGtE0N293z45WFGSaP
dhWl5ldEVYlxzOtl1VYi8uRaIRXrd+gEpu9jbCgoOprd8pXjhM0eu33z3SV/alslLa4vMeTfdJhC
jepNqTehXOCV+B+CJQmjIzKSaE/UIldIABmQOLQG1k5MsJVBssQEicMpTog6+T0RobvVMJ/ccGhw
O9UQCaYQI06A8m9fWZopBMIRgBHQFfDbGQa5pIWVNyunYz2lYYKufpwXc4G2h5NN/huUgBGJIQEM
w2vAeORLibL5yc/c7JEYOOdxDGNYWIFbCSgDxANqc/If/JZ4R62zcjeq6nUuPPPQpG2+QWXmX9Si
LC4qOXQ7z5/zVyx39l5ljglhG8lmE6iWhdIuSFY1442LCGTTRV1yqwdk1F1siB1BNcU97aT5jKaS
eIi9+j5PTPzuDXK8Kp31GwQOdI6591bxNOx1kHdr6N4G9C58cKTs3VImdHxMEwdfM/PMtUTsd22V
YXxMZy+6aAOPR9YfI761ZngBsuEtwQdsQBnpSVsDwnDbcjfts66TxaZTqnhwUNRilDfzPTrK+GWg
kjzERJBBNrREdt+5JSaNrigvq0E53wYM4HddWtBeYieCc9sYDQ+iSU156pVTfOUMWDNzkWYV0Cgi
ZtDlZ8B92LyV1GYjIzI3tX6UOEgx2lJf4HkyPTJ6CqtdZ4knIiS9GLOJe8lJ46wHeayzmaKBNCZq
BsNyjq1dEORbFj52zoYGOqY/f0bSFY4+eZ19aN0XKVkyPJywhSoflNXSo3AeDat1f7hyyl+sRg0X
GCupFmen/TZZkGznogsBIaYmEpS+K+tnRnDFmcCaTTQ3A9k17ATmhnZYbxoCo/VNkXtxvMHgGFHS
dde5NTiXmGfbPf25YIsZuL9FZ0AuFZmF/bojqhN1VqXLlRMmGCDB3ZNXrsrkTFozuZK4DHgS6fOU
uNj6VGUXTWopeBAF8spxwIG6EP4WmTVBBDhZ8k3oxfPJcT3PvKh4theRrIXvxZuEZaOitdkJ8sQO
l4RtZncj2UXofKY4rM9HN/UOcePbhMeaE3adzEnPdJt4IaY6p7sfapOtB2FBgl6gM7lr5YnYWnVx
JsYH1U0XrVWSjg5zB/5Xl5vxYYpLe0sJ417boTb2DTP57641EGGaZ6CXfJbhozNl6QnnQ/TidYXf
HSMzsrxtVlUtQ340aqtskixaWQK3PQlgtaK4y9v5nMTEpFnZXaJ3EICyJyP1KQJz2d5FY8erCC2D
MsVzyVheiFEyJL8D+6v9ECk3edEp0DZYDfoReQ4oBRxIKyHbZmXZsmCpQhwEXwEq2NBrbMJAJ/Ov
oQ0fQfOBmZBGT/Glg+tgG6eeizUsrlDTo9gniDbzLoPKGZ4FJeV2aqTznaTihFi+1EU3n6dhe5Wz
KB7JAXZOviPLu9IPyifPjyina6eHWzTWfX1b14G5a8o8J8qnN7/JLCJUOcVUjTbWqLFQEVrk1H2z
EUU4fPHtdrghnjyA4DghA9xXMaZk0+3FPpPJ98Aco6+ZrtL1ZJAk3NOJwGhehCm+Zbu7xbk+H2jm
QVKaoC6eGhBiZ31XDfsaT95qMEv3rJEEIKNEcx5iIYjZ7DXu29BI32Sf5uspsNU5nnVjpcw+/O5G
slvhOIovZTFmt4JFkQ9Pogbm+2N2E5NsxwM2ds9VUAc3qDnDHer1bguPFL24qU65LCB6BS4sA5/T
XxN223zxoR5+6/umuLDqlg33oIhhKxK+40acTZc4+WrDcg95WGJQ6hKbXCu8kvY3kuiLc7Qm9Skl
k3lL/OWXbqZoWY1CVLvAThO5Y/0GkYf/C1NNHiZnIlLAqBQSWCpakjecuRvsdTTzgfZK8ku8gj0h
63chboLI6h5IUuzkWlbTQAGvogzVfRjN/IlBBktoe1Xzoa2BbKFGZXNN94Simn7zavRNeYC5SnZl
v1ChNx7e1eemrZxHNXbDfS3mgrH1yAh1i0LY/yrK2dE8TmNw7JVbB+fT3CTpy1xh3j2grAUthZXX
PjKZbphhscfr9pTKr4S2esiIu+Fal45L0nXj/zD9VD91oKa683H2VXpVCcDBtAAAFsM7mxh/tdlL
57bjSG5Uxos7WiQPEooVPQThJDFsOd0XGh/hvklGSUaeFZnu0XZJtFiTckRuBtQOZ2UWbmKsC4Yn
xcaKJrn1cZuWZ4brgAoammA4lao0obXRgcv27WzbuyDsfhfevjIvgxGHwn/YwhImVcKjmloPXmhs
MowibxKGKdZi09qOgVcM607oDBSMkyLa5BkX4D0kA97N6FsT8AnQI+jDm+Ku4nOZM9TXGLQnRnUr
DMPN/dg6iY9eqKTrhVRi5RVJ8V31wiWqWROM5sHCo4m9adVgfDe7Imbfa9MKmG0s8WninJaBy4b+
FPiTwjIvjTSBU5jPJRxHmu8+IugL5gfjF49k7EvOlI0YmLgnyVLfbVB7IXOF7042qLCzy8k3YkIT
53rLd5VcVlRuDFPcabqA+obMKaDNGK6rFI2DW7XpraxCEkM7oqG38YQ6Av10mV9LI0FWA97GNS+E
F9IZzAQZwhQDo+2dKew6JukyGG2pHuDlndPtiNBFJghG1smoXIVR0TZs/J1dFV0bYU0g7pYna8Cf
YGWxI9+AyanyRUUEie0yt2160t59HJSrVjZz9TXxWT4OKsuwOy9cyjF87F3lAxtC+hpiRSvgQQQb
5llxtM8BK7jXHZtx5xh6KZIbkjvZyPR4MsLz2NLTvPVNvH5vce96J3es/R9Div/52+h3IbpWs2dx
2ladTY4ikczeNTsHJ70nSA7YIaL8pDs6lZ/6O5iWoX8Rsq8Nb9zQDqtdzq6BuDlwhQzd+oyjJlHh
vpbslQlG99N0VTGwm6FAlkVK9p3HzhYRBsRDLFmuFYotTEz+d6S4pn0TF2mdH1KhDbXl2P1OQiQQ
uEZ0z7wImNcOW/WsbpvBg/CaZFYR7k3eJvdCd34/n7cZlnDAHaEdH+gPkaYOoUCovT3OC8VlVrMI
bw3f5eCdYRr+xudEoz2dwknDeMKofT0ZfTGtbB8Z8z71PdNA0Ew49aHvLANgS1IHxX6mfrERYndW
dQicUYan3BxLimS2UeY9vXTJsospnjTENgV4l3nsEq+DeeS4yPlp1P6vzsNLZo7LjA+l3YnsPXin
qfMcxKI+68wwmNfMtsj388OuOnm4A+d1EevJ30mLvRXiBgH7K3ILed3h1j+FStJiBnaI84nXk91J
fpiJuZaD0VIg9ZLgyW4u9oRBWOseA+PieZIvxLBHW92a4T1tDGA+ZusdFd3DY0FU5rmEKH8MVYib
wmIXn2nX2JI8+l32GBN9pR6jKgB7lljNBf1X784t/PZK55QXKx16epFVmMPV2JevTTjej37Rcyz/
Een0iFQsOEvq7szqe+iCMqNzH4CgourChRTj22/Q00B1tMjh7OloxXn80M5UHNgOvFXaGMByeqPd
9c5cbJs4ivfx2DGM1WhiCJdgx94TZZ0N+46p9Lb3F5S8Ow+7sDCnlQh6taUxLq7drmHSBiOy2Ca6
jsOj22n4IBDQMpoqLOATHPOtD7P2ubNjPEuEjW+WfMkJT0SsbfNibuf0EOfeOZrv6JDaFRonI552
hHXfdr77nMic+MCCJf4m8kOxJ5A5O0oEmcd4qq27Hn3Xj8mX8WXHpgzCaF3k17D8+HY1LutXXakL
AdL0CVliv2bOmR+p8ZHkEfIafRsck32TW9obAnidc6JFxx9+SRRk6Xa82GRa631YC/kSp/qk5zH/
mus+wiZjyA27De+7HabeC7oNWpZc2Eevo+7QXZx8mSYoVmIU+lLANN62jIiQ/dXltrA1rSaNvMtH
CL8zK9/ZmXX8IKtgSve9AOm+ahvc+PBIo1tDyfrQyeTNyUqJFHG6Qp+PEUN796KM643IDJbqJjFp
hGqNmDT84eghPYq48F8q119M/dV1YxWvU22TTh84WApm9wHTB+42dACLJ4Ek2r4Jz7XX1tdeMT5T
0pM6mYNQXdozq8rNomuy4/2NFLRjN6BObqjBXuBowt0LA74+YwqJRRBjLJIB9l5cPs4VFtVt7gjA
iUndfMEfNJRwSADgzAgbhWLQb4zK3M74P46FioyNk5c45cMlXBRDGybq7EsaF8YqbIIWqi+v7J58
gfpZZ+YtqvrbqZ/upwzXW4kV3OmrR8Nrq/O0kIdEmNGhyXiuUnt4KsUIWgw8SzjqecvsNlw5ce3s
Q1H25xr17gXcxPFMuLR7BuraY2MZ7HtAVa9E4op9MJfRZTL0u6jxxVsT9JRznm8tLWCfGOFGqqNn
t9+TlvFVQ5PrzGu8Bn51dahy5iRWH8ALIkKbEUCwZ9vobLosmjYaE/7a6uQja6h+UjWz6VyHxyRr
9dpWqdRb1Tge04G0w1VbnU25ZWzcuM7pLhZ2SRNWuMO6t+D9+Z6XOZvY7t2CHZRTnrFzK+MNMbBi
2OehTM4JsZWXtuSxrWHkHAK7mDazzh9qE68bCChxb+IzY9Y3FRvGS+WZFxdUKQUINEx/920kHwGo
QLdKeiBYNkG1hEE8FNbsrLlZy44tReKY5BPdsKTzky072AeRi++VJEA+KyRbNEcWe2qBYquT0j05
pTJeg3DEQALKYF0PXrXGLH9fZ9zSUTHuWosldbrJQWdJnfr0WJroYc4gfjaj6nYJ8WkscLh7klgW
T+BLxLY1pnET6cJf1ynDNjaOqXtjd92wJ8qEhdwmPpsPwRS9shGl1gA6CAiXtZF1sOY5rqL6DKcj
qgfsiSoLm6+irXGpRzSu05D8R7460IpEEvGN8AxIXZErDypSe3YzCdvivnc2DAgn7DtDclIF7jua
g6zhMcidEkD0lKbuOfewfHPmNKTBULJJMZMY9bfqTkOaZ3cYnhlSGPlYcmopJrWlOfzD6Cmnq05V
99ZkJhvlZD5NE0ZHmyKPh/Vs2orzFcbgXLQ1j+zRc9xvIz3koxFgvFnT6Oz67ejhBAvicqYwVNYX
yfAQU/r4EltGMG+U0YbpNtRkw24URG0IliWxwvvBs+yzMW37h5BOKvwYPpaJH9c3TLfLdWYkpKsv
rbS1mQzE18WJ8UwDgyLayMjmqMSFZf9km6bTjnxtHlrgwf4EL5im1I0og5veyBavaDjKtTNj7YIW
FW1IpqCRnTkBPncExKsW7jM1SGNtTOClSdpDJWccEW67RDYR1RLsklXjoBFaWzVMmBZT1DaVLul2
TNKoagvrSjN7pQHkdDudKLpCo61XkD8kU2YAd7tptliD0tzSu3qapl1s5uahdHwmeQFpQ2ouz1Jv
zOm8EwuedICSWa/lfpr4NFOsGpvWD8076dj9ypsG/bvuAqFb9Fb9hV/ig8BEupaHlt2RKGVMBynf
It/6RdHeFNFgACiS+PD0gR3aDs8fpIhp8v6RLBEJro0lCkK9IB03cHChvD9QOLhDBocFgpNdOs1Z
IROLmHIXVdjmF9HEX5zRe33n4rwhQwsZC6q2RfcmP+g7Qx84TA09e2szTfW26LcJ6ma6Ej5pzG7G
Bo88NJDIDVCPR9LVn6iOF+ncLyrPn8cnfdVGB+wRxIHx4f2JDo2/kNugrsL9cqAt04bFDp4gXHBi
D6iUb3hB/Yh+ItUXpsrFtTnXdBqcxg03DNSN+BQFtRlcIF+HHf7PVTZ3FdvC4qNc5ldl5P/+z0kt
92/V5XPx1n38q/47qiwl3pP/OMztAktX0iXvRZbLH/nD1CWC30hQQCKBXcBEPYyG8XdTVxD8BiAd
nxEPN+rvYMmH/UN24yG+tESAxtImcBCLGM/JH6ob8zef3qWDtctfXEo+Xqx/orp5/wojOiRIDY0n
Sk/+0+OvfP/AZc6sZanrbu+ouT4QhRCt50gmaBfD9PDLZfmLd+uvDsUVcPFXOfRa/Q+HgvRfys5N
u31vK4cRd/IoRtPcTvCqfn9S/8N16b0a7feTspYNpst7jCDtg448Jl93DOgX7k1nXnaG/bT3dVJv
PQNAQwWF6NZg2T4hi6kfcz5c939/oj9lqb9otX9eVERT+PGI1aEB8UHHRM/cpUVvLm0nY/wyBxQH
ekLFSnJEeO8mJWHtYZN+12yGzjzVZeeNSTMCNlL1yXL2MeD2j18SLI8dYSEQR97f3karGrEBt1cK
F1IdKQD9DXuTaV1TohyRMczQMWUdn8fkFF8GpKtcMDSJb8PBVAp7fwwftw/7uwz76SZO8f+aqFu+
Tm7mHcDJBJ98UJaf8+HCeUjDl/BUfjC/9/3PdcckRx419/tgasO1zXxLrXq/x96WjgCzoCvd/f2t
+otncnFUkiqFys1m/vv+gHQcgrGPOKBCg7ErcRxvI/Sj50hixCf34qeX7OPJ+fg8sMtIdlcfn/8p
KBliq5angkCRblXQUThWpkljDjJ78egBndrK1CcBxw4ENOOxnf0vud3D86a5Vl5lKDEQAQUFkdlZ
JCk9y4ZkOhGKYOvGOndW2A6cM0nDaIcKcLa35gSccpuOCT0xqJ2zRVvGa4tPTuzP19CjL0sxQLw2
QvKP36wyT3QEoqPbowgOV7TJNCk5BvmQc/eZPYFV9MPzwaGQnZts0hFEfHR5dYYOYHpUPB9ocy8V
JQdOrRJHOb1S7yqmtMKarT/Ll/2LE8QlKLlv8NehLC6yxV/KnBj0GBSDtN8DD4B4mktsKOAjYPeT
JfT3z6Pz8QRRP7NuLSa2JQB0+Vj8eqiyJXWJ5l27n0ZzOCP5MKDqBFr6z49C/jGaXcvD/Pgxnrhm
4q9gIDT7MqFjEYSuD0id0/ykavsYcIU2lOgtlPsuRdUSwLXczl8uXCuGIk0bmtd+5zN+slsje52C
bhpQi7T6mzvp+hXoI1uUgStPWjLp2no1Vz66tcly/OwiVajhVk7uqmiLtrGpP/uJf7q3y2cU4TKx
gDxR7sestwAWJ2ugKPeKjJ4tlobyWA+d84K0zj3Ms/YIJxnpU0gjwv5HxAJX1Ttk6G/+P2dntiOn
snXdF/qRaAICbhOyq761y75BdpU3fRP08PT/wOfGlWVVyt/pdCRrOxIIgoi15hwzcPreuOCsIi6W
slKXXRW5Z9IMT5dDlxIyEABsOOytiThef/wf94+uUVNpMXY3TSxAaJr2oRrqK3fkVe8WKDGfz4oP
n611ODxNzDqkvPTb2XT8OZxHkR/8vV3uxyrZSqO2/cHqn8VQfGnA1Lsept9MIDGiXrWDnQoCxb7/
/CecPo3fv4Btr60jW2c5Xl+PPy7YsREKKuWU+6HjWN56c0GFZaG0xdFm//lQf7m3fGR4x0w0duym
TvYIba6S2qaXvU8c5AKCshJ6wdpHCHRpKqKdPx/t/bnid1gXPkbArCZbEh7kyXcGCQ1tRXPO92jk
oQMJ+HTAZwyz3VQrz76jmHXQW1gX29Ssh//D4FhKeKIc2FDqnwwOJnwAW1/nFIszLeC6ZzNIJZls
+CXoRBmoYiuzN37QtPfOHahOV2z8O6jHHYxEzC2T8d8/0WgmNVY3FBwl5drXhhNniNO04baO6DgD
Vp6/JKnZnJlGHwY1PQvPDxryNTxZP40oLo0BtJG1oBcdjeEwMKl3C9OKN6f8FWYtjfFosuftPz5i
BoWohI8K563OHH5/pWGO/ojWgrlHpuBeNY2bHBq7Nw+zLdMDmA1jn+Zl9jqWWnHGN3n60WDpIoAT
izzRkWzzTrNVUal6S9265j6b4giBmF1e2ci3z0Qp/mUUYbGPXC2aHBR+H13/eDfpUEESgeSyd6MW
3msJ9EWzJnXmLp6cgHlTVr6Ew784/bBtXXEafy4BLZqVyTFSa6+1odqNLm0erSRqR0YV5C5ht/pF
n0OTnEGfHWWvGZeU0Hv8TJ2+L/Quv5EyRLb3+bNdB/1z60bX1TaBHbPN0VfL28ksBhZJNJBOJlhT
kPeBvHuVTjbBlOnq+PlIH+7yuvdlsefbj+XClCcFCNwCvdMtMSBAU1aXuanHRyudh93no3xY/Byc
bRjM1nljOsZvm/AfzzIpOPWphFEsRShA6yVyrydJtKcEJw7U9Zoz4324KhyEFsc+1j8OwbY4eajs
d1SyLAItr1ypcIaS5Dsu5yyyHxZZRqFrshIdcAxyOn4/dVKQS9DSnHwPsX16qxbDuVJtAScsdR30
RG3UXKyUriSgUJ0Fn9/R9e9+N0MYm8WGMx9oB539xPux2VYP4+hM+Z5+E0k/fSfNNEiNiK0p2N9j
hp6SiDkL3AI13ohqXFgXd5//hI8Pdf2SrQsfSzbOyZOp04l2YdEx8n3GTuTeJXzRr8Ou8AFOKuyM
o3nx+XgfVlkumVIZV+vAMuGpvr/kpHZcrYCzvi+SgT6cSdNDGbHz6GZGvsvTzDtMTdwdPh/0w5v4
e1AsgtZar6Du+H5QIRvUBlqX72eM7HD96sHmiwZ23rcqTZ25o6cgAtc9Ge1kO27xEjlW1ebIz71K
+dPSGm+9QU5Qp9X1l8pBBIMqYpq/sQFG9zk6fZ0eMyvOzlz1x0drcvrA0gq90qX2s/75H+/rAERU
Y8uAHEnAX89cAsVmBO2D0cZbLau2n9/jj2/r+hqx3uEKBpP1IfrV0ud5hLa9D5Ne7kqZyX1fYAj5
fJQPpwOXuvHa0SN8VVAp+e0G++OiSjPNtFRow76zLQj7qKq8najn4SeCRY1QtFpmlCDstD6gB3ST
YHTH+AdJU+GlgIP1bBoJrYPKWuTENy/j+PD57/t4FzjM8lnFzIzn1Dmd3g06+xi1TbE3c2612y7u
biBy+syX5cNLxFkW6xwbX4OSgLkW+v58skK5fa7XjEKkEkDZqoaXv5hzIGZadmgrvmBFMc6M+eHK
JCs+Zm9zrXPb8jeG4Y8bj76iHMs66fcuO/kX7LTwb6V+7vT311GEZF9iOGvFcv3zP0bJWpSbmjn3
9Kt772gTjbhzaN6c2ft8vH/4uFZzOJtbfOqnQAZWAhxLxIbsHbAPPkAjxUluNm8wfCQX7C6620Vl
56hBf7m0FU7CusdCL7Cnv7+0kO8LtgCqRp1B9abIyznwIMEG/zgB5XpqNi3LXnPIOTW8HyV3Ek3j
P4CbwSUgp9BlvQsBbz18PsyHFZVdo6D6zDzkPSRl+v0w8CW7uEGAy17A1UDik4yBgroPCuCi/7oN
gG7G0RIDKpZkkwP3+6HcqZ9yM5RqP7fkWeWxTZp0pb1+fj0fHw6DQL+hmGbofCdOrmdoltzFE6n2
IwFCWxdp75UXhcOZo/nfRmF5YMu/ksI852RFHu0SS46GzrTwUlz5LsXeifPmmYPMx2ezeivXk5uu
Y7I+hWDFqQ2sq115N2HvXlJUx03Gye2mHxp1Zhp8vCAL7Ry7W/a3VABOS2uGRhZkRMzmPjGa+TJv
sulp1hb9zPb2w4ds7VxwLON8jzMdUsT7GRCHNibWTg77PJqKA1UZ7TXri/AiNKLxIVkTpT6fDOuM
erctQ+CMPRkaJiey1d/8fjwZhRJJecyHUx+KfUNw24NN1DMqicpoL7TJ9S4K6YBtiIv+zPbo47N7
N/SHU5k522BN83GPRCSGrhs2QTcLYwtNPj+zUny8qzauaTa+JqBAdgcnd9Wxs9IuonWlIGnkymwL
43uU99OvVSl7GPEP6We+IB9XXZh8OK5QdBusu6cHbG2szFnlXUfxZHEunAawxAb1rYTanXSXaaIX
xKwV58B5v5eid0+TMo2AasCInoBccrJ+qLAJZ5JMmoOVKBwDBF3kL3lWDugEBzIp0yiLX5YkK11S
7ljXDlNnZdOOTsz01BPDiY8VBd6DrdkKIB65SPgVE7eKDlg9iuJuVhgEdyKvmpZYq8H+UcYzpr3P
J+THXc9aICSU17XAc1EYOZmRlTVoKWFI6kAoVPMo5jqKt1ae2bD4CRG9sF0TaCfpBzQAxkxr0x1K
g+mLneJNDkjCGPED9fy9F92S9glRlanqz8ymDxgmAw4e3W+qNeujBfv4/qWZEEA5AhnV0Rlq2nVm
ms9PYRNVv5zeit4sTD8ArcvUxJdBxnQWLH1mzOBG6xX3bKSY9jkWaMZWN82QvnUEDT4ULW6tNoPI
dOaGWr+5ee9mBa1yi1YowEYa9hDM3//cJMRRiVUFfTHfUYHAvnGR7JlZ96aEh+BVq6s680k4FTgV
tMl8UUk0/UJek/wsyg69BRpWuGKljiGJoMy0VFuh0oiCK+tXikVlmG8oqgzJpphb2W31PMYFFDpC
81C32/nqLevDy9piQ4vnVCAVa0pDkfftZhWoNzvbZr1BJHhdaPJLSsbXxozsrzqOxNn3WgzORetq
u6SJomLjipxih41/e/CbTNfyrTcIEiXdek0xANZNKt1vHnxSU7bezKmDG6bqZUmKEXJIcTXb+soJ
J0ZH+ugRkzvufP/QC2tsfU1fylcIOePRG6hKEcPYtOklZOW+uFdRqU/Ed4zjtCnZFN9hLZd9UFV2
dCcMNOBbrdd767Kbm2WfoImKtsZQF8RdUdvfNMMM2ngZBqhRVVrFN7kBb3/DZVvFLkSQtR8wKUM7
jnEAouUbk5w8BB3ncYAk2Eyv1gJpQ/KrMceHHENgfd0MIrR9VpUsYVdCCF5fNzpJIXgoc3woUW3H
WxRYZrqJms4V/iii/FsvkNApd6QMJwBmkF6wyOZ2MVwia/rRtqIdHGyQ9bHZ2oiCp+yLlfbaD3x3
1i+L8laxNzizH+ew66L9kltTv23olI4bsD+40qCTO6vYosy3ZtK5KWYjmec7y4mdFw3aT/GfHAD7
IKNK4OTsAf/Yvt1Vo/oBXWLR8ev0mvvqpAZ956k2SDuReaHwibm5fkW6syuPLORkO85UMDq/aAaP
XhPGA4P3fQ0fipO+at5CHA+zr6xOE/sIoTLSotHJCZieOizqBfr/XYbg93rJLNwrWWrhkmsN1UQH
UiyK8ArYWz4EVVIjikUpAu85oSu+Onj6GSu4ridgHpzZetRTtCcEAFrGvR456ClN1HnTZlDJ/GLO
mV4RUhZPN6IP9cfZgLKxTcwWo0NTFsNjxNcjRjyD2H0T9l037pwsTxq0UMl6cxO2UD7yJ3TWsiRb
KQKy973WK+0tzktpEm/3zMlxU4oJ0WhDPXLrCKx+rPrxct+7JdNL2Sk2HqywDpEtC8hHITPwpEVF
TmZIAMmz0aDD5qbbLbkCc+I89GBmHQpeRrgXtpwWPLyj523S2OVgzU4E5ZJFA/WxyYzG5Z7N9RVZ
hV62HfETzVs2kmFJOEDo5sGYQPjwDT2fjhm7WszTekRowNyj8qKXX4HIJFMwv2xT8s2ZaeldFmlV
6/N5Q5xbD4jqgoqj5Y+sSclts1ZHIcAPw/g+VaP0Nvje5rtudUSiGiQIA639mLA0kalxiWp/mHdR
ksdRAH8Rr+REbAF51KRikR/kqrTeeXFmP8em2VnI0wztpQ3N+rVdSJL2pd6Io4iKXsGrqgRk1aqw
Wa/4flKZapCZSxfN7UrQ4gOoIN7ddpOZEoHMcXIKQMtkB6VKzKO5s4xNoMxEME1QIntb00sgNQ5O
4zRbJOlYXcg0SMpHvBIFoSLSQgMvy15poEkb47mCHUVcwbiGvEei8LZ5aSN28/CajpsFeUwbtJLq
IXd3teS4bb9Qd42m4Zrpa8ogs/SxxpKZh/YF7+s8Xk40yL+alda9WnzdCP2KbQmhCvMDamRnecx1
As4IiB2ar2IR+IBy1WaQwyBqaAjXreKXHvIbeCUiGPAeT1PzQd13QQaUpKDTbiOt5SrkRifzAxx3
W1Dl6+cZMH/mEVfk40YC+YmSb3mCfAGgjEgXpwyGWMcy3WLTLAgE6/U6aHhPSKalufeSd8No3STG
lOECnscI9awcHLnlu28aAfJSfmgIi7WlwW3ld3U8FCbRhFVy0y1a7QSTW2OnTBrw6HTtLHK33JKt
WRlqfMJMN1XO9ZSAUik3UdqR8rrEDhfgJso6NFEchrfVRDLPFmaVlJsuZCH2rZr4Kuw/LZhfqwO3
gLLMeHCMWb4uuWd1fpcCaMMTjnd4N7ZxN2/G0pDtc+EU1vxkFQ4mFNeKmFO90br/FZB3vrCyWzrO
KDKC1nDM4aGl/sLWrWvDmA5vaA1BuirkfEpbxpVoyYb0xyKO8HlOLC3kdLp8cLMIITshvZ35n4jU
sARW5GVHthcy3dbAx4ydZywtac7eADA9itpCbLOJXrXvOXH11uaUlrYtZjnjUnQhX8oJZg8zfYnF
z9pOwa+BASuSO5x3+lcaIiUwjjzXDH/KqsK6rBDKpKhu7bLf1Xzlh6AfWqwDltsToe5GWi+usH7C
4zBpx5lnzlBgld4darx1f0Zh0loJjfSsT7ukcHw6slsxB81Mn2tWN9KXTYzx46ZW4FV8XDtIImhz
4ZjodKiz7Dyq/kimwvjUdpQzAjGRM7EpqcbPG5KOHWMrO9e9nusER0ti4bHxMyuXPxugEOWOSI7p
lkCUuvDN1OMr9vmW+OTk+b/LWbs9wMohIImTHTFUNwhdqhLHDkjc3naa6ULrRmv3+Sgnx7Hfo9CA
ZeuN5k5S3Hy/S7TxUsZC1dhHc7YIwOoqXw5ZfER/e66R/pehOI8BsAXZaTmoC94PNRBIKackco6Y
9pNlg7qVQmVL5+vCFmzo//m6qA/hE6dCSb3oVFU0qMFQNXr2I6dn0097TAkaAb5IR9NzPY6/XhdX
hfoGQp592jWadXq5c9U5R9ecGvZbk05GCQAalpf4TPH15ES7Pi0brTatKWlR8j5V0NXKasxFSXHs
Q5k9L2FrHIzE1Eil16KYCC4rPXPoOSkU/G9AdLe05lEYme7JM+MzmEmNestxyucXNk/bLmuf8VRf
tV363zhxJvNmDLOfP7u/D2pLTIprLeS05jI2Ht5wVq1jqLvxpVraYRt3lrdNCQje4kBhb5vo+njo
Q3FO0/SXl85mklIRsSmSGadUfYjtLXnjtX2Ef5gFa3jEPrflcuYCP86YtXrprCpVnCHUt0/ehEGT
EnnpcizDdbcjlf5trcZg/vLOvd8fL8hiJQQnu74DtGLXn/JHuTkSdZkRcjYhauTQJFLR7Nxu+Pr5
A/vL9Tg23TUsjPoqwz25nnlJ8tpsRXfssrq8iWvPpIpZe7dtZ6kzUsjTRjgzEk4fDVpkDDTZGPL9
BYW6yOq5dvvjkHbxRRhVxgUecPGdwD/tAmsc8YJzJH1T4rLDFOsdcuH1Tzif+2M3OR08lML+55eE
e+si4UXSYVLBPSmtRujfBmMOm2PhZLiZLc14KR2tv67tHPjdIpcLmtf5ZZ659j9PJDpS1Pkh1fID
oFm+vxmRgQG1m+vhyMZy2iyz6i/YJFWBu+j1/vNn/HEiodllkN/dRWSoJ8W0usReZri9OJIzyL4f
iULANvvcWmqu35s/qhY8XjhzNE3RXa+6kdNaVut1YVYr3n0vRxgTRXVCZpMGKSftph1lLvNIwZ7s
t1qar04zhFtSqBoYen11oXs4RUajifYc3I1NCo4miO0xeZ5Ga/GdeY53ttWG+6U26g2BnMrXHJye
hq6V0b8/FyFZqSnm8+Xm2bx/LhSjk1i3EnFsG0fHqt9zFMWITHanl59bTNYJ/8cdWyX0q4CJtZnm
L/DIk5fPsBR082lQyDCdyrfdyHhUbcf+nS73HpZrTj5UPo43/zQdqImjSKGfTkOd3BPnVCc2kUFM
yJyXHvj2EfdMN9y3vVCcuY8nk24d5bdDgOWLniu42ff3UdrxNBFm1R70cjTQPHOqOiAOwaP3+dWc
lh9/TzvUhNjVbZ1Vf42L+XOZHHGvSRJYrWOMUD/ZE9Kpt/7SWGZ3EZpD/AMXkvYdThrwstCq8luL
M46BB4qgN2BKQ4/jjOIkBVY+z//RIYKg8fkvPLkT6w+kUL/2Cylmc7g9ecpThMd8oXRwFD3AKrKk
LL+cRXn491FcepMUflASo2h6fxvqgiqlu37+MHBG2DvDNTSjP6cx/HgtttBZL1nDkXDSo3w/Soox
v0EkbB3Bb35HQUCHF3QoQpDPL+bjV4mtH3wGVMOcDNCgvB9maUBpwduxjlXa6k+cX3A513ZyUH1l
bj8f6m9XRPOYf69RRDSL3g8lMAFS/ORIgz6AZMvUmHeIlcwzc+BvF2QjFwZF76w42JNJ2tSDmwzF
YB4Lo7Bv0jVK154JoEa01J+ReHzcgqHpYt+MaI92BsO9vyAgW8U4e6GBQmeMySh3K7kTkzUdhIi7
m6wO55r6Ua3UBvpR9+/XiUGFuY5+nl3Y6d4dnU5nxhUnHyhU6qokfwiPuj5fOL19br/3l1vKfsVd
j4wUPT5sqPWsFRhdBNcJxMG3DFLvh1hQ7swq49/nCFtal9HW/9K4fH9LpTJHeB2ReUSCnpL5TZ56
rRFI9/lM/MsF4ejFgMjbtYquTvYiOfQgK5zgUEZln++4uNCfBpLaCKQdz7xff5n0DEW8IZsPJAan
7TVT613Zs107QsSifCmBh4MZmXb/fkG0rDmackkc5U5umyiiGqRqzqTH43BDNWrZdGPdP7CWn+sX
nnxJWWPXDxnvMCdU1tjT01UZe1MCktg89s6Y3icUjDMAMPZoHSewQyAwmuk5gWWknznV/XVcYz0K
IDWQjP5+Zuj5ktEZasiaqeNvDdXxDSFDe2/yfgpBaLEOpPj/cE+JXGK3gNhRnFpTJlv0ngxTk4+J
RyPLS2hToWXf1mP27yMxG9ez1Drvxal2fiBhu01JPz6apIPeK3tNaCYu8paq4D/KszwO++Du6SAi
GYK+bax3+Y+TjoQviiqFL6Q5RhOi4qW9br1FO7MwfnhW6ygIfXm3GAcF1vtR3EZbSThM+rgk7xj3
sKrvOqlpW1uU4O1zmh2Q27Q4//b5Izt1IbDX4iWg+L4e/jkS6yeLP7wQWZRDXB27YZCQJdCMP7lA
Wp81UTf9lshOl3LrYMCt1sFsBYVeWd2lGw8RhUsCWc7lz314+ylA4JLEKcOxg8rRyXtZscjpgETL
46Dyxa9UmTyNk6WfUQust/OPze161XQzEP1ixeTMLE4eqjaFthPNI3mulhduNUqbh3mqwp0Rpc95
OulnFpu/XBSfATypzm/j6an2zp0hT9hiKY5dB928ra1+l68g48+f5Yc5hESTjRyKBEEZAPD8uzn0
+d9l/E/LdXKPcBMxJbxVe8V3891f9/9cpzBS6DXxQXW29aUFbOQRZKb3v/ohU78opi8AQjzw34B2
AeFsCuENrV/QELhrcaq/jOxsnkfcoP/ZE4B5X4em1xB5C/1oy6dKtvvYAl8AZBN0TlwKUoc9G8AN
mEkDBM4I0uC6nYmLhwxVtg/eQKPKV2Mel/4S6jOlcFXWF1bl4BKra0FpH+iQGW1yUMn845NJsHSF
fa3ceFFc6HugaFW4bRZlhptZm+Yfk2wpqyetlurbquxDMM9jDvGC/l35AybeHF7KcAmtrWeIod+I
Ikb14Gmh8WanQHq2bR/XX6Ica4ufprT4ofbk1gvUYGgQCTlyZWN17i7JibQKxnG2H2oEmIS1tlNX
gJ3QbfQIBmBoVRTFdkytZX6YUHmgxXTdWNDjyKNsY/YRDQz41sMjplqyC/VEKnuD4rCw4D0I+7gI
Khb7mbSLh7JHshCw0YtvJiep8i3J4eylTJoYrxAbgRgNoBltgv02UQZfbENwKcZGwr+gqGazelwM
3MKbOKmzEhLVJGlR98q6VlKD6myg7VMbPW3qx7YtsfBoRjp9BdrR3duxJuRWS1MTAXQ024QaC1jr
VSSWe7KjJ5fEjaQnaUtO9E0au6zIihcZ8gqaj9TGF8D74aYbspkUWeCqm7gTnt/ZUQ7dQ5vgIy1J
FKQ9Pzpw2eJDP6E39s2L5EBzGpfPdEHePIDiokFLELC1yK+0jITnXV2H8nGSmvls1S4lmqzt+q/e
aM/p1u1G8xvUyZxYPZQOENzt6HskptyhuZ9C8I6yEJ59DXR5dTxU/NoBszFjs2LCFR87ecTGZmjc
1hjW/LAYb2Y+csJDpOaKLVKP4ZaTCnkjUOspItRdyu4TU3D1VlVTCqBcT1IeAie9gzan7qttLT3E
MYQgAQD0xdlQvkd9bMYeMe+DPmbhZsyNvtg7jZtPm6yeiGyJPC2iLLFmBBNnpuacPMHG/Mkxekq2
DV1n4nsIIuZOgnCGFmjVpDaHi0P8i10Xl5PVwLqsDMv94S6tuu88OjHVkCdk9zpTZlPwwKe8bUHD
FUEJTvCrHnnLFQBBeh+xFnXkEsbqK3oCVIxjDsRtE/X9xC8qJ1FvosWYf0lwVfElxPcWytcIwImm
GHwrzlkObbXBmqDJF2P0LU50+7XyIpemo6mP/xlVXACI7WjO0UWOFclCcBVR5fHFetFIC/pppqF6
A4/a3CdmOjwXfMfHXaql5beMTPLrSWF73nhwnQiBTib51cMT7gTxgODIz7WmIHyxi9NfEgKd2FdC
Jyq9Dpfla5THGkCXaIXOV1OJEiLqPPe1WEYNuudSu0enok18WCZ9eU3yhmayrqYqAx2WiLt5caa3
sYQIuaqK1GufdVTx4lGsmL1E3VQlSMGtsBr9djaJXNvSFF0e7UTpGkd92klbY2wMcELRUr61eBti
X9paVu/tMaLvXJJSmvs1oeMHhGHkEOvNGNsbrUWfdJS5i1exihxSeMB7Sn55OINPcQYPGH4n2ppW
IomN5oZoM0m7D7snnO1sdgnw6SQM2MQGekgDpVuQpoj5dgawdLAI9MlXi3puBxMe2XuauwbsP8QJ
9m7RuJ7LSCbuq1npfAtoz1FOmIVbQAoCLYREw1YS9E8EIny7DEt19Ma5WiAqZso4VI7gKpZFxW+w
4SBfixBXrm/Y7Dl8qvXgiN0ixlBN7rj5xawVf3nY2e697VUrPr5vogZwZ8j7HQO32aF9Yam21RT/
UOQyvI5uVkND85Lo2gMYme5nTVufjTbOq45NkK4IcQawXNUCNKMJm5bhtkbBaX4hQaJl9RKL81WN
CBQOtGWUvvH0wflKgABQK48aEv3nxS3/a1pCqLakwKO1qPrGTiDKGCgT6GQDfca+dakKY8iDvrLZ
DIh5ydoATAPBJppR5+WhqZrqNTdlwtSDJPGtIjWENKa+RVKYQl2z97LIjTWNelxuUmeWP2biq5P9
MBlim+denwQD0aqr4bdonE2Zau2PBskJufGtbcNWsrXvKdbBZDNFgIucCLGYD4Ml/dXpGi8h3YKo
DISeKXlAmRP9mvpEvUztUtqEwWspTTwgChZM3IpWaJbljebPxNl/Q1HARXQI1qKAwqVh+AkUrQGm
2GTz4YiHtn4i7tcxD9RbLVhftVYMkMj5gb6pjXlOUGbTyL02DVh90YQsCO9cAeNf2jCayAxrPdIy
50E/Ns2EwsmvBpGZR04/nQd/HYywX81GD3xnNJLh0GZLlgWZiNy3yUDNuyEHgQerR9bASbzTtK9p
kbbWXofnBu9x5sNG8CYIOeZSFT4kNvKFeerkLzGU06/QjgA+tcqGNF3msjV9l6YweVqIdpRPZQWC
Z4+y8CtFDfPerOX0wo+YXzBOzKTeqOw/BAXer2HMmWgdjfrLQVP8EJLFq23vTCMrZh5/0xBM/GeM
7kJaSbv2lMck0WSgTWn4awzb7DmrLPse9aJ7v/RTxO4mrfSO2HcxHmTfILOgDEmlwWtgWwSVlnk0
tGLLTgIUl4jt4P3pYLRwRXxXZT8n11A6m0dWKdDX1eD06JJqGrVb0KpdFrRDv7x11NPaPXrpgeAL
4NfepmghLAchsNdw3zspBPB0jGvSCpRXOnvwyuYNr3A4BvQXiPOg6Tu/eUPpxPvRwH7iL/hqnvUO
+jCoiWUw/FTI+k7ZefI9JYulhNq9Io89MkeaTU3jpccuPCbOZubj/0XzkAEG7kThzekzIlEm0IMA
pRokPDsWl/whbcE5lsLqX5sOMSCXMQMpHouG+9kkbTH5ljcRO5MUoJr4zpN0OY4m5NxwLNuUfeD6
ttDIY6tYUiauNzN4UwLq8za6V8oekJd0uXPnMveBRRMYr/toEtlq6gMas4AtIYhos7e8IZhlnzKN
2lXVs6pvHrtxBIk4ODb4ZlREyX89Rwb9yNZ1vHRVrKaDO7SvsJOhWwn4gWxSOPv1ejrvWzacTy0c
tS4AOcrrOLl2dZNZCWxmppm8VsQHcJNSM5EBtTe9DwBRO+DnisEK/cWYkhtYERYFxL5fIn6PrHtf
EDM+fsH7GH/XmxwYIwEnPwdNG27I2XXfDC+3jMMwgZYAeItEyK9yY2rozS5Qyh1e29RPDY2nmhRk
JpFwoikYvbnJbwecJN6ccDGfIrTizU6JerhI09m5GfjOzVu5KPdmCnsDHWOWztEGtSspngqlTrjr
k7gv0ICk3sti5EVy0WSAAVEQ8gUNhl4bFDkbvTESOUFGVNCYLYvsqMXa2xyNJOdIir42MU7WheLg
OwQqLevxWXOi5dHqIzh9tTBFggdqEe5m5IG8slmQ+CWjtjb4eJk8w8mJ2ttEt4bXUI+rGpSk19Lf
Wbr6WnQ6khkxKHIKOmUj1uxHpHH+pBr2el2akjDYE/ijtnWeLmCFLS8mCDBMr5Aumgj/ElTLPlj/
9JVcHu2bQFDFlpd9HbPyR1Uaj33pSZ90nkst774pa4T/D5tcNPwPCLsgmjWmewx22pbNHWDOnS3c
LckpQBG13YzD6TlUFr7zpZ9jACeq4Zus8vEHphTo/CPRP33TkLWTx2wC+X956z3a7ARuUz01vyFR
LUCtkRtq7vq0cu81BEqbSkXuDaQAe9sM7TaTFcGP3b018glEiGojlRpSY0u1AsVaqi4g+j0mIncC
eyp2oyeUX4S8cz5KcA5Rmn2F8OdiapKtDvwY+WFxY0mczk2Y5b6NKJdIx8o3xsSD4C9uzVYhAs2c
4bsRmstWTmX0VGix5Mgmx4syIREpjTzvzuhlB8PbTC5mmImp7Nqtlgh512t9H1gZyMCkKbyvrkAP
VYdPFoWAIFHhcuV5YfYAQb4KdPVDSwJAh+P9aDo3KSIwtSSHgfVx9ZvTA4WCov+A2buxo/6WSMYf
gP075hE4AWIXFVxqqRqSvYmDiuHvxeahL8ZbKZfAqfoHPbpGQxqkafQz4pSYZUfd6AnsUuNTrstg
WPIaQRS5Pot8atgmkl7ks/fzezAJI/XxaC79GLQzSg1KykHqJC/LcikH2EGDhFevEaqhoWvYcPwI
4mmBYn3V65CZOispt7RHlyD08KjWPAJqowN7gam7cyWs+5nojd1MhCKYvozsoqLdktz1JmeOFhrN
oysJ/+YrX3zeBATZptoZac252THA/dr5FCyOA/wp7A5lvAD0jL8NXsVHQBGeldU/GyvbumFPjtnQ
ibtE2VdFPL8leUG6jEYajIO1a+916qFwo+RJrxPzcuhb/Wev5u6ISA4C6RJ3fjZ6QTkZFemXhIja
o33vYHUKCg13SZo/xI6lXTZpTQZMYX0z2LD6Mcps0kurZsMh4BpzeXurq8Z7lbL6YVHMCwwnt7cL
Z3LfbvJrVQx7l++snxvLvOmb5Dv9hOYyUhPRn25zcPTq0bTSh5mVAbHiuJmUcwQl9HM2kydLfSkM
9eb2y66zjIva1ZF0doFH9i6k7weFrT3Xo2fdXUJkfPggBodTDKuCB+AjqDXvULT8UY0ugOyt2f2e
xdY3T4jvcW59tah6muj9QzB5cQQXoOf8iCjzeZ6w49EYtov62RTRq2zr6BcZ9yQU7EyiwZDxhUE+
zt+mJS/vaSwifa9eIq2eb5BrT4+ijOWlkdnlxmkNn/cXjr+kNJ2xWbfbY0MqEMjjdt6EQ60erApZ
simL7qKW5YEFGgVCnukL2aVC48Do/uJIx/pim4FrFVFQpd3OZuOzETWoTeLPqrj7nibeGuZKOiAn
x/CKnXL1JhLHextCkvd480lb1VGr4vp7CTmC7ybPus6t6DEzAR9pejTdhE5lqxUZqec+xdFtkiL+
Z5t/OWnyZjKFbyElnGT1vRRtsuviQqW+cpc7Pms7q3BvRDIeGrb0PaK9pI1IEymJZpfEygWeOxn/
Td6SbLzRw/GidvE43jJXfs7Vc1NSB1HaUx2R/QLB/blzrdtICyXaqZpEN9CZl2I6kuwc8rXUaTD0
Ru9cGBaZJ574zjxfAmTzcNwxGw58qSnj4J64V3kKib2h0EKUYWdcmKp1wJQnqeeHroU4SoFCCAtw
24FXWOQN5VVk0YNJIe+b7f9n78yW41ayLPsrbfWONMAxm3X1AxARZHAeRVIvMJGiMDkAx+gAfqo+
on+sF3RvdV7xqqTOx7Zuy4e0NKYIBgJwP37O3mvXp0XV1T47jRVSAZsD/RaTnkPsyJHuWDpRQh3Y
auXRB4znAV83TPMYJKzBoK6y4o7YBlldmn0hjHtHQoUl+G7sPfOFZa33Y6uDyn7sZENCXybb4alB
issNnVXvXdEuLIgmq2rRPyx11tAfWVV7HOlgyD2GIRzFDZEW4wnjOWL3GNHmDS5SP9NvHcMTbAW9
yYMpQ7CgTq0UEDmVyKB+1HwT3asdqIUQQG7Qzhl1/uoItRgH/jkLOe2yhNidoAL3WSLMICWjRzdO
KJdGoznOOjvpycuqD2XZNe/YY405QiclTtHyWHRR0Ni/19pjyxsGMA4nU62GT6Jq89ewtvMnGxT5
hsyeNN0XutPPa6r9O7YB/BJ6cpov9FWEHdNSmUFz0t5/GEyE+7Gu23S64EYp9gtpSyd2HLe+0ZnN
d4asylmOkoQ10vvGpkivaYYmkrWt7O6zLBjgmmTZnpO/lkfRb6k+QdsAIJtpl04xELlSHwRrzxup
bC2/ep0NzB3WTIyXo3p1L3SVX42e5+5TU7GIVcV8RSJKcQhJHXgRGJnUqaMxOxyy3kAejqqfvr4x
fKePr7yBse0uIOEz9FC0dtdJ3zRjRnjc6uMoWXKz5JQZWBkpIXbeU+yOY/1i9ClV++ps78CyBuqZ
79Ej/msYQ2wHdj6hkF3t9tXvEpMg4jLwS76aihqWEMstYqs30MUybKDtxPPPLllao/rEliDf/SVH
M9yJFtW7JUV5uZIxU+yyQdr9uzN3Ho0z1zbiTGBhwSk3zm9yKDMy8xZJKyX1KnVDFHXWQHaq1cj+
tYG+SQxNHmQn9Yu11EmyE5MnvlYObYq4SOyljZdG6mongfpap7k5BBqPjizv+tW/TGm5foG0rMdr
W67tWeh6ycw+GSysXL1f0qfOaaWy+uU5DenENt7JFJAvdrnYF1Zmz8benE3qs41cC7yYTOoeP4S3
3uXVYtxPXR4SuaUdEkuZl+Z+pPzcevLG1b8Pk7qtD2TtTbcyQfscVYXVv4jMU49ElVT3LtBnSORl
S3FmD6kiF5sIElSVicRiYeLgOmnaXMvfjFX+PucIHITSm9FOMFf5OLqFZ+T2bZkMR2c2kh3MmPF6
dbz+N1f5+8yKUxE6PVgJGzIAhOGPkwmZL8uUmp15XAxlTSeU7t5tWDTPHdKFPRY5a7+QKnAqVGjf
o/WTZ5pO3MGu3eQ3c52/TcXRAqMespmhoVxjjvbjH1LUQUNlLJHodlnpgYCfaRqSyK0vVjfzf/Ox
/z6z8jYNKcoo5v0i+DhGnjNplSX0PYLxBigOHOMeNVvIfvGImfWU6z38ZgS0zfR/HADxbfJlopnb
wJ4f9bLWyPPFcXY8BgQe9G9W73hfAOYhfyMGfqANOVphs6tyB2g4DXFXn4S8OVHagEs8+fXf8rcH
i3kWjL5NjwZdk4Hrjzd6bPVEpkziHsXkKC4z98Sx1d6/qjxAaWOadIRNxNAM0rZv4C+jXqvL3WZx
rZU73E8nYV3Ki7BmLPXrz/K3Md12FQFwCYWu74Hi+PEqOpAtEUDJekxaz7ryOfadtp49PXrIiThu
pePBTtz8N7PBnzypOBER7IJrhZvzEXyBsMvFuOmvxz4nc4LQdeyKFsAPpCPrb16Kn3xXmw7LhseK
PfRv1vYS0npnj8F6nLd8U2tQ9lUaOP1vnoif3UVgrwDeePU2XdmPdzFIaJZ1q7kePae0r/FUeoRU
TVN2GIeuOVQ2R0kzxZ3z6+/uuxz1h3eCD7QRRNDzke3N8PjHy7pZu3RG561HJlYZIMWEAKuDN5Ti
K91YzQkKCAbxtcs6P7q2Xp4WuqbediwKS1pn5JMyktBbGW2WzoXoUoNmbmsyo+ytzXb167/2J/cI
AQ1iDIiQHBc+qiTmwO/McNbowTUdL6eFKduQlNOtxrAz8xkBp0IC++tr/m2VYsi9UdHQjvL1mx+N
H6Q4S7dhKnzMmLD1Ii93lV0wl8uK55rx768v9rMPSKG0oZtZobzgg5ysDVqdU3GZx9peANw16QSR
jfjPYa/9zLwjjrJ7WJfc+vLry/7kZULED74SFzQYgI+qzoyscNzEPp27QZbnCXFsx7ridNC4vzWw
/+RSCF0gzgHu2aSN2x34y5JETiCizVbMRyesu30bTvii7dQfj1Vdl7/RgvzsWryzPilwCPTgYP54
rSBb7ACj73oMSUN4ES4xV5ZNMymScgl/o/P9yWMCABjODwJ/QEvhh0WQGj5zendkEYS+n3LQlvBz
g6o8S/k6A4o42ni//tJ+sixhoYbLyIa2oWU/XLFnm57NbQUsk6Y91I40abVU9t2vr/KzBQJcFlJK
wcqHvuSDOnQyGmTmxJscS0CLbytPL/EcJqP2IWvEk+FN5mWVYxNGEVvfhmym5wx3vS8zURFuJOx8
vkiSfN4TiI2YgpZhesLcefnNN/2zewH3jurf/S5/+fBH9nndqM4x1qODMG3Xr32zG8Zh/M1S8LOr
bGBdbsImk/2IhtHpEs5TFy7HZA3ESZUzJWmt9Hfa4p89tSHQIxSDHkyi4IOWm0S8IZmSbj0u/mqc
isohxoGJDMd+xCXfv9wNgv/PBIb+f/z3vwL2P/zP/0Pe/rV6r++H7v19uPyi/m+A7m8Fwa+g+xjN
hncg+/WQD8vx67//G+vefzL3Hfcf+BFcgqBAQqCF2YinfzD3+QnEErivG+loe/N46f5k7huW+AfL
jLs5GZgIQsbiZ39C97efYR4E12/CSeKnLEXfv5WP39I///d/q8fqBmPz0P/7v/241mwX9nw7xLO3
gav4uz+soUZLMxUySRA19OFPCl7bi3Ejo5JP9ZYMQXX6l1tz80cx8NfL/fjYb5cLEPD5nODps5Cm
+GEZdeZc46xkBIDJVsQlR3Xcgfnvtr4PsLw/L+MC5Ub8i+/xo0cnk8baMh0IIyZvHnO2Nj0rE3K0
Ebzb5wtwlpMElU4fGR29z04H01UzO7+TBX+/yj/roT/+is0K6QGw4+N+BAR2GwxsVqS+VKprXgs6
m7dreUK0TfGtAWbxtR8nsmzoGJEigr0CycCEPINZ777m0HvjMU/+7IIbprloVxBkidN+76ZK3o5u
Nz2MLkFYazOUF6i0yBUzmT+dWwYKytiHrx9kYRIcRhpwx3QiBjHuDCJH24wQJgKIKqZJdjG8ja6E
XeHlPtfXHokEqRg/Z3WtP6/dcuOEKrny8DDHgSTrOgwq/YBaqI4toytgUAcV1AFfd39aLv//WvJv
YnPB/Ndryf0X3lLj8kuX139dT77/qz8zPMQ/XKCaQYhjS8AU3vbYP9YT1gXssFvpjSJxw/Dybv25
njg2SwblGJqMbaHhv//3csKPeEPwtWL/3roFsPH+hdXku1Xsn488Lpat60BFzStHs+NvJdlQuLXw
tONGPnORTSOVn4QoPOkdk23XLH14IjJ7DzpuujYm98Rq8yMKPXUwRfkgC7GnYYTUB9O7O2ftRde4
n+wKAgiRXITqBb3cE8qU0iC1u6MnEwxXTiJ3fTs1h6wsgtg3kvct5jkSk10gAsJ0Npv+N5/wS/pr
1SmIjyc/lWo3zcHMVNW6nzzz1PBTwpEMgVqu4v/j9i9kvh/r9vPYpDqyBnK4DSd5wAXyB8f4X3rO
H/4fjLERG3v7v34LHrIv//M/5Jf66w+b6vd/9OdLYLrb/ujBrRLgmVnS/vMlCP1/cORgczG30/V3
6+2f74Aw/4FVnM4C/gyLEn4L9PhzS+WXcYAA1Ecr2mdL9sS/8g5sW9hfXgG8qBy4OFGG2HIx3X/k
q7vg3IsqIJhuqozhEjQVI8Ny9dAK2hkJtX+5MT/ZT3/cvpnPQy4kwQNwaUAh8LfWBdFMucC81p5W
GeoHIxHtqZHPBH4Na3qqHQMu179+wT96bAC5BC2TH89BBdwOO+jy7lSEBpTd0MmNK+Tk/aZkq29m
T9u/ueBWbn+4neycW1uL7xUxzVZR/OWQ1yBzJF9Z8gm3SQB6CM8/N7OgvumJ+oiJ2E0PoxjVV6DG
v4PV/1iscHM58HG8ZOXES8EX+cHXE2ZGUltmyy1lXB0XXorF2sh+d5W/PS9chQ/G3eTQgcPhwx2t
7NUhQpartPM0nG0C5k8A9MSha3NiBn/97W2/64ebuV0Lvw0GQMSe2Ih+vJmJalxEGro93aRMoyT6
ZZj6+5GkzigrkztdJ78htf/sw+Ei3aofntHQ/nCYsnVnrGtatad+aIwRcT7ZqTlr42Tx3bdffzRa
TR96srwIW5XNwXnb6/jPh0clz9ch9cKGpnegp0tRSuMFV3C9xrCE1lv0nwhJCI+19813kJOCWAQf
H75TiPjqK5JZ43ONZvBrV6wN8DZZrmlsdKEPEI0Rw9anWUd9cL9TpAySU7JoQr90nwGDMWKkdDCn
HKu17tO2n6/EKmBSjRueSk8JWyDeEDmQMwDAqmz7gtltToyzOeTslp7PoCZa0lb4ERKXSkVVLut2
oxMhBSxDp04uGNcQAkuCHwStaejX7Zi8ilsrS0VWRZ3vdU0aNaUc+LtEzoaFZI20x4xIELGlEBJ2
MpGNXVjBM8qmRp8aZuvT+fch5zyJTJTIJzgc+iCM7JUMn93INBPVUdGvXXaNyp0IjDgD1KCfRu21
rhutdpno84lZ9YRgLQmyajcRZFnsUNeFCOvaun0J0GsO+9USE3R3u23DjEl7OcqXupBpYUQuI/P+
sNTdOEN0qXz/QptOb1yj6zKni+1Q0tPyzfz8bBTCeGhl4qCaJRmaXOeGocOBcep4I7iXUJnXNB32
aHODbA+rWWVnriq6z/iK3RFtkL029BLzSQrynQcJZcsL+7o6hwxc6QOi3DWP/VwV7QHtt9WfJxoj
ZmyV/pavOMvC2ZlwGtWexmvrxYldmWGcm2ln3pv1hlXZYmBXhmapsKNiMsvxWcxW/tiE6NM+pfUq
1MFnsEXig1raHpEbSvnzrK3c4HIESOSclBmOnl3dGaQ3hpWuTTIcM3Jw/TQ1l1cnI0eSLMbaACfM
L3ZuJgAkOaajCkhzgyayAdOHpoXOSZO4j0uKeXVXZ7mc9qVIy+rccld841CeLQmZK0QW+NnKtKDN
2Xb2FF5kGv/8LkgzhSjOdVqSO1s/C8+IjHaRYM1hkl71FWQhkm1tl6lrNmecHDN4ovWuyKxZ9iSX
ANMmn5a5vNwhVqeoMtsKogCKV/Qinpf34W2ZNcF40aWTNj/VrjUyYW1FeDWScs+zaxANfQe0L+xv
7IXHE8TSFrMKECiP4WXZCgkcw539INX4ZCNpQFRVYxhHJlt22RP2kPIScWRLjrFMkGDQ2zWyu8lP
zXWHhwT4o20yOURaaNuXmcw6tUcR3LekpppCIqD0ZPvA0x4+poMBb1uhFnhs8tQkZQKdtY6a0J1B
EyZ12mOjxs5g+ScSJcPXFhQcboiSBfGq7+DxnSeOjzDYYc0lLktC67v1PGWjaW1VbxGTbCUqMskX
WrPIspU1n9pTpX0+p18aWKdnNNBiqpzNVZpMYjelznI19GWhQFOVnP86+NlVBCXCKE4JtC1JU1ld
gBgFtplNpFn5I0qfXo9XtlxM8hsLXb0vQzafYGpGX2x1QfFam2jpYydl8ozEp0raE9728UZ1qWoO
5A0ObwjXklezwH0K3avBRYEQP0VlRXJeARSNnKiIrAymQaXox1usPCQ+EgZmvEO41epktLP1SWUF
YFvoDysmGjsVhJJbC1K0UneKaONGw8hai7U/DKVBZkCFuzsmkQlepnTq8YboPGTwsB4R5Nrmig0G
FIYKGKW7pY4luK4jOT6IX7RtMF2e0VCjwLfJt4+AbAj70oe6irq/zpJHcxzme9VliThJmqyTh5FY
cOOqzkuDoF34rddZOATUNGgREUuOc6hjVfvIHTgReHEjcuvNw3v0ZVpxbJBTvRBTkfROe4+kw3ei
CagjpcoCxmxXsyWpyxSfxp6ZDyYVG2QQloVpwe/RBo465q4EGp6tfUi7EXfEEvmrZ+NVSPgczTSM
bRQMvvOlhcxT8jjUIovt3tRFVBAfzUBFYXGNa85ml53Q9RRPQq4XINdqEqNg9T/mRlG9r0UjXxsl
Ctq7w/wSerM6Ye+rnt2mX5+tHqgYawJy6siXebB9Z5pNqyIkeD7iI0OhgftJ+7yeFt+21a8ZDHoY
aTjgtPFtNvvgmto7JfwW4NQLAtPgRdpd94BCKYBn2LQMOhojR6naJ6Vtn4h8Gd50ZZAHl1ZeqmJU
3RiADZkU3MrGhtwq2uJdEESdRCpIR+5c06tPeZK6wPeywL1fe60+L2a6t/Oh2Y1qCBBkJSkZ7IXd
veKALS8gFR/KEMk9je1eI3VWwaOq2/LBkG59Xuk5tmT9onokQoMkjaPKRIT/xn6p8tZ4MrvQexpW
9wJ9xHhpQKD1I0eX/cXQuwRCB8W8GwU6cSCTaz2idMuyC+IYNFnLY3XXlsZ6jjrkEgIjDPNeNJc4
ukPUGwClUPjhUHElKFU/gd6qCEs/hK5hP4nK2ms7u1OB8m+qYAkDoLyz+61dRHE9JFZ1ZqLMceMq
RKAa+NAACQysdjTdmpjwgUceCrRJHhKuB1ta/s5c3NsKWeuZY02OE/dGfV403jkfIT2zu3xbcVf/
hfx197JxyEuOhqp2zgx/yFQEPnVUUSfH7r2dA/FmGKXzLph9JwcfRCj72fyUa/8bjOLpzAlX+6av
SQWuQI/u6BC07+6SmXqn+4JMe2/uUrBtfhfAnx1RiLu1N/JoL3haJkIOn1SiTCSlMtuhehvOjGAl
5ivXK0mI42AZpzL0+/1qu8jtctgED/aAMusk4018z+XYlCfM4r1bn/ty1ZChc2fO2VtVmC4Li5MO
55Wc00slCKy+6VQXXjhg85EJBSuFUjvQAGOUY1+1HdU4+1Gan4UmZNkkt5L6VCNIs6J2rIheQNHU
gJlthYNcZiRO/BzsJ+mQo4Oa6WQgp5ryQ7lEAsmAsEOdjWIP+3O9VVPOi4p5rLIOEqa+xTENQk7c
jYvHDMQSKWmKNPSI2KY57O3C0r92u5zMAEos91mJIIwWXTcTAeHz+KzKog9eKIK6p6DBDXMPK8x6
rQbVdCjcZq0PgxSzusqstIkhA3bTbeq1RhBX6yqLa78lwORkdcowP5KyPk4vVod85WtmiB6+gLLn
5670q+a5WcLxbG4tqycT2rCQr5eIvnEMDescqyktvCihwj4oGIz3oJF9vNhFTjPFFsR1lIZP1aXN
Kn8OLDXNcSnc3o5RI4UzPiU+VCzmvHpJlN2hU6c4obHYTkPcNqL9Vg3pdFmg6D2j1lF39ph11p2B
pZ1yy3bktzlFrxAFdobWI2SR9OO6Kaobs1/CZ1GGOG5sVasnFNTNvm+9zI7H0hkfO5ezeCwcmDFR
b4aItspprqi99dDJyEvCMI022V+NPLAjAHtKivwNdNl428JgPg3LbXNhLJAfEgyq5wka9YgcHK6e
JCWvf9VOnzBPLm+9DrDnNdKXF6YxJterEiUroBPyVVuBSuZz9KqUhMQ3JsUXHNJq2OVuhygVTWxx
DYDGePAI655jilrWxHkp2/paJlU5nBiTnT7zxlLtdhXGzXkwgl2G+utLm9DSisa+S26axGJdMTHQ
ZX6zuTxG+4JJqdVH+BHCuwa7SBgRaK0el2BsLWzrE1rAxBnPB68LY2RminTJUuvTpbH0SW5nM+PV
sLpdObXzSnvpWTW48w6gE4l1uZece2XxVNKTj0JRLJ/aHBMqq2d5MeYUmsRwoFNLt5MYnHvxaBSG
JPWV6gIFeEMRhFRhP2cbYEVo7xNy9FvabvIQatHvld+13+a687gPnH9OR4uSt54VGUdWNjxVmcoe
7VWe1GHdHteueTGt5NzunfqadJEj7fODO/sV63hdRkY4XCgOhzvPw5yXWM43NLpHK/eoZ4P6JEk4
9Ml1ioygOHFT67pGeY4Sjy0VQvBTuVnPmkEgoFNDd8gSEzoruRhZ418ZQ39IZrzokbMUO8JR43X2
CQUR1ScqdWc3GdYJto/skAZLH6fIM83CvFlHFiAUwmjwV118aQlwiyy/OndL5wHdfvaYTWsfWZgw
8NsRrJSCE6XEKNpjLoKbxWS9jmSDd2YNjDqy0O99GqfFjcihMqJkVddZV56zT6DXz/v5tBUe+FXK
+8uaJtpe1C4ySI3jW3Jz4nSa9V05WLi/2uy0S3z3aHRImIyxvG8pu6Kqzs6QdfG9jAXBOJiETp0e
2LpC4I0L8RAU/Fv807hr/a4+DApD7lLa99iq+Z0jVR64eGt9Cf32ynJajm5Sp2/8+gX5IgPXJbMl
jg71jlvifO6T8WbtwZQxbCgvOtxMlT1YcSsAxVL5hdibuSa5C0k0N9mrt4Lr8d3WjXJzyQ+11Ing
S8339tKQ06T6W8hW9ylSHOag/uUSWMMl2S32/SDnGTJ52BhHR4lkP0I9f5B0NexdIV3CcCvVaAf4
uH00x3T0dshdIMqWHEd4x03EV1k+6CcizdqMC/Z43rpFssJIHHJA7K/wdMsHZNfTTlMWAXFX62tg
le+mU1m0Gvo+PZJlt3Hje0T/gxcFJNX0k8NhEZDy5zF0y8uZY/VuzScg4jgGijZxDwy6yiIuDaJ6
wk/lqp9Zo7Dk53O4d3Kh9oO/cIiDNh1XXXu91pURjcRiXPqS/L8EhcWuo8Owbw1tvEOKZRX2tLpC
y/qNV+2iqZa7wm4wEzTVpVVTxlrtcfD8I83Be07fD60p/YuwqR7LTXA/2grkNy4efHsulhdUvbMy
ngbioWQxjp+q0cT1kJS5OkpDc4xW9lMxJiWo4PRbKut51wThgTOGiEYyMa4To20QvAt5VlZoUivA
N5sj0IaKMJUHLwFnYJfdndcKvgNLA70lq7T5ugk5bvxxopJLjafJyZJz7Iztg1+6CMnS9BR/Hwtj
200y3qx1t7MYnNjjwIptCBl939y3WWljqsseQy8PEPFZ9pnfzueoqTAMg95BbtwHt6is6xc6RvVb
DcI1TTp1hfybBQYvDsca8xxM6N0o08/NWsqdtLBBJ0PCluuPFn6dKnxuROFbEQGG8jPXOHY13OWp
H823npn+QVP0amTvajnliSXZOF9njkhWeWBHJpB2MhP9WObVdKytsX6FnFDZl97A4G/P45qE9AeS
wIcbOJBLhi35UNLAApEoWmtfmvSHc85P1xaM0VuCFnS5U16nUNQH1We34FfNY+uelmlX3mJhqi6p
+4N4GOT9OBDrDEO/GV6t3PSucOB63NSifpBNOHqxVp08SdKtSbxQ8F8rDbSKqqmoSG3tBZ9p9hOs
bpawDmmo+9PBs+c3HxsrRXXKN137MKNF152CaSYKRprrFPfF0J8tcjKXHYwb/TS1nZgxEZTuTesO
9RyPY1bdlOtyn9KEi/TiVRdQLgQuHGGl60EDTsYtD2/hZBnTbJctdUjAPFbfKl4WBmR7kqKAiNfA
Eew1N2+HZqa55qVF9UifzX1BUDFepdVqtrHZZMs3a9FwtNdlxHhBAEPseQRhx+hFRya5sq337E4B
lHMPs8YpiC1zOndUO+C8Fs0LGZHYlSbPx7jqzFizCG6qCHQreb6jRiSFsVvDPrvwm3TsAFeVqFCm
pTXvpjUskxjts7uebSICqhovNXGLFZW87+vU0dHo273P5jaHTWysHlxpd+0dwYIdOBOcbyukgUbx
qoi0TOU+X0vg98OaCP/gKrr6OO76fgUcZBdWxCCguFiT2pP7FRZZuFvKoQ7PwfbhIvSpgI66753p
QGxQj5ZO5d23eQgJYmHc33snNc7QLIJ7IjjDzlYIA7KxrtVcuy1A/0nXsZzD/ln0Xfa5TS3qSatY
asykSTXTnOXwlXKKEdUdIKim5gSs0dezXOBPwCbr0giFiuVuhhjCmg2VOH3s1bTbd67Zhy9NVcAt
YSo4PxmJN8pTZ8jXW4JwwLy7KS6RqHenwY9G4RrdcardApSLUWTeoQyky3RBU/Uf7HwsPVJPTFnF
ayepUiCcNDe2U61vlvIIyl1UFshjrpVjHkw3K0+kPy82XtSyuFzKJLH2Q5u5n92M5LY47fxVHmnj
6gEbMsL9qG57E/T7orHruAHJSnuMxbbNT331uvQuzsp+7po45U77+PMy1hhbJWUTSagFr2We0IsK
Sjd/XBeFMcbxSOLYzeZUb3fDha6QrHRxIpmwVkQkPjjBTlcN3IDBStDyD2073bqA8TWVd0uPhj+i
WGNfS/+agCIoF1g2eqpK+q3UIDZ9w0daid2ttkeLsC6cIpJHl0Tfg7/C509ooit6wDQgIs+yx6d2
6jxMcPhohq38aNZDM3Rzij22rafDWBt9fgozwHj0ljqvOfyUxYo1v1qfm5ZnJeIUT3olvH/3bQ0Q
fO9lN4hrRT/gnZcOa5UxKRxHayOysxIH50JOq8MnCCpnCHaD7oYHI3Gcs0ZM1kXl9wE7t2FnErSC
Cp5aHPbnhJHDgQn7Rh+VVzWfQ/p/YE/7J43RuY1w/ifApumL+BEJBkQtaledpt7ATGjynMzadQkx
CtHCN6d2FNz0mwoollerIwbjCvfLyjxaby2pekxxn1C10aIFy5U7WKRzT+C1C9ZX2xbZJf2w5Ctm
FQGqIG3mMdrMHVYkLZxa8TIvtPfFJJcXlK3Tq40IPN9ZJOGyjfdry5e6bnOFcp1zM56bKejQ2BVr
yXZhkJEysbWah0nPlrVXofTfqBCJpzEHv7pFyo+hkv4p1oqyDvWdZzbY+CqnnTyWWm86TDbmoNOF
qR8PpVbgNoI0LKhOU8f0bkhu7rOTpCwAF2Q53uSozaoiie1ZQ62ewrmiCWE1Fhvt7JXBvjeN4mns
oOOcefQInyVtXZyAjsLN1LriGqN5AAcmVROvjRnmirbu2lGpJmEWHjBDmzklmJ8TPLEM/Vtoz+ax
SYrtupL7G/nByGuYLP5SREIZeQNRo6itfUgoQhP3mEEu2NKpIsexLR0O2OwvkVEiz+5dfxgxUFuS
82HuNepU4+I9wqsWSAoG/PjC0uP47o+J5x67bHbnswQvyqmBCxM/K2A9jvLFPH7rZN+OB7xTM8FP
kC0QLthme9N1rflMJ3h85c3GDRcspft1KBJGZaPf4UNcvCVPrzlW5ZcYB1vc22xALFulVT8EtdE8
Z6wjVpTnFc7zVJnVV9rZEALcEqMHRV5fnpdVZ9RxOpYUSvRe8BmmNVxEHoGquW4kVs6dMBTNjWT0
SVypTTW/epApaswLagL8x6RdxaljrXc1tUWxE3KuMeSuNqmQVmIizLY4lH4rkRN9ypK0eywDpyIO
ysxAp1TYbh6aPGFTzHnNn7oit5q40R4Uj1QYjoiHiVZe5CuVvgD3YJ+zCaXyI4xzjjgZSCe6douU
J091Rc9KVskRx1i3Bi+wvpw3o8WBtgvtesV/X9OOitjFCz/q1iUbdxLoln3iL6VXYQJPNIc0J/0i
i8XtDlitrQuPqRkJIwXIGj4QPAHl2tO7rWV7n5aaB04z336nppvMmMj0HBn1EgRf6O2HZOTouo5g
NIf+zp1m3MohxMz6lEIkpalPqoHElha2BxkAwvcJwcAGbRm2oEBtWmYujWk8rTMb3o7Bx2bK3+Y/
RHy6nCagynhMEqZxIVipCcgd8ujo2ztjGHlx81r1feQvkomcHSDpjga7qeUjoUvd80QsyxtPV73g
Yhi6p5qzzF2dtOw0Om9WXr5AEU2Cxr0j2IOZ4r5Ky9k7c1ubUqxK0uqaECMWnNIdrJWeZEDDaU6H
jW2gK1Pe5MG89VWIWHlTQ9Y+T3rYCvNZ6PXgWS2H5g4mgEGLZx6enALZMf0NDn03KdNg/QXUdEr2
BmJkBDjZsuxnpBlvKRa34r4nZQNl/NjQMtadMAE7oWpiuNRbnTg0tZr6k7Twnezg99K2D4BCAIyt
lk+t3TkTG2tT4yA8BF3vvHA8nLHjlJiIL7M2t1AVhTm0STBn2aQOFZR9FdeWXKg0PDqUFN0FH7KT
cNTOl6WYbJzmnI6uw9bqX6fNLH0IcYc+M05om0M3jEuyT5mctbSe2MuObBKLz3MuyUTjXFwD3JFc
lsMCewjTDnut9gNPx+c2E2oFdmJvZxayoD+3regpn+DC6Es/IzpnR0kMuAqg7YiluXdFc7N4kJ1o
h1rJsE+rWT7o1vKfq8HXHtbShBMf82CmE9zNtj4dIVw8QWDXzUUp9Bjsa9FYlFuqqatdin4QD6i2
SSwGqpyER06iItmtJN5Zu2LpLB4KHczNdRLo+utgT5O+gy61hofen3ALNwSCvngiC+YDElVKNXqu
QEto3GA89Xi0XjPZOE8WG6FBDdl56R0DAN7zvmj88AH4YECV/z3HJzez9br6nu6DVZWkn5YnY4yq
ISEGaPoeCUQuCpZDz0TKiCkrPyuajrAQwdN9lmRwrlIhSBZiOOI+dt/zhmpVwfAci47WEIdDMonG
IayLqHW1dCKmrybb0RZe1KmsL665vSQbYQVcb3TDVDTSAdFHVZsFZbzWM/2IZu7sLxSfJAcE1bDd
6u/5Seb/ou68lhzXsXT9QsMJenNzLkRJVLqqNOVvGFVZVfQOJEHzRvMc82LzMfeZMylKk4rsu9O9
uzu6d3RBAIGFhbV+M8r0vhksKoQhul8zjODFcQlUP+5LkNFxYqrps16RA+DP5GkkiFsrW/i3RmTn
qHsJW78BF6qMW2ZU35a50rhsRlyfIu4QiLXFQGGGbrEGPJxCubZHYDkMeBpgHRVj5fNoeHXk7oow
F59h05ghWk2t/oyNTh7y2seI6m2UxQneCFgFzyCQffAEgK2vwCqWpmAwh1TZoesH67ut9tPXrOnG
r8LlPVEkanqJmbAg1I8QK55uw4XQeFAjsEsX/BixUtCwEkh9dgcz1PqfsYpIJL1rG3L+FvCu595K
V46IJmg8fYKkNKjSIMJbKBfmfYJj4Wcgag2ATOU5Bbbx+GcYVV92NNv7gwqp8hO7XNnittPsqOOV
F9wWTlBHWJ7iGstQUPpcZ63UXQgDtlTddQcH9St09nBAeqD2l19AYp9+SahhGkAZ7E2QY1ZXUCC7
qQpl0NTuIHXuqCbNoAFXXsyTLawXjcb4AqnldAUZD44rYD0S3RN5fsJsRyMVLVG1K+Fahbr+GaoF
7qdNaH55e5OuObAgnGAOklzxnyCd9PXcMuTUnESfukPmZVaQzJMaDGPb7hsAXYw4IGtKBa28cSZr
ogxvzVtdk+210Gvn6e2fcm6VweijqcrvIftdVuUVei2vgQrQBe4PBepzqlX9iavhOxJd0b5W/4V9
Y9iwy3QDcBeA3tVQPLgiJ3KRvYvC9DCGtXVQCku74GJ7bneCnYTiZS9827VZi0CgwOpS0VGMAj7F
SetvnFITF+Zybtlgs4LjshyozMZq2eI0JfHp40V4NjTCQGSe0t5PiOyNNxHluWqrWAPd3re/1XqH
gtpcCL3L7AyYk2sZb7tWeYPCzg9403R/Hcu2Y+ACY5ztkFMIL7CMNBghR4FtGQ3EqUpIc/BT9lbU
HBeHO4EV5BjQ9St+lm2LBhcAlHTXLZw9Tx1IjMBtf9bb1nquo4FsrrDxEiyzFFWBsb7VyR8f316B
k4Pz8qNIUwm2yAxbJ67YKnhH6jFjEE2u7be5EE+GzCjz6/Pk85Kod3Vsyo9mBRDEQWxv35UNilRT
cukIn/kWEGOWUEvEpeu4irfWPKcO1Ic5sMY2CjQcU/8WaTo8qJ1tX1CXXu9o5oz5iQHyV4dIyNSP
z804OeUAxm0OXFocftX2+lXuqvoFgvq5CfGh0R8mAKoQCI9HgaamopPojYgvqJQjoSq65F4Fnn7B
xPvgkrfvueGWwQjvaIYAhz4eLtNn8IianII5BD4/o/zlk37euRGO52/vmTPLZ0OIJL4BlwX5vBzl
VxFu9JRScWa1C3QXNktjoKiqacU7Fekp3yErh8+Xx10Fl81YBbdCI/fnOYq5SpcPf4WdugfEKsff
eLbnFzCy5yaEoQRYaqLAQgk/nhCaXXTJTPqrqoloDxWyb0ZRvVM4fZkPVP3Fg54QakGYOB6kq+aS
FAYh+Gau/6RJ6e0ms+vf/2mQKOAPZ8Nh4LQWRbA6fFFjhJyDWVksU7CRwLbJExcSiTPrBZ7NcchU
Fuq3vtoALiUinM1NGQCOS7ezm5XXGsWR/dvb7MyGdsE3IDJvQNuml368YDn3d60IlLTaqdIfEg3N
Qr/VbeU2BTwgL2yB9fXD14Gib6soEejgpa1VbDbKTu2NRIwB2TxSlA0gRHWrl5M+Xkf9JJ+yRpTD
hSvvzDIuihKQEzxgCmz14wmyuzMB9gQV/dSePmhxMQTpohF7YWrnhoHpo0F6h5xgrj2/56QqqPzS
y5Wg3puHmg6UvZfIC6nvRH4va8i/dA2nJDb4GjxfFajA9l44BI49yh+DanW/EcSZnhPpzDfv3Rua
hfAArA5IxdD9Vp+LCjeVQCqiQQGVMjCMSfVl2dVBVVOienuo0+XjJYKZCHkCrEycyY+/UuOFo6Qj
5gXeYKf5BlL6j9yLqz9vj3K62XW8SqhnQweA4PnCo34VUxMPlEmDgk8Qom8ZFFU53uiNbfuZWbRf
/5WhCBKEvIVUugqs3djPOMtY6K8pdb/1koIm8YCLqGNkl3xfliP6+inHcwZq2hLvaLbZlH2O147q
RR+rZqoFlUfxt5caunQYiug/RQwQfSer7lM5A14IaVZciB6nn41HAKcZftvyMFip//8bAHo7DfVQ
C4SR5k/eHE7Ur1T93ZEQjCUXobe82yiWrfYhbU/VGlEJDAoqQYdydsJbXf9vcuQRz/p/p9ByHyEe
QUCH+fMyznoUc7SBTuQxo1ghHjNZhg08TIJ3Z0Vcf2TfJokgGaq6SiDAl/K54M6xYgnSW+pgI4Mv
MZ5+L/0FcQoog+DZSB24Ehd+9Ov8AVBv3tKWVYO49dKtmBAxxfTIgY+SXWLDn+4CLg4KF5iwGMu1
uA6xQyWd0pyspfcLidBMyr3aq9O7IyxCoQTPJUA4OloHxxOi/V5bniaswFxak9HUgeyIDf3dgQg6
FKYoEMSXneasvo+mFsDtFtHrXkuHHe+W32Gcqtv3BgcqLijQ8tqDSO2u9RqUjM545JVWAGq1+xgZ
pXtreJh2T0Uu6/cvG/TVhbhH2OOIrj5OOSYoUmHlEKgLDNS3yVySrTAM+e6NDUd28UDj7UUscFf7
LZHhAEJzMAO9mKbN7FgAuQCaXvg8pxnEQj5HfQWDX9p19uqeMDA0pxxSM5vJtW5aU4moVceqT0Ov
PFQom10Y78zWXsICRjlLOsnL7XjTGUJgEYK1Y6BwS8LScecDXfzwwjc6ndXi0QRJjfIUOc/6EUNY
4/7DnSTIBCYVV0MVwg8CgROqPnD7Se6AnnbZhZfT8tOPrw3KbYs55ZL7g6FcLstXl2Gh99KlA28F
+thr4jFr555Cft87xQEDgpQ6diTaKsA3D06bS1HdvC/mSrYX5r58sfXPIEHDcpguDnTE1Rftc9sF
slNbQWELCPsamEBLwRVnysbxwdTk+LExmvffWxQiYJ1wyD1y+HVS2GQufdUst4IUGqJvgUf3NST1
dm8f8xdhpuO5uTbijeQz+NkQG5fd9WqJ5xKblyZR2yARA8BN4Vj1uAdCvFB8Sjf84LZV5i4SqqG5
TRKaSAEgh+x5Eq6iXdmOBENjl7Ve+1ZsSbGt1KqZtnXnjPiCF2P3peuSccRExbSjnWUspBkvGrCI
Fg5aXxtU+W15pVGAvSSycvrNYARyefEX9VRewsfzyjpk6VNpdhACW7GFW3ATFWTUozOpWJtNrt9H
U3IhGT09I4xpLV656kJYNVfhf0rQu61hciLEls6P5PKKX6qT91MrXPnbFb1x4d1wZjySRD4bdRIq
cifjVXMa65PSBj1v/m0PPWwvq1DZTaplXbtgKJ/e3iynuSkXATNkclTmaJAer2kymkWW50iWtSIt
rkCMT5scfDK4yvBSQe50akj5cf+Q2jvImOmrK4GUHpqokrMt0Q7/m5eRuoGQGH0IyY9w4LHNd+dv
1I3JqrjoNNuknnE8td6RNIFDVQRJpdrXcF7swMbd4FJt5jRWe4ZOzYkc2FNpaqymhUlaPifJIAKr
G/OvI6QaP3Oj9ELYPBnF1l9UVkhFuLrZ/seTyesYF1eA24HaVtENKQsVE6HZV+/cDYxCykuZAaNr
kw7J8SgwcpbmL4KAdFHzAyS5+OC5CUiaXL5T5pBTxVCAfNBS4Z/wH46HyudIIKWtywBZcv1zhkI8
BkNFtX17QueWDfEK4Nm4EJHLr/cAXhQ2LE8ZhCoYL7eX5pexKcQlJbhzw5DIU9zEVZ4qwyp9A9HS
O7Xi9hhvWeZujBJ4IWNYvrNYvywZQlYqlapFJEBb7QFZZf2IlacM7KiiVhs2cut2oBzev2QOjwST
cXTTXEcEOJZWamP4DWi+ip6A6yPzP0zpr/ePwja2SNv4OESg488/mRNoSfDjFINjFKln0eofESzP
9+8eZrnhrSXDQUBo7QsZzgpZ3ZjIYGqisbouy8Ieb6PEKer3D0QNkBjAi5QK07qTWiGJrIFM7ANk
0KI7BQDPPh2d8UK2e/LmpopP243qHBBTIsH6fKoQhdyi6gOFjDvdR0aspbu4KOvybowq/T6PVOnc
Da1UbV/PrDoK3r2cy2ufOhN0EOxtl3PwKrMoJWykARp50Iu6+qBbsBOrdrxUTX0pZx8lMEuzggqx
xo30cu8eDwOHehztiWlWuZFe65GZfMlKRev3MzLED7GON01kufG3CvWInRCht7OyxLuw1ifZxtId
1hEhWBS7yO5XZ1rKjPqMnQyBFc7Vh7htqz3AufBKHyEibVz0GO8dSC/DhdT/5EJmWEpS5KTUb7gk
VweDeYecTE8GZSmj2wyS1Va1pHLXQV36F4ZinXne8lHBgqxeGVbhuZCKVBnEFv0rkC5D+zzBY71t
iyi/lPueW06qlEjBLjvHNVfLWU5ZTYsJCePGc/ES4yK+LcWESIGO7cK+Tho+dKvmv9+9YdlGlMKW
MpEGzuN4J7ngOmkvS0nZstAe8HgcdqXXju8PzMujGj24RQKQSR6PgqPaaFgiGoIuG8Ad1Wp7E0OS
vvC5li+/OhUUb/jzqf3zEl2nv5yFPsmEIPyPzXTQ2LcpPC2hVxuzBiW+LZUy+fv+5VusQylIoDTC
qT+e2IgqOFyiWQZqE2af6VjqW5gG9rd/ZRSybAbgbb0WoUGH3UTvgEt6gmt85c0mljd5Hl14Fp25
o8nQ/meUJba+il0JfgH4rdHYqMMQWy/SHL8fdG/73rkYKkJG1hK6aDqst8IIJAkMZtIHdFur3Vwb
oFm1/pIW3WmQoInKViDZWOT31v2mnNtBF40hA+FFe3C77nYqUTLIouzddRzagCZ9W5XKFP3ONeKh
zoquUbORb9PFGZTavrtCydC6kKqf3msGEqJcnUsfjbO6Cg65mKzWCTOkXsbZNoF4CqrXEGIb2MpJ
X37Dv+o+LGQIQSN/rwk3megiaE5mhYozSJY1QsctClMLY3IEp108hxSUGvppqC9sv9Nm/GqYVWBP
J53moBVhtwKVmkZkOkEqo7rTF2O1jaLU2hWZJ8BJ4pgaz3MMgwZgMfLK4vu7tyiK8qT32gJNIjta
HQQRsXmTsA+yEJdEeOfmg6dU9ue3RzmN9zy+oJ3xLiKZpPlxPIpb44qiZlMfUM8Zsg96paBwMOEE
8p3bZbxJJ0W6O2EBXr5wb5+ecwqO1An05bG57KnjgVtRFliU9F0gh6j5aHehggNF5lzYsWdO4Ivq
GLMDk0Q8Ph5liNMQe+h2yYTGKkhjeDn5WJQB+FZxYeecG4qOBhg9Kmc0kFZDdflsDjIj7qNgBV9B
6QoKxGD/hdTc91Y7qBvRrwRtxBKCz1udw9ATsqfmhuR+HGGZB9BeGbU/Fakm0mP6hXmd+VAU78Ea
kOpgTbBIKb4OyAOQSUo3eh+MWVXv87CGD9X0cfvl7Y14JrbQrySTWt4ZlIlX5w4yVxrlJm+zadZR
Akix8QBBa29NqZhf4yniWVg78lrpy+RCz/TMBC3bxeccaCWovLXwM5V2u/SgFKARWtU7WZTTdyNN
kXV6e4Jn9gdvQsCbLCOttvVTKs9ncHAouQVw/KfkSldAVO90mNfNtoLX8+Pt0ZblOs5CDHp94NII
HS9n+/irWYXwZA5FJmixI/RbMYvGd5xmwvXjBSk/yiR0LszwdEyK4EsfjphFP3iNhcNnJ1U8GpqB
FMBFKfaIIFTc39XYDtfmmF0yFz/9buTDACDQcdMAkK192eO8dkXTUGeMrZpq1exU1xW1q+3bC3nm
lWPxjqZVZpLp0+pevuvrhCRVRqE6vHI8NwtQO/upjiL1ETn4E0X2DiPIX7iMQ0fkybdQ0d/9lFtG
p5K67JxFT/p4dEtRooEchfgMB/Kv8PT2FhWm6evbkzy3lDSj8dXgTUNrcLklXs0RMScoF5IjkNKw
9e0uHXcthrfvjiSc8KWHQT5E0Xvdii7brmoxRmQuihHdICrhHfJBuxAbT48Zh5k8CJk9Kpi0TY6n
MggvSbuyEAGIgdhv0kXxN83HfYj74cPbq3ZmvzMUrxbyRz7PupyUdGpuOWkvgnLGx9Ovs7H45Li1
ahwsXTqPRSPqn2+PeHZyKL0uioUGlefVbkhadaxoCYsgqp30CRPpCs/kup/qLSSItruw9c+MRvig
r+VSxac6uxpNg8I7F2rbBsK0xG5UJ7G10wqniNZI331P07Ulq6N9y18kPMdfrUawwkV8TgRp15ug
9bT0M5jQ8aoLo+bCrE4zHsBs3NAO3VXO1bqH2zcixIec0r2khVL7oig7ca9lep/sYRw16ccSo+/f
gxrm8wUw9plQQlmQJiga4lTxSSCPZ9k0WorhFcmW5tTiXlWb/nZIt5byJZFZ5EOCsrdoNWFBh3sV
POTo3e9fhndZYIZeEsvlCn51yvVY00U+o3qFnGi8m9pQDZI4vXDxnG6aZRBE79GDpQtkrwbp6M3H
rd0jvRHTJcRdChmh1INTjdnx24fhNGgxEnURlF/5d7Rkj6ejuQMUdXtGxAu5rH3UUmtvahgob49y
bj4kjrzhOOuUDE9CY2sUWHWTl+jaQqRcaIpp6/leKtMLoevMhEAA0wuhbOzywF7+/qvvIwyl1RuH
+xNgVfYjSXrrSg55sXuZ0Lvkj++SZ1G11d9ubQTw2mfg//x/Zxmw4GX+d4HjAAv5//yPP68lvkmO
/tsyQHEQN6betdwb5BV0b7g5/tH4VjRMA3irL3GJTBiA4v/T+NawDABCs0CsXipmC475/+obO//O
l+R/5R9YsoBwNt6jb/zyHvqfhI7WyPInLcd3UR02CCPHmyPtxqg3ivhOEYP4OeaypBLouvJP2kEi
xjunMO8tKLLVFuZV2O9a1MCqm6RM019UDYvpirbsUF4IpcsJW/8mMj3ecEBuaHmscvaiKBuVKu/d
TIHwqcgV63sNj9fb2maY/UDNafiMuZz3zbJ6tOBefbr7fwZ5jcc6vnv/WQ4qeQZrwasOiMLxcuQQ
4UPppHdljcfjgpa5hY2XbBQ9Ue+hbMW/3j8cYLal6gEUA0O54+GMYiRpytM718zhucaxKJ7p3Zc/
QrdqttIpnN9vj7f8/PXKvh6PHfc6FBipYoue8TR9jnduptZXNkoFgZvyX98e6Tjo/LOQzAmMB30k
iq+rt2Sc0CKAG32n5CW62TCwr9J4kheeWOc2ygJpA0qskzGtB1HaFHGSNrlDgLQKJujcf9FZFrdT
2mIlGXbNr76xhy0CD5cer0vl82QdKR3RdgcpTW30eB3bDGfBMorvUId1Db/GhX1vZEOEV6blPtKl
kTcjdGW/yGzlEfZ6c+lJdHZ1oQOwRSkL0Hk8Ht9zBORylfGzSt3VgjZFNMDKfvsTnjkLGkadC/6R
Ubg7jgfJLLdLuyq+S9zEegZapwSaOqcPY5bFd3otuvu3h1uVyF62DNyQpZW+9OqwRTgeT0dcg6Qx
ghwvqhuBztC3KtGT+0o1wgdXV5C5nIo2mGzcptU+U9s9+UjugGYsp/3bP+XMMfnHsWk5lsbJ55Wl
JGqG0V2HgJ2P3pW5Dfu23PRe9T7A5MucQa2h3k3eDRp+LYjeC+RNi9C5lXoXfTPGJL0S3gwFuEkv
pcKrLPGfocBDAOIGN4sP1Wp5i4ZI5qTGbaIm2qeOpfzh1Jn7q/ayub8enMj+4oA6xH07LvD5Vnpv
9Ke0Hi7kcWdOzpKnMlPcsLj5VidntBKrrG3tVud5kW+o+05+HffmXQ1yGRPfeb7Dmrv4Mk95cVWA
TLmQC53Z0+RcAOu4V2h+rVPlAvNfByGW2yrK3IMOCW2fgb7dptmE5qtWRldvb6Rzi05XaGHyLWaL
XLPHe7r3EBLRPf0WBh5k4EKg1+T3jociOfojPWLixngrYrf/miiudqCSY6CqQCXs7Z9xbtFf/4ol
nLzKAAn0kDpq/VaMXf1Rn6bog4faq6+kuv2gWq36UAIFDqbKq4MOke7D26OfCVZ4yIFpwpqIKLJ+
z9pIaaH7qd12YzFfZ51uHTQZYdXz9ihnzqzJ1ba8vniCnZRkkYQJ1brWbpVQ7XahJdGbiAsVcZKy
uwDGeXmgrqL/wo0xll4tyP51XwzNUalY6M545Zza4KgnR2wcLBv2iiFd1GSQ+b6b1HZAzW/St6XZ
ZrcWAo3qpiys5pMzVNUHy2yMD2M+pAi2WgKBhLcXYznL619I0QX0LQVWvNlW284t21gxrfFWq8V0
O6CfsNNKL7/Xk8GGBhOPj7Mjoj9h5dSXNvzyJx+PrC3+CrbBQ5i7cV349+JOkY1i3yhTkn2EG4to
YmL2O1vabaBa+eDHDp5wnEJkrctkeuA3FFfIFlZ7xxYl4sCqO1zIEs4cQo0yA98JdBNI13XkM0Bl
VdSnbqSo8n04Zf1dVCTeUwIffWs7cfQoHKc/eBpm47M2aHteSPLL2x/kzOVGdwlpLaAbEN7o2h0f
wTRuZg9NkxsFD+k7pMGcW5i94QerFcpWWE75qJgAjMc01a9HU2JPUBrlvV0NlzgvZzbvy0rwGGQx
KAKuErO0Hw3IGuZNiBr0b6RuagQkxistK+1tL6e8Bg8+dkHUieZgNGrytzZC45spvN7HyBmzS4Ab
m1Ka4oM7TOalk3Vm9yx+gstLCWujEx6tlugFC2jcWHoSKb7XxxYgyMm80vuxv2uKn6E65zuSLASJ
RxnuJiIuajhhdRNWiJdgeyanC6WxMw8kOOdgFinSUuGA1XD84SL0tZVsUm9ovy+q1WCH7ucEAGrd
kXtEdZ0/Th6i0X3f/gSaUgENqbyrUFbTQyyi2LiQmZzby/ychXzDZyT/XNUNatSXEREzbqIpiwLh
hLa2ESMqk0gE4sxQdfUn05yqx1EqYmvW5QfF4K55ey+fBhdWxEI8hIYwEXBd7+k7GlXtoN+oCK3t
kwQfDFfrVczPGyP7jvqxuBq09ntGQ+bCRbKiWS8pDCMzpussSge80Y6/RVKaPfKU2k1ats3BVLok
kFHl7B001x9yxDR+aKMr/nhFTEDO1CS8Gr38ykldLKRYnm1ReN2F2HK6FhZJBNRcCyojmfjy91/d
rDklPxwZ05ukqqjgC42tCj+32thZhHCd0dn0lPFHLw5oW/bbt7/D6b0KRFhboglLgfzDaiso8YAh
sJfeABJKH7sBOmWJXvCvtwd56cMdB/QFiPziwgRVji7k8QytpKtpXcc3mNBXHya7lVeiUBD4FDJh
fnh2IKbqBOjOILiejeamsGrDnxZvjG3eG/P3qjMXGQ/0ri68MM8sPVfNAimC2URFZLUZ6Bjm+CLH
N6yOfhgrrfhQmB4azqMe+W7pIB5VhaXPob0QypdlPV4QOhrkr+xEFQeqNdYv6ww3RnX12kXvLN+O
lYt8WT3IstzFfVUnOKIgQbrRhwhhube/xcuzbj00ZAVeu9BqKA2tpty5wFznEaUbx6puUePDU2RI
0HJNtS+A+qXf2VqzK+bxATFg+2YYhLW3lKndKzwnNjBus3vRFEhkWmH35JjNR09DyHzWLHGHxrX0
Gxk9C7X/1A+pcT3hbLgr68bzhWiVHZS79EKucJqLUyc3TO5DsgUStlVW6gh03pPeudZR6DzYyBO4
2zkOjUBYjVftDH2OHt5ev9MDswxIV4XAyatrzeNhuxT6bNrXo+NFuwjFl32GALf/9iBnZsWpXHRY
ALrxwlmdSjVJ6xnRs+sCzdh7KFAFlOMySpHvQjVlM8yx8vT2gKeJ74tICDAg6uPE49UBLbNBkHWI
625Cehl0m9zlsWbvFQtOxtsjkaqs9j41KlJeyoV8Nya4BlQ3Zd6PaW7vdOgf3b6JkLLy20gtv4Ky
Rv3UTaRVo7hezF/1msiFmwUItZ2DNlV5ZaPOd6cPGimvpbTGQR2yWT+000KqRDkt7ne9PaUftaFN
im1aujaam9hPXxWQxH/31Vz8UTCmaJ4mU88wOOlhlvltkxtfBpFnt9LovOe2AcOzdbS4/qmNpoOS
mm53w850Y2vYDaGbP4Mscgocb+J+2Ji0gz7UfK6eN2/Xenu9x9PDF2Nh7TxzVuCStXn+3EX6fFto
wCO3pbvI2idVizg1PiIohg91nt07KkR5fIyM/pnDL/42+TzeZJUjEQGphgzxqrzP/0IWG7ttbEz2
n8pJ00deqOrflq7Qg5EMeYRFuXAGP0L/4VfZaXmE8dKMxKRD+eonHg+oi0lFDX+gLo2VBwJxubEN
BxS1y8xEzjfPW3dD7V/5ZACzQ7IR5UUsH5KyHW/m1KwGH7UX5P5bfSxwrAk9HC6UMGXxqjzZdHVf
XaW9V2Lb1Ch/BI+fz12FzjKuQLbHDq4nTe6cMu8g/NZTau+RJvyq99CAt56GB9k+jaOm2TVmGM+Y
O6ee3ExdiveNbosEjeA+tP4asSquVZnb31BF7oatwUXpbjCo4P+CbYln+moyoXKuIbkn0Go3hpsK
mY1k21PtbX3aonL2c0Tito5i12hoWiV4gLicPPRoS67CbWu4w6FtMVjdIM8aKyAgkqLyrcYKPxZC
GvGGBknSbDOM9u7NsFDiQKRyuEYDB3FEbQImjrbwIhuf4Slh+o2K2vcOLVbUy6CwwqOyQjzGtomB
xNymb+MyiJXMfbZSHcx/WaK4uWlxtobSlpfyC4dBqTajaiFW6Vmi7XaGMKcrg9bPd9IqvcYBpwl/
9Va8fBg0JFBKS6bsqkfa8QuhEZpVNI3Gp6LU4m9x26ACnbWj8dsuuW0BBTTmo8jhc+C8UCWYkswo
ibKS6rzUq0pECPtxsp4G1VS+4zfA8D2ihIuTZj7c5G4DE00mvJo3opNNdogkPe7rBCwTesFZigeW
0vbIoIWdozgbpFqn5xrDp2bTFHmJ7mFUaUEy4Mu2qZ0Zc7tcRIm3jaoZwqem4C22oTGP9YCZJlWy
CP2RoHt6hSriUI0GQtIotCDXLQrSpWLw0sKv6Ynnfl4Ufb9tpg5ltayuvBzJ1Ez+slPpqBsgPvEP
Z7YMXGsmI0epX4CTNgd1DrzRVrNNZXXh9xCtPBdpzCj/iA0Tvh2LUAJambhJ3Rq5NzTbobSi5kqr
LOMwismu4KmrCY4zk1IUGxVbgpuqzubGRx43lrvEVcNf8N1SzKUy1c22ESRFazs0mEIe9KruviOx
nXYfnS4aHq1R13O/wd+32xgsZERZwA2/lHWWoMaLdw7SzIMKaDM3E8JNOKBUugXOSQKVo4XrbpLa
VYttl8g+I9fCaW4jW9spdlyY3nM9gXrb5TMy4Duvdgr3FlelxV2qqYZpk+YaKf+cEnnMsHZ/RY25
qGhSGn+eMSC+LtQGI5kUm5AN6iwCClaWKUWghbMudqKxcWLHlEl3fK2v2yf8vRyxBcmK8GqnualB
sawkTudNX5LW1kuanSR6/xk5ZSvztaEqU2reKXlJr5XTh7lQ5s8GfEPCmtSLQ5RWs8urDoshB0Hb
yR9MfFM2tjUqgLNHnlf2RKLt4y9jzhvcp+RdP+FQTPipqgfbaAV2Jdg3fVU1OXy3dKHfsVIW0pOx
m37mA8jHKHTUJz3JFQOp4FJOfhGVarWrispMd66deg12LItLxoiAX7nXIYM8ebxpMVd6EToHgqDf
QibBzaAnAaPRnIf9Bj81DbsqS5sxKxK1Gm2rZGjsjZTuXGwnk5vFH4bQ+G25Q3JnpGVq+cgooSeM
QVb8hNJK/bVNZv2XVKvxGduK3t7ZsVJ8RmyWQJQK74tim8OHyAhdYxMVuMLtyla1kSY0oxlV90J2
oZ9PjVXvu2RQH5BjrfNNh4cONhbou9q+qE3go0nUavOGtFy5r1y94wJEYeeQeEb6VTel9oeCbHif
00zDvE0d7Ues5UJ8pOfZobtGpn2Lqr/G41rMiROQ3GPJJYeZu5ImdogRKdiCv4NKjngg9spqM+ha
n+5qN7f7bdK1GeYqbMpqW+O2UF23ljV8Qw0ecWSJUkh+pVIP+takHpIUnCvAxJOl2eJmcmPl06Q4
1k5pAM4H+VBEGGDMHuLdeokUaqZJREnjJrQ/qkqDFHGPinixSUcV5wi7QBTYhwqKX4GJ0tgtqQtl
e/BVNXjJSSF2W1YsrE2nLP4C5jhUf0YaNyUeCNy7/jSbAlF3YXnyqh4RvJlT0gkQ+NlHeH3J8Mey
ZX/QuHF6BHXVEvucDjMc5JCNqvFNrXI/CrNCsVjFB61GorI2fphKkTVbUiJEiZvSmPBSS235PRM2
RGsdRwdkaIwSYzOpKY9lXuD4Pel69tulWzb5GPF5/d7NUZZBCFXDyK00iv6RNzeaPAyOgnHdW8Vz
a2PtsTcdIdu7YbIm4yrKPftQNnmLzDtIDYOAllvP8YzXX4du/POQiKzZyLLPHszCUX5hyRihTT6X
ZrFtlVogLN171IA0Mzc7f4qbhoDjpU+G3Y0fCqI8PS2ydi6FvsPzSYRRq2zmJlevVd4k83UYOoPy
tajQyQtU5Dz7KxzjSvTQS7HYh1ihYt5pxB8yw4lnxT2IP8R4DRSNMjzPvTAetiM7avEGKHNjl9Ud
hkB6xdbc4NlYaQjZUz3HN3ruv9hVSGYhmwT1tIim1C63LfGtBQwTbiPHidK9cOz4a6IK+7cdDknp
l5LkZzOOif7b7J3hwaJZiEOMnmOxBRTJfsBPFF+kDAldkOdTobobtIgxyAtdsumNNQ9c5y6K7OoG
A0KNtMg1rG+xksS3U2S7T5ijTk8ThddPhhab2KyUtcctyoZ3Nhg31AmM9lFafoRi7U2npiJBmYWK
vzll0x9LDF297aRhfRrbePyE/RrsAYqZxD/kXB25cWDlfozp3iB9XPRd+NgsrBPCktUteZYVNv5g
zC1azIgCS790Uk/bL+n1nUKugAp4irL6pquEfHCGKf5RKE237SBc3IFfxZBHA9gZkNETU4YB6d7N
4lr+QfEGOeOM5GUqkjWG+kOvKjFu41F1x8V73rqzeik/zZZaNFeparb1oRmm4iG3KicgyCQl0ke1
Oe+i0KYQEOpYbGzMygz/hLFaPNa5E+9qs2ywUI3cbNiqw8w9aRA+B79NFCRssF5qZhyOnNrbz0Wn
xHsTfJ+209Usm0l0e++v1ja1649hW2TbopJ8vskrOu3Oy5A43COegJRu6XYmiIZ+xjBomkPrCVpr
/hlmbdjuM65805dK231HFkURG7PFCeHGxX9u9kWXTJpPcdT6nU5V+hP+e4GEs8M3QRbcbX+R7nqq
77VDhDvO1FH4kbXBN8knF684rzOdb5jlURRQ7Ln4pEJwI02TZOw7CzPZbKfaYfS1Rgz4jvbx/AM3
8+yL2ZXGtZuDZvRrfZgevUK40O0kMEd7zBxwsPXcLEZFyMLZlE3DgyHbT7JKvcBQRKH5SUayFRhC
V3ZIaTd4f7A4Dz0k/fRQJ5Z7y31rxrxQVIcUO267nlwolTg1bmhuVI/1LOSn0oxUdOJtdW637pB1
vwqzkt+nvJweCzZVvi29DjiWMvZYOaBUjGsI4TUk9Zs0Fb3dNG9uaMOEiwVqSw0inGqhEbfN8bfI
O7ZDbLbj3RwxmR0q2PK7EUk0d1Mt0n+PU5Sxo0csQuv/Yu+8kiNHsjW9l35HG7Qwm7lmAyAkgzIz
qF5gzEoSWmvsaNYxG5sPWT1VJBjDsMrn+9hNq/Rwh/vx4+f8ohxRpbCUxvsmjFqe4Jswxld0pJM3
7AnwpLOMScV6ReuClRBKkez4aMxp+zAaht4VinHot5UBm47nVYmpRV5WVuWYRRmDukoG7JpVa2h0
VymGSnWEdtYADgJxPAApb9lRnafFay/zJkyasOtytTLyXylpGZ3D3as3btIIw6NeRYAMDSB+b6j1
yTtNGXEky4hHT3NT4irAHy7c8RX6FfE981eBLA/3VsXRrpM6vTb9BB5ehSlHf0AIPPnm+byAt0aJ
QYKrWAhfT7FomQ65X907XTmqPEpa/0dQ1aI/G4jIuMwFADrsGtXwGhndpHWQfI5aG78q4abFmRSl
cp9Xjcsjp3+bYqwN19UoCYkDIAQX1DKzjCeIedLl2Jf1Xd0l0k3isTR2JscpioC4qT3WLUFiXdQN
RjfdkKOMXugBrmsT7lSP4JXwzgpKGt7rXhHTt9jIcPqNzNnuexb2J12CXmqXWoKrEFAcZJktzY8G
R1HwT3RwWMXdLe37tlujeJrttYoO7brSWjLmNA9RtU/JSuecTyXNrrNA6y6rAivUlZ4Pk+U0bWA9
q3KV1StqL0XMtSLk136FC41TlWbY25GIrc9EjBeQeA55U+aDMD41lVIqTtJgiYpNT2R+r5qgqtaQ
1P3jrzLKfyPl/kWt6/+Pk/tfVfp//ncWvr4HyvEfvL7Uzf/8l6oDk6OmOYvskJgAGPp/KDlV+Tc0
dPgTNKuAf/Knv1ByqvRv0CIgNAFJwbmTDPkvlJxi/hvQHXJrwI/Ic1CK+kcouV9YvHdVXxADYAYQ
VAMzDxpmbp59LINXet2QoZLsmlUWggotAkxZqIkUU2A46N2Asy0RHUf1tTkqfWqiSKQ/q4rqRmF8
SZFAdwbjPp2inT8WD9SA9nXgXxj5CK5O2rL3tnkxG7mHeFYog7oekPup/Cy9j4U6uMAieBdj11Kn
FlrnVYVHshUmzwr9jCvRBwiTTLeeXnjIGir0D2PpUhz8FymGtKNVOe5VGAAEGprpcNJ/+F5e2GgY
YSVUwu5XgvRbaXbbMDKt1dTW93Ru52jS9zv0VuSboJJqcvHprkGfiugcXYZqZt7p+P/e9tEUOWLZ
JKuhqyVe0jghgDBb1R5Hrs2/1V5+FLnuFVUQb+WYpD4riUZeS4VkwJ/KptS3a+IoXwNHyGzMAK1j
LRbXPnrH5DjxVdEqyAZ3frGeBiX5AbN9DeE32nUGOWiQtngeZ7iNpQJpdTQ+lbKMVbGS1M6UDmBq
UGJtpXodSbG1xqmz2QwmEbklUF2gQkwZ0Dyi5rTqjRT7mDo6DmRL25T+6C10An1lKT5mpiVe5qNw
V3tPOapIdNswjsAmnQcUXhHIGOyayXgohPoVpXuyLsGSCWia6pZF5vZc1DlyqlqvPGZp59tSMD17
RuE7aYKL0lBQ6Mq0lhdr1uNFWFMKGfLqaIhzuikkFpawjfiIb/Vs0iseLfMa2+CrsSHxiOtH0su7
Stf3qMhzv+n+QW/qwlFrFfsQvMts3qFOM4qVA5sELx2hb+67xLSuavTg1uJUPOM/0v9Qcxl9OyE5
dpVxJzRWMNFQmG7SaBxWiGnFNr7leDkOEQYggnyQ6wG9PUNmHQ3eVBPgJRTaKxK7Ll/5mXAjedEr
YINNjOG1U6T6XskxKuR1PtllFV95WCJhbDyAuWl/ROJ9XkX3FTqjthy13Y8g6xvbC+PGHqpet9Wy
965plCeY4SIDHwtYixlDQGltHJU92NZxRdOCTD+O74reFJzSTPwbBccvl3KRRgEP4cNW773ZU5bK
rTccUQpVVmFUKVdcOIODBEHpTImguyam7lu/r+Z01BvvTA0fJ19E/BY2fCY5VAHp6phhdGGVQ/lH
LBvxJYYSKwqUMEa7yOm8HUQo6zKpdTpjFQYeEE8d4heXiroJDL+5nYa2eMzI73DBFpOj0cVYC+YS
m1OK6BAkJhsFgBCuF+QYQnvX4YBwCVc+c0fS0VtNHn9YqMAAF83TfTfUmStKUbgSiob0XkuapFlX
+jSbFlEydUXYlZehVo526sn1sQ3VwOl9DJUMQ8sewNpZN7UYlBLvvArIGXVdO6q1Fl9gId2OwVBk
ThVpySWOQ9MtETNyQ6kJW0cl5zpKgiddxwhbdm46enJjp1MrzxtGH+7iIBqum0ynytiDbDBUP6OO
PZq8PmJM+gJ8L3B/x2cnqOwhaqdNBzdv1ZcGwN4sIFbBBlafhSEI920B28WOu4yD1PqT5WoZTRxO
JhYOoW/6D5VRJMpaGlUsYc1mWkkjhcQxioOtLMTsetUc0l2tDxSks1y0VhKPK2wLmcyEXL/diaJw
0JNx1G3FY+nDKNQuo1ndYZC76Y9aMQYnTIZ2N9EI/RGV1EZjPKz79dhmFvVDDnErlPEP3pMgBfHg
vZIGoaXO7MdhZReT7l1WwKvXk9ZaIzBivbvPJE5qjRVw6/iTF7uGOhk2To3qWipyDO2yfppcRamk
i6qtU7djvjuxDIZbZaJiM5RidaHSz3gtLb1SqP70cC6qQifPycajERbCrh955zpGk3OqzKg1nFLI
fiK3Um5Fo20OlSJ661TqZUcVcGcUgqi8yCTBcFNCMbIegvnoe1hyCVmDR2yf4XdZ9JpPmh9RTJeT
1HspS3/EykRNuueo181rWfbxAYul+tbHm21NToZdICHOwefKB6GBxkOgB8mRtpmwaiep3elaP+yn
IvbWMfcqPT91oBxClyG0RzxoX1Mrkg5tEGfPDbEGOwopDN000cqjgIQDDr8y3hpQTfjHcXijCWCL
RaYf8LqpL71awAkMTTCNKJ3JJrplOo4d+YQCmtzWGy1opk2Aa5mDXbLmDNRhRRx81MBtBV9e0cqv
D3lMV6LoAv1CzI32wQywmfM1Mb7Fouyl8QJ8DkdkE6XErHCtzbP10Eaqi6yxtBqa3Hgs46D+MQph
9N1XzHGvtLJ8gegJ/7ralzxAh75Yt7pW7AKpnbuDeGttS5H6Xg2k5EagO7nOp66/0sr+qOk4LVh0
HKmQ87YadTW9JSUy3Cbq+81gqI2bp0S7BJ7RIZ5xlV6MV3jQT8ZWzCZcr1JT2JqBIa8BDCvP44Ts
o+9PJZXpxlwrgvdQmv74RmsJh0U5pcpdWbfCkHZHTdBxOMZtYVD6FfaQT9ib95iuWAEfY+112bDr
PBHlsA4PVmU1KmUAJU7EU9P8UWUgUqzEjT3DxePqRz4Y+yHFWSZUE1dtapkateQW1AtxwopqV/XD
zE5L3JdpGpprui6boNMffTCSdq533ox2dkytfaQh6HrqwNO61YetWcjJawcl+i7DSuW+Gcac1kxY
P3q6wYIJ2XU66sKmiSTlMsaRb50YavhgDp11N0YNnGDwBascHwlHDeknaXkk7skh7lQrduKefCtE
h1gfspVkCJ07RMZ1imURz/G5aym6cR9iDYrBYALWW08rbGvpywC/e0IkvnnkafOUQqM+aEkZbkMS
raLdKp7smlq9Vhu/RZ/ecwvFnJxs7JN1k46UmIJi15X+G5JYbhBwIZeZwUOm9RU7CzyALHXmUEzZ
qk2Xrmu9p46vIimolxolprT8DuWj2NK1IYmIvVVMZ7ZPKeWWY/lqcm7p190N6TdKYFuMVZ+sEOiC
olzRmpNsPKBXxjSu0xI1UuvnkI93VRWnq7LHpMYi6LsdXZay6q8Cs7hqSbra0ExXvdjd1NykcdQl
az+rbe7WTVPqK+CJw0qno+WGqmlchElKsWWkeVdbR2GaJEc2xjdUzZpVpyeJXXbqgCmZP5ChRqEL
tOSJ4tTG7CiIk0Xvtc53pTB9K30MIdX+W9El2EsbclFeIQC2LrThDQ2dI9q9k0u/cyI3Knjy+htN
0OqDrqWeG3YFTlEUUrZQC2bLEtnaaCFO1tx9wiMV5XCj+j3XDV4FU6Zv8hFtfwsyvOrH01YQJ+1u
FkXD6I0Clerd5rjO53YDxGHTzAY/rdrd4jPPm1Mzeb7WLBdy91hBj+pFWTWNkwYEdJpSgtG7MobF
+Uoqk++TgGN24+VUEOUGJym9JXkL/ENi1LD+I/pbgPGaIdZcX+70XZNFgo0chompY6bq9iD1XB36
9OBbAz0WxWgvCzGiZD3xDoGDdmEJyOw3lm9caHDRaa2ZQv6Ah1dj+3SEd4BQkz0/fdr2Rqvs8qqq
NlWVCQ571zuKHkZvHe2G6xacqxOZVPcrmV67JQ+CTdufJmCp4BJW5OrGT5qccBpcG2IuAuxo5BvJ
ErpLiMjda9W25Z2XaQGYwrZey404XSSpT2UF6HB6yAWROy0bxu/0VMpiJXc+fUELFIoRVxOty7nk
ongqifQQXqGMYO4pBamOSvnZrtEHoQ9vRN1rn0H5x7VrsL1yuimnMhZdRc6kq9zCasQoimjfm550
kSue5xRl1jr05OQHZBfjg5zo0U1GjuWCHW6uikLDdVmIRLugkXtr5DB1ZGrwj4QA87mNY+1iGMno
UVZoL8yG5ellBVndERS9Qgqsp0K2VY1S2PpljzFc85Oe1NbUPWAHhXRvFhRIg3BlyEgUhA95qO/N
6c0D+Ilm45ssUrBoihL/P7yfjTY9VI23lSP/0pMJxPHQO5gjbswpwf/S/I54wyvZdr3LpUCyDbV/
qlSc0oGUXwfxzShN9DHIp0AnbnDEmo/pGKPT7EVoyQBhotA9mTvPSiq7rrhX8WbtrvUWk18Jv165
KW+SpmuUFfZYyUqn+LzVisF/BEHQ7Pt08lddlJurZNBuKjyHGD/mWhYDkvEgF753XhLR4jN1/6cY
gvZv62ZyY73Lc7LwuOAFkxorJZyS27AN9OtQ6L5rGbpHdiUoEkKmslI+UcNCASZtBlyNkxKCj9LW
KysTUyenNf1YC5Y42ArAr01RD+Emqdtq1eAh/UoBjPdzVnjsg7GvDyqgTtrLmoeDfDSso9jP74vY
SA64wR1jMWq+yXE5uKUkxAIN6KE+cCdyWQBZ2Ld1z/sPfEuk25Nn8TAfVQNQBpU12uD4Zr6EdStK
xGql2ZTSXLgyxXytl735NpiqsDZb0GVMSw+3sQGnBeAHImYo3mwqvL8OWYj0y6DB2ERgLNsZTZDf
o58yYryXG9+Gwmvseuq6bdw1aHVYTbFGedXbgs4xfghj41/Q86zu5LzFJFBWpYsuKYNq32mYaunE
jZ1UR8qWtnG5K3v9UQEqb+LyZsMMx2WYpnxh10Jlrkor6h+7XM/vGgxeV22qKgkPm5riYy9hRB/X
3fQy+bMaaxUbylUQpeTnijESmePuof6FiK9qmhpR5609b8SCOIVbsw5xtLYRMkE0pQjNQ07+xYu9
p11nBMlDi2LXfEKlJ8Gc+zW5r0PA86j8ORWdVB5lXh8dU664/agm7T4wU/Gn4bWphOVpa+1lrugL
JIZrTHIrX7jCUztfeZWnjqsq0r09bnuXOqZcr3KZvKo4USI/qNHa5o+OkhjZZUgffI+QTLQaUHsc
eR1WnRtq+bjGwVr4bsHVewvp6TgiTIBN5pnaU5KjBFcLTXILQkq+kMU6XLW+2B4j2q66TUGZhnmA
feyKz63xwoW+tLHKrg9tWlk6TtQTLcC5Vnure6QVNhieFZWjjiS7N6k3xT2W6Z4GImZoNEr9Sv9M
G5rwlotjHDssVPMcyMUrJuAyJnaKv1FxDry0LNoLGDxGT9FEeZWLSA3ZCEF/SUN3dK1xfJH96anT
vBvkFwmWQn7RJPjVp+1/wIv/XfX81wwZ/6LsSRirXpKPdc/5P/mz8AmI+t9Ixv0pQQUDbMY8/0kP
prD5byBklBxnbfiZLvVX4VPgvyF70dAFQg4SVQqDQup/+MECBVOD0if/P05lEDDAJP/X//hgSFAv
/vd7QuxHlK0JKxnkO6RlIMAqdVZlUff009ygJNTLB+OapIFdHA5O/4gZdBav3i3LzZ8w1vcjfSQp
fR5pgWOcfE+NDXg7s+ohXamVH+51pEGdXLqqygu6qmfQtB+xjJ/Hm//+Dro9SJMvJgS/Q2Nc08nd
dYnrDdFvDIK6smxwYPkiSxuyAuyzJpSAEkDtuFHyLKd/VFK0CQD1fL168+r8DQ3+czYa2jgaGuMS
DMrFbFLAQQOFUvmQ1djfhoVjkmHGhfuPR4HMRj1+1orGZ3ABbk06qAkzlubgD10PiRAIZiKGPO8S
AJ1fDzVvrMWEGAqgP7h6ka28GMpADQf8VqUeyl4myaXE7Q4AEv+R4PavZZs1WyEzzD6NqHl93ARd
Dk5VQjzkkPWgZ5VO+976FFSmwiwux64+R534BcZdzgohkl/2ZOgZLf3JOtPHFFQ21QPEnFZGaN9I
j3mPxBZWjQgHs5qKmdihBrqe66AT98Cxqpe2SofYrXOr1lY+KIreBhdZJU5nFMZLG/WFv5Y0GuNY
zEbRd66IyQkVMXoLeKeFbpjJ3RNAJ7m96cbe2kYFOesqHvjjmU24YDn9uZyoINOtoXgGW2OxC0mM
RABLLSg7nGBJvHiVxaHvBoKpbsXJoEMv8Hpun0lhpn1SCzUvSVM5o0ey4Mj8+hV0aFCBgyRDO2CJ
iKYRUupNxyLLiiC58iDaqgUJ3RxBWY6ImYklyRa9CEvcBZA3fmMR4GNwRBC0hMe0pAequSF6jTJp
BxX4Ita0xXibSXd1VU8rFTzWIaRQRN+qdC092sVCpVxrBpbNXx+fE5/ChP1kYUpG5PnsDdWYcpRS
rdUOshSXj9gNe1T/zKeui+JtKMv9akzEGHwdQifgQIqVxJt1Ww+JcAbl/+kcc6dxhaEaxqansix/
PGGFYtVKb+bChR6PkA9Bq32bENI9E5g+f3OG0WYxab46h1nkGn0fzaE810ott8JF5buGN4HxL35a
sQAYThedIArAtIBgZLuFl/63r5f61Aw1wPeAfUyuY2W+2N5fJLkEBN+fBIg4+0pK7F4/w5n+dFPN
c/t7gCVlb0QsXcT3WbiQ5dt03MMObK2dqJ0JhXNA/RCasLhBZB5iF/RNSCYLLYocYlVr1ZZ1AQZJ
cqRQ+6YK1TqsKJUj3wU+2EzOiUScmNiHIRd7ozarKq1jw7owrpPySZKPZnyslePXn+fTzbiY12Jn
9HHgd7xirAtffO6zF03a9ckZYsmJedAnQoIINjCLt+QIYrpTxwLVw4MgTE7kU3+RW2fwbzulW389
mRN77cNIi48E+y+btTuCQyt5CFKbiNMMD18PcWIfMARs7Tnvg405T/bddqYXzKurjIJDX7QBrZly
Z8Z+vcp8/QLJ0PGyDkLxTMg8NSsueyo8yDTCkV3MqkvGlg5Ww5B+tSlHqha6cUZd4twQi63WVT4I
6ZIhqpEGlGJUNDW0cynlpxSW1y1+f5BFZ04a+mYfl06avLYqvDbAKezW87u9KWxGrvOGbZBZF2b5
DWlS9+uvdWrrGTAjQTuAf0DN+uOQyHJQMFcY0pcvRV+ed53Q34bUJL4e5+T6/T3OcotLIBmNTuuD
gx5XG7WnTxVAFD4zyKfHxrx+5JWoJSiIoOuLJ4CYeFWodQwiXesZnRKbXsZ1F40bfF4EuodfT+nk
13o32mKjp3EM8i0fg0Pqpxu5TfdSJf5MA7B5FtSaCGIt3XStN1ZfD/vLlXERaD/McpHZSqPeCbHH
uFVwB3hiU1ut65d71HgBhD2C63JjHxaMBJy7BdgcXwTJK1Ycae05ofDcQ9YL/+g71Z785tKn6otT
UqTH69SKN7WibYa8gagE1ICCYzX+RqR7/4XmL/guODQiaLQ0EYND0QdrsBfbGTw4wD/Q0pevl+lU
GHo/0mJjIyeqt9rIXgja20osruCg/vSrBz8MZFsA+PH1aPJ8ND99FGPmBgIAQPFm8VE6qxV6Y1KC
Q0fTcDK3qJxZ9bNEy3Aa2yd0Hb77PEiH8lGI3FSzveQ2KjI7qEY3nwy3zfZRd6tHo6MYHqCNta+d
c7I9cY0ZuDr+9QMXK+9F+C1WpkXkzxNrLZJgXrWDGDjqNJ67lk+ddfQ6sOfi6cWbcnEwQpgBUtFK
wSHJk8ptNdoLraqmu6+X/FTkej/KYsXHTqeVpQ0cg/CFMu1lLzw3KAqk8j9zSeU5QFQxZyExkk8e
BMt8PEpq/CEGzlssfg+K3O3k6UwkOfVt/h6BmsnHUxGK0dRXHVNpMDCeZbzN6vZ38himAf0S4xyQ
aMriq7R5gxh4OAUHT7r1RwBjYukISnHm2X1yKgh3IL2G1yuIvI9TycMiUwr624d56wvdfTE998WZ
t8nJMVCDoSZCxxui0ccxaLyLehjpwSHKLr1JceJ6E2nn9Dg/P4Dmz/5ulMV6KQqgErMMwsMgZxCl
G1V2MSsLdpAhCgBA8qWuFI+griGwak9aja62rwBs/3qTn4pi73/EYpMPGpQeRDODwzTAlCgT1XLH
AcBQOA6abQr+Ssz7c0Wak2MirIr6CqUGAEYfl5dKuVjGLZ9wl4JX6/KBhjIdMvl6vPt6cidP8LuB
5pj67jLQBr2tOmMOSR31fOVFoy7EJTWN/ZlVPDfQIoWP5ldLB4/vkFvfGlAXA4QfDXh8cU6m/+TO
nJXPf71VeRp+nBF3m6X0FFIOmXCEsbiqxqMQnksATs4GwQZEHPFLRUv74yCtXCr0XaPwEMlvdBBs
QDcWSgJqc84yZKHd8J/IRwuflzFVAGrJH0caWtzcqzoMYUfrdP8b10w3ZX+Z/YgDyh/ZdnBEuh8W
SLF1bdFkOfPZTqwmolcgcw1MZlCZXgxPzyIKjWGeqHVslGPA++tcKDn17v8wxmJryJXYZIPGGLoq
bMiCjb0+hitocmOyHct6IyQ/aSOtvt74Jy5I1E+IxbOkF1WHRWhpDRlimOaHB9Prb6NScwE1nzOW
O7l4pMEMA+iZUtbHb+eB1BLqLA0PXquteRoLSryqoPj8xkzejbKIFa0uRM2gZOEh8BIAnTSeqNL9
8yGoQmHjh9Mb+3BezHdRIscqdRCtJjxM5mWbVWu/08+McOJAzVLSwLKpE9MrWewBqwsSv8nq8FCJ
96F82Q/5XSBfKmJyprB46pMQGuRZHRQ1p2VgDRWvDhIwNodIf1XTO6E/NkBWvl6tE48Smi1/j7E4
M3lN9yOCGXxQA2T5/FgpnTZXiw0l/X1aGA+RVce3olmCvY7PPb/OzW+xjs0klkLbMXZt3ljdfaQ9
Ndbb19NbSPj8Ckkf5rfYDZMZSsMAQvYgXNSSvtG2Or69ne35ka28plBHDNzLIZzy9DJglnw9+qmN
8n5x5wV4txUbWenboFdCQHKJPWarUnuYoX9W/MdvjEP6jFwOODzKqh/HUYsWyb1AI4l61IeXvlup
Mybr7jcGodGjSWiZMMxiJfMBG3R1vhQVY6tiIeBIxkVybkucXLF3gyxWTAcXiuqXwYU4Wv1Kq8M7
HdwP6JBYcXAPNX/jJCOWSO7C3Ytnx2I4I4Y4CykhPAAEsGu/cPVmn5SZGwIK/Hr1TiRJs/PBL3v3
uei0CK+Dqpbt7Fh7qCAJkFHLUe/oiCioQ4VaxRnVyVMX8YfRFmFWGj2vbCNGmyrXeJjh8lVyC1Ob
BlNQX7SRYhfDsc8Jv8bKhwqL5tmZlT0ZV+iiifgJoBi1LE1lA1BbySBGDj71ApnmiYPNEfxisVPd
SkLjIymVyUVXtt/kXlGf2awnQ8u74RehxSplqZHm5RaAQbchIonC8WwZ9lc+s3jEUwfDdGU+5Cp2
Uh/P3ZQGpiC21RygIaII1yUaVeFwGaWP2N7bVvVgHKV8R1bk0k8786iZz/SnsWfDc1RF6fxoi63b
ijpFsaAND/djXtsBgL+kC5w8vjAGxIGN33inzVypv4abD+67UJZHkZ/i3xEexAEZVQP5s9cpuv/6
jJz6aO/HWCSqvioMBj7d4aHo9nn+Era3o3Zm1U4dw/dDLCKlKQRwzLt5COCal5m8AiZnjq/1OV3v
k3kiSqx8HSS7ZkeSj+vleVIHDpv9j+4AvOIQWNGdX4hu1Ao/26A4gJOGZt/BRor/mT3Dn1ceVW2e
ujhhkQEthi76RIEowLWKaIGygwIM6KdvB9gUhbkxULUB0VRWG+p7aBdUdb/R09Q/s84n713eNXQC
8Q/Gdmmx0JGQhCWyVcxfvs1x11zHbelOnfIzDatLtA0PijDt5rKhUoirRNh0qJdm4pkW08kN9e5H
LGp6YlOhEYMh66GEmo3YgFjfnm2WnTyHEO7g6c0vn2Wh2gT3hUNRTgJVSbGTeZa+03Q/W7XJpO3i
ogVIOI4XIO3VM5f+ya2MP5cEW9EkY1/cx3qvwjxPGBjBaBDknbqJJGlCik7vXMPXTDcsh/FMDe30
Z8VukEcIUR1v+Y/bui2QdknakrCuCZdteYy7rays8qZZS4JrUY9szXsvVlehlKBpJa66p69DxDyp
T1EPf100rOf0fql/2Dem1+rd/EqJvEujUV3aU2durpOb5t0Qi01jRiEw7Z4nipjfTwVkLfFS0csz
6cDJXfP3IMuyVwXbWzYCBhHS4pHsNIq/DQZyTHV424V/oAL29bLNR/7TsqENoJk4UpqIWn78bJPn
qdVoFcwp3eNygLPinmpzkJ65dU9uSdQyMaUEX0RP7+MwnTSZaKawJQcUhoFxOYb2nCCeKoXnz93J
KSFMiJcUVQ224sexpCSqxmRgrAj8OapATpO/FfK40vpzoezkhsAdA7IQEBNwJh9HsgCoNogFhIc8
qaGR/gxGlNvW6PvCzXd2lgm637oIG1QmdMcjw9KBnPbjz6+/4LkfMf/93f2L1BeXicTBi6KXoAqd
JtxP4Y+vxzi5KakSzUUAAHi/pHzfjZGaRSAC4QgPFumZZm6HSHKC8sYP1kax9qYzo52e0d+jLTaL
78WTBj8hPGgBMIkKkolkF8Ht11M6GS/eTWmZUmRqEocJ366R4at4z37xWyf53QiLi85QgDflNYs2
Y/r1Oz/1VjBo1kk3ONZ9NflnotNCT/k/t/u78RbhqR2MqBq8jhpb5DnycI2kGzTK6zzcza2gNtwX
Qw7qX7yLtHSjKa0b5FAu2JHxOcjPmbVdBpVYl4Clp8w8SCInMm49L7a//nont4hJgx7wMN36ZSln
mgQrMJKRKBm2b3VrTLtJ1yC0KvmZnOlkMHk30OJ0lX2pDYnOog7xi4RIWgJVIUCZzevqM1M6N9Ji
10tepYKRY6Rs0ralnO9p3QBzcLP85eu1O/l13k1psfPNLGsRhekJGJPf26H+CkH03N4/930We39U
0z6vWsaYjGMaKGiI/ZDgbn09kXODLDY8GGEDJUe2GSrzduy9gTg4m8Sd/ioaKs8qeQXa7B+jqxip
dapiZ4nuZrLps8kW0rdRHA5NeGajnZ7M3wMtPr/iZwHiQKyYgWBuqkCPM1dwH85sspP38KyZCnRW
1RDv/TidoulReoDKw+NbM0BxKQZKiFKOzo22qpJQujB9KToTmE7P7O8x5/347vLIkxL4KKKGNGde
RGlcseMKWDNf74WTNxQoRyDOmKZJy4AABSHgZT/xqsjfYpg6erdVw1ckvSCUD5m4+3q0U1PSZC58
oO+z689iV2RNhOXbYFHrDzJxUyIO6hZe1G/qOE/ODPWrCbPM0GggqvhJ0nUFoP9x+eo2rlqMoUMg
SdO2tiTb5NKKk1WNFWdebDAOmR+RfVyv4m50jelWM9pvmAzua7FxYgHS39SMm6/nf+pUzJrCAM3Q
xgcU/fE3yWaHh0DMbwrDwSWVk7K3rJlFbFZfj3MqVMGsBFZEixY84+JQwDQqkMFJokPi343+G02w
r//9U7vm/b+/CIVR4FF5EtLokGcge2DeSzHm5Q/F2DoVF2QWu1+Pd/LxD7YbeKaEMrO4BHcEMXYb
UzNPCO3PdVXG6nqKkSeOhtzY+oUcI8Bk+U6pz6Ig0CEf0bxTz/yIU5t3xrfNsiDYvprLsGnETY6u
VHSQ/HvZFx1aYYJ+//VET304iDsYA8AkIczMf3935mO43s0k59EBScFjzWvfBh52zhP+VDAjJKM7
Tx0BFf5FMCvDchzzMYsOZY1mWisGnSOCBnKh1f5RFx2XtaUPvxFnaMkiu0NzljLiYkdSF65GMR+j
wyhe+vWx0xInzp8kL3XS9HJEG/LrdZy/xfLwI8kFPoHXjIoZ5Md1DBOLHkXQRgczMu4LxZbbpwiN
+WwbDt6NVNzw/jyzO06OqOPkhbEMpltLSESuiGiWwjs9dPWKnCc3M94tY+Pkqk/J1IBaODyWmrn+
ep6/LLU+TlRFxJszgXPnXExcRjmtSBHA82lU/GGgqueieSehrvnDe6VCM0iONRzKcYMSH0yELt5P
eu0EwFv8s+X4zzuXH8Kb7pdnPPX/RWjDvCBNCr8MDtZ4aEWIt2c20InSMANAj8FUF6s4IM4fP+kY
iKUCAwIQUM+TowldqNyVd6OPJUjqYz+8jlnh9LhZo4ZwNbb6mR31OeQxPJ1JTDtoHypLSkJZGPoY
THVw4K6x/biyezrynVQ5zapRn+grnhnv8yGFAkYeQfyWKEfPolnvI0FiFFmVQdw9lNDHw+65Lgan
6/9I9HWQRmeupVNjodMKaIhuOFfz4rQkhZAGuQ8MROkgbKffpu+CMQGFRh/kH9cPMZLCmJu8hWUE
ofxxVvjBGEGckwAI6hsK1ahs7xG5OrNVPh9FFfgpsCQZUb7PvhJoIgnhlFIKakLaI+mxHLDlfhn1
FyF7lR+s/syL+MTOYDgMb2as9dxX/jgn1F0GrR7pWSBGS1dEcBXvQfXWcrzDSIaE6ueZIy/z7y2O
/Ifx5r+/uyMEECmIwvPMl/RkXXgSWpXaDg80nMC7ewXcsD+8Tc2zsIPUbZ+raJyoV86L+/dsF/sS
q7OhNzEqOAiBsDVM+KsT1GCj2NfhPoq9S6vVVnVhbr2+WcsiQsLIpfIGOHM6TiQE/Iy5QQRXCZW4
T+QyEYNNba6s6NawkxuUcMTnMbofk3CDFCNShE9j69udcu7u/JwEcCiRN6QyPbeFl/QvLxUldAgT
wpwe2yaaRLRw6HOf28InihI0HAA7zoQE6ovLO5pybaiNyLkepvGnuAlEtwhG1FsDJ1Al9HXso7bT
N1OH7Bd68WeanSfCAWGW4rsBhpsNvQjlc4AoRz+kamX8gdqSnUTfK0x5opv/S9qVNbeNK91fxCru
yys3LZZkO7EdJy8sO3FIggu4b7/+O/BXdyJBLKEmM3dq7oOr1Gyg0Wj0cg4hPwW2zDwLZ8sXoriY
yrZ63ZZGiKrHNzJ/UOMEuH9gL32xlg14PiJg6NBvApkr5+dcJp9lAViTUqGYgvOaAWjzlBjblN6R
aDO9d82XxNBd/Ks7yKAJvOyazaLjCKEdS3rikc2tKwDdsNwTjk6SH/ThQ67fso9W1rw4A8pn96Tb
cVhIosc+86j8CoPODUEXm5DEY+DSW0RUaXpgFeHl2gQssRvZDgZyF08tBW5wpUTOyMP/SOJiVztr
FwC9IREDIDEPU4xS+60EdwieXJqDmVmPAqQUNFxJlTyoarFJnC/RPP3rBh98A+tTwiQKzunnFpz5
xqmNgCbLtB0kSfEaaazcyEKDCJAeqOCWWT2ieJPI6J6GO8S4zeXKzlG7JKDySDFKSz0dMIc5cA8L
lHK3ta4Dptx+UXRM11qRDw6ZgFUJVdCcJGQJGjUSPMhWrjzo/edbuLU31YFoPUVdDmCKblU6buS8
ZQD3B4UOQFsBtJ6knjC7veYLz4Wyv58ttoOxLPachw9WsmcHIBljaYX2+HH7vK6qBlokzGWhjQ6v
lkspbWUaGCJxcFwXZdvYG613/A5Qv7befBAQDumaR3p5e1voSjSLpxHKO5j8QqjJV3xpOfSmDFKP
Q59jTGKodMkrNE3E6rl2Ns+lMEd8toAqlWIA1SH5oko5yC7VbV8/akCYEfYBrApS4LgxmYzqucyF
XcVkDH3USzAPJNICtPNVG2pYv4GSOIVKG9uCKG919RAs65jkRNGcnwbrAII9MjS2gzqjQ2Z5nAGi
fXt/VhVik4cIj0EyyCeSsr5FJ6UEH14AWEgzjgooIqR4L8wurvpsVg37nyBu5cBeUS4TE6QkxsEq
kqBOVI9Mww5VAl9pAQ2SLlMoO+Qn0g7f/5uSnHlMmhE3HbuHzWVLlrDOHypKQNsi4hpd3S68q5CS
Qh0YHImXZggUbSR0DEzOIJ7yMKwDKMPgtiYrITIjQ1IBdsGifou75rW8GXOMimDyQS19FEkjRMqm
8pp3aVih3GxNgqt2zTNhWkTBvuE/Fv8Y13IgGWoWJgdIF8xAPVu23b+vpGD2/0wEZxgzmGLBuQ4R
c/eFDJPfxrmrgibo9sKt2vmZFG5rNKOUVYliEmD8TaGCZT1inGOp3m5LYb/CxwjnunCBSYVgF4gD
0GVSQbuYgwVqusumE5A9vYoITEGkEWcKhVOiIIy28kNftUebzHuafEz1N5U0X24rtSoIOCrIsqJn
SOZb5/tMGpROxump5dnX6xdl1o6t7E+xiGV91djOBHEXFNq4GgOML0ihKxVic4W9AB3jR1TWhuBW
Wt0nzKeiDcphk6LsIJ/dF01RKQ7jYj4AF8ADfG6GKuFTR1BW02ny+/byrR7ZM1lM6zNZChpHp4Wg
L8TS2+V+LCN5U8z2PSDjP5rWSjdlMb+DVYAKTu7qrgH1xoY/Qq6Vz1wrrQpsxh5NCJbc0cCKMStC
y+hrqRsY/QcqreB8rbo+B+kIcNKynh9Oy3aRZ702IC63kGs1gBkaDhjhE9j8moUgc23jrarhFuYf
VEsTVYDDyv+/1Q9nuNMexV5cJIQ7WGlmFwPwp1DjUPad0WAG9gj24b9YLzY4gUwfUjgIjC6tIqpq
9OY7yHW0llZ/VYa6Bso1oYIH6ErtBkSsZ2K4bSFxr3dzOeHWdRy6LUmtodcu/5E3pAjz3CHoKlZm
cHgtPSNiMINIBTrgEEmJX5qmGQwLeIzG3NS2SgKOApIs8R7QMcLRFZbZ4f3m+WcyYz47I+AgMv+/
CahRPeCPomugA1YXgCo0A7ic+z660wBBitdeJ8xxre82mrY0cAhhRIxbIaWOcsdJUdFqAwxa20A2
e759/td8DTJ1/wjgdNPAyAskP2SZEPDcocXQDhq9DCxjKJDeSe4Bmi04+auhFotPbcD0f2Z6L1dz
nFGyA1sL2leqygmqXqJ+McoAvy/HLMhUMD/VfQwOIBuPuqqj1ffGoKIs8+qywhMg4gP1ALzC5Tfk
wELuk0jF7aT8wOykQwA4nL3fXtk1z4psPcYz0WRs2QZ3hsCFp45qlKEICPR5dV9rrS/h5V/+QMdC
3ArK45/ZxysbPZPGG4pDTbnU4HtSVQ6tyJPnGZHy/IgiUDAAeFBqfhTajKCsD2y13d1Wdc29Yi1R
ocAogGrznAuOklZJqcMnlYCnBL3P37jv89/nlIuGGWdDwu9P4HRRVOouqSg4Zm7zav3OVOAsQpoW
abZG3BBAsg8zNQ1V5a6d+y2Rn6j2YkyuMHhdPXlnEtnfz7xKZ4xE0hYoRfSf+STZrpNkPhCffFCj
fhAlvL1FqxZ/Jo2L/QpZUu1xgTUSNC8vdXPPLo0+bv4iMYM7XTeBDAEgHJnfKcUeZPI5vZC91eSd
kP3fTITg1kBS2ARtAEDzeJQdXAxZ38xwWUviowT3VNp+3T6B0fr2iq0eKbyU0BDO0sAIHC43CMCg
Tp7ISHSBa++uA/gpKZ4WEw27YNkBNLVrayPgFBKkKNJ+Mxe2KDm8tmVI5KF6q8Hx6zK3ZYpZ62Cl
xWveUH+DRNtHEaWH6Ntarngp/Dq2ClEL6mp8vUvTilQuQXp1aAaU1LTWBZhpTjQfSQufJiAOLAW+
YuWgQSDeauhGwQ3AB0loG5mtSEFVGi1wHriq73UZN6oKGMHZeTEMMAnI+84SlW3Z8eWONzpdMZWP
hnoVUHWcMwaCa1P3Zk0OjYPcnWlKTy3oXjqpjvxStnJBznBl5+AM0dKOhlDglhhcqYjq2ZTrU/bZ
l5GjRFkpx9EW5GFX3MeFDPXSOg1SYgggIuTQoUAJZst9Zs0gAT6O/UuT2v5fWAmrUwAtDcUQvkoZ
jQgVwfhFDvryWccHDUttAFxdBUlISOXxTapBUwNwtI/bclcX8kwut22dboNpFbi/B6nz9Pgo22+t
CFBkTQTUApkIg1C6eolQvLFkJx/JwRntYxx1d8iYD5OgFXrlgsSLgNEjoaiCiTlOD/A/9rITQ4il
oksHtNKiCfI1+8ZwAQZeHdY/zvvdSWkNDEha5MCiREA0pKGJDswy+nJ7P9aM7lwMd0u2Whnh4Ybu
hzQHfE0egrJB3aZN4evk9bakNb90Lom7HZF2q7VmhkLWHEpDU7q5LL9OBsB3B+A1A7ta+/cjjTrQ
2/4sIeduSx1VBFnWyUFz3gzraKbBUCcuBm3+m2LMP55d+441dy2iRXKIlZ0+AjlJogeW7Mlesrpx
86oR+NtV+/6jFl8qIeCp7KxIg30vqNJaUeu1DOOxL37f1mvtusT6oZCIwSWk4/hGvCUznKwEU/lh
KNGhZYE5WwN8/ticCO1+1kM4yB/NBxCNARVLZRGwy6q5oLMBPaiAQ0PTweWqNtEA3lJNQqeajSY/
MLj7plJiDJ+A887CsNoCDKeftxUWieTyQQDaipaxgEhQXN6D/9GfSoAzEiB5ANZdz6sgielf+HzW
v/E/LTk3ArzOshrULDtkJtjBEzMOmwIE3XRUJLdJ8m0xDplA5Kr5IJpjD3Vg2fB1xWoBYCxohFG7
yIMeZXaC9GRrCgoJq0Iwg82GozDjy2OjTVJbYVAFZRi9f0PPZtI/C8uWq7uFZyebfwJgksmd7rxK
CEBx8eJLQaeTzRguk9+jCq9OtDWqWzUSRADrp+FMHnfMM5BElGUNeVVKHuN6dJcKdAFHJQ0HtQ3k
CHjh2i7Lv1ei9/XqWv4RzI/VOVItA8hBQ8Ja2ZU6ZhRNG9weysNt41+XgtZCdmXivHHLaXdF1KaT
id4b5MMtcEyAiQCcmreFrN2agGqU2aQSrk5+cB7wfVbaFRBCDOWQNfndoEdvt0Ws6cEa6pBsBewJ
ELQv/YapJiOyLhCRoUd+Lt90kJ2IGodWZQBACTMF+OKrYnVpFLQ30hQRb7eXMOlXzGB8Q/b9tiZr
EQD6jf+RolxqYscDsGrMGH6+eSy1BeRGQJYr9qBTEVwon6OCfCx9LonzteaUR0Ab73BRJnGzk3ID
VM1oJNuC0HMKmrRq/FjrrEdZAqJirRfmA1Hzx3Ycv1ujBc7aeJk2VIlTt9Jt6iczuL/kBZxvExiT
vbyxv4F3AmP2FJP1LXj9djVJMd+X5snGmrr+0KF1H9CdeAgNcStCWVnfKpBYok0e9X6+ZySqwIna
Iv98WEDzZuVdgMg9tUSX1Wf30NUKYrwW71eMOKP373KvtGjBeyxGm7ORh2h33jva7Nl6weZAzGBW
ybOag4uedT2jy6t5TEzyopDaG0ww5r33JPGXke7a8QRc5MJ+RFN9KKvPsaR6Rhl0+UkCzhlYL9Lw
toWtpWs1FsQCpBilcsQUl59dECBMyAmicbO6I2PxmA7o7l3ozkiIL8/LYSbJsSvQI17WCThJEsAo
035Tt61LrdQH4ex+BtFlVM+ywNuubtvZh3GnONNMUrUGWrbNfgJ7duWmexD+bG+rLxLC/n4euE3E
0XINPdttnnrSSz2BWFiQPVl1eJhMRrc2gyviByZr8D7BXhrEhtMX4oCxUxa4u1UncSaA0yFp6xZU
ZxAA1kFAn8K8VPVrFr/cXqm1V4J6JoV9xdlKUTLQsiV4bE/2rhz24I8DpkN+Ip3AINfu9HM53Buh
UWwHxgRHpBonS/IndF8DELSRHNQNfsECb2u1lrhGPzCAAdB2hAPA706/2KA9qGFlCIU0dfFGC/Oz
4O+j4BxtfQIeQDzyB7DX3JbLnMGVszgTy+0ZjSSFLiAcQQQLTlvUOBHQgrBw8pTEclvN8cwJpENK
LeqtX93FM7ncLqZjaucZS2Jo0b2MzicopmAgznCCBhH1bR1XZWHCmg3xoELNJ0xAeRjNs4GdHKx9
3mWRmymYys+HbRulSPiK4H/Zkl0t6Zk47gYjlpEOegMDdeI31JUANPBMC0HgvBoBYhAC0Ibo7QTX
A+fknabQDQqywYMaTaanVMl+sT1leYswcV0AxSXuNlUhvQA0t2zI89+s5z+y+XusXOpimEbIHvMH
0PlsGdU9OoHcyv5w0r/Jdp0pqnKRRzJIDa0szHxIeAXhWZJTENKZ2WOZLcVf9OWCowNYSmziCZVW
7grSlYQ2dEQi6q4yak+tgDgsT4JayqoxnsngbpOlB7pgMSpw9HLvdp3tzcUbKOP9EbD0KPfd3qlV
UzwTxv5+5itxHGYKIG1yKKzqmyKlQWRYv2TH9G+LWXdemH4GpgpQBmSbO81mX8egScdIWqU17mzk
91Vk3FUgp6V0J2XLqSr3leMV7wKxbO+vTprNAN8YhCjaGS7Vm3pw2xYLxNZR64OQzSuqZ2BsdcPT
VOWuNlBXQwlws9SinrvVqxRVAiSY8a7EONmlYAkBDFnAsgFWhcLyLHAm7cYIXE639RNJ4dSLFMw5
NyqTArxa8ARWsx9lcF+3pazaCDpBGEwquAv4SiK6Pvt8anDxWMCs7QOHgU0vglo82/+rjTqTwdmh
XmO6oZjwSNFIorLcvAE6LRmX3JyAd1VV/qNKnDl2yLOZZguVtGhvj2+Kn2Wikdd1jQCkhUozsrsm
O+ZnJyvrJyPRZoiQQWei/TYAVNY9kbL4CxNgiXj006Gmbdmcoc2mbqXjiLskB0ke3kNzogf/fvvP
JXBGpsZEy1S1xWvB+klbdDxE93UtjG7WTBkdo+iiQo8MsJe560pKJymXRlz3TbvHJPIU+zbJfJR2
fR2vsdkDGZtSgFWzCcv4S1GeSvCW39Zzze9ixA3FIcCQAiiHfeHZhs3ZMoDlBRumw8CBYA/8sV4P
wL3rl6npL0b2fFve2rE6l8ebfO6Akq+APKmwd5hd97S+Okp0Frwb1kZpMLqn6ZhSBuYQal6XetVx
DjLVCQ+Hfqj8xjo64wwSzj2SakACHACkmNhugfebVvrSBHjyp17EPbCu6Z8v4Gw0JXI1lDO+wC5f
+sYIl8LxbCLC5F21oDM9OTulWZpN4LLGK8wIU8u1ZcG9LNKCu/u1amnQZsDWsTlh+h935CiVAhtc
1wE9aYDNMJDk4GxwUAfJyDo8ce1Ie09i0/aSSln8vzG8P0I4wyNAZSgjNpiLhFBaq3vb+NlFpcDs
1lfrjxDOw2ZGW2rjwmLctNpGse1Xk7IVdpyvSvnsEjNQXQVc4aVt20MNIlEZsR81a6B+9IDQaweA
Wy6gpg9vr9qqe8BQPSPuQPu6zR2jSgHvfUwgKlHMwHqV5syd6NYY40D/q7VDwxWMmdHz8ZC+eUIN
pLUWVqOWvTL+wdrO20KQ9F67n1hX1/+EcIdS0zsDlxciP0dNTfC2jmCbG2cr1PSiBDaYJurIXV0/
g9EUIn3DJgQutyq17AZ0YDJM25QUJCA74mGCJgklJWv80tFRMknHQpCZWRtc1jAp/Y9U7lrRk6Ja
ugblp6Vt9mq7eKYib2YF0Fa0DJbB2Vnz4Ktv+uCEU+r8wnTIyTLiA4h9l4zsNemRdSsxRJnbxrRq
t5iBRb0B/acKn79GK0CtLo6NsBvZtwy09nrs2aiY/jcpnPJG3razAXbWgy7jrYdKqfNszqIs+aod
oc/gk5sSY7CckBEcsgUi3exAVdsH+mMkA3rNARvqIDDY9TX7nyCQll0aUEQxJDRLEvnMlWeDvpet
zgXJ4N94x3/0QVvKpRg8ImXSDtCncsAwHjtbU8/8XAgxzMydD3hZe8b/LxuGzS/F6C2RWOML0BEi
NURB9gFj8w5Jvb47soFBzHz8xfUFWEngPQCtAKOs3PVVRBmRpQznPZFP0xelgE5/YW7nErjLqxrH
pF5kuK1k/JosH/Nw7FNR7nrNCDA9wgjzMI6Dcu/lsqm0ymyAXSMYLck2ofoWc9bESAQ2sLY56M3E
/DECdwbucClFkqw27jOSHdIWZMrTFGToAEA1Q5FKT6oXlxDB5qw5R4OxWLJZXMvQmdpnsaeGaV9t
iboM8z996pb9HP2Kl9Ty7HqwQWsOagE1Uv7GI6OvC4wnbBwHWOWXQqMpd+xhLLKDrr9WZYjLdCO9
GImXNtXmtiNaXc8zSZxlGGPZTGXcZIdoGEM2g5pEYWMPgK+Az3PqMd7Kmsga12Xi+YVJNAzo8yA4
Qz2qVFvG7NDX6JlGYZZuqk7Ld4uTgZMqm+QAj/cgzYgpyKKv5joAW/OPZM4jzjSaqhLwooe5mTHi
q8ToKJ6Pfa+AWtBDd1jiqmByasg7OrsF993a8UBwwnKYAIbC4PrllpY5RmNVamRgOci+TeU87/Q5
e01nMxY441UlMXfnAGjFBPWqzitZJzbo3BGpamMV0Aghd+INGQ2N91Yz74bqpRgdv7V/3TaktXNy
JpWHkFDnyB4KHaErVY5Jd1dWEjqNv07xHo2agqVcu9fORXH3QDGqAMNkVYQCLSMtWtrq5timMYqC
z7d1+iQ75a+Cc0ncVSBBJzlj3VkNdcs0D+oUDUZT8YEGtyxChsoawkzOXX1GHTIaX/tiQ6Y9Hd8W
OpxG0VFlR/HqY9BHA9gD4Nmg7eHSgnorLqyEInVrNpUPfqupqMLb+q7ZKJhG/pHALWyK0hjAZCAB
mKN+n1kBFlb4MFi3T8wBokyIWPNqiEmOLMSU6YQYOjE2OSbSqYxhIsScUeSPy+BSbVLdru/vpFw0
sr1qpGeiuUNoN0pKowUvhSYPFfjveHKdogF4fOeNphCah23I9Yb9UZS7q2yrMBDKI65OnGf0r3pm
nIZdm4G7UJU3rb4ZJwBaOvJ9RyTBfb9qKhi2ROVUA3fWVYNwRCw1NlhrV/xmR7/jWHAwVk/g2e9z
LqZKwUqTNeiIA/9N1TT3VrkxEhoAHVqgyLogRmXJ6MsRIl3aPJkzZ8pnZNx1lQZTvoCwTtksZSih
H/+27a+aBiIwIEYxtDi+38PQCSJL1n3XFbLHCrlg3w7S1g5qzfAb0QjI6kk7k8YZYqK1GQqUWEDJ
OUY2Oj+ApW/+uK0R24Rz80ODOAiDbEZPBCQPhW9syno6OlptgkZFcQs8rww/AguDL//sf6Wi7Ai/
T7wsziBks2katbTVI8YvyOELBnSi+9va8EEDJ4HvXmrbeNHNFNpU4GVVXbzx9V+244J0pBJN9goW
jp9eN9I4N6zEAr3YMS3c9rjISHO6WuzNW1VUw73yhp96MTeIJz3Kx/yEjJbnU0sNoh0LEoUDEJga
3xlKYANT30l+OenJljtfq0Q5k6vcIy+Xs0CzHUunsCEXrTLLAWjcBXozgTYX2vifcmzvx28iVrMr
BK9PmeAzA90SOqowt3N5mg0ZuM9KlmjHcQ6K7Wi66HJ1vPZnXYDbzAWg/HeRyNWtBHc12ncRzmG0
4FIieg0avSeZdnRqH01HMtDNDTf9NT+R54kIfNVVXfdTPYwpoKiroqmbf29TeIu8Lyvt2P9GInw7
bKWTdppesqcs1C2BsFXF/pGFut2lYuPQg4LbKbGU4BmlrvIELMT4Kf5Fffv99sHjHeOlVmi2vJQk
xTpK2SMk2bZnDGH7c/oN+LVcDW+LuUJT4eWol3KAD2iqGZMjufIx/YGSqomzXbiDlz3M2+a5fbd2
o+WagqtMtJCcTbYNgKQWrdCOA4ZOUhAKgcNo8Tt7ByQ7idzVIvQhkTzuwZVgqKiKcqhJEXeAP6EK
gdKSPZAvzV56uL2kIlHcEZdTJwfyGexR+pp9yfZxEJUufZpllwb/TRC7Hc7eyJE0ABSro586AfTm
WyS5QFaVMOPsKZrA8K/vAdNC6hVNZmj/xPQTZ/gJRtVyvJid44T6O8lkAO8Dsq66BzkGCIZ/pXEt
MkxmAZf3KIBqgfqLDh9EIKjUXGqX1aQCsBqNjkYCjsSmC+oI3UuK5Y4zkE5x7qxynzWDK5HMVZqH
Ppb8GVTiAr3ZZt36Cu54VBLpY7oUoGhQP+ZsQ8v72trc3kaRCO4oSKqVDdKcR8deV0OS75xxP+q9
9xdCGI0c9s8ARxRnK5jnnkEbNUTHNm7doXro6kPvCErW14YPpFH8YyCMQ4aZd466MUtKjsznyc72
xqtyX2mBTH61zn1emiC+EkSOfLCNmuSFNM4+ZtosCl7+ySlGU6rXF6XiSq0uApm4ypcDi03GtKEO
TBO0n14hmiYjYB8rKyWnbil3Bf2a6i7IEihY0EA3TfCqBx+6mWSBs7jNshu12k0s9Dtm+T0BqCMx
hyCa/+1LnP8mTvVaraQuG2NyIrqzr8uv2ujs4vxxKEXWvxKugDcZZTegiQMByubNJu8NjGKiCH2y
086vrW9VST2wft3Hie88ym5yUlN3+nAMgQv9fFRfHjuUvYHXDLhmZB0dvv9MW9K2k2mfn/pg3iBO
D1zrS+mTMN7EgeJLQevb/uSBDGxTuKqfuOnGDDO/C5+VX7YgE/mJjXnrWzgXsDikI/Yw5KdcRQ/t
w0LdtAOMjjYgLXk3KACKx3D8L/CHExv5yXbYzKDQyrcYjFOl1y51sx9p4dt4V0vBCNgG8i0vvxaJ
rxDixvdN7ZP6fjbc/IfWANzIs+VvTi5KEl+fFSQXEAHiTYrWENXkvDdZslmtGzM/1Tn9ZSsUgdH0
9d86mEsRnE0mlezoXW7lp1jGdTfsJtOfG0Fv1po5XujBbYVuDbGZtxAib4yf6FLqXJkEQBfWjkvg
GCgVuGoVzKKg79pBX6rGOWhtACSkOkOqIfmZfNemgaoKnlkrQSycDFrBMD6NiU4AMVzedvIYx0bU
tvQkNXXYWg9K81UHPOGYonl79nNjxyARxjbDLI5A9HWgeSmZ27honHptoR09FfbXHxptAjv3mPmO
quAqXXlzXUridq9FXaGs4p6eqiy0FD/GI5+4qeSO9qY7zi4A326b5KpmAAjChDEIluBKLte00tBL
4mBO/FTo3yXkSAZLgn18rwHTl6qiAIldoJyXADTpH2HcBStPepEqRQXl+gEojPda/2bRTTOKGJ1X
XnNYRcwwY3gFT7qrUoxF6qXJeuxXMtZeq+zMZI+g3cJ0iUSOSvR1Mh8A2ZGwQyjwhOsbiJYqoEqA
IRuzW5cL6ixlr1Cppqdo2TUJuACfc9lt6KZrny35oYkOExFcBFcjDrjqgN1jIj0Kli681rlltdqs
Gu3ErE7p2xKWD++SNz6g/8kIbPh99c7rt/mz5Ysi67Vb/0IsM62z0FpGerufiVUB0PpN/ygG1WM0
v1IbtNJhoVtzDKKfKtno9nG8R7LsGUnNafpuDYFpxsFtK1ZXnPfFt3Cr3k1xp1egXD9JW9nTQhJm
z+ou3Ux3TpDlHroGADHpRW4SYIrJHd05dmXZswP6TReVzz9bpDkjv/gUFgGeLcsyV/EsV9gNsgMu
3okuLnJcXrkFkP2rc6wPZPt7i4Lggx0ou9urcP3+gB2A0BkzqogtQZ1+KZmotS1bZVmdKPo6ZwOv
0zn2sikEurwaV26szQJvtSoQvYJoV0W8DGK6S4Hj3MUJXuXVqTVe0bTgyeORRLFPzFMLoA5Am97W
b8V9sMojIOzBz4FmEM4L19YiRXOvVqdiTk5ZVG6kqEYtHxCbjuAlsHaKDVSlVaDtoEoFhMVLzRZN
LpS0SevTj9aN/GyD5Iz7HN+rgoLYWgx3LofnAohNLVEWAjlDmD91T8trDWsh91JQ+8OdjiAOwdwx
CW0/CifvbXbjr5in2BZhuenf46/OrglvL/HaOYLPROUDFRALCKyXestmSeC8ivrUVMSjlHijCLpg
TQJrrUHTJrzVFWG3WvVkMrSyPrVpodxNFlLZxOpF15rK7kn+FIKqQkPnFZo+rmrjDq2Af1939ana
qV7tamG2Re02MO4m9xB75nYJ8i+V9zz61uY590S5vXUl/0jnPDJ1JFqVag/pdtsERVkpD2qSzgKv
t5KXQjfDmZLcbunGWDR9AyXVffkkvaZbPO9kl/gbxdMPdpgSl34XvF9XNUPxnx13HIsrTJJyKPI2
m+tTtqAvtLhzhDzhV1jN7DpDG+M/IriQxIiN2u6yqT45W3VPfoK1O/pu+k3QHpQgujPfY1/Y8b8S
BV2I5PZraRWg1rTQKtkZP7VXLOgL8Zv38i7dzeBT3ZMvdpgEju883T5uq34Gc5tYSYwbsOzz5XlL
Y5K2iYPzb5So2bYekkWRL3cbZ1PGAI4tXRsjlH8lk0GqYigf9JD8+pZtAjxsUp86X/fUIHzIT427
F80yrEYlcJ7s8AGUHiRHl6rlUx9J2jzWJxA3bbJtHkoBIqEk8toDUJHd/k77NbqJ+1tYYVx7ARln
kj8X/ewGbopyLtCaiEW9n/xmN7nGl/xOv1+8N8fv7yzBHrLluvA0gFpCKQu9GywCQ/7vUk+jokAL
LeEygR1KvcZK+q0JeHxA0lmDf3vrVPaKuiWLu3CTSHEIMNrqUzE9FeTXx/wD/DidL3V3sxNjzue+
RamkeoxKH2A3RndPfuD/5/dm2g/P8a6dw1zYPHLthDj9uX0emz5WahvfZGqvaMBXrF2ifJWS7/WS
eHLiZrsh2xDLjwtPmjfL6FkilLDrd+HFFyB5d7kDYEQBk7SGL+jG39E2in4Xs1fW94s2+u0SGtYL
XV6U2hF43yuf8dnrheINcl+oZfL7rlVgzxzMvj/ZYxFU5uOg7FWr9MBS6nbxr9sbf2VjBppucS0z
gH4G9sK9rlNL6+saRLWnushfqywOy0r12r5/uS2GubkL84IYFPsc0AShDIYM9uVClpMxGvkCMe0c
B1T7mhrVZqQoiYmaHdb0ORfE+dusRUKr6CEIGE1PhFaeXTjHRaeCZVvRB/cjS46ZmAnFSM2lPpbe
VkbRpNCnOlUTcHGSZ3CbUkdUYl4xBQNthXDfYFgxr7y4kuoZ0ccZHf4vOlpuvOahxgyIE97enZVF
u5DCHf7KHAeb6ktzsuTSa8lDGizIGd+WcX2WMM+KoBdwTEBOQRKMxVVnvrMjeYXOaNKeFFOaj3So
tdJdlGbw8a7BLJxhelkbZR6YuGrPUePanVopA1hjJqoCr60pWitQL7HYf3h4FbkYmrEytPokWyAy
MfSNnP7M9NKLMJWvO6Ik7rVnhd64rD4JIVFK4d8WpCSjmttxc1qq70v8k9Yqaty+pqLQhhq0NtKt
VD3kNHmeqtD5MXbxpiv8WTkl8tZQBw+1CBOMzrRy8+HemSwR9+bn8Ct3NPF9SE9+4opcmXLWZEMp
j3Z96htn25WlZ/5MNAwjaj+UPWm97Kmy3ETDqNMeFLihre2q6dgy3p0omPVj47hJ/nLbVPRrZ4GR
VqRKMUQGuBGbs5S+X7Jusi3EuHP9rXZAUpzpgmBzxeItzMqzWgkgBK5K5BhQSqZyrLsTG2dR0/0U
m25mCpzEiqEB7hQN9WjiAfjjVQjWt1a9ZG13otleWX7XjuMT4nhqsriWlguysyse6UIYd4ZzGgO8
2my6kwHIUbW/T6qfQ/WRivpr2M9w1oI9wbWEiX8A5/NjJ6iwTEODhryT2b1LGiMDajAHr7qGelTl
ZwOlmNu2cP3cwmNABrQlQ9IC3sAViP4YVxheHftTAhKMjqD+EBe+0b52nepqzqndlbmLfuT5J32S
77IdfXKGZyfbw1JP5l2rb29/zrXd6IyLES9rzDiiS5mZ7pkTQ9/9LOV62p+K8qEzP+ziQCwR0sCa
DKQXGV6oBggegzP/RKe5VGhlf2oIih3xfUmRZxr+bd4ZKrB8BzYRZTqkTi8VqUrZbElf9acl7PA+
KN1YD9LIVUXP5Wt7uZTDlD1bMNCiGa3eQQ76vbRQDmyyIcVmWFy7ERzpa6/BJOFM49nKKBD5ZdNG
vUKxqD/1mpl4nTLdqyUVefMVdZDKRk88ulHxqOJR3do6jhcQjgyn0g8zD6lmVxekeVlQe3nAAPB4
JoFTozcxIJMYkIAWl7D2qJfu7PBRlC9Xr90F0JFt1BTBhImhAr5HKLUcMC5rZDjlenEcn8wREXy3
c0AkmKTgYH5c+upVnord3Eb7fAnm6BhNetiaYM7UgvgpqYJRS938CCxqQKLTlIKuIw/BaCmJQBZX
9hVfaiFAxZwIwmEuBrfnXsHjpB5Okd1Kuy4fgETYzh+3z/VV0zOGHC6kcAFd1TRTU82YcimWYx97
YAjNE9zP+lvyoBeTZ9zHY1m7Dn2Y5PKl+m0mIRiNwCcp8C8rygLoBueeFbzRyM59xkDNqAI/9Xwi
Kgg8ht41BIp+hhucfUECfCoiShnzfNyjasAYpFwVw4yERAkP+pp9IU/9CyiqH1qv2Jh+7sYP6YOd
+MAraneq+8sMbi81O/FXH8CAVIBAq6KjhTNwKcnGTGrV+dSWqN0XiafQu7zt/NtSVuwblzteHQDr
w9X7GZWd+R0zxyTWMkXzSSmnrUlQsxgtryy/qaKE3HWxAilAQBKj69g0MfKpsy09kzR2pSl3bbOc
MGPmTzvtrvoaB+pu8ka/DOa72U0fYu832Sxfb2u4to7nctnfz+SmRdqXMqZ/Tq/+gyiRw8yM36Pz
32are/bbuko6UJPgtx1X37wPd52bu4b3mIWirtOV6Phy9VgMdSZpbiwJ08eQNHvvGCTw6dHe6bty
u2za19Z/a7fzRgrNE7LS7ug1fhRQwYlbORDAyES/OqoNQEKGg7n8gsVerLIeqXqa5jHzSisFm+U3
Al4M/cOQg6L3ULz0rGh08y9UfWnakDYYhCjH+zRqXQtJygpERQMFZWGg2u7tPb6+btCDBVoAeCfA
7oEg5PLbmqRA82+s6KdFyhcPVGC6v6jm/3F2ZTty40jwiwTopvRKSXW3+m63/SK427Yu6qbOr99Q
P+xUsYQS7PViMLsDTJbIZDKZGRkR7dhQdrQGmdxGMsHKIieauf0Xy8iRQW9mQ0tI2BcCEU9NR/HS
r4Ex6YG9yK2MysM23BfNe2wpKx53HfcAcMFkBKjSdeT+YlSyiJxIIJnT/bg27wyp3EDMdCXjWcgk
LbzDUE5DQo46sCZ8kjKSDD1FW/d55JUPSYCu7X6yqLXNfjM/O5W+KtFUpf0JBL6avuEpkG0PygaM
S063NquwcN9c/hjB65LAzrM0sHR/fJQrKHgfFd0hyMJicGjtm3ZnbbLqZXobgHTiO3Vjt/vb+3td
RAXrJ2BV88gnAQGOWG4vIME2QjlR9ytdAuDT0ZTH+IgpldcyUanZHlh0p7aH1DoYCiWgarLYJjE+
kvap/7j9S647VV+/BBc8+AVQrharxpJRkcqcEpCWfVoMqG+q86c0vJec+MGI7zPDa6VtVt1VR/UQ
HXQ/eTTv6wN7mn4rgadS9ZtCdoBe2TtQIJc4IysXyXU+ZuGSAmeKCUli8I4IG5XWDYY8E/y6kX+2
ZU65/Zhpf/7onVtXUCEtv91ejeseBVbj3J5wP0s6ghHk1g1/6Lbk0J98+xDQ15/+86+VD9Pmi/Yy
yMOSCQJukGQjxooorzBjvZqnqeFr9xgpsxrKH4ZpEz7FXmpsTJAvb3uL9sMT8H2YBAuP1ZutbNS7
7vv0g3R30mbSPZVvJvJomBBkHZwynLxqI21jfW0g5vqqu/ylQsrA05p3xMwMgGQ6as7ssdPB0NfA
DteXHqyg9wRo96y5LUptq5EyhKTpDT+A5mw9UVvHK+IpBt3aENVUj6iuc2qn6WYtI7oGlcx7jhwX
k2EYkkSD9DLM20ZTjJnUQQa2+jSOEkj4FTdv3C6j2rjj8f0IUHgrP03xyicvruuZXSF1McZAaY2G
G4h8YMl/ybHj5T/tHbgwFHzenHQK6XvNe1BTFJPhtzH3J5LuOotvNWNYef3NwfvKmc/MCDclmoUR
NJEHwzeYsTWgguSQsfysUZRlNsR7YtauESot3M3zRYWaOfZORWH7ctOUDGJEwAgZPiu/p/Ux5psm
NZ5q3CsQqdhFg+TdjgxLXwiyRQh0gjDfVgwhJyvMlGhTaBp+P+RUD78Zar9NoBFWgPijXiOqWLqP
Z8AtSnBIng0ReQrloyGWDRBJYtLKpNJkE6/Ic7ISghayP4BagWzHUxoRFi+wyzWMWsloc1PVfZNh
zNzqHSN9ytibbmAmR/dMOMrg2TIdvL7zchDPjh9pvqnsPYd0cLyxte8JwFZcNmibgQxyxaUWEwZz
VoPCg3yephFW3ABdQKumpu7nCTvwyqJBlrkS9hcDGpGpgqkID8NAcoIgKJzpJ8sm2jbbTHE07QVE
DaXxzdZp8GwntGtPLF4rjV33xxA2wGiDcUeb4A4Xp/TrceJaj5FoXwGFsqE5akP7utlhirWkPwMX
0OjWeIofeslyR/kVEun/4JBn5oXlGaCTpsHdkZwOWUV5NPZenFQVNCExQIbVBDbCHrWVU7DkmECe
g4GCADwDXPSlx8glB23yiEsrUJtmiwJX4uqjzTYrnzb/djGczGJvKE9hQA3R69IMKUGOkPYacsUX
ZPiep9Mn2zk9hXTzw6abz21M72Rnj/9JfMl1PO90+Ob9pj9PP1+f26Mz0l8RPeyeve3p+273uNu9
v/x5fH4rqHt0Q//9eAic4+MaZGopPpz/ZOGSLK2+4w341wCV52D9fSXjsSfVplPuFcA1bq/PYpZy
bky4sYIsnBpr1HVfA8S+rA8APKrkVc83yodUbXTdy161g3VKymNgrfX/l26tc9vCrYXOjtYkOfZG
Y991FC/72m3Xsr4rVm9AzkBa8J8DCNE9DOSy5APR/eN7QYcNQPBUxvu+oOqW7QmtKCS+vYFaLnEe
QBvMD80Jz2PiGu7aE3kpAbUIgdPPlXCwll26Yqq3msZS3DPh+KMYdt18T4eUT/dxc5SNTZ2vMVUs
HTH0RCDUhuiPhEjw/YpblVTHgNpVgUwNjFBFKzO6X28L8XShSIvYBa4h5PzCJwFRkAPGxUx/s99L
zv5lor9NV6efxCPO78D9/RA7lWtSLwGK43lH9uz9DQrjdHz6tTYIt3TOz3+JEMOsEWSOUzd/q3Ec
/UDr8QL7ASDEykX3tUm3vli46BozjMac4IszOh4y+v5u04/7D5CN0Pr0/rF52Vvu78wJgQi0nYfP
/j2nAS0pCsyDo25+RpQ76ebxWHjt8Q1kgCu/bulA2Rgrm3nEoBgronwncGfkcdmafhdotB0PnbYr
sm4lZCyu9JkRYQUkg9d2pDamPyBWWEBYKhYFtwwpft4OTYvee2ZHuCAagmox5/iYNhxypyUNBkWq
dFypVywvGZkHc4x5YmD+FWdlK7m2cnvqBtPXDBUPhVM37hRtrUiwlGGC1hedBuRI4PEXInqfFV0I
2QwT9H6ATL5hJqF8JQMmRVGcKD5uL9vi9pzZEgK6KgeGDp1R0w/t4/QpJ25Z1Y7SrCXNS8HMniGg
KLfh9jaEk690bV+bUWX6JfRCE23fNLIzRpU7DI9IpgY0E2376faXLdyL2Cc8b3GNg6NJFLW3yjwJ
S6aZvm2M49FSosrjMfgUSvOuQZXIqaZ4xeKCCxLkzoC6ypjbAp740jnsUSdZKCGoaLXyDRI4j3LX
vNz+qIXtujAhVAlIXKi53CKeKKlONcB6dZRNpk321/RjuAcJ5g3wCIDyCKB2gqOzKQ55qsBQVf0C
MiTCtPw4rMwSLhymCxuCU0xcJiGpYYOnP/AtLdkpwwocenG9UMzUDRQ6ZmYrYUvMsWN8hHsPzMxp
N40vpoknvi41jKYY47i9O0suh2EvAPegdweOaeEGVcM8K5qpN31JLSKviwoNhIZWSoMmwuhUFkfb
tohWDvAXb6pwxaBMTIiKyT00IkSsWlsGUatkMj5xk9E7Qgl9S7Zvtdt7BdKVmFbOfUh/E2/79PDw
/cFynyjkc+kJFFCu01OV7v70dC13WVyIs98kLEQmAVQIrgd4j81feAzam9Rqc7dCI0a3R9oZ5ZpM
5ZIvna+CernRSW2ZCqbhTN/CYGb9lKh7Fq90aBdNIJyYgEDMo5mCu/b5kJkSeuq+DoXw8Bmkopih
WjnfSyEEALP/25j9+ex+scOmlmKuI05O/eeg8E+paLzbTmrOS3HlMGc2hDPBNbluUcnHSMVhPLw1
Ht7UDofv4DWNPymt34+W0x7eNVpvkAS//Aal9+xYKVwLwwuF8/R7/4TjszcxEBQ7Oo0d4gQRHfC3
tZfukzdIPdJvndNsqEx3hvv4L+5laiiIgH4CYBTxVHeNPg5jQbDZRqhv1JCZW0jxvJejuVdbNbs3
MTPlrqzawqKhZmrNaCm0Z3Vh0ZCnp0pPGPEN8jqyPV5ABbRx1CL9+wQD4/4gTgNbPBCgYkMkG9ux
B3ETQRqDEQZoGRcu69B97xurp7c/aemQ/mcKzdJLX2O5UVeGIcGfm/o50bs3fVC/kVjh1AxHw4na
odvctnil+DPfKmhvg/8ZpbO55nlpMmQWbMYZ8d+5OwOpEatQznGZk+CdhWkvh903VKLdhruW1zvv
qqdQlKR3aAbc/iVLZxnJFej4UPW9HmzKDaOCNmlNfFs6SOajLP8GJeyKyyyuL2Ap0MwFjzLAtpcf
C9IoY+zCgvhVNCUOemAPTYETZhioKWsPU7L9h08CfyB63hDpRcX10hzABZMaB5z4epZQA/NohfWT
T6+3jahLFyq6pqiTYxAG2ZwQ2Ql43aV4bIlfB9BZ7Y89x4DnThn/DPwB5HCdtbEtDEfKD5WJCp2+
rVqHBcd8ggrnLpaehg665uDCGSCjMgb9XRiBPIm5Tfsgr0GPrychZmeblUCheItuh8jl0g+8bmo+
Ej8Aca4jaRsw9fV46IV7lbuG4pgYz3Aa1f6HfYByEdoJMwYQYwOX+1D3mgXWDo34St/hnUP4oySB
bj9AsXGls/nVmRAj+bmp2QPPbou6x5yAlMBU63SbAX8MNMtHB1KIOEwV/ho/5fvBzfDcrOg90oCB
pk546rwJs4uMPoTb36FHTzFWgUa2Ex0eH1vH/ocsD4Rc4HDALIMKVtHLH4kCem4wMIj48WS+IAl6
MWtSOcGgyivn7Su9uloOJPsmYFTobIlI42hiJRszGzEaNxXbp7Rzlc3oNfQebayd4t7H9HdHPxk9
FfuSWhQkEej6Kh5iHcWH3z4pX++LW79GPI9VXkZliF/DTNBvtq79Pha/pH5r8G2QH83MT6LG0UzU
7GzM53xICuD3Ba2b/Vh4OtQZu2nYgGSJKhVg2dLR1vbALbuleYSQjZYcrQTP6dThEKLUQPsRHSBb
Qdv0vmk3jeSUPV6/jmlR2Y9NdLCyxu3NALReewMiBma39rHYw1vfOqc1Z44oJQMfpoEgKkCWNonB
K7QGFFiKO2gVo189v+lQn7200EAYA2c8tHwyPPBJpSx+sbTcKdqVK2qpYoM5MajrzOAhADCEM4Wm
RRhHObatxrkp6Ds4mVyC3Ag9OYpbCbQYNmb/TAfO9BScQu/3p0U/P3Vq0goHi3uO/DmnPyO1vMfU
RSWCutDQW3H1hQrBLKGIqwvtQ+hUCC/NrlI50aLE8rXwpzz+zIcGjGY/q/ynbVSebmUrt+U1GQdC
6bk94SpLqqHSIAeA1bc+5PAu0DYV24FVzScRbu2yonLlZD3VmWsf46R37GET5PsISaE5PnIVWqn1
4DDF00YNDnjE29wJUDXNnpvKZcr3UXGmIAQvIAQhnlj3ZnXPUI8xpnSXrkobLF4L87rNQxzAhIhQ
zqHti7AyMstne2v4HoBTD3qN9l7fdelx0v1hpde6VDIHu/1/9oScJyKpaUcV7HWcO1ORfTPsbzIU
osx7o3BC+7G0EKlBjjDFHtSiQF8YGGtEJNcT5Ni/898gxqIIRAXzNII/QMQscoL8magAqNUUhBC2
vcX0h6o/IoNxNAJVDCfqB4/IP+W4fqqjXRkFVFmd2p1dRgwZ6NuCGgntIgCRhWuSy5Fcg/XY8nvs
v69VqAAVn2XpmOaBhbsqWYlQC2Moc58dLVRk72Sudl4GkApiyFIRlpafGRiL9IwHA9gzPxy+V9Ah
a+gE/o9if/sKWGokntsUe+CospeBGRZYdiCgQeGzgYjQTvJA3kMfLPotR5wAHZo70sDHILabrTQy
r8cW523/75vFesRoVk3UzPaNAVysMx3yAORl52CMzWy20dg4vLmHwkKWH3XVbYq1wdA5Vl7v8f/X
/AuJcnYttEOYcKOH/couD5r0bmkOkfeyhvnJKFp5zSz6EzJfHWQFFobABRdP9MgYraDGsR4VCvYo
x25chow0IUfJfFC1ChqdK1F4OZSc2RSuPaaVWq0BuOtrmgeGW5I5BIuLRjCQD9Tk38pXJfhz26eW
Hi7oveN5CEYhzEUInwnO1kqTrN7yY0N2ef4uA41TpC+3jSzuG2q1IAEHeyVADpdnZaxbRS9qi/hJ
kjmxugugk0kCj0M+TwpX5le+Xs5XTgIfAfwZFTq8ei+NmVIHvHqDQIDpbzfZJ3vZwSQinWhIdXSJ
Qvpi4x6OwAKFLtzkSvQDXbCdeXooTr37fcZIBTTbn157+os5OVI5kKOgi6JuXn/dXpVFD8NbDoUH
LMzVezmSTLXJewRyI8p9K4AHj+kxbV28QjbpOPxI64qG+ftto0s3PTqSQBkDDgpEhpCOyErRoh8O
o1aj0TxFNnLKtq0N6rUCOYmy8rxb9K4za8JeVLxOk8qAQ5sIiaX6oau/RrzWbn/S4hsS+QTGG22A
njBSdLnjo52luSpFCP3SW9Y2lJkfXbNv+5cwfGd8xzhtAeyDDLJG7pLcz5TdANHGDOozOflI7Ltx
JgpoQUM1ll6tld84NCTreFta27Lf3f6tCycBGQJYfwxkgxD9FWokqa5NUKPB8odQYDCH73rwhMlB
mvYPdbJGeLWEDUXJB0MZMyhsVty5XJfUhgiiDelnnyHRR15S7aJoO5HdWM8iyBEwynTiqZuiSNfR
YcL/qYIS+MXoV47/YlybsYHgLFNQZJOFHxIqE69KqbN8JfQiwyuKbfbU1g6khWkEaLTy1Kxdz0tu
fm5RyAZIpodJEs1hLcZbPZyk72Gegs+fY8brs0779x4pye2tXTMpnKw2ALs8G2FyTFNv0pHX85eB
3ReYUg5Z7+mSsRLp1gzO//zsNszweVPTDbPBQ3DIGqitB7+q8IlA1i2Pu93tz1uKVui44bkE7MBM
6XlpzWhVralRwfEzE8WP+qhYu16iJlCMINC13ltpJcFarO1hAntmUZuH9r7y4LPP6+s+B3oCODUV
EBnrMODVFO7KB20D5kD6Q/cqah7mnoRCX1KQJ3X0pXEmgqevl7OVrZ29RbhSwGoOjgiAOTHlRISt
VcJuhCwF6sNwZI+EH2oJ7Vdi0aJf42Zaig/nloQ9ZVLJwLUBSyz4weWazm8hxWpdlqI6Jq1s6eJn
6Qqm6SGkC9JlYUvDLgorELcTH80nZFDJRldD2piFo8hrteEvoNPVEn6NaAB/gpamEALSspvCqorJ
jD6Jkz0GASayN4vPye2k7ymUaKLSTV9bifKPUZn1aRzwQAAO0+614WU0t2q6Joi0FJUszO6aJmpJ
CMoiNqtK7TqXMhSPsz5D0/O1Vp50y4vMH6WU7UnxoIXFm6Z9u32MFjf4zKjwekvRWzCHHEY7xFxp
+A3kosuL3y3mRNC/XLkZ5w28WnRciGi44sZH5fjyzMqSZuZxC2NynKkOY0AQSqxa4/xYdKMzK8Lp
aKeYyd1UoiCnHMYMnTh0gzpMwfcpjcc1wMTSuwu8MLjXwLMFGkyxLN1rIAPE1Y0y2DuX3Y8ppFoA
0h3IbjyFb2wFYbT4aVg6nBG8uEGyfbmAk1IlLE8alPWT7xZHENc/muabKq2BWpY2ykRGBuDMPAt9
lSCTmGldNhJ/sF7iybf4r7/3uhlh+5UPW7o4CV+TLuCYjiA+uJipUX0fQAJh52+VHtLe+Hnb1hyi
RKfDnM28XBjFuRqJr7Q+SRKMuWEi1JvUmhbqM5vQg3lsUL5ei8xL5TVAR/9vTeRERT+EqcBPEz9v
rL1W3MkFmKWS77W0V/KfEUi1Aqc2ENkidkxY5Ja1Ao6f6TCw2oOWBZ0gJ9T0jtzsreiNDNBatO+D
/hFyHF3gSGC7H1Dkjo9pdVDk/TwGPDUH8E7swXVudTi4TxgRBjsIzSVMjuQnkFi3I5WyJxLGVB3d
2yu7cAVffKtQswT1cxCD/IL4jRo99XwLxUEHkHhMUh0x8tPvubLWclrySwsnbWYoAbRCbOn1yB61
FF1TPyOJk+TynSWV+9sftXTEINyAgTmcahRS5o8+u+btoG1H0FQSPy10nXZMtR2igQhAzlBRKsOQ
rFx62vwauPJPG41XKA2A6FPsGRI5SrOWB8S/ezeoC6wLoJhvc4X//cfdR+J+FCjOvuOvIUVL2pnr
+jr+bE3mdK+3P31h5BPzMpiZwmMMjWfwel9+ewRaaq1X8VP0wdOggkTczDym0c5s9/K074bU6X3e
gOn7IAPsNkV4t2yQu4Mlka/Rd4jbMHNgITyAHwoXIXoewjZMqp0jlyTQikmeEVfB2pHEh2Tlg0UH
vjRypbuAsQ4zKiXIQ0JZR6rvtHGkquklw28l7HeSllDMI65cgVfl0i+b4OTFGCpuCzjS5RonQR6h
hRZA3nZ46Y0HaZYIqVGotKyNNiUUycpAI8x3eEahESfiTpZX3jw7fSgz8pd55NdvITISLkwqAPQh
JEGBlCgpb/BbMHQL5G18V3wpNwGUuQpuFk+uaEpwrXLs27RNoZGZyNG2QSbZKMr2tvuKqcyXCSBv
5+oFBlREEfrRLqPeHKAoqTV3amS5JuREMYDnMMDEJfPtH4zZ4JnAcdFmSpfLbbSttpN4CWN1E70N
5oHr9UYK262U7q2yXUtX5404jxFfn4abGM18ZE7GF+TlLCghGIIvyIY1KXsMSOrUOcgLtJUXzuIW
2ZjVwhQCPktsHIA8CIM+JE5PGZd+GAkZH2SSRSs93aVzjesRoQ4AiRmMfrluURRXRqqV6Umecppk
d8Cqo8MeRpBka1dMLS0a0OUzmTHoRqAofGmqsacAA45QQ9QPSuDkP9bEP5b87fzfL7yNeiODjkNf
pSc0GeRJ2+a4zy02HkoUcnqWbG473PLXID5jbAeEILJw2doV64y8RawaZJOCAwDoSNvpVkHyV6+Q
2dVAT/t/O0KKmctjKKUYPzkxdkqLBgUR7pDmW4UEQgmyjWLVdCh/g0B5JTAuOsY8KwuGpHl6Uwj4
HWNZySPEorw7NOjGRNW3KPvFpr9NIb6+7z87X99/dpTqTiq4ESIQ5dl9Hd83kfcP+zRrC+jAbeH2
EhzcSkMSNDE0TSvlrkyR1bFDZEvubSOLrndmRHBtIC/TWK1wVNPcDdJfkc2eldRsaCsdei6vYEy/
BpXF6EPOrAmOHmR537fjHOuArETDMjIamkIN5nvZbM1CPY2Tdc/kZxOj/CFyVa47TVPtS9ubItWN
wx9Z/Zi1e2I5NjAA7EkuMPRJOB0q4+n2sizd5xh0ReIGpCjAbMKyxLkSmI2Otc+ZY0s/VFPyDA5M
AqGStIegZJg+3ja4eCjPDAorY/WNHpttimhWBy63SzcBXCEfVwpri7t9ZkU4GiSyCKYWYYW3v/Mw
9yQw89ovRuKysl9xrKU7AOBeQLzB0wK2YaF0rUVjLA0jwnNHgk8bQ63N8PkvS/afhfkXnJ2/JADq
06qg2tqXBSasssRFh8lBHy1eOYiLAQVIMbCXoGYHLfRLQ1HWWHGjQuvXTn4EUHxOIYATtE6ycjqu
CAe+AsqZHeHAy0Xch4aEayZjh6Hrnbw74oVm9dW2rDtvZE7APiL1tW1zZwS7el/ekSR85CjZ5eMA
bftmZYEXveXs9wiHAJhHVeEmFhgVyijZ9QZ5LqSGVlW7DXkcroTtxROAehw4b1DUR1p7ucppVwfo
cBU4cjYDuuFQgwKrL1cOwHyMrgIQenV4H2FgBHfTpZFcK+1+Gqb0ZJD+vYr0Ry0GXQm0UwsXqsOb
hMR8JRe6Gl2fdxX8bCAIgZQfRlCFkz2leCOaHUyGaOr20q7LDkH1LhFMKVVHsyhcHQSG4BbIZxrD
77ePyJLnIg2bWyQYs7h6+0DpEVPzLIdt6UGaur1dcMhltg4mI1Y66LctXT2ATMwJSLWM3VOmCrOO
0saqH3vo7uDlsuIna5aE9AUSvxzIWViyGT9ifvaehfxOAguNHKfDyuYt+eR/64eu4qW7gMoAowgS
g6z4xDC0/qO2Hob85z/sETQ5MSYFopFrGwrUe7MMp4z3W12PjmFzlwJfwKZmJSKrS+cZxO//t6Rd
fo1RS1Ioqx3OMxSfILWLbjHx7MCVQOeiNOavsB/v2FBv7Sx7GBPVyUj+SFjxEIHIS5nkXfOzadlr
mnSbMFQgs062af8dymu7UW5syvRhH0kckgsWdHoneS2tWz5IkC1F/Q3FjathczRNWNbG+Pl5P70m
Bgbx4m09fipW5FiGAyrUI9SgfOCVjlEI4R1FW4nPi46HPhCEn5CQGSLhTwuu6R4DNDhMWZBulcQy
912RaW8aiql+LZXlyrWz6HzA5QL2g8aiLTYWgJYeEtD5wflY07i63JobnoNTui8rdXfbBxdzdbSi
UH8GRA7074Kjd+aoaYkEW0Xw0EkleqlWARGx8hmgh4Nsja+gZ/XMoNtoWbMC+1pKFM5NC17JIz6A
xVRJT+CKKBxidMQZOnVNJXtxMTGoBcY4vLGhr3Dp++oUJcj1oLNuoO+Ek9zyu3UF+yUPQcVAw5+v
Ov78z88ykimQkY8UAdLbHMRJBLi+tN6lLRr3QNavgIWXlg19YAWweUxaAM1zaatItaYiuYSHvJo+
E8wNqUWzNsS+tGjnNuZ/fvY9KpdyM+rn7wkbsC7dQWLOXc1JFxdtTq3mciy4QgQjVpWpmcFsRCU+
gCP9RwmJ+ChuN8kqbGBxyc4sCdsz2tgKI7BgSftj5TmVuz+3j9Hiep0ZEJysrPQgjUKsVyxvUY6j
aSw7qynM2noJ+UQbkSTAwC3uC+kOY+97q74bu40q55t/+BhQIIJRBQjxKx4JoNE4hyYp7tn6scgY
rcfXVdH3xR05syGkY0FopSOL4MS59No1oDGO+D9kC7MsqI0zAoIdTbDQNRwwkSxlpyotvLrhW649
Vin3QnPtlXBFNoJED28dMN6jCjpj+AX3wpRDCOmuFiGmiTEuGCGhk6S0d0GGaiu0VcP02KHv70Ss
llw94O8aOENbltRHo0tjt5ClzCNGT2tLMv/eMS9+muCYRBqGZGzwype72umHA2cQWbZWnrDLC4Bx
OQiLo6GCPuZluJDCLmuHVkpOkH11w0LfJeErkBSVhgmb4K2eYUEHCYzielg6MSAO/Jj0UKVQ10C8
C8dQnylJDGQaQH7rQoYYE6WTSYEqA6kl0OR5dqo6WvH618fjwohwY455aH1pw59GlLZibfRijK9y
Iq/czAunHXI9mo67Sca1LE7TsWiIgZrLEOah49DmEiDYrgRX1kClc/uDlizZKuodKEUjv5GF3Qsy
o6lNCZbwO7xKAr1pW24UcjT6tUxuIQ+dtbfxHtIw9oMJ8Es/CYEA5xLGMU6oiMeuyvUDyTsgFqXm
O4phhdPF5ZpI2ZJLnJsUwoBdmhk3FFQjxgLq0cH4xECLEyaK+w9riK4h5sEx3YzG4uWXpbUS5pMy
Yrd6taddBz2SqttBEtEwmP73bxM869BuQZsCrKri9FQAQFYVJojP+vgKKKAB7fLbH7MQnMGDiwTU
BMMl3mlCPFPyDvKqPGQnFmEiPAfX1Uw/sPY+XtiZCytCaJJZWclKHjPkTJuhxdgVwiYfipXn6aIV
7Mo8rQKct9gsMKq6UiD2xU6BgrLi9FTVdxavVjLZ2W+F4gLAj/8ZET5FZVGcWSANPFUF6b2pT5/l
vjbcKOEWjcFZ7nGptdxkSlZekMsfh1q3hdwdlMVCBp1E0APobFTZZWWIXblqvIJD15G0f/8Awvf9
Z0eIEEzCwI/ZYRHzMtkBZBGRHqMIA6DcK0FvIUDAEHDDCH0GVDeF09rXlT7Fdc1OpqbsgowjSOi+
ytRdJykKsMTR/ranLy4gUGI6IJwzLk+wp9ltHZE6ZyeeqRs8jF2p/dMwsuIeS/U9TF7p82AvCMXx
N5fRgZXRpLIGn9VDqwetEaCzGfNIKt9FSkrHNvB766NPyHvIA4dPh8jsNmmC+fEXW/Gkpny18rUv
Xwj6Fz9J+HLDjowA9RN2Gmqvw5Moxewp7rGujVeeK4tb+t+3i/rsStFZ49g17NQFr0Og7xRgU0xS
ODm4GNo1xuKlUgGYqaCkAiDynI8LoQssOhxLW7JTMUr8rc1Ysq96JXI6DFo7QMblj1ZptU+5FmLC
M0kTFwDfn3qvJ49Vl9vv/+BdJmaNAbHU0S8Sjo2ZKaxIJngX+KReJBlkCCWR3Txdo1D6SjDF+IMx
BBmy1JgfBdTh0r+sSeWTDb6OUzAxMFUM0Bu2qJGDmbN8rNVgIyfNNtDbbadrTiBv9fRPhiZw+pyy
xyFacfalI3X2W8SBHm3qUjaocKykwasOsIRoKLwiW0k5l7zq3IqQ6UECVi3GHPssp9+kAvSjtNNB
nfl9rWu+hLXAO/v/SyvC5YoBmGRo46GRSQHv5vX2d9k4I9jhwT78TEraBu6fYCWsL53Nc5tCWNe1
Jms0C+FChlB9hi5ABrGZKntFg3Ml9Vs8L4A7zKAAhF1dzJh5YtqhJGO3uuqRNC56pghIk3FQkr3a
uJH0LBEvVZyke759NJbqTngw/GdYSJhKgIQUJe6xrkOwkbpD33qTRothA2bLuSGImTjaVWwlTVt0
zjOrwsqWbc3CyGoRHhJQd3aQGQ3S9ffQohXoOWGk21QwRCk4Z9hkUEuY4DNsKtwQ88l2/yr1/3IC
0OieBXRmNiXhzHdgQanNFGe+VX5EWr1N8dLBSFAp0YGtsW1dIVQRVnAfg/BxRlSBeUXYLXCTg4NX
z7OTpbceV5U9UDK7EPoo5rMt7wNQkIaVZ1Q/kjWtgqWlhEAQ3nJgC4CKgJBZxcjfQxI32Sko/T5E
6w28y2zNyFIwmS2gawm8Hv57GT6NWsnMhtjZqSbmr7aXX5oSXAGZ+lICvzXEaynpVbaIaAL0lq4C
H4OBJZFTbhxQaZaScDgS5qBlKcnKJkL+2yjHUNO3YTOsOP2SPXwaLpkZNI1ph8vPszLOkqEf+qPa
Yn4ULP4YU1Hk0I3Q29t0ufET7StrVyTN5Kwc8tnRL+4lfCmUYGdqcIyJg4Xm0rJcmcFQy31/BOlc
8pBBAulpSM1vsT7ZO9Br38ta9avlsnrS8qQ7RZj62dsapDdu/4yr7cWvQGyDxNp8XPCmvvwVfd6M
LZei4Zi1GuqxP/LcoMyutnZ5lNHov23sKnbj/QzgEySEAElG401Y7Loz0jJMCTZ38LUu8VLduAMg
Zhfn5srL5vrWn0FQwCoApoZH51WdjuVhlI4Epvi7fujvJFAMxa/ha3qnPyS+dKhfi4/mY3z66++D
UVRsUWNBhfjqepfAaFsTaziOwPuNfeHYVuqpUkozyK7/vSk4DSZz0HrH9gneM4JGtS0yPh4HzBXY
1YHxiJbKXZ6+3bYzb4ngpWD6V2YRd4IaligHTbLCVMakHY9q8i2s3pM17MV19JzB3Kh2zEQ34L4T
o6eN1lqmpdZ4LOp4I5G3RIEyUJkCZZ2fLJa7UY4svyTOpL73prX9+6+z8R8koKjw4FF/6f2a3E6s
iO3hiMe+6vAwAxyUVcPKGVtw+3mGGR0y8KvNY4CXVvgA4e6UA5zQyIZncvmxjuW7oqkTioGUFVsL
8Qwj8bP4K7i+MQEg+IWqTvlUNSGW0ywBWO9MyHaXYLrNCzX7iEksnwpsxw5JlOzdXsur22gmGMdj
+ws+BxbY+ZedtUWiiWD6IwNBe8k6GoEFCu5YmSuP7UUjBNMgMlChIIoWbiNZkwqFqdF4lEHw0FSG
AyOq+rcp5vwlNqDRuBKQQIgv0lHhspa28Xhs2e805WBQSZClONbKgi2EXhTF0HXDeBCCoVhJKtRQ
r9tKHo/M/CTSxkBXjLEDlCQdq1uDkcyOLBxjHK35mQVRYMBI5nU92xxDk3gQ83g6orGwzcrwpZuy
w6j9weCGo6qOUr+25rCShC3tFWRbgQ5CCEbCKjjE0OdShZ+CEAwZgkB/zKHSgVrJisP/j7Tz3JEb
Wbb1ExGgN3/J8tVG1a2W+0NIGoneez79+ahz7p4qNlGE9h3MCBgMpoKZGRmZGRFrraVZJNwaEKtA
loRs0+3ILHqO/CyAtDqnQSYStnml/IqH/KnJjXMXpytrthAOp7KiCPEXqGqePrfWMlEtSzQexjM4
qxIZv7hBWCIezb8/SHSDptqp8QFRujlUrYJtMgtVbTgHfqXC2WMRM6Cvfm4jon0m1fIK7mkpapgc
yfxDhYASwe2wlFrtLBeZgLOUJgcxPyu+8LMt7dKIdlUx7iotWLn9LPgjd4EpKwfYk1HOwhQSgpYR
qb54HrV660vjNo1ooVI+QSuRyNte3VCdWjG5EIUxCbAL/h8UbP6gyq+2QN2ElZCEmPQLf1dbyVbo
4Tj6pRQrc7ngkODHJJDPkwqCpM+22jAaJLH0Rjy7lQQ52RCq37LM8He5jhIlIpDxszi6xf5+8F1Y
wKkMQtvyJIWDZ94u4KBrQZUa8ngO+osJhZMbnyNJsy1X49no20l6uG9vaTKv7c0cJucNrmopDoPi
QrId4XbYh2tH2dJEXtuQZ2MaYrN0kRc+t9rRiC8deDxLBpfzmNfxyvQthCq6IKb6Dp3ZCE3PQhV0
fkaKlAo0v0O4Fyq6ipN2W3buCgPowqzxhCIaTm1vWJvNWt0XdTqoOeJuvRTagVteenEbNuik5Wu1
zSVTECQCMaRPlwv3zAuTKCqDFNn5M/olUR29CWoC5reSN1Bertzqlybv2tT0KVcbKzMGWWkkTMXa
ixRJNieLO64ExAVfoF+PMhxUClOD4swGaoCiWIf9cNbhOJPUZ/Vn09IPYYAYW7lYL0R4QjsFAwKF
zHE587qEEfgazItnN1dsgQ5Tefx1f++8T+/wZORyBpM1h9bU/3g7YULty1KvSgzGyy9Z8MH1Dmb9
MRePZYdGZeHDWXCKxI/3rS6tEqAoYh9+R8CdnZP45JgkvsyRoglAFoPxoChRAJth8/fHPtohlClY
L1hg53spVELF6wxGhzt4brEJS17yVri9P5zlSYR/68/jFTuzLWvqXTnoAuuUZ+FmEH5H7vduFzxD
mHZshadhrb9yIcBScuF+i2dMp/LMXO2RkDMQ0zvT4bDxRJpVE1uIjH0on8phOPnKmmzPwgbGIK8G
E4kbiT6gWydxxWz04yofz2qv0YybZW+BT8OES4/FLh/lnyvTOb3zZxdE8K/0w0pcRFm9mTmE032j
6avxXBRqd1ImMHdP1dBBzaQ75ECm7EENoYMuffMcBb1yUMQgfdaNWC9BfVv1OUrGdOXEXtiKlN65
BNH2rJIunG1FWRqFQa5rLluNL3JHtUKnLfK/FZriEocVPOh/+XLnmFfSx6nnFc147k7iZfjHte/P
7MJNZ9IVBlMLVyzPiSmyXUXHWjQ9Vcw6rlausS9dcEUvZvwzNqJj58YiOI86gvIgW9ntC/HSojeC
QjWZO8TKZ7tdaAglujEwdXoPfXi6aYeXJOUoqEZET37cH+LSG/7a2ryM1ZWNrCZpi6+ejC/FJ4gk
0x3aQV/MxsmO8pq1xRklp8PfE1PIHEfn9gU+XDGjpVGfc1k8gCA8FK7+cWh+xvGz5r6BanpUqo0x
bor8XIhbuQsfioRLHxyB2ksCddwhQIP8/iwsbVhSlwa9lJwbRL/bhfZHfWJnwY8U5UWVH8MOjefx
KUzWhj9dEm53KuykAC44n0S6YOc6uJ5ZKjTAEon07k21Xg1q9gV6yuVvTao/hYHqmEDa9ZPg/v0b
EsOU68Buy9BYzWXpvWRsIkMrWOXqR2G1tsf1FuIHXftVfvM126+SlRl9v9ATkwV3L1IZMjnu6Ui7
2jqDqPdxVJRcMsX0iRhJARaJ5SR/aGTgFt0xzKVuE2trlBPvT8rJ7NRBMl0EqErfmu2ssUuNmlCo
x58FZV9br2OwEm7fnyZTewqxdsKBk8eYBYWyicGX+ZjIkPodgs3QKbZqfbKGkfbLbOf+dZ+vgT0u
HIAbSXKp84tnY8SVoKmEAzGW5UOmUvnlBeN/k/JgJUHzvpz/xxT6diSToTt/98waRrXnKBnP+c+0
SPeJ0GwatXoo6x4Qu7/pWp6UXgrAyj/31VNXF5dkfNDVGCpWr6Xc3zlqvEb+uuRIOKzJfqEJj79u
VzQimST5CWeplHwFc4KAQUNNVD5U3kNNovGv78O8a9midKFPbS/zlCm8N6Ye6uJ4djMYyn4DUGzW
mgrfn4y3JmYDovxSupEqMcnd53b8ofz9ewgwEKgcSpCTJsRcvLROdD0tprcyHeg7TVHYen7zSTCC
vwUe4SxUOgmapCyByMu3C1M3QLIjL+BNTnezvm/oMznm5RNywfrKrfT9gXhrabr/XMWS0TSIpQWW
ZJgAQ6nZWVawAXt0Hjx/41orN5el/X09rtlZoJI9lIYWa6Fw+iXXjqc42rDNhf39I2cpUtFgBlqZ
vAZSkrNXUTloiVabkxuk4caN801O+a8f3JXRvC+ET8sEQIa8yVRRmbPY9blWcochuyAQMnR0nZXG
Dv0hReC02HT+P6lVvkp9/txF3h41oyqwVk6Cd0yk4uwLZg7P3k1drjMcBXW4E/zqYYqalmedBrTF
oZkR609xkO8CdyPH2whObHGt5XRxrhE2Zp5pvZLmL1C3qdSurZkDMX8y6TXItAeh/ltE/TRKpA24
RpCFowx666Sa0MZ53ZLx0Lvv6fgC5mk1gb4UOVhHuhnwF6ous33QiWldc05wS9m0h/Ltvj++vwLx
/Vc/PnP7RJUrbzT58Vo4RdlL7j+OOnjN7X0ri1uZljRSbNyBSAjczpLsUa7MA5e7bXlAQFMTzl1m
h6XTdLv7hpaODd6vrPmE16Ul99aQOBhIguUYoq7zKPjjc+xGv8D2f1KgNHXbjzKve4TIVvKHS45G
moNtTQSZ6kW3VkMhbqNOjMRzHlVOWD4K8nNKf/x/MbQrI7M51FB+rxItFM99a33KvWabIdYBNYGT
m7JjRvK2NIxdkkUrAWspLvKOo12CSyTcDrN4HwwVyfquIN6XH3Xjg140tqI+M7NhyHuh/Hx/kEsz
CWyL8gqlvfdC1XKcDzgr1qy6/1IJ3lnoq4dECI/3zSx5/bWZ2aBSy6+LAu2gMyRRWusk4TlMyWd/
um9lyRlpFPiDouCsnMdgz4oUKs6lePYOsfQkw4Y47BAgEDbp3lvjQl6cuOm5SmWUvvd5TXYoVL3o
ZI4vTSZ37HtbKfxscbzcH9HivCG2INJ6QPV13lliNWlRAY0Qz2ZwGEBptcqzQaWtjVayrkujga4G
Eh7SRZPi7e2GKl3FC8uq5TJDkFAhVpKYMCn88fejubYyO6HKVEmKxu/Ec3dpql+S8UUY9vJf43Y4
ILhZ864nEwr7+WzbBrRvtnEmiudBPg3DvhYdt9kHzcqELQVYHIy6DJg9iqDThF7dlQRWPx8GRQQ5
+pQyBrWpnN5zrHaABG3tVTl98uw5C+MO7UX8CbH6vNia9jIJrl5oz+PIlbnuo9AO07J/vb867zk2
qMnI4J04NiZW03nrCd8uluHgtuciORfGly7dudk5zR9M+asgfSqLjRuehl/qhy7cw2YeQPURDw/m
ayCc/EMGMAkRNkf9oTSbak0zeCGTeftps+kWh6qyelCk5+x7e4w3L+N+2H0VH7Sv96dg6Q51MwXT
frxa1jCyUtf0sVPDVDA+djAEow5lWNtUOfpIin7toouqHPy31Xjy5+LyfpH/nf3ZSRqx9ErXYrrM
joF4VNy9lpJ6tmXppFWHJPysBo70RfANRH12LpzhHzPhQ76DqqYUYC58GXWyrd5DdICtXLZ+1fK+
1B/K8dHjf0arZue/hS+5Z6d1caiEU2oC3h5td03D60/C4d4wZklS0+jaUmmt9lyBew9OZfhmupIt
d2+1pNsRlRbDsEPyTShvjZ3jD7+yxyrJdp7wEoT7iA7yMEMz4ouW+0f1rHlfpOJDmm40NbXrXAUR
t4nHyNEaFM3fQuF31Xl2AKvEGlfynwrkvWFMR82VI+h+b1hF73VnNf1AcbDPN6OiI9p1mMhnRrt1
sjf/Z2Ijr+VuRuJlk9rRJDahswrFOaZHxj/A7AoZofd5MDctuuqtv4nCT5noFPq5fg4u/dE7yVsV
hjer2TJpNstSnqTkNdtlHwTEaYdn9WJalyR8i4SnXtwj6/nafyokO4ie2ye0nzLZ7oH90ezqPlvJ
BrYby1+5BC3kLdl5dDZByCRPnMOz9cwHU6h6Ug5nGLNo+RuSaquXxXhMisxzzD6Vz2EWJ7an6M8I
A3Ufk6oJnb4f1oDm7zgKIR2TeH+Sg1a5mkPffbsiUtwWTdsF3XnEXejBdCSt/diS7yaz6oxlfTZ/
FQbqeDRSZAWMlpa+VcSjNXyLNMsOO2Xbo3JMjqWG7zVw4i7awjF2mJK9sY9glmgX8DXX+wYpNHPK
7IOTNZMzkg4HUV+5vq6OZTapcpPJRW759DUKp8F3jC/aQWBbZM/K2UP62jPpwd32/cFqNkEC1ZZP
tpjSZHaMpOfwWTEQ1zwE26Ddo43nyps2+yfb+ScSjIZyQf+M48LW/voGx/TTfcZlh2ILh9Ht9Pt5
1naKnnTnb+rxg/Lhr+Pu7a/PJiRQfB6VMb/u1iNrUe4SeV+b9K1nzlTNEKQnqx23qIx+bZSHKvd4
NPlrp+w76ew/Hga6BpZWHjTcv2+HaIZlKCZN2NFRMjwLovABPjD4rP0PWaSd0mCErb+keZkwllEw
GOSNiMaWG+8z2XppzPHVb4ef5O8efRSM7bitHtvCPVC1eXG9hEV1AknZeGAXhZ3VS4d07La1slPM
s9G8IHx58Azd8dYow99fIJlYOsGATSLa9a6JJBfh0I3NtDsjQEwPZLiZ1KfdautS87i/hn8eJrch
89bUzEOgkVWL0is77g76S+mlgHbpWcn0C6wgb4oWbOJUoO8bOnJleGy7+Esb5Zv0pfZ/xVVtwzZz
aE3RbpTvXXlSEtWRtX4vJ4eVr3x/l+Irpw4DLjkURrXZIrtea2aVP3ZnLw6M3SC0uzSVqk3i6TDE
C3X4kAnuEz3jxPxI3UJFXWxqtQ03QjWg8IbImjNWgsrGa5pdQUMJNLp1/+B7KeQTfZpug8K0iZIJ
eZZR58lY67tKVuuX+8N4R5P6x1e5S9NNT3iGM+LWVwE+wMhhVd05g/TRkCF9bOAJFTLtqI7tvtKO
prnvh++q4Fj+Y2GFO9OyU6nbmdJwzLnJdNF3uVgTa5mMzjyA7hqKeBRBwBTOOeHp35OmqUWx0HRf
UmtfZxcJ8dCmSg60pRbt2R/r3f2JWFhOTIIDnUqTXFlnD8u+AG9sRSImo9IZwxP0kZv7FhYHBRWv
pdPQxttilmvIa6MT6pju95QLAGIRtfxkyLFTtfuYmnNzyoaVvuxpn7ybxSuDMw8FIplqWYZB5BiU
wDaBEGj7Qdu2azt24WxHy5ic8kTTQFVu3otdWkLfxT2TJxmHMAsP3LEetSdPfKp+lp/a2N150kqQ
mOL4+7H9a3H2AnRj001GD4tBeKic7Cf95keU6u+v2KIRriw02P6pW898ovHUyNQzqUMDDdma4Zvl
CrsgeVH89tgk39q1QsCig1yZmzlIqiZjnvmMKT52j6LumM/VUQjt9FStOMZCLIea8t9xzRxjkNWh
iAYMteGbnCXcRv8xhAdIulb21MJrC7+4MjR7bTVVrCeGSYxUviCE88v9mjjKbxV8p12tFDeWXfDK
1DTmq3t2LI81GHJMhR/KD4poC9tml2z0XXniADFWtvLaBM5OqJG8a270GBuc5AUYf/cMi8R931t4
Qd7O3ewmEyrUFoxymrtn/0Nbo93Qfm42/kncNUca2prPK/amHfNuR11N4OwgiHytrDLuEud6Bzig
eEv2yl588G3hqNFRvEb18D5PdDO6ed0uLXorU42ho8ZwaJunqscX15oEls62a/ebNy8EbVNbgcj+
bWK7CJzkkPp2Om7Gs5w6+IVv+2dhb+5Ee2O0W//byi5bHCI+Ry2HRnBAwLceKfRBmgou4Rc0wimu
iPS9ZKdrQMJlP7kyM/NFK0ySQBDYzN55VDbZrzrb9GQa2l3b7Szfc4aCyO9v4bdyVq5AawOceagh
yFIYTkemGm3NcO9re3Mc1rbB4lYjo0w1DKIpQNC3s5gnDbp0rcxzIT2q+/BBOWexrTvhc4n0dWNn
x3grIvZxUcu/f7DiohNmDBFTLtdzzFgNuwoqTwouSjaklcdD88XSsq2Rns2og/UV1FH+Fc40p1Pd
lfjyp+d8vhknAhsQjhO6ZP5Gjce6ymtX43gr/Isa7yv9sxG3ezV9GMVnTYF01vsBWb0awoYlP0pB
sFG9c1Ptu/LjMH2c9VW0dp56+HuSWGPqt6GrkZ7DqTd0FiXcIGuhiI0BngQvefdbGL8N3aeVSLTk
V//asOZNYqEc+DV9Nz26I5p+gFtvF5/9J3SoD9BNXfRX1BiU/X2biyanyybsX7SJzHmDRCE1vFxi
WEP/vZKf+myvGpf7JpYuEzTh/8fE9AlXB5ShtHLRgMA6u2+qMx5q23rqT/7aVWzpDnFtZRZ0NEil
eHxEPSHv1bAiWw+F/RjT8KLvS/FY1YdVMrB3eqW8INgeCk8Hcv4oms+uYnLeJSmsEv0ZsoxtdvC2
lBfQUX/UTpZTHtpTfzI+BD/Gnb73npXj/Uldig7XtmfRwUhSUxvHFEzZvqV6AjrvpL/dN/EeeD+N
j6r/1EEkQ6wzs5GQAJLUChvlhn7rg3kM9vUh2htOvldfhF2yM1dKAtP1a775rw3O7oGJGKl9nWOw
c3pUR+8PZ3HGrkYzu/tVStIZYZ0wY0kHxL14lvofvtA+sYIre+qddOAfx7gyNfP4HtV5t28Zh/C6
K17yj9XW+w7H0rG1zeN4CE7FJjrpx+LY7+OD/CV8Mr4irXquPqxcDRf3Nm010KpAbwpa73bjyaGr
omrMiDXYvZ9ihGekPF2Z1cVTGHwNDV8mpsR5+dqkHzFXpjWzdsFb/aqezC2E04fgoXxCLbHd3V/E
hcYvfPLK3OzoVUI9yrI0B+X4uzpYrzU7T9kFW+mcH7oP3Rf/Kf7+Sv535cBf9J0rq7PgH6VjHOjW
5JjQ9Xdb2iWdpPgYNStJvBUzf14VV5EyEfu0yXTMtOZBKF/b8Rmp52EtM7+UZrqew3mjGkTv4HuM
DDPFIUk2CFIe9cK20w1qGxvpVL2q9giB4gdtWzjKpT1JJ/P/bz7nd5vBy6BWawrmU/8i9nvfl+yo
7KGxXblOLO6APxSuACBoOJkm/GpCQYuKVlbV/bkY95N6mLAZ1gCpizHrysTsFpoYEPC6JPjPPTpo
fvUkMZUrPj/F2Xdh8crEzOezIG/DwWQUyaUr7PSrhrB8+pi2L3TN/dJFUKOTSPZ9o/JUr75ndOby
uuHpUlwzLrLnqKH9GB+G7+a+PMCCtzMexZ9cePWf4eGkfOU5IeT2GkXDQjvYtNMn+t1p7egyv107
tW76yKpKPmB4rlBlrBz9HzW3q45kjg3y/XuzRlB+31vIiN1aHKqyFYOceYYSwhT2QbCt6pUTbvKG
97OKK0qGwSabywgnnqCrpUb4MkF06J8S77X4ANewvVrDX0wLsIv/Y2m2fqJbdJVbscWiT90JNtyd
fMwP7iF34Cn5r4Iyly8DfOxEYjw7aNxq9EW9aQgo8uZZae0xs5Uv3dP42fJs/cE4df/ojeP+zDa8
dFNv7bky3QrezemV9dkm91w/VQUDT0UGGhGX7LdFyu/o/Ypkmyyj+Vr8U6WrxZzFhwpkPf8Z82zf
B2UuFy0tP/SpU9m0vAdR2SjVMXzuFYRF49I2h0tqHb34s6//sJBhtqKd2x2D+mfkpZ+99C3s26d6
UA7DGohoWtl78zELFwXkW5maT6tRflZlAZ6k7WjY8s80uHgx+uL/1Uv1eipmrpYFcHKPUouruVul
2EicyoVzpAzPcUmlx04PD3myCT5ax/sxajlE/LsG81yK5KrhOLqMNCyO8Ydy8IDSfdbLndd+LKV/
ivhbK3HlMi/1aq/B8t34yvQsVjSCBVAqZPnFi/uoXyoHNncn33Yb0y42/am05ZXIsXjOXBmcDomr
o6y2NDFwO7E/e2YmbQqhB5XoCspK6mbxBnJlZXYDD2QpHuSwY1jhoZRtibeFFZ3U1ZfuND13fHRe
KNSGLIq8Zgq1MEcc5fZrIj43ElrRrq3k+lSWz4RnZVhTxJxc/57ZWaDizqOKQ8zw4E2KHOvJ3ZmH
obaLz/cdc+kgAZONPApFFR1gye1aJW7ph3E99udsCBy937c5t8Y1GphFI8BVAO/BcIWlWyO9IGWI
iCq83OWTlUtOUV9kbQ0cs2ZkFuX8DDoVzZV54iqfvMa0Rf1Ypy/3Z2vJs7WrgcziVZirrVfJ2DDd
Vzf8ISD0dt/AUkC8NjBbjq7swElIGKC/yhycBu2dfKsXR4AifQZYbeVAWhwPuSsAjhTBAS3eLkyY
V1IjZZjLj4KzRg2xuCBXPz5bkN7Xwihr+PHoQEnwi7DyAvmD2J7vkAks9P8+frYYUzay7wt+X35M
7Ev/3CNPZBeX8Lt08T7Wzm/+ZXd/dRZD6bXJ+fKYptnVhsQLMniDB4jGPPdUG4XTJNrGrGCIqn5B
d5YOr3lR0iIowq5aNvbgfV35jmnqZkMHhjINnCSfBdb7dt1K11Pr0FDZUHGQGE6rKfl30wz8UygP
sbdVY00f7KATaSqTYjF5df1chb0ilKT+GJWGdWjBKccbQS3ECFq2xDxpWto/1JrVeLSJ5Wt9/Evf
O2FKWS1izTsMlBmasVB3k1tXwITTJhF+ZkUR72XPGpzU1fyzMSprYJBFo1O0QVUKkNO84NnLvRjA
+M6Lqn2Tu+9WdSxylXfPP7n6en89Fjx9wpHzAoAyjbaL6b9fHXgt2ixxF2Mp6hV1oxa+fgjlMnN4
GFgrXr8wKLi7YE2H8Ja373zlPSUXGlWkqxbtF7GIwHOOD4hyucLjoCcf7w9r4Qii2ZVmElIlE4xh
5u2DVapupbo03rfiZzKvtFpZTxMkT8mexHDcQKRxuW9x4UwHYoUU4MQ6oVhzYuyWShHwdkkEyWB5
u2SMrI2JuN2xgQKuQt9k/1+YmyaShDKw2fnb3k/NNOtSuoctKDMViiRCre4j0fzlGeXa8bSwcOCS
JiyLAoT9HetqYCZoqnWxdFYzF/Lg0vH70YlAsuvq+LGs10pOS2snQaRHwwhQIXD6ty5Z5L6h1zS0
w6U07oLhUFeltQlCYWt6xqky0i+FLv36+9mcCF6YSfrKIQi9Ndkanii6iSmeo99KovxO6gK5iZ+o
Hv/+L+ywZDSdSGDh57neOigNFG0b6ZxGb6kaOQDVa8muqmLlcFzY1YQOXr4QA0tTN+TteCS50NKo
biFazPwvhpXvulHbQH+64oRLBXjQw8Br4WxQeJXOliqrokqnIUk6y0I+XjQtqTcJr7Cd1Ev91rRa
Yzv0dfXLtEIBmtzWO7aaucb6uOCdk0TwRIaFvtQ7coVGjnovoFZ4NmlPraN2F5v5zvS8x9qSt370
z/0VXHrx35ibRRZJ9TMV+QrpbISik1OUzI1io/Y/CKFWHO11DiBd9Zw+1Xc+QqR/f8nCOjz/tDjS
26jOHkT9ILlFCh/rOZMy23A58kZ331km7dKPeb6PRfWfWMhXQLALG5LzGq6bCXeDIM/MKALgVcXs
S+ck9T+iqJt+TlvlKIgfMy3eKXq+0nW6tKAafY0QWGBQm+9/U0p912pp2IXYaZOGNJe7+UNQRLuk
8hBU1dyVBP7S8Li4gvKdRIbEOYutHI2ymOmJfPZ8ZxSphNIO6BWPrQdzdPkQ0sBy34UWx4eMCrAw
iNipwt5uznoYGj2j5nzOxsaeiI+tBy0ODgld2Ym8Rs61cCyByPmPsXmyWx+73iyMSj43LdifVioA
NPGoTYLA/1C3a3qKs7hjQugD/pqEIujSCTU+85RRqWOoV1PlUqq144fPBtmhrv90f/5m6/XHCKwm
nETgBacFu50/KreK4aqlcjG774Z1GbvK9oKHyD1CKtVm4ua+tdlq/Z81LhEEGIiJ/pRKri5IYlUW
rSH3yiUaA8HuwmArN3G1VQNjk1NAH+t2JQUxW7H/NQh+mr+RUqSd/XZ4Vt+XSCVLyoW2urC5lDTq
p/HJg0rw/sBmD6j/s0PkJHk5PZ+nab4amILCXZwR1i9lqDTOVNqyFU9q9vetLI/mXyszZ8+DTguD
VlYuPtVTrdpPZJK9V9hoP983tOR6YDR5W6BPpL2btrhKijC0FOWiCqKT0FweZJoNd8Z9K8vD+deK
fDtpHn2cHHIMBxrpXRc9ASGxdam0V7G9a8OZObngA7rMVAzhfYA2Xvzik2msBNolD4Dhc9qp8Bsw
qNvBjMMYaLXCRqpoISavG7TPkRqvcfUtbVeOZhLWFOzAPM78ObOabuqeUy+N9Wp6z5qYtS8W5Py5
3L56ggIPkdz3x/vLtLRpQdFzzyL9zwkyG5lS5E3Ygr67pGW5NctfrvAyUswAObZBgmh339iST1wb
mz7maiOZbl/FYS7gE/JjHnxV86NfOq62QsaxNCQTaT+DdnCC61xSSGghT9KzQL1AgPNJ67cjiBL5
AeKPQy2v8VUt2ZqwdTzRDbRd50umxEWAyFWnXvyPQftN5wT0lH+Sut2G+crcLbggrjcRdlPU5rE7
bYOruZNVb1DNPtQvnjuWR5p8QZfEKIHfX6GF8UxRjtcXrUWEutmuLUtTKhvIqi9eCt2M2WqXViod
asCQp5EL0wLvy32DCy4BJBoxXAgqafKag5G0UY30KEyMS87u2wjI/zlGoZ3BnIMJG9boDBatUTen
KgQLnTw/ouqoq7KswtpQa37ikOdD9qnX4r5xenk0f0Bg6Ssrp8fCrgbnCVUFh+LUgjiL600TKIM6
ckoJxaMCJcYIqC89hqn5lLk0z3nliqMsxEP0maBr5yUKWnYOMC4S0FFJpSkXF54gPfue+L0z9mtJ
xcWZvLIyOxNTpR6LIiNu0I6ntLRTcsHuMkpt/8VpdTOc2fSFYh9pIdQRF0kdaSSWsu96RwrQcItV
YNyS8xssFVkkYjyltNstViidnzWhB2dv3e/V8SIMwYfCa4EJxCgMPFkKAL7MLtDFKc32PGjPSrcR
PMf3D2MC219RKCv332lsVxnA6eIhG4hGwMtEix/cz7cflMpJKbq5q1xGizea+3uIZSd4gjJmdC95
laDr0nmHv9+PPCh4VZDCA4UyW9e+yORIT3LtEkN/YyAk2UavyfDLp2R539CCmwLdnyjIuWrQzzUb
W5UOhlijV3EZhCeTrlE4IPWV19iCj96YmIXMcBxyChK1fvHHMdibqX6MxKgF8xxrNtEmWxnRQoRG
bceEos3QyBDOuRm9tvND2YTyWc4C72wNeWIrqZutROilefvDLD11OE2CEbc+YQ7oetVtpF28OuQ2
D3NAGcAhvPZ8XtgLCjUQnI79QLicmal0LvEDShAXX92GBuBLOrZHZHUa9U1EFvq+Lyz4Oca4X/Nq
5uYzdzpI9BoYgkvtwmt2n3m100HiXv5Ih7cq9nci0jrRp//CItQINAhATkjvw+0sovzutWqGxcGT
3xTfj05NorxVZW3QHI6CtBEH/rEdBGEzwvS6uW984URQEFeGzoBzVlfFmV+mQ+S5QZhpF13dae53
ZSM4YnPomlO4hqVa2gGAxsjJs5RIvs+GWXBNckWhZjcLip3I3/rGt2O3ciLrcn9Ii+5CWww4MR6A
ED7ezqdudT0pTle7AKza1uKvWvlulC815DTdWq12yRQxgyqMohgIGMwCh1VBrEWI0i/0aD2Ont07
urWyQPNs3RR4J/HW/9iYrVBtGmEsRal+MdthF3bFm6dDFVD+ytLEyWsfgfF+X3nuhzBYC/lLK0YF
lRT4lNLlGX07kU3ad15mjfol0dEkGRVjI3euo9XWsykFv+8v2rzS9WeY18Zm7lF7QTmm4aBfdNnN
gj2VFFHcIsCcPxitZP2Uxk6HMjLQP1hRe2oBRT0KVRN9G1rB3PmSSVLGxcc9p4pk6/P9b1ucB1WD
x9PiT67Xt/MQ+p1EPibWL26R/Rzqb7IHQYCXfEvcVa3e6admpywJGGhuYcmbyLBnvhu6RfG/xwQC
cTbsmYK0cVPjUNeCM0q2nxZ2k1W/6j7ZydL3+6NcOjKQMSXDTVUJqsLZKNUgHXRInfQL2PV93K0c
FUtzeP3rs8u85mqCpMf8OpwT8KZETjzu47f7I5h2wnzyyHeKEjsR/VF99vquzbEaTFh0L2b25AHg
7uXTf/P6ZmrY7DxPiZbvMBhaXMepmBkXNzlnjAW99vuDWJoo2JIgH5uYTDlUb50tGHrPkIrCuJT+
xGU0eAcENlYJZpamipPGxJ81IH/G9N+vXnCD7mZRNfQ6iaq9D7DrdV11eYoO89W4NjFz5QEhA7Nv
MSEK3t4w6UKygq1rwlkRbuXCc8pePAZl58Ah+vfpHmiapmcwwmNsotl9oYtdEhdT3MrcbRlaG6ky
bMR85aZdic1Lh+eVoXma1opbIWobmZgF5jlt4Yx4ECQSckJpi4lkW8pKknFx1eC/JjVMeECx5HbV
GqUcTCm39EueazbduzvPdGkOXmN9XjEzr2NL9ah04YgZvzTM56SSugMCXT/R6V65ay2FHFgfacLn
WQWl1izkCGgXFiSfjUtteHZSh05XrnH7LG0n4Md0ypKBQUpmFneGEcRkOXrEBCF35K5CxeiSyKFd
r+r+LFjC3diykLuzOPP21SHvfWp1gn4xxE8d9+2xPENNg77mytV+4c5xY2fmBG7dj00SMqIYehjz
BRif3RjJxpAvg9Gs5AsWPOFfW7QZz24AVte4XTo5nFgrtgzUygwdUz38dcSbSD94rZAnoBI4G9A4
+K0lhhwNBAp1kylpDrXlWDpSOVR2KRtrPeMLXgevGrSwMPJytZmn0K1aMl1TJvFS1D/p4XJS6fX+
gBZn7crAbEChB5GWq2IgkL5G8VOlADD1jvdtLHobJP9wi5Meo853GwqipPaqfEiNi1YfJe03TRlB
fqloX7hvZvrUWRBnrv41MwviaqtIQtkwlFgP3K1WwkcI30Zrp5kUOFU1fG+yRjsWema9+nG+Eu7m
VdvpTqjyakbBhY4QsFYz90P/2HfBcZkXjXYJuR0OaQuj9xsvThsivoPvv8rJ90Z7adVmZZPN22ff
mZ6FJrkQijEwMK1gU1LqU1mOe8mPNgZR6mcKW7Ln9ltPUQ+pFT9XbrxyDVgeu0wjhSRDGEO35O0C
dxHCUEUb0aALIVHTeyd0o04kQaCpeQBbepZ1/xzmOVxtZvaSRV/ur/vSHuGQmbiaQRRBhnlrvYjV
6H9Iu9ImOXFs+4uIALF/BXKvLbFdLvsL4a3YQYhFwK9/RzVvXmcqiSTcb2a6eyIc0TclrqS7nHvO
UOO1OZOhBblrQXI/VdW1cHfh/UQr0AUUBi6MSoW46i6ikHmui7psmHNGZOiN7Bu4nrbcCDPw8vB0
y/v3+4tayjHQWAAHHWJEMUAhHUwTA1LKGKkOeEOCcfyUO0Fdg8BxT9VoD6HZoLNYMDuflWH8QhuP
uQmYtdYaK0vXN9I5KF5C7kbs7fWaadvDW7vSPT/G3TZS9wPzHSUo1uA4S2ZAZ4WGPEoKwMdIsXAO
8JgdTyjRK9zacHfYAyuz6eMNtaxDTFZuiaXLCJMoSOph0QKu93pNdt9A6pUb1rkYKUhgKvQji1Y3
DyWh1pZAo2vldC5dsKgh2GhNAeGHtuG1vWlSYiVPdSSmLoZ7VJPqHmr6YE3L1mS5Flcm2EtRvwYs
TdZVcMD1aLoDVjYNHSBNNigCeK15TfyQpNbKOyiPFX3cOeaFMenImx1Ee1tEtGfIFYJegU+Ftadm
DdY6BTJMAdgZB29ojDbQ47TeaGO5MUmGcZKOfK6jWgWLQT1tuZ4Qn0e29gJ8aLMZi0Y/Iiuq9sqU
YVA+XePYWLopxNagswlSD0uWCEnQsFUZ2MrPTT19gQT4Abu18g4sm0BgBUVPBApyIyhPmmpykCuf
08L6Q7Xm+6ROazNdS+dFoCAE46+QzZHOC4nzduw6E3tvcr+ItJ3T96fRifxYYyDlSf5uluDjU6Om
LZIUNNCQ7kkeXORlCmIv6zyXXHs0dcFxN7l8Z0BZ8WcxjsP5/tW35MdIW4E+hQ8DvCItz+2n1hpc
BKcJaIbMCQi9tvZakCO61fa+paWPhfMCon8sDCGd5MSlAuAqr0UYPNjpdnJxLC2rWWMKWVwPgnod
rLJIHeSXg7aYkrCoCLEqvstJDf5D0PRRZGHF2iTN4oIuTIlH7OKRcsw01UYLbUgAiocghYij55TW
2vTF0pWGYBSE4Cax0PKQQh0i4BYx5LTObkSJp1hd6yX2PIBYK1pLidZMSV+I82JAV1UE9bW146Xl
eH2KqbRinFfi4KXSJbTCAPNHDwtAbFnzMsK8YG4ZGZKv6iUb3hW7C6xiV4zb1M7BN5hv3PQlXqPJ
WHQN1O/Rb0fcqsvZ66SBh87NYNSk9bHsjRfm1C9GArpPqw3/ha8jmhBUAAIpLLlG0kR8GgrUalSj
eNITtATVv5yu/rgokB0LogEh7Cp3bLsitphbjvZ5aLoDd9k2i+JXmqgPkI74eX81S1fghSk52i64
kzezA1O50R5N60+qfyV9sxX461UNnaWPJMRA8D9BeyZzaSNOGFCkcewzrzcxaI5LcBtvijVA/poV
ydNnTcVMOgLPs0Y8Ood0DFC/pvX2/r4tWQGwEwqyyJVR4xR/fnFBYI0a1UrceKQvH9L0SGLdm8bG
V4DN+mtLaErhxkOSLLI+yVLszI6iiXyIQo3BR9L1BvmYjdOVpee4zVryv+APiCBRH0QVDx4oV5si
N9YnnSXueWzTXTW7iEDwNf1Jqf0x7/+UelSsREALV62JQXR4u44SOMQGr3eyApqv6cfaPZtW8adJ
S7AzjcqaMshCSgt4KuJBrAisfo7kFG3JzJLzzj2z3icFOHbhGaCsnBuPfq/p5v4XW7hrTfxHsBaC
pQixy/WKSg1RhZP27lnLZuqpGYm91ko/U8Pc3Te09LFQSDOQV4h2ufx+RG7SzInO3HOm/Wmro8uU
rQVjRU18W/9639biokD3KYyBY0qWTUZITjGqMbnnuA8Bcqu0x3yNAH3hTIk87f9MiOVenKk8S1Jo
QgzYN9fw0SjZxmBBVuMqSHmycqiWdg7JkMhfUFdFiH1tioxp2fAGqxnsn0OmH+svDBPKs5hvWmuo
LbkecCroL2toI91MuBesttwB3azzkEJh0k+azVN2dDoQL6OjdP8bLdUPwOr/jy0pJ5tyh8UTU7GD
hV8e559AcLphekgHb6OAmWuNYmjpg/1jDvz417vI46muFVDnn22wm7Qn0jyMXy319/1FLe+fYM8F
CAX9anJtBOMMSutMhnvm/HubvmrGl9INeNt7bvxMjDwY14QLFn0D/GL/NShdSIPJTScmswtEWOw5
FljFtLd8fqnVh6FpVy6/pVNlgctBXH94SD7IZC5cvh5UbUKbzEUn/tzyz0P9wpvOv7+BS18Jobk4
tGDmRAfhegNna5zaEtSbZ3Cn+Vp1NusxiIz3Vf32pbXYGGVBNAuezJv2UoXJqU5r4ehR0uUBwKQ0
dJlaPlak2v2LFWHoAKkG2mXol12vCNqNrJqNCH6nv2KQy6vTELWV5F90XsQFgR4C8m80GKVHgxpd
zV2VRWcWBbnp965X2p/vr0SmzBKhHmxAkE5gKsWo0fVSyrIzMDupRhhVNrMtdrc9OFrX+syoMh/M
z9WDVmRfCXHYBrW02eegjj1WtV3t+lJTnrNJGwJjTuZdmejqRh9yYLN0dXokCehjOsxkb+7/YBHd
SrXhDyAHillQLQeK8fr3NmBqHDvbjc7drD5GLH6plIcq+lQMw85Ea2pyv923t3QYBXDkv/akGy3K
krgewJ98BsTeBcc02tRt/CNeE0VZylou1yXHpqqC/dLMKDonJvntRhoUhrIyYKicANoCdnwNqUu0
zdrcY8ZaXWDp4ACAJpp7qL7eHBxnLvIpx+zWOeU/wK/mKd1Ph67VOpZuAZA7wwxyClRVJEezwe6s
p10WncvJBi22wvOdluvfusYAoahirZGLLXw3jD2JaRYImkD+Q/yci4tN48SNugSXjmmGJH1v+kGc
UgvCZdWaJvHCA4FsTGA04I6YL5deIZfOQAXTQjnnED00atBPlpOvDQ/TIIaRfSOP/Llee9UXvhlq
nmA/dEUeiKf9en1R5RRTQW1xDiagw7xEib01p1yygWl5oU2GsjWWd22jYcqYKZOhnDNOdgOGS6KK
bN18c/+E3VoRUEEUjYVqOeShpO2LtQYD7hSOQXC+4sTwdIiMEuOvBxiurdzcpZHmAskTna2K+5FR
B8maPtmtgwsLaPuaGFWH2IzkcZEqYIm8is4FqA31t4gngdI9lsPLv9muf8wIx79w7J6rZaSnNc5R
pbBT6hrzUYuqfV25a9TCt0foekHSVZuOrZH2EOA722DraYMkMHfubvzLmUw8QOg0oQ2Leo1uA6wt
bVuZtghABuKKEa0ycnxV3dpAVGWgbsz1lWhnIT4V89awpQmoE4pD15vH9LErNUrhBd227J/VafBN
42Hipa8UWyt/KcjnmCvbwq1X0CEL76ywbAkGeVMgPKXPhsyFttTEZtbtTy37wnSvsqG+UG6ptSN6
OCfbtgHCLnWeo5eKbVVlA/UMd3xWk/zNiJzPrFybVru9tvCLsBmqDnwkBvGkGwSKQKaeosaPoa7v
FYjYU8sf6iMen/EL6RM/Du77rfjXXT/cAMaggIDpMcyL4KRfbz2Ki6xDhB2B8giXIhuUJMhqaqzE
mguXiQjThZoHknlIV15b4Yoag6y/xTZPuK7yDUJCr1mbKlzYOYyh4G1BbGciLpN2rrbTnCsKLvy5
Gbdu6xfDKwaZRSBIp2CafpX27/t7txAdQN0B9W2AdcHWD9ju9bKgomR0VceUs123I9s0igaeAgWj
MuBPmbvxpzWwjHiY9yg/K2hM9X4D+G6HafHO/Xsgg3Bg18YTDnlzILCvf4rZDo3iVKZy1koTzfmm
+TEaw9rAoUxiKW4FMJDgQUBqjL7pTWY3DaM71ToW7BQeIeXBsKGYhEhInxzf7bZFBSq4R0fPnzGy
sO0VzGv9PXgQP0EgeQHrAuu+nBqZlW3FaOwqZ06OGfsKxTWn9aHfcf/TLjnspRVpOymbcjNybeWs
0LfWedGhrkrnFRu3MTNWIipBCFDQsZIPRa90TGNxHoconaTFbmfzL1kdTJ/qvx95RHFGULYI8gcU
4SU3nUFXwGetjMMs3gE8HOT00Z0zv8+//f2mXdqR3gy7tfq2s4o4TDIA36bm2IjZPbryWiy8f1er
ka7sdG7a2LSwbVk2ozlyrId9ZFpelYCKZu0TLTq8TVwcbgOgZ0uV/KAZG9prThuHc/2t0Dcg3sw0
Z68r2otpHBJaBBl7MYvGG88taQ792Kzh7z7oqaQLGoM2//wC6eNZEHykcdvF4WtqeUAi6J7Fg/Lc
n1LbS3Kfpigd+SzyH/yyWXkdl3Yar7KoD4BY/YY1oCGFEKgb4lDo7U2brP1ficNxWjkJS6cN/PdI
dVAWReorJe4zuB9AyKDHYcGeKd04/S7hK765EAaCtPsfE9I7xxWT1NFsxKEoIio68yz9yS6S3erY
79IrBAYZoI5tAVeSYxkXhNN2krIk7F6m9Nimf0Z26mjjp/GPnj1HaroGDhKBuOwgFwblPKeaIQfN
1C4JK8vyhvlPo2TQEMQCI0GG8FBriUdAxV5krXf/uC/dX2I+10IpHgX0j6juIuQVfVcoy8Nwzug2
d0yESV852siTgZ7eo9Ov0ZMtfcJLe5KX1F2Jd9Nuk9Dtwbgynec88gRT7dogx8e0pbyjCIlQRcKr
jv8jJSUNqCbGtuJJSPK9OX2l7SmxfnGn9pj9AMgZQuE6fiQQpaxCbf4+Vp9aZduUwy5t/sW5uPwh
0ortNFExwEKSkA2nIv7ektdkXHGfpaMnpN4t1JrwoMrqooWbjXNC9CSk8JMuIr4KIspuWOtWLfkK
emIO6DIwP4Jx4evwZOyJnrlWnEKDK9Dq7yNtXrVyn4Wd3f3Inc/3HXPJUS6NSWfdSQyW885JEL6D
ZXI0Trn2kjCPtN3m/2dIfh1KDcij1k7CNM0DOv3Riso3Wg2FE7JiSd4/TKDh/RZTBij4QHtKflo7
nGY9yvi5qTZupm5bLaAN2Jv0IJk3brTyxN4kZLI56Y3tNRCGplPOoSxhIL7zSRVoyc/Z/hVbIbG0
wJl+T+nWTFeQMPKDA8yQroIzBsM5qFpCLODaSwg1U9OMdPU8s2ZbKBCsNBweslEpfRAVHbpUfb//
AZcMIttCjUh0azFadW2w1BgbrLzUgJyF5Fpl7Qv11e7w2pmpP6Rrsn9L1pBsociGfhVGOqSPSHht
N1yn2nnM08o3W/tnVKnbiDlv/TCd09hYSwrkt0jIaYpBVoJ8AFAbGTDglLRuKUYgzrOa+/ZgPlT6
/Koq9RF1bT8u+he9iTZd46zUQsRnurw/JbMyeGBKwYk95TCLwOLdRZDiqu3r/Q+3ZkK6ojNwXiDN
TFD/zcmxLLotGp4rR06+GQX8AUB0FNhxjMAFIH0tRuOE9nYah25cbmfb3eG52Kfs6/2F3H6iayvC
Zy4eUcNy0yEqEJurYwHlzdqvdNcvtU9FkUMGGJ069xGNyE/3ja4tTdw2F0ZB2xiRoYNRvcdMawwk
aL1xG23lNIsNunYDLA0YUJAgAjOJVsa1lSk3ZjqasGJUraezxrdb7mOatMjWYFlrliRviNypUvKp
ikOInKK6MKob6LPka231xV2DxJAluJFQvJbWw82qH1sKKyZklCoXvC5NsPoe39QU4HYoVAp0D44t
Kv+SlUahqmOMiIX5aANWHytea2P4uHhpt1WefMw855ieC8AZcb7vFbdnCpbhxAhbUQ0DPd/196qK
CiImvYvvlZASwU0G2tfMsLf3rSzsIqoUiBoRa4B9Qq5eW5URtxFes9Al1QEcCl6nxYfcer5vZcEj
rqyIP7/w8FhJSA4OsiTUHGeTVF+odUw6ulWalVH+mwRRfC7k70gQUXpC2Uks98LQqNNMN0oENnr0
I+8h9ZI4gVmd6fjesKey/d6rmjeZBz5iLANqmeXfEqN82EdBGCgWbCrG3K7tA0wPIGxcpXgltSCB
9Gk1fpk+AaG/Fn0vfTcxASBeZnBamdIZI3HptG6CTCKL5l01QNpgUPa28fL33w2DiEItFdgf5J7X
yxmBHXSKZExDzUzB7GL7JHpuVeCf1zQMlhwEXQEkL2ATwFyzdAV2VsXs3pnS0HR2ECE84M5IVEiG
j9FK6XPpVIFPFFV00J2hBy6vKG7ivIJeQhjpyXfI8+aepsZ5cH/bbgI2lOhVgOfgitg9eKH0dUBS
ALXwiuZh2X8pp3Nvg2tf6w6FsXXyegv4hz83mYcUZm0o6KOjdX3LCxw2/mupAM3gRF9/MdJPqhPr
ehYq9uSZkFKcnZ1qYSj9eVTmfWOnO5v6fXoy7Hardk3AijeWremX3G4yAIRCJwKgHQC5ZLYolkYR
VdIoD+tzFa4R19yUYLC5GHxHdQK9+A+3vF5iZXCqZHZchHGJWYaDC3HsKBz7/iEd8r2rbnLg79In
O6c7J9lB/ebZTfY1JWfcOCvOdHsIMfGJbjCybnxk40PP8OK2YUYKcp1hKsOp+KXT38BJNnzlRlsy
AU8CzA8oUxP90+vFpgQKBS4w6CF7a/pn7fGv0WnYTfD//GNAujGTpDBr8BOXYWSantKcqKdNCLgf
MxTq75+KxaWAWRcTcXhIoTp7vZQpi7qy500Z8n488Ghv1dVTYSiH+1ZubxJHbBXCeeBOAG6Wnk02
d6ztDa0Mk8k6GuhvkOInVEVeyun3fUMLoQEs4YyJygSSaLngYqdUjaeI4NMUrZ+CmbR/6yoQreTH
um99DQJIloEgMlpDxS0dgCvDUvY+x5YzKRkMWzRMeOMN9ZfUONLR2BUl9fNBCSj+kftQuNfx8PTT
O0JXC+VCN7y/BXIaLHwH1GlofoOaQLAZX39RkFIBxD1bZdgMvRdnsRfzzzU/WLh6DFuQUK940KK9
j/gf4GRAeqWFg1nbsVEUwXnTpi8G7cBjXtCKodQ6Wgeua5k/a1WxzWpj2N9fqbg2pWsV+QcudLSX
EGLIcPKiHpQRTDqgDTT6o1UgE7ADRw1Sx/g6KuOKsaVLHFxgLh5CUfICudP1vjaFySCoPlc4KSWC
FcBOno2MpkFPoyBTOPXLLu22Zml0ASbhlF3t2MUDlHPYQavLZB93Ux44Y1WsDPssbT+aszhXuDFA
xSRdFRyDj9XUUFzpbvVgROaX0ioOehEdJho9NdUzywBfvL/vi74O3lpAi0SDCx3p660woSs+9qlV
hbb2NL4lfDfouN7HZofGbxPvhibx6uHFso9Eaz0BkslfiyNdYyRceNDQxsPwkWDwA6ZKcvS6AS4n
jqoa6vYYaJv1xtloELdaeU6Wri7oukN/A01gvClS1NBpRkmQO9Whs0M76LWwA3XlCy5dwZcWpAOk
mxMjswoLCUKQlPxO5rOxYuLDOaWjgsIR5n4w6AG0uCm86OJRbHlHOMo7VTirrofujKG8RRvCfxk7
B5olFQ2MaE8S1ePVhlnHovgBjjR+ikBvW75P9Vv1BHqGedzwbseRcZlk26vostx3q4V9wBZrOGAo
cQFoJe1Dp/Qg7dUwnWtl027qhAwAOEcTtlZnvZlVxg2JbjTmWdE0coTw5fVmzKXZa5UxVEjtjdKz
qQPeddUHInzTm0f1J01fKbrj1PTzKFBWwQsLDnVlXfz5xadwq3nmVYK6uAq+Kudp5k+KdszTH/9i
M0W246Imip60VLWDwmA+AeCIayFSkOjkXgctgixZy3hkeUrnYy9FHo4MQQwmS8dDrSDnriS4CuJ5
31Kot8XPA2r/revNgFvx7JHRXTZzZLC17zphlW6BQQQNmg8xSS91jtmXNH2Ox203+hrtPWg07Crn
QYvYUeErrbqF+wKZEarDoLtBhChzi6YdB/cUsauwqEEDZTqYiexpvgYKWvq8wIKBkMgVej0yyIC6
4zwOllGFDf8Rj+ouBWNzPXuJ837/A98WxdATFzSfmHICF5o8F61qRe7kXVGHjf3JBeA1bd+dKPcn
ANHcn7w488haOZ8Lz+2VRenWz8auyBK0PkIHfHJNFTTQTab5O2nKYFDSFWOLhxS0TkB3A3gNIKTk
wFoCiYLZ4HU4TX5WQ42Zvtb2i9u2AWOdH6fWa94f2GCgZmGcm3SlNrKULCKiEKRIeF8AnpfviAKI
O5RhEMvV1Kv46Klp8hg5w7axlRdOp+9VHXtGP3wuxxbC7u288uwsOStOFargoDNDiCNd2MmURkMC
mGRYqZGybbum+jq1irpSSliwIhhpAdJGvoTHVDq9rpUUWdHkNByb1t5wZx4PZca0ldBpwVVRFUHw
hMxeDLFJe9kqVuPag0HD3ngr4idoK+8iVdtrqbZ1qe3bHEiI4S9Bk7iXAJMDqhEAUzx5MtMca2qL
QTmpCcu8c3xLq3V/GIw12tGFIwED8A4w5aBY96GAdHGXF3NSxYrSNiEIUj6rxSaNh70dcz+1/qwi
DRaexytb0rtBjcxpalQHQnNC+3E2Tkk7HU2Xr3j+7ceC00N0WCCIUCiQQY1mVapp21QsVI1t34/6
3iCNsWVjdswy+kRS9r3rVLK1nWRtdPM2koVlkN6KUAu4fhmCU+AgTJAnY+FUHusMKZL7hEqQkuWB
7oZqtDbxc7ufwhwQCGLgFrV3cTYuvh0bCJBntsXC0gra4aTUTwDNrNxiC5uJXwzwGgoS6GbJY9cM
tjW3qLpQ480JALhnp/2epycQSG7R4vtepxt9Nby5PdOu8HjU64DKR7An3RyccQIphKzDllFzO/GM
+EoPgOb952dh9zCFr4vhQ1RZUKq43r3BYlWhFVYfMvuXYp4rs/bK7O2+jaXdw+gNBEAE/zLe7Gsb
Ls+b1KZmH2a6FqipgkA1T45DW/hHKKS85zQG2GhNcmihWg1cumsINhcUEPDXtVXoDVltnnddaJb6
c925QCvqB3eIPTR/msR8mNPUy/Psrc+TwIrSYMiesqJduZgX6hjiVwgRVNHqRXZz/StKiERnUV93
IZQRAmvc4KH0+mLTTt8M/UlTVK+uB7/BTMD9LZc12xDPXdsV3+TiVCi503A+Nl3Yv3MncAwvV0IK
0p45MJ+SVyjdJJsR3SndcyvfXktTFl7dK+uyQlEZzyYeXVhXU/UHG35zvotjwxu1doNbfGr3INMC
B05g4NG9v/Dbm1z0kTSwIQJkKAR1r9c9orxpZwOD5eq3aR4IP+QUHc3em9t2c9/URwXyOhm7tkWu
bYEMNM+RAcDDBCfTjkbPnfFacdAYQAQDzNBTo3j05zedP1dtjIrGQ+n+QhOS8c244mZrq5ZSaGNC
X7+Nhy4kyXAwXbBBQEbe/FES52Ey0hVjC7mCWDdK4biWsJ9yEgoRBhskh2UXUqsgvx2dq0fUi9wJ
Gr8qe+/nnjM/naJu3uQgd+g9J8pUDXJ4rKq3xsD7zRxlJX1pOrSo4tI0frZVRgsvHQv7U11WhIKY
IefmZrZIejYyRtoAFPW5stPUgpa7pDZ79TC2VqafHKVKnlOdV2uM8bKW78cBQikGtUAoqaAoo15/
3LZ385GYEz6up27q3bjPnvW9vY+O6gYajpCB8Hi/s06f6p9WDCXhwF6pTS/eX5c/QPLklOkjM6u5
C7s3mm0NLz6TTZmfxvHXrO6zpvfsA2uCXFsJWG/zHnxcnQCWgtkEDAvITk15lvcJ1t2nfeFTK4q8
nlTlfrSj4atdRnG4corERt6coguDsu/mVc1c0AyF2dhA6afZE+BwbHLI7TroUHUsx9fSmH3Iid83
vPC+osWBoQP8HRVWmbwJ5xTSWxrpwrQkup/HOffMYY63960svK8oUOAiQm0PIbP8vipmxzrVLvqw
KU9d+i0if4i+EuktlPGQYFzYkN4YO4ptNYaWUWiZb+oQNsVxYBu+qZsHDsqC9gQgTPvF8voTaR9Z
8yMGAPv+Ihfv+8tfIL02FeFz3PO8R5R+TOL+kbV6kLM/SY6Z6E13cvTuxHj/ucvXuBqWPiLqP3BX
MTMPnqTrU0qTlrgKa/pQmR31U50hfMFkQPTl/voWraCkgEo8mkSol15bAUdN3FDC+tA0a/VQENYc
TEwSr8ATF1JlVPUQwIIAAohMtFeuzURsyCKa632I2b2t8cPZWX7tQ6L9Vfe7p8pY8X8iDpZ88C7N
SXuX6EPX05T0IU8xcmumYw7W2LH/bnArCWaa9Q+UKfMzRgkxsq9r1Um3ItSBNKf3QdiTbuY57gLU
NNQnjG9n6GCXzqEYq2GrJjPftgrmcA0SNa9N7hZPtTqDXj1O10aIbgMsAP0FXh3dAyADbrj4J6Q+
Rps6Q1gqNPmtN0XiV5xpLzWPtYe5pRHmsPUCzAbQagABD527owY22V/3PeTmmONXIM36GJUG056c
bfW6PbRTVnDAx/VDCl4SlsSHrltjS7pxRGEGbogaHUT18I9rD1GSCUAt0nOcdLN4i53OGsHrwjHr
cH85N4/Ahx2Ul8H3LIpT0p2sK1Ue84nxsEEXOij08r0awAhoFBNUqtI6uG9tcfNAavdfa2LVF7Eq
yRyzihEwhZZbRb5rFcpmLsDyzlAo+dvr+GNhaDOJKWOMzEobWOUNG6Om5SFaDl5DomNRDoGdziuP
9/J3+seM9Ig2AP1kOnizwsQxP2O0PTqSwU1W7v3FbQMBAIiEiQj3pVspVXtO02TAtmVsV0HC0mrY
kTva5v7XWfSFf8zIIK3eNXJnwFhp2JE/3XDkEBIesk8NGVfsrCxHFja085maiolP42BS2UY3I2t7
z+rIyrUnbrWrWw91JJwhlCOB7sHwoXTJUjcnaR6NPFSzJvlW2xEYTRMWDR5XrWFjACMeRCmZAkiL
rVURFlYIuix090BFAfiSnNEXFCoGdlmMYa+0vlMgEbTYRsPU9P0PtrRCEKjipoC6BZjVxM+4OE6J
lmLXtHpEMWtDjZC0UKguRs1nCZbWO4CJl2uTOws+IqjzMckJuAaCZmlTCW3BIUjmEagRvfQa1kPu
U83+pEmN2Yyxm/b3V7hmTnq5HKbrQ2bxMeScb117br0O/AEejcoxMCNn5V1eOMwYcIfDoDqCmd0b
+FRHWKUn6hhWRbk31GGH5tbfwkfhlJcmpKNs9ISDL46MoVV8NVoetMpjbvyIojV5nEUP/GcpH4/p
hWtUrAcqm+hjmBdfIUqy0fIGOiTTysUkbRhKLQRzMojIUFICjF9uACbICnPbaMipona+Vc0IrBhJ
Nwf3nWDZChomYIEW/XLhJBdrUfM26u2ckROaouOOpNa7VaXlykMo11H+sxZUxoQFsNPInj3m2dx3
+D6nGnpT1GNdNr9UKptejJa2m6TW8m1UmpuYOgz+1+YPSl1wLxuzeZOMYG9OwPR+pOpseZBsHv37
WyBH/v/764RKihDpAL7zeg+cdMT0AOHklCQzJnaIRxJ3l1vugWtVUBanyARPdNqfWnZWnV3V2F48
v7Jy5xDUneyVcyIO+cXN+vFjgNUS3DeQMEex7/rHKIqalQo679CH8Pv2h1tmHqt30TR5Vr5iaunb
W8AMoKKGSeCbqlqC+lJbE0U7tYrZ73P4ml/kI13x4w9tL3lFmJMHzhA+htaHdJMWFaPl0MdwsbIg
+3omxp5HybA3R2xv6lRqOBtdFtRO/LWO8J3NhKs7rvcHI8o/g8auP/QOgk42QbxJ65pmC4E7CEDw
QfcN/Ju9jEUYuK+YEjhdQVDjBdttG2nFxnFqJXD12doPJiQPqqrRgo4rr6ael4dk0CJsq/rW9qOx
BRA32dx3K+kB+fiQwHhpmIwALPWGpLWx63zgs0FODbhn9r2jRieD0vyXkbTfeDk4e2iIOsFYMP39
XxhGJg4xR2AcbmT6ktzV6y52yWlWrC2L6FOVVFvasmdbnfZ6PB3rYo2zfsmTQB8HOlUAfSFiIEW6
StqzMTEK/ZSgjAstr+PYTmvdJTk9/thQzJxhMAUwLvQQ5HAQxHEo9OuQNa52U7ttdslr+82dvTTy
+G/rZ74mDCjXjm4MSqtCZ0frSQSDmT56cbnRfiq5V/ywPuWpp/+IX2I96CNvjRBy2SxqKRoU47Fc
Obo2aG5rDPrDJx69DElQPOeP1sNgbNXe055A3fHav7Bu5RmQ8Vz/WSvwH7h1bFD9yhS/bWWMo4op
vFPb9348P2ZpUPONqX51MpS4M692Pb1+zVTFK7L3VdTc4hUMLk3onAMuDkSZVCcc6wiS3DwiJ0Vx
QEGVGZjTBzXq7BtOXB7KGsTgg2rNm9nR2l8sVpptE9v1sY4NgOfd5lOlaLFnaR1AFmnFHlo2frp/
qKQ3/z/7g3kokJygnId77PpaTl0FLRkFtVKNOnNYl22/IXpn7mqdr9WBli4OMXr1H1MoeF2bAlKl
Apw21k+zvrHSBBDNg0tQPyzqA4KCB7KWOMoVE2ltoH+8NsjzyWIkx9p6gx6nZnicSnXLleYJZEnb
jNU+JSdNL7aKNfkAc/qs+nF/cxdXjCaVyMchVyire6M4PqD9muonowXgvGvaN6qqAbHn79TKkcLM
8a5K85UAf8nn0K7DRqPDi0a8DGqw1GhU4sxRT6l+zEdnF5mxb0zkyZ1/d19j6HvogT4+xjY9AT0T
zPghjc13E3pf68dvwb1w3vEIIwaBlLXMKhPFblQlc6Gd7LLcpubnqFVODYhc0k0xPE2AlxGqHlX6
HFt7BlBtFb3Eznc1ileejoXgA1EnerT4BiBLu0l67LgtdINrp6h+wpfG9RNtpjkCjulP7qZrd46U
gAi/gzUHc1Fob7sg7Lz2OwjENZxGRDs5MfNMbdyW1bRzaP6VW6aHnpMe0SCFCl9Bem80T7YdB1UZ
n0fWvqRVt1GmtcLQ0hMjagAQV0AwjHaFlIENk5WUtWJrJ6Y2rzP5khgYGC/KT+4AtvwJdK8jCh5u
PB46/Sup1tDnS7svql+4BlEvgidc70efW1bvjojHBkXZltNRa/NNxQsP8+raGi5ahJFSUIZa0X9t
oSB7bUtndeKAh0Y7ae1xeu0qjxue+9V6sLpjutpEXggPBEURpsTwN4HjvzaW4dM7Bc3JydAhhzJM
vgty2eT3OWOfa3T5uBU/Wt3kTwCiMQwoROcJCin3r5ilnwCSQjFeqAKaIsNjXavPcqN3ccBQ7wuU
ykKJzC7W+hRyNfjDpdHtQlkRxTGEKdLdTYwxxXBLiqRtiHZaDAy2+VlnrW+xemPrybEGt8MQBUOX
H9Sm8qLx1PTzllL6nkzazsUNVPAUzA+/awiCjXN50P6HtO9akhvXtvwiRtCbVzKZpsiyUklqvTBk
SgS9BWi+fhbq3JlTRHISob790NER1ZGbADY2tl2rJeggVi8g85Vcv2ujy50oB6iUaItAGCBY/dJs
wRpZDHo09nRC1BV26Ws2hoNxUZNDljpvtw9gRxx8UQA5Ia+LKSpxnt+wc0XrZwRZbcq8YFqAZ9Rb
595qgoyBpnTsFzzgk6wAueNMwZoC1BhpXgunLnqmmkdqmDpNBxqCF9b2zypBa7p38Kz8nqJN3vmS
r7/K7reZhhpPuhSjrAPy//MFnP8RszFguhX2GYAonjIpix7N2ZRj4KG55G0SUxUkyO7PSvtDlPxT
OlkXRxnekDPDO18HbGan29t/fd/5PrgISNBEB2gWwbbMpKxTjlgT2a+V5YTEBAN0daRoh6Gede6K
Z7Qy3Ja4Y0y3IgUTU/dNWrEKAZClUHrICqM7OutqvOhjPoXuAtYxMzfr34OJIci+NMpgrDLXV2gr
40rngra2bvshwjvT5K6dwajrkafkynEuSfe0eGt5NHumPt9e9I4BgCygYqBTEdcfJ741dbaSD6xB
N3fUE/OYm+iots3sC2gEa2YFyvCYAZ7c8Jt5DtukAQj7Q6n465fRDuzksZqP7vwLXRaLhiZPpG0L
H/QtsmO5fnW3XyjsRpqSAtVUXY/SJvltkswHkxCQGsNl9pNkvmvLT5hrO2bq18S9VFUM9y/VHjLE
WVSWExerTrCW208Rntu1BwTjis2MKPoeP4GgVlMDZlwmdi67oGoPfS7JEIroff+RiIZ6DL3BxQFi
3vZ4gL/kAXTW1SPVGCZ/mh7tyV+nuG9dP7e0i+7+7vL2rKFTATXQejz22ucFIC0jAQdkd1zSiBaB
m0q+6p2VU1RQfA6SvzwLAyiN7Vd1ets1SovwGfRO5Wd9yYawTtl8UJf1vk8M5XG18oyD8DovORsw
7e/VapiO2rOWOEBVM+1/HDpOBy+x3aBrSHnIPJediTf8wP8UeQibn0BB8U0bneJudMr6uSn06oGi
2H2Y0dMWmGu1XBgdtH9hdDhZFXcl0ZctJkr5k28zprynQCbmIz+4PDeaB84qs1GCxrWfDC8FKGWj
ap4PtAn37584+JV88p5TlV6Vgk23GnUDWFGRzcxD16P+avtum4EJ11cW2wc1hqxqIHYzcQVDOw/a
pHGWqKe/24cP+VTbUZwEYMtGVNkUPL9M7T/NzG0ONCvJL0DRLbFhsiX3s6Goz6iDA49rNeK00Hp0
bGQL2rlT78fUjhqaurvyzWvANFmXHYmVLpHhVexYAjz9yNpwjjxMjQkvUzGnZd5pzIiAtXjqTJ35
pKP6gYKfIdCzRFaZv3bBUFqGdoMPGpAB8LK3Wl7PTMvpyMxIGb/pZuY3MvCjnTcOBgPwjOjixuyd
J5gTwK/0ZlpOZpQAPiJvukOHMo1hP4N8kGOXnMvCH77etvf8J4WbC+heoK47mPbApK+wpqZqmNOO
uRmtKOGfK0PN70vaA92QuFqg0jwPW2q3x9tC9+wmnnKUOuBKocVIhIWxYcRGs8ysqF+bbwA3vHQG
+Zxk3nml9LFjUZqC1HvN7sxklJiqHS8OcSraaBEjIuEhpolmr/Y6i7lm5PW6dxkBGB6C/h2I2qDq
PWYFett9TD+89XXaS2wJt4HCTvNnlfOhwC9FqLzVnsSxqQt8RSsqmecXTQVd/dIvkud7R0X5CA8Q
p+AQYzpd8JLQyYREFOoYUdEDEy0FLo3vKZ1stGtvE9FdiZIL59wAzM52KXOloKF7saxIHVk0mUbg
kB9zciEpCdslQapWSqXEN0fcPMSUyKshtkQHsbAuBvZsOrauFc3pIX3hRRbYHdUH5/y4oJAZ9N//
VLL06c7VgAeEMUzXwJARDM12lXgVBto2lR152WtdHdXilAHPYkmroC5mSY1hTxZSlwDRxuSGZ4i0
1/rcpRRFJDtyqH7KbJTkOg0DVsrJqCvfI9/+/v69+3fgiEIyGlwS26VRbeiU0dScaFTuAdtsjWGd
nZoGTK168cyoG3vmoWpk3I/XagMcVewoJmD4NNV7CvfD09J3bkasJXGiKpnCtNZYwCzEC54NEsN5
OthGlQdeP8toNq/vxDueN24FVAdDXMLFA4TH2iBedSO9L5Zjq+XnvshlhLQ7FcKtFCHXvihAS2nM
2o1oR74ZaeGvGhBKlPyQuM3RGJIDKFWfpq8Gmtw9Eg2J4jPym+VZ2MqAXK91CV8Cmw7PQdUwDcGP
4cM2O0qXKypN3ajt1LDK7pHybhfq6x5BGVKSlbh+gbeyhGJf4g0ds/FWRDXJn8CehTDcDo3ysS1X
mdHZeTS4LKRX4RBh1NMW1lXOk9lZfe9GGt9ShWU/MrAWAr2vLQ407YsAHaT6XVrZ6G9Aw8e93RXT
19sXZ0+V3gEPIB+VVjE7MhfNkrBpcCOFAC9QHcfJN1rTPN2WsrtS9FCgoQ3qioZDQZeGKTXVtaZu
lOaf5rb1SWX5pfFYAWp1VqtTnnSwfO4hz37dFrx3mkj6IJmGfAOovLhmfdAc3WEzbVPscNNV3WWd
5vnZStV7h8zqvWFP6uXvxQG6xcVrCKwxPChbcYUC+kVWrO77i6goj1P/PSMIXjRZEmXv2D4KEiyA
NxvN0nWLGzFgNyBkxuiVf3spMgnCiYEkcaFTBQmqGenel4VIVGLPdHI2MuQf8RJdQaTP6KU3lVF1
IyDM+Mlv9kwfjfUEeCdLllW79kH5XDzwjjBKhaddrKXUVWFVM1XcyGv+SWofnjRND+USBvXsT9bf
zfAi2IAThnFM+J+mikKzYD4yt8emlbYbVQWG080m6QMQnFoSI3XteYEsCcV7AEuguosRp62esdGm
c98PTlQrr82sBovbBOUiWYpMiKDMbQGmSjUbnSjXiT8w1W+1+/+1EFGRDVq7CSD6orpMA719wIja
AcCzt3V5ZyVwtRABcmB1zFsK3p2nIXTXF6JGS5aeAaUYZV0RdGZ/uC1mR6URRcHUIIGrAiOVX6kP
xqbXp8nKMI8f2Vl28NLmsU3jwgRYkvl1LQH5PMySbswd62bAZwW6BN5EnsndClzqtVphsdWodU62
9dkJGqP3PVmGZm/3wIOC6UZ4jejH51/xYVm1ms50qVY1gu/Mzm5WHgqldo5kltV69gSh7cXlwQwg
M66e+VRR1VHH/qHb/Xtvd0FNvCfWTxLLsysGJVV0v8DwXuVdUfC0ASMNMQbGVIlzT/JP1Hr9e1XA
u/Oez4IuiN49aQu1Nb1Bjapu9Jf+WDMWsvaN1V/BDierTvNHbBtKgHSdU/MClIIzm/EFfzwgBEUu
6qBqlD6Myf3YNYfOtpGsu6OSUHPnTcD0DKqD3OwgnyJoAsgOVzV3RjVS7J9m8gc40bd3Tfb7wms9
aHphkgm/vy4PbvPj3/0+/CyeEILb/u6lfNgoY9by0u4Y6EndboDRBOpE4fXn24vYUy/kt0CNB6xy
1DcE29xZFenbXFOjonkrjS4AxhiY2SR+ze6RfxAi2ObE0hS08+hYCcsAHcweocepRX4Y6nfMB0hc
gT0z83FFgo3WhzQt2Kiq0ciGk6H/qGfqF3ZxsGT0rnsGFCYanEh8Dh8gwltFNhb0ijIcXQSs+sZP
hi/z+oL5WcM+VrLcxa6qwcrgVUByFxAOW1HJmCJwHTzYao7KtAJJXtbMsLdrFjqiwWXCJ3XFtm/T
mrQVIb4aYaLwhz6aLyrIFIzcL9PieFvjdiXBQuPtQXMSbMB2LUSxVoeg8BnZxrEyfatDOAp8I9kE
6t7pcOuMcjww+FGY2opxCzaRCp5PZFHPpw+jFirIEWvMAa8QQbFa4kvv3SNUw9H7idga0L2CVWuz
gjQGUgiRk4ALD5Vq/D9hI6O72Om0eW/oxWsD1xD9BcKjXeVoI7KcjFf4u/s6naOssBY/r93jaN3Z
HvXHLPU1jEiNTRrPanlIZNTne/sKLFqA0wAcHD6jYDASPfWyXiu0aBlH36RfGvfJKyBqOfX2oSmf
byuLTJqgLKvd2hgdqtBhWhG/N9twSNUJ5KW+mx5XZQm70Wgk3uqesUJKBlQKPDODVrat4qh1UfYa
CIqiNjmZgJZzJ3bSvbe8LwNmzj//fn3oZkdADX1AD5FwsdUuLxgGO9QIGChoV/YiihyMmy6HvPPR
g+lbWSkxj7vLA80jQAox+oA4c7s8O08NbW6gqDoag3UgQrAaDB/VGVlnOJmyrom9a4GWXVhIPMTw
ZoXzc+18Ralw0KIWfBD2nZ7cW7kEjGunTAx34oMM4aZXa9Z4VoE6FWgLfPR74fqZweh+njTtsJgg
Q6rPqIex7Ncow7zY20vu+8GfsTBWKr7QeFGpPmDKjafxVoAHNOmvyVYCkJXA3ZSYzb2dBBIFOE3h
svPAcHtuGmEGXVLIsgGgnhTWl7prg3GoJNq/L8ZCchBgyRz6cCsGTxDwUDSKol/zbFBM6xX+VMow
RfeeACgDKpXoakZCkO/rB88GechOQR1Gi6a0C0D/mCqL37tP6yyJCXeeTRPnAtZUJOMNRLpbObXd
DorJY4G5LFZ/RrnurDeDjChhZzXcTPBkETJGppi1WU1tmZt6ViOXVnOYGuYQGqvms3Q+pG6rSCzi
zgEhtkFyEWBYnNRS0PZmaiyDTPClzPxT7tyvw4uUJWpfBIfKgBFEmUG4tAkCJppQvNAAJPFAe23f
18vAQPozSM5HJkhYy+wORdthsZHd/gFeb0ueF0vipO+KQCWGo6TygV7hwcQ8lKZnfC3LWvvucof3
y69lnE27egZ0K46Sigsi6lmlZEpGJqJFhpaA6HHxzAuqpl9vPxW7aoYwHRUDmAHATG2VecJ8i1Vo
rRaV5jQe2sQqAsW0kvO4kuF35qG19ra8PbvKvU1AVgNE6Hr+YB28yWporUXq2tELeO7Wg2l1eYBU
j4pckUJCJ6sscLd2UHSWY6xC01tgl02yDqi9lfN8s4rMGChjRJUfvQw+j5LD5WhyP9XvBy/5wuqD
rdAXyZK58yLEpggdXLR1IOhygXC+3WMdw4cL4D+1aD32mFq+G40zKf1T8Rku4yjRzJ3HA1j0vKOM
Z/tg07eyML3mMWeCLHR++VZ7ThY4GGD3ddr2aJqvt1e240fxjgJ0LwJqH4OXwsJajBHP6oCzbKqo
qiPFRUuu/X2l7cE1vlBXYqP2paG4BeuuozeQ//2DfddQsu5Ij6X1eIGrEOCPQ2D+7vqDJgPR21MN
PFL/T5Jg4ccxh/GvIImBrNj52VbfJ2sK7FpyVntW5IMY0ektJy8DJi2cpsH9CqymQCU/QPN9+4j4
p4q691GGYHXTGdizoFSEPvjuqWlP1AkfxjWgv6dSspo9zYPLCTA+gHXiUgnHs3pux4pmhithtPrB
HdY6NJ2sv8BFpUFdtekjKLZkr+TV8tAjCW8TvbPopUEZWVD3AZigTo4eiEhfV19P0suUsm8jPc6e
d2Fm62fr76kgX27v6dW5Ic3EzTJ8DLTMoUl/q4hqn5msZ7oSKVXzqHSXXK1ePGuQeaBXZoOLQS8s
7xzhAacYMgAOR/HMRInKqjto3mf7N3h1OsxJYfQuPdKsu8y1JJm6szI8BSjkYmAJYzVivF4XK4Ya
TJXEBVqQOE0eW31vkqikTIjw5Cww/qwrdBJn6oVkITgEDPfbX5/QZh3C1iUg/DUqCyKIPYA/7s+E
GywjXrh6nnmg/GGvBNVTOg9B3bSQ2L6rj/1fvxn4dTSV4DYh5cyn9bY6xrISP+/gJKb6ATl93/rq
Of+U8zGd78bmTwoGcJf9vVrzvD3ndEKhGQmorcjONltQ060EfMXofvZ6IA47wcwkZuLKtvKFIa/E
50rw4apgW6eUoBQ02iSGjx0oaoGej8HXqruF/bmtA1f2aCtIDKPU2rWVAYRwMYBXEPx+rbI4sU8Y
PAxUWYfXtUYjE8RBgJB4wpquHt1EMYBkaVVxhmvToYJXpn72168FfvijEOF42GAiQbJCiEKAU+VB
gjIcq+qvLyekYBqWu7XuNTJuslg5Y7lZxav7AwBuQV3e1URyMtddFXwpH4QISxkZKZAuNKrYSdEw
VU0hq5xD3xbfFpfdezlgrKek93VqhmRBF6LRY8Sw7WL0KQZz32IYSZa+2DtAm8e/JgfnwbjfVvUJ
GZuZ1VkWeyRuLQdlqlMnG2mXyBBZicx1MXOikSyeve+96gX8DndUlqeWSRHee7MgXjP0WElvv1pD
64OBi+q9f/tqyYQIFnyqh6XNuBBwLGUgm9GW8WBlqSSOe0dh2/gunAIGrRLo8cHlQm5weyqDnmUN
eMmreGClX7jkvCSpX5iANQ5cWtyrtA0bgFEAGSDWmq+AczXK/siGCv3aRVCUb1CeszqYFz1r/bWf
Drc34dqQIT5H2RlfiPy5IZ6np5KpRR9XE7fmgNZhRymOVLOrIAO9Z7gYNDvdlnf93mzlCScLVpZU
KxzSxOBFPZjrALiP/6UE4ViLkpJ1nIomnos0sO23TBYvXHtr2yUIzzJTk4VYFpaAeiajvd/nkKO8
afZz39gHpEVDe5Y8pLJdE15pgIQipGzLJjYa66BZ98xRJbu2cxk2esD//iEs8aamb2iSNzHVTvPq
Rat1ZxUyqOtdIQ7CRyD+IvfkCEezWBlJy7ltgPiISASF22+shQ1J6v7t77WMv/8I0XHhUFXfrqbI
1AYDrl0TVwQwn5iZz8wHTIfJmqF2Lg/KQXBukAkC6Zg4t6wN6ONWMDocV+AbcwL32zRg1lIGJr8n
BU4GYA44e58rhvjDWHo0g1cTF0pYteozoJn/AA0NPeuyZpQdNcPJYGwO6D+oYYiDsvWEQWRm103s
rXUTJTbRj142fLl9NjtKwMudGnIIcI7Q+LI9G5CsuK1ZmU2cq+lwmcG5/lOZp9wfkb6Tmfi9rfso
S1C4yS10pIYhK1tf1a6/WNY/M95ks5ZBUl63xSFoRMaWp2HgFV5hcY5sQeaE2bihjnIs4REEa0FP
bd8HhlEemArK1C59LIl9Gcan2xu6Y482ooUNRVKp4sgQuFWoivvQff1QwhUlTTiWv7289x2ljGm2
yKpdu5sLXGYMqsNZBP3D9iC1Ihm0om+aePBn97lUfULODrvcXtyutvxXiBilAiACWCIMN1kFRnDS
vtIcJMK1w2SVrT3VR6oEaX2MBiO/L2wi+kTBZUIXaOVIzDujaebDUnazf3s11948T6EBPISPhoAG
lv/9g5XV3d4qzCRt4T2hLqhU0ezQB2TCfmUYa/U9U5dE37u7h2EQ6CM44YAQtJVnNNSsAfnfxG7W
1GGxrE2olL17bFQiAy3b20DgG/IiDMf1Em3hUFDL7o2ijb0uOQ36gLHXxKLokbm9g3srQlsRjAda
UDEjISod1Sp8QdPGg/u02GD8RCQ0VCy8LWVnMUge8NYv9EnBvgvnNGalC5KfsY1N9QQcZ0j4F34X
EiNwCYEID0gX8SkkY66UpGddXGTtk9uUUUPWN1Mnb1Zt/PXTDrgLDNEgMgDoCaq3WyWgZVXUmpdV
cZ7/UJqviApM5/n2fl2fylaE4ONyXjfKmryKUeybWeZjyEKrX2/LuDZzkIF5ByRq0WgKFdguYyWg
qehtyChZd0lsAKS/dtO9m74Y5UkFPo0q0TS+LVu/fStP2DagCqNspkOeh3yFer8ERf06uRdVRtm4
t3fwhsCKh5w6UjH87x9tQoF/kMGv4hZMNnVqR2V2bwKc4fbuXUuBOwTgO+TDgAQDQVspbt6ktlLP
VTzPZjgvL8ysD9Jk0vURQYhroJhtwCuCF7EV0nUwnp2N4H7q1qCZHd+cMGvA/mRkDjBs2ZyGppSs
6/oR2ooU7Pa46KNDGSL93FICbfrioEsPCjHJ0va7+wekUaRKke5BO8J2aWgsyuxZ1SFnMsMKE1Ie
kAakPbQ7q0HnAUc0fYepEGHLlxaPUGE7Vay3ZeAkGqKyCkkD9ZP0qK4tHKz0B0mCHV3WSm1HC5I8
+jWb771JxtV3LQAdWWATgHOAehxaMbcbpruKhoTSkkRdda6L4bhksva8683i40i8+RO+F5o/hccN
uPaG1g6NFym0DwvlS1qtGO6u7zg6++3Lc41mw3ux0LwE7BYMJCH82y5mWbUWgI5dgjaK3/V48NQv
KHgAsz/x9cVXVv3MlDsMOyvu8rNFJqEd47S/GGMWWrIBmms9RD4L8M5o2+Kt6eKkXpt7dDXYCriz
xZ3i1mFluE4oE/SeWp0lq+YbuLWAAJbjOFkoEKPV0hNsBulz9L4WY4JayHhq3beR5KExNudZ0e/m
qnyyaxWZ/MFn5U+AFr82ei6ZPNtZLDad1yg8NKleIRtOgFobEOUoUWuwg27EWfpap7Jc07WdR4CI
AXG4R3jzUQXcnu3cAD94GpFh7czk6NmzD+uYLt5xId+p8eP2lu4sCIqKQgjvH7ARMm5luVbfGS1L
sxiYjT9L53utPRe19eW2kJ2bBwOCpxJvJEY5RZDDbqjGorOKNM7mjh5WgJ0B88SU9ansbBvwfPEe
o4oJ1RBtvV7Sbl2QnEa33T1QWR6M4SE3n7WKgXT15+0Fce9hq4eIelHhBqWahqlHQ/Au9ApY/yRR
kKhz2aEiwwXJ6cQYjmAIDsr2T2dLkvvXpwR5GKrnp4QbJhKiUAKXeSVeBo7L5WySNbZaJfIApHF7
WeIO8uw00hOY2ubgXPjPrTJk5rw6WUGR5MwqFnWD0qGEVNVHtVHgOwM3NMixG395pTB6h8QLJgzQ
94N/i5StVZ6WJqLQPB7qO0V75SWl8c/tdYn6BxGYheXspRyh8aqwOCSZU+tFVsTEwXhOM6efUquS
jWlfb56FYANYQ1B0HQVMfoYfvKZscnPQDo5FnKCFzUVvReLo4cKmXw0QC3NQpN5ek6gSfE1oKAJ8
GJqlHCxLEAfWUdUCjlvsDEjRAkk+x2zLP7dliN7TuwyQBnrIKXH2QEEfHOpmee/NRQzm8GBp0ZLT
/LDnJ2AZ+DP9XPU+67//vURM9uItgduJ4E3IZK6VnlWtW5RA0dd+9TRbn0CdOz26MOyHbujzC0ns
5TR303AqukGGyCVea75evCpAdEL6AoghwnrVGSC1vZqXsekBvyIf3XNLrW+jOx3oNJ+M9U7q9Ozt
MHoEbb7HGPR1hAdt7kczA2FKGbsrCFsw8WsEyTQeTbVz/FIp8sAqjSasejUBwxQbJPf9yovAghGH
ozcZZgy5PLF7VqEKdWerrOOVunBWs64/WVrJAhN0MQdnmNqTOrZdWOgtPWstYL79dM69Sz3P1PBr
u15CsFGzl2ZMyiir+ualBIGaJJm0c3kxnw9SNLi4vCdMsLUstUB8Y2hlDKabIiwVs/9eWkovyUtc
4Ta9bwUnlASACXopxUkkwIjVrta5YC1+bdo/+SP6HZuT/RlAjMl9oQctOAPeDOV8W913bAZvq0fT
I9wZXDHhEnsGqPNWDcffan969kYedOWu+pS/3payo9YbKYJbalKnqVDvKeOijlI4RwUY1Z3PwMPq
rNJXZTA/tvA2/mcj/7sm4QpbxuikbW6U8VhZczDpfQrsGksNk9JYw3QY08Pt1e0YQvSKAP4DVxeg
L6JzwdKi4Pg/Zbw0QGvEe39XmZLnd++YsCwgPXHcFPza1tZaZUEH3KAybmgL8lQ19+4RFJG7Wiud
p0YvV7/tZZ7m3qGhSQXGEG41x77fykQGKRuLCvpIk6clBKOsr62/SPcnf7u9fTsWCPj6yPsgYjGR
vxLkLC7pVKdHGD4wBUOlYBx7AZnfcN8mdRcuk2JdkG4lD0uj/ETXrKw0tiudI8HymBkII4KyKAWm
0wGLU8XdXBxJOQGPvvvH6dCf3YdM6T+tA/leFxKN2dNQONfIP3pIlWEEZLu1kzl16GO1kXlICp/X
PmfynPSf3PD2zu4pJl5o1GLgzANmk//9g0NQZ9boTGCwi8vxbgAYjZHet7KS/55mYnTyvZCLiUMR
520yLDotKpeR+c4ZzQugLHB6f5LRU76Pqnz0ePmtBm00WsF4XILu6e1iQOZjTl7V1vHSPmUgAaxT
NQAEdz48G6qv1sDba44VRU/B9z4ZfaV9bLxDonhhb6f+BD5Lkhhosh4dDEZnj8P0TSNncLzetass
Mt7b9Y8fynfsw67TFp/P8qGODYDoomANbvTjWlSSs71WIQQzwH3i9JbI/4nD+Crtlmkp0Cems9fi
xUDMvWrlGdDksmfpejlIznMQS/S4Au1ENANjR9HN2Kp1PFeNrwGzSdF+djT31bUJOCaINaGfaCSv
WvHJVRXE+QW6U1efUetIlN+3FXrHXQBvChpc8UgiQ3wVLNYThsEWO0E/Tn+kdZg8lN5pXH9n1R0c
hCMZp3O16sDMBsXc/Lu1sufO6IPF/jNlx9tfctXCgGu7+RLBaq121yo6yJNi2zmYS4iOp0casiM7
lhfy5N6xi/HSML9g/lAe2+ZhLXzMX9z+hqsCm/gNwrPaGugHATY1UsyHb1NIgiL06bfxQXb13ptk
tldvu1bBRmb9qCjV6MFGhjTUjiweL2aoffaOzR3eurviObtbIxaNZyd8AnrsUTkBNfiEu3VKH/+c
q0+9j7GoMzs1hzoE2vDRkZjT65cK34d4B3eBx2+2YOe6uc87AKHWcVcU/bEwVtx/1+kDraT0pFq5
EQ7ETsK6HmVHsHMLIZnnSHTEDI4Ychlrmdt6ntdxsSr+2J46GvSlP4yX2ye9JwboTWiq53NfSHhu
TUqlwC1Q566OVassEfmANcJs7nuQZmWydMzeXtqIPkCLhYAVZIJbUR5sueu1sF5zD7A+C82ilMVG
EgFJDf043T9WITMw/ONF7eLeE8fKxayCOA2xuuWCFipSxyX42dTuqExvDhaWf08wxJ5oGCgvgRKb
xpZ2niQj31czC/wGfZAtZmwwDJmM6Iqt43795ZHToCGBnf5TdiPYhPyueabzr4YdUyqJKKRyBeuR
gKetyBvI9Vz76EzeoRqeGnLR7jzoEciyVwr8x+V7A26Q25q0Z81BiIOSJK/kIU28Pd5cb9aaLT2u
itLnASnqHIV45Iy0oZHV2PY0CeVZDoMC1wps7ltRxFwmDEyadZxZgPn1CFFOFCg5vpNM67HxxjzM
bYcCjrDuJNfl3WUUVeqDaE/IKU5Vt5boY6/j1LYCozBfPfv7OB01Lz8yc7xoI2gVzXAFzuYnbzkg
vpzmu0z/OvflfWL3p2V8QqL+rD/ZHaLM2wdwNZLLVe7jtwlH75iZ4QB3BEfv3enOYdDOKcGYCsfy
OqbLkxfOiFnwfHmS1+K9aHa9KXyyDTAUIHQRBE/22HldjU2pXpBIuTwCAz35YjfBW+9rATIr/hiU
oe63/td/wHYSFAeMmQRtkB3TI//v4gB/KkwkbgxXgquPQu4I2XTeFG0Jlm3sR9tTigkGtD7RrAma
5XGtjk1Zn4jf5Z7frzKYuOsbgElBfgjoVEXKT6yWg8tl1inQ2+K8XC3f6dMo8dTUV0h3vn3S10b7
oyCk7Lf6n/fGoJvFiLY+5kZJ4XxNAefVm27Qq5JNNK82kUvibcoc4BYDcFtJoCiakEVBo4ZHyU9k
l2jAyopIHtkdxd1KEfRnoDYlo83Q2eV4cALHQG/fvK4LENEFS7P6xAItGgW5gRKCVmHwW8uU5OZ2
jw5Zb47tjsmu9y/84Flb5rQqM99Rx3tForbX7lX99fahXRstLBKzx7BXBjII4kubde5QJ+rUxNOz
M951QWv5KwmSbwWR2IHruGkriJ/ph7W4elfnDvrx49HDWPxBaU/MPlqf1V5y7XflvN93nuHGirZy
lsIwu5yq2LPRwm36quWfvIEGWX/nAgj39ubtavwHWfz8PqyJJGPntilkjUAHMsJFI0HahdJkyLXN
wNZ9EMM/44OYnPaKmbgzmrucILV9jE6j/ykNp0M6hrN+vL0m2f4J0Zybun1VLVoT29kfl+RITL6U
yP8pthToRrYs4WleaFHVbamjrYs2mOaq73Nn7n1dn30d3c6sPiaL9rgYqWQySLZA/lkfdnOYwJdV
2lhgv5r3ZWKeQcR+sKYzchS+Y0g6v/fXCKPrODzHLsLXDtqcon/agrD5T5L9tvTRtyofyqhVWeA8
zdokUcn91f1XoHB89Yq2j6XDpmrWzzzxB7cLhktiPtovt9Vk3zoCXvX/rkw4PZvBtSIArovzLKZf
LMX9vIzhlH9fenZap7MHv90r6AVxOkakJDr6PoayfUX5jfivcOEMgc9baojB2xit67WftUPhK1aB
TH6Ptks/tZdvjragWIEeTCfMCw9glkaXfU1sOz/YVV7fuaMCiE8FSN6SbeFPz9WX2UBeRJSELIIp
3NUq9ZiSTOi2qx6yqAsUx1deiyf6Sa/89enfyOIz25xSCg0JgqmzjGrwsgXPA3FPmfnNaHwjmQP7
0zAFo/qP7sLHaU//SqaHNB6yU3w8cnt7vBKvyGDBFo3HRbXCxPvGuk86OKCNF2V6Tde3uZO8UHwV
4o4C5Q3N1UgdYnxMeIZbTRsSVsHIrm39RDzvftSW8Paq9m4p6l/o7eA55yvsiEktAWBYu9Bl5zzC
DExVROgUTOpTlZQ+Gb935t+VYDlwALh9EdnyRmvk9oTb49HcdYbRAflpOgbG+FsbXpNVckX56/Nh
465kCJekpWSe6kaZX8AVB3CCIgBudsCSL7f3TjA4/5ECyGh0xfA+DZGotlbaokx6srwk46p+Isic
HJBezs9dq1Wh0mf6g50sk8QxEryW/xGKoi/A3YAhaAkPb+eNlCJxOr+Q3rQ5Lr9SgS+WdMtyXDOz
/wUIIPMr+nfb40SUZLjcXrKYh3oXjwYwSAZ8FSI+4ZJ3yroqlYKdnfL2wV3PihFb6H1u2IVhzHTS
8xdqnb3p7zyb/5GKJCggteDYiEl02+rrNZ/y5cWkL6ZShpQcFPp9su8m8vn2Avn3i5oDEaBhAzYI
uJqE7c0KdEARj8wvjoeUi5v0x6QpbB9FLTUwElMWIu6dJiJ0DKuhhRyQm8Kb5VTFMtXoE3tZUmN4
8YZpznwr72129Miylqh5u+AHXNIFSDyJ3aTrv9hYONk8p4Xxf9sSLIxZroVWM319WdsebYvZwa28
8zxWb6Uy/2MYTEZve3VlwAODAgygDQCJgyyXsL3IP3QV6xh9IfB1Fgs0GSgA9+ynQn7VMua3q6Pk
slDlRvhgIVEoprc0Y+3LQXHpi51Nx7rVAfSIPkyWXnRdsovXtwKiOCYwTDQGytH7uX0ammJizmD0
DNUsGtrTPdT1ZCbzkSa/S6f1U9r6lGSfqa1IfB7BfLvAXNZhTvEc8S1FWX0r2KnAtFxMLtjS2zSY
s58uucsI2oLAH/0PS6yTlFdlZ1OBqIAOUDwVmJWxja3AEoH62tSZ+tKjOxM8Uglpn/U5RxjPJG/8
viQUtP4PaVe2WzeubL9IgObhVcOebceWhzgvgh07EilRoubh6+9S+pzO3rTOFrovGt0JYLRLxaFY
LK5aC+g34E5E1+yEVFVaUPlBJS9cBdJuS2OULKQ1ANzCEKIRBzoeEBGZS1fCEMYKGYZkcuSHtLJu
udoEyJJOaGktrcptKD3xgb4XbOWRd8m5c6Pq5TAqcWKQFhiEh7gmXp3s5fgD+3/U3v9hNAMlDOBV
OG/hH4CEwllLkSi25Qjfkg8ZEp8qfTbV0hu1lVPhSxT73To5U5XMpAM4mS694U1c90paKw88SV7V
UUczk8905VZPuhPgDG1iBtf9EouqWPeokc+4RVSR5zxCcCzulFjWBl1/wG7cTNB3Q2fg1s4cL1cz
l0KVZbBBP97ysJRTiGP9XDH/dfpQkQDuCqM6Q9jUeU2dXaS6KpIKw5zsh6ZuIeBzmxfpNq/wbs6C
Qg4d8osPr3S6z7eltqMkDUzzh4Q2h5VRmKPKxVmFShrKF7+Jb+Y6vrAXnTHX8igzo4dMqpIZISMd
e+SSGAtlDTf3NW4DPQ/cH56WcVShKeTSYWKPmZKZahIyWXe1kyPdlTWOJe5F6dPK2M5fLXiFp3nk
FwBaoD1OxAj0uJowa2xJqNWZcYjj8nvfE+U2HXN1Y+QSe3EyFdwxMkS96kye9qVi3tVpXx/SvDlq
pqSuJFxfRtnAAKM9GAUi9EehpHbpusE1YnEF39PZd3X32Od9kFraZsXrL1sIVqC3Mr9rzdAS0esU
fT1K8tvr2Ge/rLvOfx929Bfx+tcCKrncs90ssHyHusO3VeLGr+fXb+sI68BnoXVBhPdzVYmgOd+R
cLBTt50eLRYm7X1jE6CxfhW8ClQ8Bo9rGkHC9WZGV6PNEigatN7ivUtcv7IKmV0AaUmYlnFgjGDm
M3J/ZVzn6H2xmgQb8zec7VR4hTeQZJ6970itVI/6TkAKt/vFXf5krdRXlsfxzCNhrUgky9VObkjY
Bn0fUMkz/daPPaX1LeqvQT7Whk/Yk7ohoS26hTFpoG6kfZDEWckuRI6H/8wQKBQBPMAz/O+X8bPR
0yKHtXGPdYES7z49xvdO0B0ACOgC2a9u+p30CM6ANVDFl1gzT5mGpA3PNhBE/q35fmaUFI1lpir8
ojiJPTBG+YmV4Txu7IeapD+YulYW+xLNBYPCrGVZgvpVjDUS57HLnPhA1ffK/G7ybmV9LIUS5Gkz
7xA2Olj8LxdjTaosVY2BhETR8RhnQmkkQ8bo9ba8RtG2ZkpY91aSqSA2gqkxC0cJghhO5OK2sbZA
FrcXrg5oyUCF70v+abI4HSY1wvaSP+NC2ZpJc18z7YYMhyzje+2tV8u9lEm3qbXG4iuCKP9anGe2
hRwqi7QK3U8OCXXLmzKP2D7fgKWqit5L6aZUXSvdxx3EfV1ca65HlYUFA1ZsEPriLjq3zArzGFcG
MZUO20K2in1ajg+OPjhuhnYGrW3oyhgvzCSgeTOlLy5qwKQKxrKiwaMZwUxWEO72cFt8kACi3Xa2
tuLVwr6bX+UhJmqB1g+n0eXqzHs7w4dgLpU7ow1LPSAayrUB+4ccKvO8zdVBoOORs6DBQMjdMgMc
zzloEUNk5DvJeUqzW2orK1WmL1n9bAT99QgjEBUATP7SGbz6VUlbZTQEA/dET6SpfEl5oMoWqpfu
wBtfk1aSYLEy+5dfZyaFMJJqiYp7Okj4i18A4CeF+z337ddP9UOxPNNVHdfc1WttZmIt+j9GUThA
wwH6s8SGKCWfkCImjIaT5rFfxS37oQf9dtqbHk/3rPPsFRjF8rj+sSesxpoaJfDTsNe1B+eFZ/eJ
DJYkTy8Bzt6uYcDWjAmTmFej1FCNg800caBpittfbHvW4FtSyJx9P9i4WqzJJn29WvxeOX88FKax
MyraZhQexlEP6MBjKbtD6nOt9zJtCNLoM+43FWo1Rr9yOqzOpXCgZ2amycOINav8LFq67xR7Jz2V
8RjS5tRBXa2DnKbdJZ5Db9t6jWlgHkshUcKG+eP2HB3OTl0dbcUyA99/OOpSHmS8m5AnlXlwPXIu
ZUi4sCF4GrMWPV4pL81UjI9FR3Ma5ifECFe1tlmxJ6pbJ0Eluf10XHsVWlxDZwaFqMYARQA7PqbT
9KYdTVwI47poKRlfPq57JgJR/tqJZ4aE46iMoOGoKjBEnsdfPLSO9id7AzVUH2R3CnN/Zq52eD2p
hTsNXv6geMrT9Q9YXj5nHyBuTVkf6Nhg+RSjGz9Acle76TfypvfLx2Zr7f0Vc/M++LJgzsyJmxP4
zKkbYG7wofj8Q/38pt/xQEu8YXtyvvn001ixuDaTwsbkSWMw8A/TsIpuOh3Q+LBHqUGZMTTJQ/FI
6Rrwc+mYhxblTMAKpQ28a12uVUnpCnSAYEZ7fjsAUpT/yn5Uxeb6OC4P4x8jwqYvtZiOcVHTMCpV
iGZP5nuiVopHxmFNCGspYZqhI9ZcNQTYX6xS5inNa8i00bAxKJoyDuMm2muntn4yzENMf5bVbnyE
/h7I5mXvupP/Y3P8MS14adUqiB0gZhraw12UfdbmUWu8GkLMZeyO8rFW/ar8aT62b7T19Po51hM3
+pmB+L4u7w3nRbc3FECm6x+1PL1/vkmIeIz1JfiDMRwxlSLfKNN2wyC65YOvM5SmPrhubXUIhLQH
NWJGCqvAYVYnm+o3NUDWuZnzHhvdt6bBm/hwMDOP88PwK6HKvrd3g7KhKYRXgSomnjrhoL3XtH2b
reF9lnfWn5GYf34W+0FKCGaWeXZkdlQPpjewfec6T/E3eY1VYg4KX4PG35ZEvjUD736GWcyDYFSK
O44V8Ws9X2Oq/x+h8I8ZIegXupPYvIdDjvOkWkF66io31Vzm2y/0kHxen1lRl/mvyA8O27kOD4yB
yAQkJa3UxE2HI4YFsnMLtuZt0T3OElajuimdp2xPq6e+9o78w66PY7vJpD1e6JXX69+xvML+fId4
tppOOrSyjlCSm7ti8gzA5rf6dJOZI3b7HTNvAQFoeO2qhj9AoWMo6vk5BAS/p7S+l6JdK72ZzNUf
Vj5robSFZpG/h0e8V9Bu4loG0ETYdcmrZG/yejcmUGG/w2Wtzop7vS09qHkcKr5LnZ8qfWWdS5QH
FPxHjQZ5q6OfY8fHTV76mUH2mXoTs8KfKuuo9W5mjxDSXHtWWQ6VZ98sHOY9uoTTHO8aof5U/MjC
9L68Ydsh6B/1l+Q+DaW1d8DFU+DMnnB2Z7NiEKTOaVhG8bQZa8h16iUk99DUsyqHurTbEf2h6OPg
HID2weVuzxhkNxQLmyPXAPkuQHbI4r3cPWiOz+Vdk0wonD9q08ZsvMnu3Ig9jhCOGV2deTWSfatx
WbyydBfTwvNvEmIxR1+qxJsS4w1h3Xp61SV8FiV+IU0brfmZZrbLux94w9hcX5yLE31uWIjKvaZO
etlgzyTxschDDbzMGrmzSigB3BVkg9fJCI24PrdOEPq+bnvpvn1uWoi6vC81i04wzWUJ4rNoqo5P
jCtu8t1W17rQluLuma3f438W4U1eObTBP2FVKK4uE3dY2zJLp+m5BSHk6jpVajw20ZCp4y4b1T0r
691UqJ5sJSvIssUrGsDmoLgGQQEE8ARbMTFHrsrwps4DnIqB9GZ5fMu94aa7GVeyhOWleWZMCAXT
ZDVV2fUwJkM+1+tbv7P4kQcRGFnTdidN30dzTRd5sZZw7qEQDyQTj9e1hpipdswduWc0u0r1qkfn
DkIVRUxcVDLs1kPbgiU9gyz1+spcikbn1sXUfqgzS60R/aLSLrYxakK+M+g4t3qk99dNLR7V57bm
bzlbmQnPq7wA10oYF0dz8ph8o8gV+IRv7NaVhlPXEy+u7oqNvZaKLIbBs3kVwqAyWMOUjjCcWLtB
+1WihOF4gwvCly2xPqzH634uHYLnbgoBLpUco+K4+YYkv63kPKAAWaF/MepQKYonZMP+dXvL3s0s
cXipnx+BL4e1A0mNFDcjgvzemPWC0Qzh8X7LGt8OtWq1FjvvODGvAxjob3PCeo21FBxxNtxz0F7O
g/hGebA8yI8hn4BeOarQa3ezxYCGCiKeCMFvilr6pX9VlbesimwYTCTH1XoyuZOBIsL1UVx6AFFm
Brz/mhGOB5XkQAMSnMs0u0s0dEVvrPIOzezYoK4+q+5+gjUHKHgzd4sxcTXVs8y1stBiZD37BuGc
GLiD7gWKb+ihGb7Vjoriyp9F7vH6pfrQvnHfTG8z5dHmh1rK8fS+VmMU23F/57d/BgG9YpdjHScd
kbJWweEs45H1ED91uWvYT20KtNC2hCRJumvSh7Q/2ffFS8q3jnQgGdoAR+p1Kt0yC4x46jdSvvb2
A2Xj9v81RxBWv/y8HJ1/KL7g85i8zdD1094mzbZt3qd0k0Nlwd5M0b2Unhq528sQqqFT59rlGgPq
4v7+e5K+UE1O0aB3vWqifLZ1Ep9Br+U+XBPnWDz3INIC3XGsyFlp/dLTTFXbUo5VEjrHlOLFQx0D
nXww65Q3P2jVui1X/MoOjO51ZYjnaCFu73PDwjaY+hSkr/1Iwih9bpNf7PEWoPiD3Ljx+CFRt32/
v25wacmD3gYcPXiOmGnULh3lzZhAUb1G3DAoWrTuZPZUx+hQomt591IYOTckOEayqZE1u8Rb49C7
nPSeYT9fd2VpYZxbEHZv1JWG1dRwJTW4p0Kze+pPaXbX0/cy3xjdmvTwojmgokHYhooVtAYuR44p
RJeMeaYapfRKnvtRmrmsHkEQZFAPhKiKr9Fqc91HsVf7d4SY++BhGKw2eK26tEoVyeLQ0IRVv/kp
hWCPNSL/GyNutyv99EMLPLXzdv8UBS6aFZuh0oFP8lTCbIvavFvdxT+0B3kz/ZBfpH+T3p55KDIg
KYTlvdnjcYxmkWd2R83ym/jedFbShMVsE5qFqBTPYBNc+i5HEsgXvRu1uVydtjJuINLgE5UUT+j+
PqlmXt1XYzq6rCydE2hqmm96atD99dmcl4i42c8/Yd6cZxmZU9uaxFpKQ0vx9apxk3bf5aOb20dJ
X0mul7YfEIy/YS/oaBMrkq3cgAWpRDkotkv7wHhluCh9Sf51hxYLNBZuC1ia6HZGb9SlR1bdFTjI
cTexxrCLD335jH2nTb/KzxyQTdC2talLPiZjQ98j2e+dXcQD8EC9X/+MJWfPv0LYJMWotFJd474X
x7K5NQsOVKoMkZHrVhYTauBQAdWaaQPRJX/p7NSaXVRTJO9ZEoCNG+IvagAOQan4hkYqnNtead/I
p675GFare7/3ubh0zm0LS6eZht6qHKSB5nAHJY5D1EiHtmB7Njyp8qGT51dJ6g31q8p/ki7zRmWT
dqdRwjvzvqvfR8Pv6M5Q9nWxwfr34+hN4nSfKnSnEwaxDWlPhzQg3fZfjRkuA0DvAvMtjplpojGq
GZEt9wz8Qe+FfDNNxk5ydVBcTs9Juieoh1Z8Y60cDvNcfB0vNGnraFFVgKy7nKtmciCtjhwprBMd
EJvMAZmFlpTbUYJU9HUfF1cfaBf/a2o+4s92tZn1U9b1E55r0EEQJA2fdugvebxuZF7C1/wRrgGd
HQGz2ci4tnJllx6SavTMOHWTOAqj+C3q7cCK12BQi1kRaMX/9mz2/MyzrowAXGKYPFuJ9zFUAYyc
epaG62pL/Fgr/AToSHM6DbUr09G/7vHSDILKaMYpAQ8NUqFL4+imy7sebHyhDpqyQC2MfCOlieSn
1Mz/RVyeqV5lZEQg5RQ5jCXIfaGV3plLVcxt8P5OOh9cVYHcmUGcr2Rgi36BAXLm2YA8ihgyUWEt
zZEmaahFCdS3EkBsSV8Tv82ntcvjmikhLur5CEALY2lYNpm5TXEdDtI0JhuZ2WvFnMUANdOP/sct
U7jKyG0qRSo1s1DmVaYFjV01mRs7tdVuKtJN5U00KT0bD5KBWpYn9xrk53rSR2ARmhQjSPFUSAJu
qkTbaTRKlT2brLg9No46qL5KKP4ea7lWem1vSezeigtS/VLkpEQd0VSH7RgZtHCNvDLHo92roLyO
zaEud5XMoT/TdXLduCDIKGwP2whNW2uHw0IUmIU6ZugSqgIgEr9crs7IMlKqWoqMqQzeJ7f0P2uP
uD/Rre5S8ABc3xxLBy+yQlzJAD4HXFsUuyinFE2JdpOFlf2hmNXBwpkU6VECRIUcSsVnzUHWJKH0
nE2ndsxvehLo6WPeR5te+xykMDI+oMDxcf2rFlJkDaUYtNUB6QrGMyHo5k6fNQOPWagnlatKspvL
+cbMwHvGNyBUcHn/et3gUoSCxd/9EvO7qyjQjMSR16NEWNhsGsXNIYTquZ/a2/TUhtAu/xfGwHs7
K/+B2RKArssppi2zCtA4gYpn34Vs25Zu95wdPHZHD+UKGGhh5wLD8cfUvNrOIm+RwJbazX5lOJ4T
2/pMePJmKGwt9C0upHNL85ecWTL6KIIYGSyNhz7doWkaLxHR+AShChB/7QrpJg8g+a6jKxMtxs+2
/IKuZvQ2U/60MrpLiwfR0AET78zyKp7YzIaeHmclC4fqZlCDdPAyeQgckE49qd+rh7IM8vs4nzXa
mTy6GXnIVTcZtkbxcP1DFpL0GT7z93cI505llRMtpYKFjDUuiE2UEuqZM7QkXqOEWgoZ55aE9WTy
3OzR1cvCfEPui7VH+N9dWELKcOGIsIasmIxjHmFAyehZhU+rLU0fKailjvln+V4kbvc5AZLgyS/j
Ln+yb3tM/FrOvPRyOnccoLMQ9HmzsuHl8moyPYF6TYPlFX2r9qZ9y1tv8OXadVq3eq06T+l/Ns+Q
bcwrt9YgWPat7Fxla1W4bOarmPXFbQVAHyQjZ0YdR5hblk9dppb4mvYwQGB9il476chsPESNfNdI
R2ACEuNVN++GttmwrgZ5KzkYyT8ka5pv1xpWGAi7AaIEcaEQJ5spHSRF61j4rOhvUERybRtiOl2Q
GaCH9dVuFymhLr2m+luvrR1UizMC9XdkVRBUmZsxL2dkKKOysu0B6/sBLZ/BXt9P7+WWbNneuu+C
J1DBefK748tgQKuP7UpcW1ryf4x/KXjKSVflXJ9YCHZgIBXqI5NXofXzJIrrfr6Lgo0XGGaIgl06
aGRjDfprGUtuOpjcy/RNjccOaJ16xnP15EBU2gqqNYWr3xWRa1aF8pCBJkWQDs+e+Z3fB7lPwKC3
ae50LxrdwW399Jt00ILXfXNnnIbHbf7Q3Q63yc74Vfh4AX4g79fD2O96xrUPEq7mCZr7a7vABxmu
eqjf+OY98WqPftyU6Djo/DYwQmcHsbTPcndfHB18Y3WUHn7WvhXEW+fJ9oEV2De7+CZzX5HPbRX8
f5NrbdtH6mbe9Y8ViQB/74jzORMWZVOUTax2+FgQYKLPjN0T08vCxpN89SVQHoyg3UW38ku7b7zd
ddNfjx0gmZH8z8hsPHqKNW61Li2q62MVZhIEPkA06SQbPBm3CE+oskUo+l63N3tyOS1oecLqBKJ4
BouJzytcS/OurHgT2k9wtNv/BESzemb+Wv11od4104nOujYgeoWQuxBkjF63GTrkYIjsEwAM2gdH
PfW97loD96V0X7ZoE17Bhs9bS3TOAjHXXK0EFbUsnGi108VlURRNqFPjqFB07DrJR9Vpm07lv66P
49dIAj03GQJUCqyhq0tY3tHAdGIDWhXGtXwCrQRuUmuSkl8zgUsTwqK0aZ9zcyyb0OqHTVZzvPHt
ytIntgKMzMqZsOKO2A+Uj6nZGgS2hkZ/iLN0o0VrKOg1E8KCkLlJC6Wd3RkhJhgbLo1frs/J172E
ycdVHWy5+O8XaZakjoqyMzLMCR+hYILmrDqx/YkUvpEVAS37X45crfT7rtkUjnTgbXQ5ilgTsoh6
mlnuRzt2c/YN8cRtO2Bt9N11J5eGEWQJIDKYBa5BwHN5vFCNWrmeYxiNaTSD0aJghDLl79eNLNQa
56H8Y0U4Tvq40rNSwfIu3foJtGB+enqJWnc6eAbxh5WG8OUx/GNs/vnZHYA0eTEZTt6EozeOLnlz
fjQjaOuer/v0Nfm6dEnYTsypwJ4fwcqwSR6T57UTeGm3/hkxcGhcOqH0mIW4Qewxaj2QptBwOiR4
ITo1Wn3luFoKc+emhJ3UpxyAs2mO4fVPDhIesNM+Sf+UFhVn4jxeFnCPkENBmBOCqaKXSU0IrEyD
5DO+JYq2qTT63rS2e31mlv35Y2le8mfz7zgJHQq1acIid3I3UiFbrORH4I6epbJYyQAXVwGazJH8
AvqN7t9LW0bTDCk1Rqy1MvbzBGg85X1CUnbdo+X9g8wanOhAZH/RAeiBoefKBDNJdRPXAGWrVSA5
+Z7bYNhOAtWKb8Fl7RWx9h1Ey8EQD6/Xv2DRzzm9RrM1KGxERUYSM5B05HITZulr4cDN7BQna/Di
NSPCxjVb6KqzRIGXjrRJ+uSYSf03JpGVGLtwlYRWE/Jp8BDM7LKKEI2i2JFaS4+wQNhnhMqSbIMR
NPPA+MgqCKymzM2mT7UHV7MGWbEhoB0L2gLvEQW9M9LCU3EFLckjn5Ld9VFeSBwvv0wYAaBVStJW
Fo4cXCJ9qfKjhwpA91/RFLBba9crQAX71pN1a3Qb88MO7ah2DT1cu9d8DT74DLyp446rggdfbGho
Gz23o6FDc1/qeIn6bVCVY8YOI3MNc/XRbT7SLrOsuVKN2zRA0fODpuCzJEnGWOu8ndHIE3FHtq/S
t8IJjB9x+YY7rgukp8Q+wSa0sne/Hn2AIYFTB5QvyLsckWTY5gNIQiy0MCbWD8M8Vun79dlcyFlh
YOYn0PGchzbl2fOzQFS1+lRkOu3Cpu4703V4Kis3XYqX/hNrbYds8XfnXZHsVvN1Zk+Qok9La6dK
wGn517/l69ZCAz3e+uY7AbpDxRdwOZ3i1I6SIUSRWiE+WDjkHR1NmfvQ8Vvjm/gagGFMhV7JfCmY
WWcu/W4lpsTgshxCKcv2OhtrjyuIGQMdcHfM11LnRdc0qAGBw0TDW6a4m4epaO2aDyFgLvIBTPDm
7QDC271qyXQls1g0BfSajagBkSMRwB8RU05zvYNjI6ir0Jua7VSj0EBJjWbD6xO2OIaz7AsuO/Pl
Y/6U87Vjk65MInUIaUFqN1Z3SQre0XEcgtYYp+C6sQUY6cwrhSoloCBzN4Qwhnh575FN8zGUB8n5
5sRm3bmFEYPZCoRCzuTF1sjTb9jHmZfGcbWxWGNVB1Ja2TtvO9z5rCLKBggOK91j07OMPV//wK9b
Fd83M7CiDXhWaxNSlKptwVGNlsAwAnj4yCw9nzu71JVh+DrmvzWeZCxee6bDEQ5za4otqdSkMSzR
0HVEF/54MCUp2TdFTR5lvS9XEHsLXmF2wYkDDA7aqIVb0vUR+ro0Z+7MP79LGCEUiNTIjPUxNO+1
93Rvvlz/9QtPE5e/X4hloHSJIS2H369CU+BHekzCvVO7aALjTyyb/1yx9/UIurQnzIXBqNaCp3YE
bhNSJces3iov1PwxVNsBWFFbfxikQGlcec9p4uGRzu2H+yr5KPW1Hv4F5P/llwjRbOKmEfNBQ3dt
HGjt0Xwz+Y2Kclz5Rjdl7sm5AdpXp717WxmBOcO/PBcv7QoRwFF1acLbzRi2znde+lW6q6cNizZ4
q36Jf2bb6+aW1j46F2f8qjIXIITrjNZBlobV+RSSVMXre0FGYKujO4eUkdupxRoF8eJ60nDoIvua
Ob5FigtSNzPFfzGFrab6JvlMwa3/GO1fJ2XXdjZYx4m9ue7h0m4zwSMDqnNAKHAJuYyoo6PUROvl
CdcCs95QmfLNaDVrhar5t4izdm5FGMcyc5Jo6LsptKvCq5RoW/Bte4Oefzc62g5dSWWXdgk0fEDJ
ias7zndhV2ZNllNIoE2hY8fsVsY9wc0aq9wrUq1ta70IO0qL/b8YxzObws7slKrvEaRhU+4oQEJ8
2LKysHf/xgqe4FEQA5L1S48acu3Gaghef1W9uYHO+PceWKUVI0uLfiYXdGbJQhMJ7+WSGFJIz7cy
npjVZohvYsXaqJH2kFl27o/E0FcGbilEI0IDb4UbnIH+2ktrKF9KRcSZHE444tzebpufGOb81sjb
cuUkW0g9QWiGSuJMZwgGRVtYGHGnT3od2VMI2KO2H4YcEiFpXXjQfxi9PJXj567Bu6PVQ4emrCDQ
bPWOuZItLY4u3s41ZC/4Q8yW5sYUxepRu5hQNz3QFCL3RGtHP0XlxEsm++NfrBgbKNw5S4A1YTKn
VGWDFYFWzeqGejMxRXbtikveP7eCPgILKIWZ11QUWTWYpJZGn8hhYfX3eZqWbuu0D/8/G2IMcVrJ
IhnWfsokxSVdE3uds/aWufBUDgwbshwDEREVbpFf10qt3NbYACuo4B/QbVsfLXt09tEwNg+tjMJc
atfQyopB7Z/pFfCl8Wi6ShSPQQmgd2AQydn0dQ+piHKc/FYyyWPM9cxLspGsdHItbR1wwOBNA+2I
0CEWzkI8pZe5w1QZ+M8o8lMcT2HXgPCppVkaXh/8ZVOQPgSgCUSnIm+uRNU8rlNHDmupHT01S7qn
orZ11xiBBLluaulEwqslyAlnUWXIb1wGhMEwCMlqDWtJbuPbidIp0NVG/jer6cyKEAqaikFcBBEb
FNStvklaXuzNrNVX8ofFYYM8NDh/caVGpejSF1vNhi41YyUEswUYODtgB/mk0luUpMyVLbjQbIOV
+8eWSLDNdYBwqGTLIUNFAS9AdpV3JwViF/0u1ia5PXUj0SA4Xk9d5WtOycadRhy5diFPX+PJPjNa
lMgy3XRlYtSx21QGWp8LnaJR4foML4+KBepV2ULVTrybQmOhlRolktEgl/KD0ljG91Hu6/uoLZyV
J5d5gMXEA1qkAPLh/gKEtLBFAImzeOOkCtCN6tMwGe9VqT4kRhgraABB9jxjS5qVlGrJPZBNzWcM
ZOAgRHU56VWiT+VQw2Zf8QT08pC64lKSbACeiFdMLWU6IAOHvhrmHnSW2qWpEelApxRcCRMKNvtj
Y/pDFEB7tupXcoKlTXluaP752cU7iqJUpXYxL+T8G0uIl8VspfC0cDDieAJwA/Uu0MmK5Ma9Pl+1
51UR1/Ehb+otBbuHa/QMwJan6wtwKc/GC+0s3Y69YGF1XLozdlXiDB3ckcF17qlx55tNom/IUA23
tl5JXkOK/tRUOl72DfvGbO3xhUkaXxnVhc4PlEvwBoBcFWtFEQvIPEPvNGR6FcAkTDcusptBR2++
+lzZEEFQFa886A0IfmLV7zlu+KN5W2dt0GbdHSuKvZTHw8rWXNgvFx9kXw4MrwpH6tV5vySeqZON
mhXHCKPQjr2bQvKzHE/6Ggh4YW3BJgjhLIQD3LGE/WIPHMJipIbNmPk6/Sbna73iy179sSBskwFX
LqepYEGvkmiT4UXPGcK2J09VV6GYQe75EJ1Kp1+5hywVkC48E5bZhLIuz6pGCcf8w0xfpFuIPLjF
ND5SWd8WlLhF4/OReI5WBuiovU0LlzgrBKwLryQYXOhWq8A8A6MlkqTnU46cWkKMACpLA06FS72X
WoaX9wrAmjlD8TE6ULPZRMpgujnVTtqwJjQ8LxshDF98g7CsrBonijPiHKz6tH2TJRk3v7zr2peh
Q6Y0gez71Ked6k8sXxPOXgwrZ+4LR7DZ27lCZvctdCNI9k9kr55uvU/ZWjF5Oaj8sSQewGVV0hiQ
ZcTIMIOMPHTeb1G8ps/lY3+nv6/xpiycMhhSsGLh+UlDsiTsmioiJOlopYRmc9K1UKo3+rhSiVs4
XS5MCNum69QsG/sS0cn8CY/AMqiyt7i3cZztrwfk5Un644ywURrWG71pYqOwyQNCaGfYzC3M4i4b
VhKypfz+wichIUDOOUJ4CaGgRX22TPcV25i17mn6p4p3SinpfUXxJKp9gxDtZrC3vMPkEb/Sx83Y
mS860z4NIn9cd38xPp3N5Tw8Z6ergruZwgwMtK28JsSXI+7qULAnP2rpLlfutCS8bm/pIox3Z5RY
TfAyo+dQMJi3lFDUKJA3dG6FtaqBJeHN/GCqawOpxB/qNRjschQ6szivtTMXWTHJ4zCPe51EAS+h
mDQ5Ww5B1DHe6tJbkZ76Vt3yQi7cuns2mpVQvHjGnJkXAlDLyhHCpu0MuXQguGor1K3jkgYr47q4
KSF9gWoG6DPBKHnppVUMIMzLYca0PfVpr2P3T6DoOqkuqjUg1/DWrjGLW/TMoLCcIUZE8FKGjaND
P2TMKre11UBSXhlP/Gb6ft29Ne+EVRO3DSeTgznkBf9Rt1nu2VRRXJZlqXfd0uKGOHNLWC29NVr9
OMDSZDQBM+5TO6i0XW2enNHjfPJQjFqxuBiBziwKC8RhPaO9BYtWl2/taDd232uGprluc90zcSMA
MIfewjPJIME1bSp1lbIIOkjtdzRwekoFyI+l8KOKctCsk6KS2tedws3Jg10/JGNU+dc/YXbl7DD+
8gWiq3FJGvQ5FydcfCHdl6ZG4qYmni0sdoR2uD9J2+sGhXXzH4MAKaJMAdpKEY2syw2QZBFc1jOU
sSMvYbvIXlMRESbwtxGwMQFvCc5rAK6Fw2qY8tweOlqcBuNDG45REYMWy42NFV/EU/4vO7Mj6C5G
FVZE7MhdnID4BNpZTpz5tvrd8TKl8BTDVTxH3arvXRE2CVlJy8WLwm+rsAe0M1DlaJ4Qshh51HmF
h4/iFD9L0oGeQIVLH2Vzw4Cf17ajMrjlR0Q2ZbktR2/Q/XqV6mlel+Kq0Q3gMFGVmetiQr4hTzqP
NMmC3uPhrnQdd/5X2zju98LdqMCHHPgb+V6+XF85S0tVtwAiAsYbN2nxnNLaQesVC3JtGRLGJrsj
oDPLeOExslW1Gx6vdbgt2UMWAulotLhhMQmLiPW18X+kfVlv3LrS7R86AjQPr5TUk+V4ip04L0KS
7YgSNVGz9Ovvkg++nW5at4nk7AnYCNAlksUiWbVqrUFJjDpyp+65ap7NKr0t868l3vGOAmmftnu4
PsCtrYFjCZp0SAUjqy/MqlZbdeVVlEd64w6fRn3uj/nonPJm1g7XLb2LTIgLiGT+KiGLjAjwm5dn
kwZtJrtxUh6t65YcumNySA7NcYROedKSeA/c1NE9JTfdkR3w7D009DbJIzUAb1tEZa3r4g3k3aHP
v0aYaa1ZWOnmGY+M6rVSMj92v2bxbRY7+9ZWdjW3TpBfgQLg8/VZ2NxI53aFE7o13SUGLQaPpmna
mUUwFK4PCpx4esYaa8x3uRJ4ydck32mPA/pvq7sGQmu9bDtt7CY0QKG8/a5/pomyGIOdxWU94jOY
NwaZc5s1E9GmnhhW4puVJE/8nn4Xll5D9R4wEChMG9DJuFx6L3E6U7FrHt046859ASFyAETrrjpY
+P9vPzSyok+TkO7++zfz34Cr9NEXFcYk8S1fDTR/CmeIG6vEkBREtk5EAylSSMABhrMewZdfx+YB
YJgJc2H2C4HkKoRg0tfFmu5bZzmqmYKWhFuggY4jm8PZyg8ddyQTtLEaBrJnKwM42pg+1GSYmZeF
OxZt1I8Q4YH4I2nmI9XuMryOr/vfRoDBPkd8QTcCQCJiw3NqUnUZ0XQUje6nDuwURn7bqp1fLqdm
Anngnz2r1k0GayiF4pyykFITNlnmjHoNYbk2anOi7xc8r0kh05v4uJPhw+C7dyFc6cDFHOFWaLUV
ZS3um1GefNPzIWAHF/23eR/kukNSHgx1/SmW0TULF0RIJcAoMJ8AmFrII1vCeZgqrPSsbqQR6pQs
XAa9jBQ0/obO0LDbstArv0Wfrt8bLdRtllSSqvzgL2DgX6XJtRUltyZ5Lz2W5rG9VNNCozmH2tWI
Sp/PzCIOPahenZIRUrts7gvJtW2NTBebGC23q+LyWpVFU9V7L9DZCypDmszNS4NGla76PNZepxa8
rH/onqsNwOlX1BicVDxvY7PtJ92BDUrD0grRKeN4u3hn5t8SWe5zYw4vTK1/fjYcg7nu4tY2jeAq
T6nBiT3fW8Ojws17rXy8PiyZLWG9Kr0vesMyaVQOJKmf9K/JP/EAKVfJ7G1thVV8BUistRUSunmX
Yxp6dXatUoNfZF+a3oYE8ieH7/ObhAX5TdEth6l+uz4yEYezboQLk8J5hoYqxSis1Svq6RGAqpsc
x1U6WYE9d76bQL867SCkNz2oU0LAgL+YbwVj++tfsTm/Z+MWzpeh7RrHUjDuygmqdscOxa2joBXu
upX1Vz5sgDXTBaYPtB+JSfuhzZZ61uExLUVvMDJFqfOwsEW2iLrEjDCYmXVliRIxHLPdA+KzT5eK
eIay19KHNLhFv0tZPTYLkbaef3jArCt5NjwhjlZ6MSpeDLtUf6PuEi6T6Y8pwNedJHp9PHDfLTmQ
AwWwCSVWYYTegh6KcknTiLlmEqa1CXyxNiENvVRPWqalfsHKVxRjflYdGtNBm1H7My0/G0CiS87+
rTEDBoHEv4nTCWXSyw3DGjqVM8eYmV6frDR03QHd4AtRJHa2YidUstBsgWoPrl3C3PYeT+22cmlk
sbrd95X+xRlNLgnQH852TOu5ESGiZUWlZcZsYTANe7NHv/pZm8xPNHRfp6AZrPvMv74hNmcPxE9r
PRcKluKNvm+ZkU46RuWp92x+9Zwa/Il+pz9dN/PxyYuB6TpuZyAzwS1JFQ5b10psN0OTflQNEJPa
a53tZxn4iNBcCCQNaLp95R5EBpKNuDWdOhDFHoDFeNaLXpqYaVlazQQvVQ902qWV7/xoYh8JwrGS
kftv+ce5LcE/xp7GLC1gC8VUfyzwby0JXjILgnMk8aTP0wwLoFoEV3FD8v7PUpzvJwFQ5Y5hAmeO
/msBN+Hisqfn7ZJG6GgNZAn6rdh7/uNr0Dw7rfNhzoCCgQuovPEn+5sFOr6y/SZxtHW7ixH+3Ipw
frqaRUt7WIeAotCXNBwOP91dHtrkcN2QbDTrYp2NRtUbS1EVLAZNnsGfvucqJ64hK3ptL/nvBRHC
bB57eTmbcxotzCJp/1CY/+OKC14bm3blZhWmC91cfkkfWi2X7EHZEASvNZoOWMoZQ+jB6T1DPrFL
JQCNrRim4yqPIwBnOq7Vl0uhaBoFtBZLwaHzxEHJWWZu6LXfeB1eX/PNcLJmz9SVbApYtUtDgzW0
UE8uscVd82hl6Ytn3LXGI84mvO7XBpRZ4mSbx6x+ZnH9ojMvW3STW3UCi/ReQVbFzEn9lN/MgeUQ
zQfl7VBJzoNNtz4zKMzlqKJR1UbKKtKc54QVIYfIoC0zInJLvMcZ5BAAkkND9goGuxwWa8q24a2a
RvqDDeTbjZoT8zkJ7X0fspvim/Vg7nIyfs6+O6csIUee7WyJz4hQp/9+gm6Cg3/NZ6Bb6fITWq4U
k97aaZTPu/Fh+VkENr/x4tNSP1i5Gc3GS4ss1p3yM6E1cf5Q6e2DdWECWpon4wz0WKS23w2gstNO
9VV+645vxfw3BxPS5nhrorvQAyT8cqQerahVxua6xW2PrCooAZhPZKXrrW2O2xdyrCokuIESuLRi
xSvdE5RaI0A+Dp6XnWa0CF/fflv7HJhXtH4BhbVm6S9NAM/TAwbjIrSDN9GsdslXe36ZJkk6dfVw
8QCxQBG1isJboHoQDpDRNVK9S2JYQUt6SXC93HVm73cAgIMUYZkH36AyXovNV9+5UWFozMA2N20Y
LeZvqNuMsUqavfXF1t7sZN7ZPT3Gw8v12dwaJ2RfQVCLOiOy8sJx3IE7zY4zL41w61KQzE3CJXLv
ebH7q8GBDhPpaVz81jz15boxK3arqqVZ5EwTnkJ7FP2cOSU28vEKfaCTQbIUKl2y/KhYp3/fZDbu
fsiUvcufCOG6altuQ8o0jQycOqnZQli3AD24Bfq3xOfJp/mLot2B5uakxw/QvtV/QHSH75q3zP7s
GJbEecUO1P9+zXv9CjSoNpTqL2dBcb28RQ9YGs3h9GS+lA/uj2XXPyYP46N9RBXtgIlB9/7w0IBv
/wcKFNeXW1/XU/RrQMZRdvqvfeEoSV1UyxUD9vOKxLdWYP2c7gE9JuNDB9zfN22/3HihEhYjGeJP
iQ/2p2N+sJ+vf8Wm0519hHC86C14mFUOP9fHZ26j0chwSbP4TXHQnR1FDSEHWeV1k1uH9kpihNAE
qjk8Ai7nvU4yBvp4yMjni3GyoYXu9LdDGXDq7ZL74sd1Y+sifpzk38aE65SXjh5NGIzNp/SQPfU6
tpYsDG6+pWzAgYELW6dSvIakWt8rFRQSo2EFNxbgK7K7X0kMfWjTONWM36/XUsNjt0n8mgKFe32I
29sKBUTgRVGFxn8uJ7SqkyZuoVIWzT7iI3uosqB8yr4uHRn3432T7NI71fdeqyflVXkdvUBifn2D
fJhicPEA5AlyKiSlL807eq8tCbrYIvthOqYsiF8YI/xrfB8TXn79R2Jtc9dg767FBdD/iP2RtK2Z
MoEYIGq66aCOD+Ot+zPtiV65RBmfu8a3gmdZk/jmJoGjQjYCdUsQAwgjRNq5LsHhG/XfnUP/zHyA
mFIfTQSSqdzcGWd2hNceOp/KesjGLLKsF29Btc4NSi8yze/KcWgmSfzZPOLWN/j/jWqd6bOrrK3D
adMS1rrgF9JSn+Ogj5ZPKFhKU6irB3zwEGfFoMI7Vi+5tFQsnRczBfNXQQVgojuOHgOf00PqhvZx
eJmMfc5I9dI6tzrKpLEsAb51TQGS+l/zQqAvoVwX1wwD3U0/DLCkJZIYs+0ev39fCOTM8eLFSvH7
+q05E28V+ChvHeczXjzoqCRcYu7/s3C/7QkxO5tcNLUDFhGVrfGWZc6+rItj597HlQ1kM7paPiUG
yLhkjy3JKoolvUGbVN0uYNbYsehkh9c39vZx+HuVRNqrqkyzuOWYxWE3h/H3bmei3ebYvihfvcDd
Jyeak1wl88/41flmakS9nXeg3dP5/vp3yEYp7Ap9GOplaPEZCfo0VeXbMNw1XJYTWW+PHzYErs0o
OWnIXopTqWQUIXPdekuQnF6dw+xbN92X1I9vmof0iYeZZFCbgeXMnhBYVLNSXbBKZhGr9oX5sKxs
ae2jMd5a812FTvfrU7h9Hp6ZE+bQUpoB9TWYA+ydZANY4cz9Ugc8cphv1feNFJO9PgGuzef652eh
rO49gK8TzOfoF+H8gIvEqY3+QTM/mcL2+IfI8/9eHM+Gt67umbXKsAecEe/W6kj3TUgkDb8s/9f1
WdyMWmdWVkc9s2L0TjK7zZRFxcG9nwPzRgrflFlY//zMAshQypIasNB/n25wF7+dboqwDjOAj9gO
ejEByJkfIQx8fVzvuhDXFksIx4CD41lM4R3mXhvQYW+C/rcNAFUDLoGdvLCt0R89BzT4ouzVg/FK
fb6vDuoNUhEHK0B3sT/v/hBK+mFJhRC+jNwucxdLGpsF7FgOQJdFLwMKbG173FmAini/J4kF7ram
QD5RBdrroJugcY0Mg2Sjb04uUFWejhLCqhQjDAQpHtQnUg9Pu90A8ei9eRpPfD/8k+/zaHpKbsrI
Qyan9ZtDG9X77lf1td0Xn0ETGfbHPqg/JT/rvTS1s+53ccXPP0o4sIxYT5N8wkcpd81OD+ug9dEg
G4IX2a99c3fdvzarp2fWRAKYWU/rNsdLGgeJ6aeg8ubkZ0kKvwR5AVrlJHc2Yyv2nJsTYuuio3xp
FxhcD+7Q8TB9/UfbUTg0vRu/G3dqCNWlL01YnKy9dojvahxb2S2uOzpBC9++e3bJdFD2BWA716fh
nXrmyqSLhSR01fZGrOK7AvVWuVOOwMMfjd4HhUUDwe3PKcQI5hfjUH7Ho+9k3wAf4zzQEKqBb3ZN
WjxDPyc/DV+9V6OMxJ+oxFHFNpr3HXc+bULIbpfCUiqGVTKAVnrh6z+O/7oQzT+9SUnXJQ4o0vS4
SZ1zM4Mx9eSRlBj73VdoPpIs/C57C25dH86HJURty0oAw1j3X26+9fm9Uf8qZKnKj3A3JO7ObQhx
u1fUzATFERwcUZPeKWQg4IzfzbskmEBYj+zN/uXXdW/afGOe2xSCNpR7FctrYTNx513d135aAmoW
5/sumQ91vJyUvj2kY/cwsf7O9einAYz1dQ5mr2XeGxoPE819Xvo7RVbNkM6GEPGmuc+8dsaXeU8M
ALg5NA49ROFyyNor/hAqwfy1PNWSXb95Bz+fDyGk9ePI6bhgndV9+rgcAMl4MINix4NOclfcelyc
GRKr6WD4iG21x/DG0IqWG5N4+ywcCX24vsCbfgtSJNTTV8pCsRzcsladlSJhEUuboNGgUFf5maxR
5/30+RCTflt5n9WzG4cJGR6rUiiLtOaYZr+0iR4c9+Dh1TTNw/2U1oTaHoSxaj8re38wxgPV/CKe
/Q4Qt3wpPo+KQ8q+2xtxtQOPI4p85oFxJUyyJuwc426lKY15/uQxcLm0Mq6JdWMJnw/kHXq+kU9H
xUnMA9TaCFRv0dHIRLtC3TXEhPinnjyXo2Q1ttwLcmXI6SA7CGy9WCIougniKcwBFK7jh8rN79pm
l7LQU/c6ewaHWjskaNiX5R82nABXBwfymOCfAuBecOoWvSZ44bVplAD81gzgU7Zxe65kImUSM2K+
ak5M1vZFh8Rnd0K7WzBr1O/UXLJFt6wAwrjS0oEVBJDJy9stFhL6jCYSby38J+zVN2mpdsMdgJD8
bWH9gjNv5opXdWaLQmq+lDdjZZ0Kd9o1zfyy9Oru+vZcg5jgeS72JcQNUOoEOnH9lDNTcbPwZdZR
FdbzkA1p4M6aEeYTuCiycLLbfD9QV4IoWiP6R5OWoYMABMhER0h6peOQ4fGK+RunELrfpGEjJFpt
knvlAXgH//oAN1cLEiT/Z024RWlOOzlaBSyCOQad/Z3FP2LZjUg2IOFVCiyn2/aKnkads0z7GGQf
gVKAa9YqprfeoujqNE1Zkn/TJjo5114HtMBbghNqtGkVJUepTwM5P73d9c6eL5Btl7ypNg4J1MV+
mxE8sa3NWk8q1E55oz+WI2gJkthXOuUwLVrIayVdsT3KJNML3twAJhIYnv7eeC8sWq5Db9ZqLYAh
svHnZC17T6fByPLKZ2hjue4gmzsAGW6glRB9IcBwuQPA2aKPvMMQU+3IfQNoWcMHrT3fxfX+f7Mk
jEox7dloS9Rl0EKlJc9NQnQjysK5uykllja942xMgkeiLaGreg3107VZqwzb9OSWfsyex/hvYuGZ
IeGyDeK2xnTZaihT91l1gpBFWHAJGmoLG+FCPejfJRKcfeSDp7AFS0TNfg/5+l31nQ57240041te
7EsH5TSbkqSd/baRTOX62x+ilQ1yDjCcvpM7Cu5hZoptcRQhjOVtSR4mWY+J7PcFp3CMuO0GtBNG
SfrLUr9Jz5Kt3weXAahoHQhf6PbqKmcBfnBbx5u7AqdVDSpYaiynSfdkfYpb+/XciHBV7qwir6w6
e99DwHsxdABl5r3b/7q+gbZiOVoCV3AhEhAfymHm3I2prbE0arxbxt4aXaY8urVvkEAEORXq5bZl
CuOYLbeFxDEmC7kru5n3aqIQRAeiFScFOjnXR7P1UsVt6Lc14VZEmdPHLgMCJ6PjyEALBYKHmSZo
o8k7D3r3+hAWKus+V1n7sDhQxsG+Hj/1fWmBfLZog7Ecn1225JKAuOkxvz9LZCZwl6Zy6Lhin9JE
8UdTNXesUWU6tptriYQVqFsA6EJS6dIvm5bP3WBzADaNyUcolC/m1tmF9rx/LQg7a+jLqet6WABm
+amCgIIyxSTVR2JDZNU0Sa2bp+4PFSLW7AO44gxU/Y13CkPBqNZRbS3N4+SywQszsJu2re/7XvW1
bu0VosnhuhNtTOOFPSHSO24xcc5hD35EoKWDdqTbmf/FeXxhRQjzlOZ4oGiwUnu35nSb97/y9La3
JS/SzbEgyqKlEhSTgItdugTIKwymgn00AnP2IYfWLhrI/pDB8r/rA14yy9FBc4f+1Asb1+d+KyHo
garr3x8TJr8H8M1mJs6lNuuzXZmkx1ahyX3bVeGcpaCdY2W1q5zqFxsYizKbA3dmJF/mxliO7dTL
WrXfgSXCWYXvcVadDWelersc3H/sxErNIsdpnHj5TWnzk5p8r1n8JU3ZzqM2sWsk4A20bi4kg9oX
Mi7EzXcV0/cOYze5Ob6qmf3j+iRthFS8y1edauDdQUUpLKqReF2RG5gjRQnSJbRu+PAZmSsqS8XJ
7AjBNIt5DTZGXK5oXZ2g6XVQl4Fwah21Srtpsmp/fVgbJ975sMQXu5rbhTX2QBxB5xcwuyEO4vjE
W8njRWZFWNDWgf7dTLGgBVHj+6/MeYkNSQDZNmFCMRGNcSve9WJD/EfLrC6eGsybDoahcTqNQW58
NYaHv5mu31bW1Tu7hXDqUDbksJI6ZIIKZuSxUBqlNg4urAnelCs/Ft6yopHWNLN+AfqMu25Pssly
/JlNMnjX6rAfNtmZFcGhgZNxS1NX1kvIyXFH3wRNbLzct2pGLAjidjLexm3H/j0qwbENp82QD0hR
lLe6m8yun1n+rc7vVbsFilvGKXx1cODAE07lQmtAebpCqDJDB9UfpLrznKhf++qOgbRamo7ajPgW
2ufXBkm0ZgpziWSRg9QQxjbWPs7J9nXMnq87nrlukQ/LhR473IChzwO0xqXnDaY7VeBaQha3S9Iw
KxweJC6t/JkzhcxDmX3uS9UiZs/ykGec7SCP/nUy2pF44OomWt1Cg97G4pod/wWWkYRAtMPwl3Qo
fOwdz4cO93crb3vSaeULpTMLnCKLwQOquaSlRpKgvRNEWt6Szi9eX8f+oCX0bhkTLagqdJ3WPHdJ
yYcmRFIE7LKTPUUaBWWEqZZOqCWjQkqzsUHVYBi765OzPf2/50aYfupyttRZkkU1mIxqOgRKInm6
bUYXNI4B3IROvA/UeYg6bo+0LLLZ1oOWRMZ8yNWBWLJb11ZaE+fLbzvrSM/ii93nTlapsGOfCi8E
/ZRi+bGJu/Ip/akcjUoycZuR5sycEDSrJUMlwoFT0XvSS3i0ZFMmOCxoqjs91vDbFRCj5l1zWl6v
r7rMgLDq9tA1djVjrpIsBlHOczM6fgKBkuzlf7MjBK4yN4y647AT56eu2btABLe3qi7Z4JLReELE
6qte1QoD0xU/95/c+/TzJOmb2QyJv9dauDH+x1EgZMCB9EQZVktJq6JP9kB/jF3oySZsM9KfWRKu
k8AuGPpSwJKW79BG2oPGKCFot1Rl3dTb+/7f3SLSPOuJMaN0DkPQPXKmlAz0FpuHXF/+zdGglGG9
s1tBHeZyS5rt2GP11+VvHj0ArBS7x650ifNmyygrNsezPtfxF/Ic4h2mVZKyKqcSwA91j+svMaaC
cBmObHM8Dhho15w/ZM3XmHAWYnKwGSipxbPIHQMDjX9l65DCoQTNf9yWXJc2fQ7JT2StwS2NB8al
LY9Dv66qkBRqizBLw2nYAYFXFWisDWsZxmkzlp3ZWjfY2biQjh8zpYctKM4CmUYlJ4Ds54Vwpi9D
EZsjIMx9j6xQy0wn6JNYEgQ2HeBsDEJIg+JI0TgqxlBOnzrrzapOdUold/HN9QfhCDRU8DwFvPxy
nhKUGPBqRWIIGXe6oOUw10iTU1Kp0ZhL1n/zPNMhemSbAAZDA0hYlKTulX7BtSXSUSwJ52H55Ixc
3SdtqQXJ3Kc+mtNuTXc2g7mfajK5Wi2J3ltTupZs0TAMuA/Yby+HCyXelbSgwpQu/2TJ5+kvekSh
V/X794XTwXZpXbIGcGuedEHJbOKUP7gh8Yut3i8ogGC1DCT20ZcsLJrBwdVCDVQE6/EmVzn3ka2O
uu5+6iEpq3Oo7aQgDAaCBQvKioesd3ej1ZHJundSmR7L1ozipojWq3f5OVWYUaif2fFE8S0apHMC
5IS4X+X53dDKnsKbhlaSFUD2QVgs8lK1lRfrLgjko2HR35a49EIjVfogxb4Lr8f4dZHEyzWIyg0d
1DFQZBDrumnVTbR2ejScVex5qPuonu9K9UgX3W/brxVaGZdCsg23QiNmEMS/0OFChBRm0Zp6NjXt
hJckS3bFoYE8Ic38OdGhqpyQWEZ/sHW9ODcnuCktukpvNA35tdQ5al7xOa8LgAw0Tho1Pf7FbP4e
mojIgEQMGAEGDM2tXtCuT+jYkNJbyPRo6A8GXQJV1n+wBagF+QgeR6h+gZpG9Mmy42m2pGjPLKed
pbGbCmxJ+aMLwT7Xg4RfFtAbO73j6Si5HGydCg7aXS0wDVsrS8BldCk13R5sE4kNytPkF/LxEHYe
K+0vYti5FeEKombegtMNo7OG7FAbeOJku6Wrd9eXbctFzq0I17Yi92a1z2HF0edvektwiTuBlsxP
TRnMZWtjoxsHxFe4fyDNJ5ylLZyDmiqeyzHSBQcwTv5Ao7Lqp3T6ixoA+K3wbEN/Jy42oq7fxN1i
iNc3gr244NRcGA3ylsuEfja94LcVEQmgzxALM0wkbBTjzcSbHLQwEj/bTIkCeQLiEuBdXHAIXTpa
V6L50ehQmbJ46AHt3+2qZ1X5xBMCzTmve+un4/wPuuGt+WuWlH6++EV11Nv76y6ydXdw0ROJXlO0
zAKle/kVxqL0ncNrNAGzYzomO1odefppsOedQWXtuVvuuAphQBjKAD5FXDrFaZquboDoGOJiP7T+
a5EnfgrtxOtD2orDZ2bEtaOaW9SOuuIqnntG7JG4/6ivcXbHZE0+W2fMuSFhE0+DYfGhx2nGfjWv
MMUm8rgooR0HsvaCre2FMjOikq2iMvDeSHJ2E3bBKo+rEGL9XfMEArk/h714578u1FAaYAzy2MKv
F8C4LGoEHQvWoF5jvTbx4frabA0E5H0W0u64rKLp99LdCqUAy9raoV1OzaPNrUdadQdLefsLK6g0
oGXOskzwbV5amSl+tQMBUFR0GahTiTk+OfMgcbPNGgtqvkBbgSYZVKbCed+PTG2nHOCaqQk5ihYG
7wPL+8zAmVyUUNWZD16xt+keLCekNE6K6uyuD3NrP3mubeMfAwgEkXOCqU2mDzMm02myHk3i3q4G
NitgRdmQREnoH6d/kHZFN/p7Dz+62oRZXXolLmoPT5lu4v7QgeiRj4c1cWLVkuvGx4HBEg4uOKWr
Q0pr9aIzd196z0l4g7YrPABTMMyAZkZNmxCqFkid7a9P4kePvLQleOTSan1bZ7BVvNg5WbCMusTC
9mhwvV7bz8GRKgT6wlXqsrXwPGMj0J6ZZmSHsipaMtipR1yHuf+jPWE7LyBKt9qhBy5EQYeL98so
f2GHSRlPticOyXGQUeE56Aju3zU8qQZzxutcqb8Du3pftvknJcll/EkbGJt3YWx8NuCZqNOtR9iZ
N8SlW7hlgvFoeUn0hPpOoRIbbxOeZLjGd8T2skPeorWk/d7Xx652wususrWA6Fr79wOEkSqFPtrL
ggdh5j1r1i1Tbo1wlEH1Ni68GCZeRaj/oqcYkgiXw1TL1lRaPKqjPA27piYogdIxCxJeILKgBcik
/mCVxOShJcPebi3lmWnxzgsVJ0hNr71kJXrx8j3AG5os2bLx3kVZW8etbSXthT6KsAugmFeo9dRh
EnsltJqD+1qjDx6VDhCDBHT+Oc0BtwYfvN0GVrRnIBuDnEehf7m+lhuo/svvEHaHndcjb1p8B3t5
a3371ARW9CN+pbv6xTvxnXKy74sn53MSSOyu0fHyQXppV3jvcz5rs1XCiSD+XYal6a84j3qVONVP
ahei56yU5Tk3cjWwiXwQSC9WUlhVsKl6RTXGEEmIkrJDF77pt9Bpnli4YuHs+NQPnBh9RBfJQ3ij
P+HS7upvZzvWbjqIX2iY44ooFbkb7D0NzHv+DDQmbnvdI3eJnRDKyPhl/iGZ59WPPswzqCSRD7PB
0CL2vdQpAxOHgmhrKhZRm59eT0NKp73uTbueVrdZV97nEATSBgw8/2aVs+xauMajD18ATUtc7lds
r0g10tRDzDOqIn80j5/UBu1fXvsDd6wvvFVu28F8lYx407OQjAUMESKh0D69nO1+KfjisQX0AGoV
AOl+SpURYg21+2g9u5nfql+a6WiB05UwVTLbW5ERvmWvPAg4B0Q2nMbhKGr3OkqYd/Dl8s4ow1xS
5NiczTMTgi85uMfEsaMh+tPALRgpG/BP2URJe5/LwIIfX33w2zNbwl2gsBcjmR0Tye3e/dl5JoEo
xeP11VoX44NzQPLKAOIE6yXm6ueyGZDsgnNAJpQYnRKi+FQN4FXT3lLl1lV6UslOlq3obmCFbEi4
gRxJzNga9jKrdLFxm7Kw/e1v4HjS9F4S3zaX6czI+udnWz5rqhrM+g4ezIVXhZlnJ+HgqWRpVxFp
p6Ok4QWV2Nz0PnSKvPNiIOkmnMtN5uL8KKwsmvSXUqXEZS/O9K0CCPH6mm2NDQTNeGJBaGZlc7gc
WwriuFpvsMEmjCQAbnKI5tgaAnMZUl8f2T9ge9AkNjdj91qYBg/aevf4cAeO6TAXHs7k0b7hX6b5
3oauT5MmvlF6/pSfXP5QOJK9tjWhJjCAINWHm8A7LwfKymwYDBfbmYKOSfHjDClo5R6CdpIDYnNC
z+wIzrIwe7JyG3aGqfmhVk8to3vvC8grd7MSe+T66pkbOw4ku0BbrulgXEAuB8WXumJKl7LI+aKB
XkHGG746mbihz39ecA6j1vWpHAsW8eXbmMSkBgN+rTz1yknvqD9Pb9dHs7WZz80JS1Tj9gTwa4l2
stEi1fjggqpNSvK5FaTOjQjr03od5XmzAgMHDzxV9/GYB9r0YE2B54YsAeRLCqRf06rXplHYy6XS
TVMDxd0oqfZlc8iSF5DqkgE5ZqX5AhFFzfqaLebD9cnc9Pcz1xBOzhrUllPR5QyJD/BxaY/oyCGa
drcgl3Pd0OaNCIkbxzEhbYqnupBV7ludxd0CdahU3Tc2eMe6nCSjB/GRnt7NSrpPLTucRoiKs+Og
xjutWMLqyQJV2KJWN2rcS3bglhuBEhICT2uDFWq5l5ti0vLOUqyGRbN665jPeCJK2we2Jvc9pYhS
GhQ9xSFDoMpMp9xiEXISRBt+rUzXSWsTXZPN7pa7opSGBBjUbPC2EHa4qpeewhebRRUoHOkxGbSb
rkxu8rXvuzwZC/s8NBJA8FZQQX0AuQkkcEF3LbwiBseY1dYwWdQYE8nwJpUC0DYw+Cv97XpVAAgN
4VgILE3jxWPKURR0kzt02/uZcrt2iY7BWHxbbrQa3VUGShN4kaphO+56+4/L47CPe8O7OsDa9Hfp
IpwqU12sj0LWu+WO1spz6cV/nti8NCLsQJNCNw38eHgVxuXOaBhpnMmX879uufvZWN4P27PbSdJy
r3MNPITyVj8m0wNykwe5H25aAchyJSRHR4t4t6trb3RXxE+ULWjUKDUAcHmpfVe8XkbvtHXoIJWE
ZlmQJK+NdpdrU3s9Cp8ubj61kvtj7u0hAwutPdAOE0Shfd8mKgQC6N31KLa5o8G0DhpPuKOlClaT
1EKJSl2vB81xVpwbjuaPHsvF/2p4q3gD6ChVMAbpl8MzsFxNuQ4PoPtDZjgHcGhZGR43qbErqhl6
BLLr1ubSnVkU9rOKtllaWbgjczYfDb7vZ0i2WJLr1eaqOXhgoNkcohsiS4fVcCPuBvgHs7+id6bd
WfFRG194jcOnkdR1NgPUWlkykKF2ERYvp7CjOZTBXQ8pHWfs7pNCV+6qgvfhdY/YHJEL6DyenXBG
MSUMWXkHKC3crXpkGdf6B+R1P/UtOHSu29lcnjM7gkOorcPS2UUTvR6+qkRyFm66NZpIVhpSHFMi
jG6wkr7i1EVeW0eXpb743QTZceW+KiTXDWProALXL6TCIfywMuJcLoqKXbtApx0hvR3d105hVjDH
k+cDO0NP8dqsmi0J0gbJEmU8030Qa1Bimr19Uw9KiNy7Hah5YR74pD1TRYMIUqnnu9rL8qM2G+iV
j+slaJus/ZJ2k7UDT4VK3BQZ0mrJH4eiGYnDeqRiqF7fDRm+I5l6DYIldXqY8jH1KxuQO7Wy5xDo
H7YfqoLeJPhlYmQAR0HxSCb2vkYM8da3akfh2Q2KPNyLLicEJM/crayFRZPCnubOfEIqw37ImZEH
vE7oK1UaS7Lam+cqEM6AaeBxBeki4chpEru2U2PCvWQmDVRSiel7X7TPzhf2pv4s/tGcIGt8IOiu
e/D2SP+1KhYl00JjqpHBah1UXnuanNekeVOM5Dhaz9ct/T/Svmw3biXZ9osIcB5ek2PNKhVlSX4h
JFviPM/8+ruo7nN2VRZvEd0HMjbsbcDBnCIjI1astXTyQfKuoaUSRRQQKtzOaSyh37vOMadiCcBh
xcZu5ZVrk7gUrqNs/EMFAGIIOn5EjqviWmaM0RDFO0PzGmvVEwt4kjbYpeakWU/YpCRt6D4e20LN
DffalV1q8UL8q0ynIe4KcqYgPRu/TFxYngrJY3fp4GdnP/MjtL30o9GrErPxeO4t8znBGMa02AAy
EKys6+I7/eqLaF47FSi4kkF7GDSUSLFXPn3O4v90Hyxpc0OtV6wtuSrU36C7iRow3ujU8Jm65po2
gDE/QstetUlSNP+mEFJf665fNgTED5IAKEXQNaswEMdYg9fdQ2qHRfWBaxqifKxpPy8eCmAWQfcB
+SvIQd5u1Xqswf5ZwQ8p5BOEcvo2sVf2y+JhuLJAXRxjW7VdBmAWqnsCNGjOjQMWE0cw/wZkNBhD
BX/Q/9Ei5eMTSYmjru9Aoqz8qUwk+RKxfWeyxuECB9BppC5H9SB1ORGgD6AkpMvWlH+WLuUZCfo/
szrPyVWwm/itNA7zrIK8wgCd6ia2QzdY2yE/aeU7331lZr6zr8yMTJl6UQ0zA7wokaC8CO0rOyT+
b6T4iVXv0bAVGq/IA5ooAxjlxj915svXZK5B/ZbGi6QbCtIIaNC2QY23EzoQlvAebtVy0iOw5lRg
Ey/KX6NoprWMl1m+cgqXohGEwEiSgQker04qtkKaMBS5NErQhgxFDI0N/6LB8pjGa2myRTsS4gRg
u9EeT9+OYwUYAQAmsFOfh2IrqhvQqz7ergsmZlphzJo8pwPoLKNST0lS5j30MU3pNdkFa4y7Cyec
QwQvQdEWTfG4jW43CUpebRHmQzLnPUSgBpyyg0akznv/+ZLc2KGWpBY7JZO1LtmnxTcw1qBDWEWj
L7hEwEnQE4+BoBOYFsz1wzhWGXlM9kWiQEP9MLet1uzXKsJ6cUlkbQY3o9ot003uga8xbNLKyb7n
bKk+9JEJIM5/sepXJii/66uJOlQRTAC5UmdbmAAH/mMTS1X7GeMFWAw/00fRTRbI8TZM0gKD49nS
zrMiC9c1afTR+fuylv9ZigpubFFeHmn0Tghq2IqiF6XfCj1YwQES1YScsIGRyQaoq6vc7JNnIfmz
lsIQFjfG1Ugpjx/6bcaU80iZgGh/1ISMO//Y7dmXyUKKVk92n5zTGMOuMUOrNdpLpCdOaeQvrQ3N
491oiU5lopAQzsStFzDNrXrqhWDtZnooB5nJVSGk8/T84gzWHMi04WFN0WVS6Z7xmj+xoHn5pZHA
fLwHFnfy1cRQhx+iO1NUID7bJ71nV5LZs7ytTtZjI4se5soIdfKHFvrVcgEjUuEivE6ZZ3Z45fRR
W9nQP2gq6r67mcX5Q67uuyFUc1GaR8MZLSmP7Zaz1I2sC3g/5HqgRxvOiY+FNRnKTjZKnTv+rrfV
JgAjny0YoE43WEO0QOGmtxdof/FWcuagTRs4I5Ex8wKJjdBa58Sc15b+6rnUOKeecT/SWcRC88aS
n4Gs0BGvnHEyHs/+EmoFUD5cukgzSqAApo5e4LGtkjAQUyjQ0C+QKbW8GJ3Hza86Mf2SFAlR5PSU
Kiv31tKZuzZLnTleZupECjEsJVKsZkCzSzzwe05uP+QuWFMsXQgwMEaoac/Z+5nQ/XblZWxjX5Aw
xpiXN1FtI8vGZb6VOJpk1cpKyLq0n/E2RVIPEQbEIijfLIaeJxVzX2pdVXrEZjvkts06P4fsAB7r
/zwjNfcr/K8xavXSBMoNXgfYthCMR0mpD377LiudEVYlYbnY6sU1MbHFhdOgW4WuW+xIlfIJqo+c
X5Gh6SqqAe0bixKkyzL6lbJK5EiE3hDn8QZdtoeErASxCgD6qVOrRaAi0zq0K/nc5vcmihCvDcXa
a3jebfQhQwoDxRTUaZFIonwQGw4+X88dSQX3iy0Kq0Pahg8vfPkWiJu+3fh8QBK0/irxVyk6afX6
eIxLfvbaPDXGMQvHKfEKaCh4MmC7ObJX3nTxy+r5sZ35dXk/TFTA57Qzsj3UoSvAfeQDWYvWL+Fd
ZKWdEDVOlV549aPknpIoNbtmjWZieWj/mKSOng+0MAAgQE2hX6I2QLH2JTbA+KVyuTK2pWOHUsT/
jo3al76QMhOXYgnHqLIbWTOKsTs3ahHoglwSBhoDj+dyyS9f26O2zBQyHprC5n0JJqNQfG7Vv48N
rM0ctSnYvtU4bzZQuFIb6EV+EaUVJ7y2H2a/eXUjlhFaNLoS+y5rIU+WgA62xS3HPoF4T4gT6Cp9
C8B4PR7W4jpxaDHBUWahFkqt04jsJsMLACEXTwOiGF+PeycWSFN8PLazOH1IECIdjJfRHYuhV7Kx
N80QtqhWPkevi3WP8w7DsEbZubgPBLwnZhK3uSf5dg6lMpHUrJnhasOL3DqMdPkvxgF6CVZUobkA
2e3bfz8M2hwpMeCNelBNpRKQK8CVst0a7cBSgRudUf/YmffK1V7w2DFm5B61DYaDKc9KYzBNonn/
G2k4u1d4wGZKUU8q9R3dVQ3J6icpBqqbH/YpFtNHd+zjcS/5fR7OGFllfkZdU+MWmKEc436ukCFX
KG2Qzp9ioq4JAS1bQfQJATPQ8NE6QAw0hRlpwqiBDK6LzwZPQrF/EuOV2HNxM4Ja7n/MUM4i9eW+
Aa0SCkdgTITAcTygHyhZwy3OU3Ll3vH41zAK+PWftnj8/nYJxYrnsBkb7iJWKQkufWSzjUh8ETQh
YWlwabtylKlR0fbozKk3iFHcSDV3GeRNrYBZ2MvIxK70tqwZocIpADtCbwwxKL7XzFbUYyBKPPbl
8WajH7t3Q+Fvp45noO3QV7DCnusP6HrZz97fyvkTHUv4jZWbitpzsy300CH5BEwv5AHpDvy01wSQ
87HcJa8qaa95Hvfs5RL7GeBJbwBTIq1UEpftAVcxt5drAp2kFSNBBRwI9jrFHqXdkHOE4TMgtRRn
ZRapd+q/R/aPJWoWe43Nqx7X8MXPTTnZlBrCwuwQGWL5XicnhG59z6/sQeoK+5dJBG0zWBh/oAvp
Iip1Qy6M3KXIpn7DVgXqZFWWWRrAtmbTstOzFFXJSFJRHBx/EIXNypjn/UcdOhRReOgloJcRnUTz
/r3ym2hniJq5BH5Jf0V/y5oMrnTs31JIEDTHbFgZ7cJhuDFG+RGmSxo5h7VLHRa7lK3MpIn1cWzM
lUGt2aFij1RT8kLIYafvZEMK/FNbquA2mrYltOEaTo9bqGFBDIHISXYqem2jxvGWDWI79nmDGzv7
8fcsLvLVHFN3AdrswWvUSxi2P7m+uOXy6RDGpT5ywi5MgIrPWJOJ6pVZWDw3V1YpdwrFvwxa7bDa
J63VyL7leaERZ7zVdOOKqZX5puEtA5NHmtJjEzXggenF6U2pj5OorCWS6Dzbv07LP0P6SQZcbdYO
Qm2Ao2BIbPqdKm9dlWxbTiUTl5thzpMyYZwAVwYrT1bOiASdCbocr2lyrazmjy+++gipzrvc77C5
GKT6w17aIpd5FCN5JzWdIZXtJklAjC+szfGSj8fhmWncQKSGisK8CFd2/TIWGSVk4CrehwYFMdKR
Sd92dnYu0MhAuvfHm5bOrPx7sv+xRx3WMgIHKTKrWNRAdQoI2RahYOZppw8FWp1EJI9QTkrBJDeA
GbrWQmvF/uKmAhGGMvf7ASRJeWNNi6Wm7FTukrXADYzRoR8jQM6644SiSqf1tjQilzXKu3oCxA/l
+wjKtKEjMxNphRXk0eKaX30L9fKsBq4ZwAfIXYTE6ln0NID+zFBGE6XeCXnT+L+58sD7htkFah4J
ktulBrdumaBPnruMwzs4t/vJ4qDYtCZ0/9PydOf7r8xQo0JPb531Ss5fsgRaB8CMga2xqICVF9kI
SkZtgdZPPeprjdR15OmpBIxX3RS9Kai5ZtTqFG/5evDsoGUGs+PH91AZyp0CzZIthJxEc+IB/VDi
fDLQ+9Md/bSINo83CfV6+dmjoDREToyF/BJH16N7X0M0L/r8JfbKU1PlF79V1xrll/Yh6tAgiJ4L
LxAKvl2MUI3aDv0fmCV5HJ1Q8JWNWnNoyfegf/l4OIsODs8YRDmQvUQFlbop8n4UkScv+IsSC7/j
SLbkxO75Iy+AQRFaKyFvJOxHUIZ6EtemNCCnmuWa+fgjqBcunmnA0YAaBc9b/MLxux2vMhSTFyp1
7aKvFi+1REdK0PCE70L2DZ9/fmzsLuaHxAI6bREB4a0uAVhwa4wJmVHkmK52u7i4MCV/DgdoWhdN
Swp22jBTgX3P9uzKhUw3A85jhFOZmQDmlCp6Ym/N+mCLnlJhqN16Gi216ewi2VfxGQeNqSerGd8q
lNlY12/Mjuvsvt5MkPWSGuPx4Gkdq5/PQPkT/CJ4WnFANN5+RlyD3npUtdqdwpfplAk64E9JZyst
8dA0bo62z5hKBnBbPvdT7ULZSjmzPReFGUjbZoQWKyn3AWeHAkEd3MvBxm20w45LSMuc6sta7oMu
uf/re3kBfILoQkHMSPmlQCmFOi692i02ymf6FZqdXkL9b3I8o9mxT5Up4D6qncpqrN5p95DguvS7
xphO7HF0opV9yt055Vme4+prKPfF5GLMqCFmj7dbEzlqvTV9wuiI13ExeuTP12hE5Ns3Vp4JC+eD
B18vGEBAQAUl1/nvr+7htJ1KX8vYxuVCY5BzveVfZzltLofHhO98vEXuPQJEJqByjNQGaGixaakt
UtZj7zUNdmrUFY6SVW4Wv2tVYcdBAx0of5/HnDFxEDOQ+++G+WrV1z5ZA6fehx7zR4gzeAwZc/xQ
pzTyGr5jCrl2Y2h35HIFhGp09s9SbkQir4+NkTM+KbXO9Mp+7vLj3lZmYcFNIBcGkhJgBUC9qlJz
7oVZyKpZ2Lhi9OpBLLfPvyKf3whpRlqFJUpxKuJgM/yqq01fHIrEd6qg0WvBkPy3kAOTKC+uRAQ0
jG8+CwKHrLeIvAg62xTqWmB6XmrLVGhcoQbbmbDPK53x7QHR6BCRXJOMof0OB1uOnkp2IKAEMWOB
X0kuzPN+c4HjG9Avhbw/CP7wH+ob5D6rMg/3k+vnJaoXGpCSas+vYSjuI8HZjISurFkbSVDuhBKq
YASzcNe6aAGvfT2NzVj9FQpHpbSS3vVyA32fbft3Zc1nZ3I7uFmEacayg74QzpFa804DQJSNAumi
Tg7KeuNxHHRxAEWqtNNGgogAdcthcKbV18z9mQP4AeQPKp7jyKkBF3Z7whnwI/NKyasXg3GszWdo
omOZcLou71Zcyf0FQFmiDlbCS43EVbA02sW+2mTGQL4yohoTirqiDs0D3eIgM9c4HQq1nRnaqiFD
cI4zQyPYpha7863paa3d8KdF+Wbmqa+aI6IrD5dLQitJ8AOXVh/1wYj+qttsk0HbEXIPRNhxTmIl
Rq5/AWYF/IaBjhDUlmWLsXlLsXkyQvQxtgo7WWkIufP31GdRD5IpEdh67rK79DoIgnXFzEgBYNea
IhfdoQ85rtvlpzYeB5a4PI9+7OS/oOKOQWeG65M/rx8V8Ui99whLVnb7Dyv63Zwj049kMfCOwPjc
zrnGMn0qZZJ6mawecy44kjM5oc5to+NopAZKsfqsOmhsMa/245M2j4cyPQsyIAYB5gfMipTpjC8b
fgg77RLkrsofSugFRtV7WBwSVEgfm1pYQqR40eDJ4+6c0163o+yFTg6qCO2J4UjyUgfg3EdDVoG4
BfkYg12TDJy/nBrZtTlaSWPigglbuWQuCgqgZfSZ1v/x1M3Va+hogHhMwEONmjqpHASuAtzPFZqC
CFJN1MICM4COAELn/LWmufuFmlHVoHGd1ZiQKacOgMj4dYQECKwBRuwJIOp651/FejeuieYuGvoR
wsMpx86Y//7KASTi2OVZI4Qur5aAVJipWyB/VjpluHKL3u8HzBlQ4iCmYTW4W+oCa5H7lBQmjFzl
ksiAoYiJmXsNKRk9yUnI8iaYfh7vwPtHL3of5JnYhwOIWbpbMmT68iKK/chtoHneHj7F7ah/MyQ6
pTpaIu0Y+pXvrNHYBX4Cc61gQ8O14VxgHgyN6IsBHS8cze3UqmLDNoOQRK78UuqTAcFOp7b09nVl
lHePVsoMdYX1XBlVUZBGbgpcrAR07GiWJNA/J8JvKtO3RRIcW6MCQDYBguj9pdB9Y+0e4ef9eHv8
bsdKnY4EAYtSh/iI4s13GALBIL0jLVz3BEFY0RjMpwkaweBXJ4WtEjhXdFmdWJKtLPnSbr6ecuo6
k6OU82UWU66QkTsJii5CurXYxdXl8aTfBamY81k7BdlyBdEY7QxqcZTlLG4iV0JiUM0CSD6LLE8U
7txvoD782NjP25Ce3Gtr1KjKtg1BrlJHbv0Rm4neWRrBdtJVk9d5XbEAhiCtVZgcGYzJ+HwG8NyW
AXEP7XwPoUnAwRpSv8uk3bCksqFxabf6d0UihzEiHVL1xmA0BrNRV9aCBiv+7H9l5vlj0cGHu476
7CCKuirmxcjtLMHodpuJ+I5C2vMEkWoeQO1RZ7eNUWxKO7L883Nr9ZZM8g1rCQnu3o/UyLbDQC6h
wTyt6SMvrh9uJ3gHRQTQljqaQ9/gtgjnT2s1QIGcpp2MpuQcGXFGJJCUfX68hEvHA70rMgviW/Ri
iZQ9Xo21lOnKGJ148iabEj33NjKj7Jm1RN99AI+deW2J8gZVW+JRN8ASOxLB8kurbC1P2SWlLRoM
cgtvbL75v42NOvpBpRUCkxUYWwtFneCpHY5dOJBmBT9Gl/2xndCLMl++oGFGVZLW0A3TOONArxC5
vGJU7S5NXB/B6LRBjwoRAMNvRcSj065jnN6OLxy4QL7qNZ9+v474BmiqzIw7iKNoiCM79YHEMWHs
yqNTKScv3Hnlgec+H8/o4lAhQvPTqAK0hkbFTgM/4OXNxrE7WNpJeC/N9Lt4igx+E5uKDSCUCTmS
nJQrqegVs3cJiB4tbD40EWK32be2eM7PtdFamjltW4u1iq1iwPOc+JXB3rtsBIg4hXOeDvldGuue
JH6fxPwQuwFjeQfxWMfO6CHFwK2gNGh15Hn/IPLA6ZNlkMbetUyzId69hc8m7rSvz28KKQkCfYih
WOAWJs/2037/an89fX15b/0pPjEF6da4rxeGitwyRACQvwZh00/P5lWslULGHgRaZeZ6vzOL+eBM
KGobK1vnPsxCfReNuID3CKAnoMPuseBKr6uGzB234q/2d3DyfwNfYUsO8zz+bcz+4r3CsR5iluSF
Ea2d0dm73N5UsD7zM6FhDITGdAK96oUmLQMhcwtj2KMqsPNtAKSh7IKbPjmsAS5/crePzFFulRsh
pxRLMsxtUic9D1Cz1tmNdqx28gZqmI5glC/SsbYgU2E3dnjJXjTXM1mnfVUioh6Z9+RldQHWpoBy
wKwWRkyhzd8EAHxhyXppBxYA6QZv5JZ3XBM5XVzvqxmnvG9RdGEV5krmMkxDJvUsJAdpPImtrlUv
Qq+DvPrxBruPNm9XmLrUC6ZTBvCgZi7rHfkuMYRyF4r/ISXyfFTR4Y2ufwnFRWRDqXUNZX8UlIoN
3BqcPdxrsZbmWhgESBMQtkHSFI9ggRpEl2mgk+S5wJWUv0PzxGR26K1BjhYOO6J+VDPBz4A4kaZs
HaRUG0Q5j9yTYIjmM0/qlQfVfVoSb4trC9QtgbRkxngFLHD+M/qeiBo9ccmBHe1c+qvyVu6K/k7c
Sx8aRJpQw328DxZSJ9fW7y4LVKRSnh9hXfztl3r/K/6SrGmXfPaGfyCCM0amuAmLTfEiEHlNznrh
Gsas8qDjwiYBhIzKlItZJrRCVeLJk5Iejx2nOstrELX54Fz7FoQYyMXDCCgyJYiPUOe4nvqwlnM/
d/2RIbF0VJERXZlC+uzSJqizm7We0vgpTGT7/pv5g+H8Kn/xH+k2uIR4K0nb2CPTd3JMn3qXXclH
3iX6/2Uc/X6YSYyRzjB0VV/l6hjBuCvsitdADy7yPjGZJxyGgKzdDPSJo63Np+Xq6ovzoSyG2Rro
AYyh2ScB0hrdr8cTSkf1sxHEvhw0sJBvuoNIgkFqKluRzeF6VdkqX+JUHya0SK2RWN+97GlD8/68
Gk3ZN2lalFPuCsQbdX+XvyQ7blscVWftils1RU2cPLGFyoOYyWV23qHYJCff9vfBc0TWyA+XVuh6
8ubJvR6TFsPtyjCkSHixe39L9J/E9uMFWtx0KO2IqAIjAIKoy60RTmaE2OO43O23IqgySfdZvGov
oNR9UZ6kiKQrRZO71xAWCslOCN4hEYnEnUgtVIWbpphDElc48Qnpn+uzekKkuRO+w9OaU1rYfTe2
qJVqQG/vB0xSuvEu3DbEc0qrfV0jWJz/Ecor3RihVimQ1QE8/zASbJInwWFP/H5tyy2OA+hASGHi
LYmi1+0ahQCg83FRlu70p/8QjsGnUBH+1ft4vBV+mjKpkeCKR1EXenjoCaYL4rwUJ4Cp56WbvAX6
sHu2LWvYEUSKR4+86mcnIq3z2OTC3MGiyrHwdnM9l7r1wXAYtz5bl2767JeEPzU2tt0KcfnCKZpV
MPCSwWab++BuJ8/PmLjMGaZyWe4QJRphAUz3/ZWLY8kIynNATwO9wUIf8tYIKEtSriuC2g25TQR0
GCgNVQAJHs/W/f2H59KcvUcxEC8mGs0vJVpVFmUGbIhSoOCYQMsjb5PE/L9ZoYbCtgx65sFHjXrj
heFzkg/jyjjuACCYJgxEgw9A6QMPIuoil3I1jGoPJlpuO4kfLKNZMq/LMtJRT8VIRqvRu1zX/C0j
gENrk2UrW2JxIkWoEGDv4VlE11y4WI4lwU9rd+ggaA7pzVRvq5FbG+ayGWDqAS1GLZXGuUhB642j
D3hNhc5bCZTeej7pWadDiwUQSf6NjX930290zUDhkltjuqEDsnmOgbKZHTtasAEkvN2RE5MC2ucB
n1GMlSOxr54cmSP/C4rQK8O83/q3hqiQiQOEDfB3pXbBuqen6OPrCnR32I835V1VlB7O/BVXdyEj
cbkc5ABBSAR0IVZ9GD79rwwU3pvMAUoJNcHQKGxH6clgVcaZJ9uAtEQy5uy7j0T7pcUfH3/T0vJC
WwpULDO1/12hOphyKU3BxOfWShg8cxqrGdMU1Csu8q5k8jNyIPpxiYBtUKO9sjKNU6CqTINigrrl
dumzYbF6ZnE7BZknYFATR96h5ssburZZuax/AGC3NwLW9so25TvbsmMBh4VtcHi8HlCM1guj2sjb
7lRbyAhb+eYjt1LjFwsulcS8/H08wT/NDI/M87eLnnSFwLW+37qAYFqqXZwkpIhYu9h4CUGO3ZLs
wVH03kIR45nfD8dsu1b1vsMI0LNPH6M+HXpWwAz4qp43n8rrUG895a0JLOU1EnUuwCOvtuKS1Jyd
MZOdNlA1M9js7yiAmjXfg0xUVnKIgjFGXkfgIdBlxkg1/N/pufXtfPiSoE3Sgww/dzTWejyBC6Eq
UgOAbONSAoMx6p63Eyj1kRyELbAjfqGHxb72TZnZMU79mh20/dplvnQecPOBDgrprtn33BorWo6t
SoZtXbb96MSYcH1oPB7Pkk9DWILCBXA3aM2jYscwCkVliOLWRU9osh2aPNuAKbDS2VbTCCDw5Yq9
hWAV0C/gb4D+Qq8NR0Pu6jFGe3uStni+SOQQXaSDcwGk7fvxsH5qDfQ+vzZDbzIlUTImgpnRRnvt
VrpIf7idZR04Q36qHG9vS7+JTchzR543mhl9mMzmfGZJ8PvcAu9xKfSRfK8MXZjP1qNvmlf7yuGy
VT1JWotvkkcSq7tIAbTsmQ0sDVUMVBORSTynL6hqFe4kWe0b5AtAbwREtmKUzgiWudpsXoRox303
3KbmPzWDl0i190YjWMt/3VU65zN6PX3U3VCldZM1ddK6fLyru4NQ6KBV+PatTNcMvSf9Dn+CnAaJ
zMisbJ1/Ns4Jt3LUftAMj+aL2pv80LEM7+Wt26f2GNsApufsJ/BafqVrDqOda2mrpee0P5XFRIR+
lxSbkP0s5ERPFIJ6SZrqAvM2qXp8UCpDk41Re+6Ad49NEQ9mcdvzVtqD8fW72FQ9GAgIx9hVfMpj
c1B1qNZz7TEojoP3FNWghK6hOgiCj54kUJr5ilO73auFOcmWsAn/RH64U31gmok/rFLx3GdQeAW0
wviFotpcZL/dN7VWd6Cbb2v37ffpE6AZhjQb6Fk+MeQTKsUoPc/lZ2T3GVCR+KComn9yHb/H/2QA
Kjoet+aWJduPxHkRTHAi4mq/QMQBoKsRKet//fROpuMMPD6GS6cd0iTo+BURloKVkPKWbVWl6aCM
CAuVTcKyf0K5PYiv0YfCOLJmZVXjqu2vKKrWts79SUNZgJ87msGhgffQ7YwJeZh4yNo1bi91E6mn
8rcYaW9s5B+0cGJXzvXSlQASUrDKo3SEdC5dAhaiKsxaecbtCskuHd1aqo2CFQ0FmWn5LRJOaUfq
ci03uRRJ3JiljkcplGzFz3Bh7QSumeJJLElyibf+i2z0wK0JJqfzhNmwBoc0G7OpwUlTOsF/WgyB
p0A5Z04wz/iaO3mQXgkLkQH3pcuz25BoqsVHvtG8jBeQ3A0CAAomHognsViJXmdfSfkGVNN4iN8A
PwSxV2qF0zFKxYpFHMNIh5z3Sc2vYYbuUJM/I7syQc0vE5TISQ1e45acXWApwVLS8YHd+VbMbAs9
LxD+9p+d7fe/Hp+ahawB5vTKMpWckIuI19IAg8Mjxqo2oKPGSf7qyJ8/wDdgOTm9wiXlGxp+1nAY
d/VRethUzMGLfja1QQBw7EHcdujjhE/xtwF8CvDw/Bt6s0BJaY1rfJ53gEHaLvVI7hWv8lUG012b
FaAagS7rHCCD8V4CCl5I8SDxSG5l59jQAHzhVwqnd3UGyjz9JtBSz+9y0AkjBVnsmaNy1J6HV+Wo
HAa7/dSegsNa2u7/s8pI4QJujUYRGoVc+Xwn+wNOjjeQ9Ff8XFwCa3I0Pf8TYPABSaEZ8S64l9pk
fZIa3lE1H++zhUTlvM/++QJqqVkBiIJUxFIXgqkkumdDcCx1YjB/RsTjiXdiS5Pt/65YXbrO0KSC
2uncbQdWtlvnrDKslwk1wiDuz7CR0c8K5fvfrCkKVuhv0N7NPnHjXsXj8iImblsDEcvrTbyy3rN/
uPcf/3wEFYv1tZSwgYzJV5O2NwMOvroPhVzv5OL18XgXPdWszoy3ggqOasqS5g8anxcS2iumLz4/
sFWjPzYwr9LdUK4MUK5QE4oWpE1s4w575k1yJDyEdtOLvDJhi7fcj8r0v8dBuUNuqjJF6LnGjb+F
P8xb/KW9qHvxUp6yfGVAy/vyakSU/5vGrJhCAaamlvC/ISGYHpJALwEX3rH74aCB9+798Rxy8z9J
TyKYhlAGg3o4MrWU91FYkNWAf7NxC1D8vgO39J5uJQmMm8MvCO7UO8VNX/0MKnkrGY/FW+bKMC0V
J9Ysg7BCQycIHuHVXra1N20HQSE8Cb5TK3xaUwxfcjtzCguXJuIibEpqHaMMXagZjxdfUx7wqA7k
ypail0p8qcrJaQYzR2UJMhoJQKsjGVhHFPUqEwg0e9t8W6WensWZk2dWvkZNtDQVN19GLXvbVwLn
jXh0iJHDlzsJ3SfdU8C/ZzGUgY4eY5XvzWHaJtHn48W/c0gc+uYAQp5pOhCr0o3IlRr0TYtw6ox+
NA1Af1nHJfjcjk+lV5lc76Gjfw03fp+vBaZyJhzGCqhg7qK5OkK/FlE4L+pzwJz88expjDGIp6wB
Yqfajq8BePDkfd5aAoifNSMabbb9ejzq+ywYPgGwAHS+zexhAHvd+uG8UIMg1Jr63CpoOyYMuCTZ
3wnfmEHOWpzE6LKCt9YxHDdJuVECo0yfeOZ7Gke0bpUnDaoyf30GrLt6y6wsyJ1Hm78MHUgzBQwu
IboqPUlNW6FvtD4LdWB04r5kvpva7ce3RtYcAdfl45m4uwtmczJItxHBIwz4OTFX7/ImTxmwg/T1
WfZjSCHsNDDCyPUa7my+1m48DGWFp6ZbUtNklIf63KffStORpgEDfFcaNYsMEvscx1bEO5mX6mXr
ZNMLVABW3Orygl+Nc/7Cq3GybSBJPtqfz22pR0FmK0xjRmUGSapxU0+5wYW6GBdkQokyfn8fyr0Y
/26aF1DKmF5gePlWVGqiRU/oPeP8zPkvFgHJWGxIFsy5dPyV8xkbytEEBQxAEFrfGbxaT7rNf24E
yS40fQEsD+Fn6iXdqmpYNYpXnzuV+azrsHJiZUps1NTXqB3us5xYbgiK4Lk+Hy5AqG8nuxbaAMRq
XHPu2Oa3HHqmPxymEChl0eb9WgebxNx5JDhZatTCc9c+C8NWap3wqdxFHrqn0mY/JZeAt0CBFPwO
9cjs0Q+beqeu3OSdnSukB+9HqZflGmJjcZ/ModkMAIW2Ak2hkg9QXJ40pTnHDLcD55PJ9B0Zg/E5
RHOLmIt6qj4x9fcsoBrUCE2VT7zDSR0+9SGQxRAJihOLf2vxPmkKIxFZAzrHK3v5PkTA9GrQFlTQ
5INKzE8C62ovi+MYlanUN+eyNyBeEuNG2qOL3DO7ipQX5S8gnKPxePMsXBM3Jil/2XCRL8kVTEI3
Nj20wBsxw7Mwnjs8VLKPfrVfcN6MtMOY0cCoT6PUKtK1rhAOEhknvz23302D5niZaM+p9zw+9UNF
EKc6obTSkLbgCMGeADEVtJPMbZjUe2AQgFLNpH44I5szGWnRo1/E52MoXipr8rVzlEENbvbuyKGj
9RhdBlRUzOZaFXDjNJyBuTIKHoJWmq/npdP6K5x6i2O6MjT//dVG4Trer4qGHc5dYytJQZpo245r
rEd3MT4CiOvRUDGVWte4Y2uMpo9f/eiz8H493nr3eTTKALX3Ro+Tw8iHAYkjnOJ07f8j7Up7JMWV
7S9CAsz6FcilqrIWep/+gnqpZjMGbPZf/45r7sxkOlGi7jdXGl2pRhl4C4cjTpwTZvMebREoe4Ib
d3kaPg0b8f71AoHHQHow3URlHIO7nDfL7GnpJtkU13VeHzK7KR+6UZ8jb5lrINPNLZ7/6zsf5Q00
0CBhh95fqOte2lsSuwAkg09xmrvH7plaaZAkYlfNfbSU2PBpsdUFfr1oADAAm2HCLNJ3ag/2YIGm
CsW4Kaaej7RpjpbvkrlbVq5fFmBCeHtYQHYdTku9CGYKtkgvtzGRQ+vecVp5e+AYzHDUmzLqedUc
J00rj5TjbSFm9mvw+nmXT+4QpBDg2IHFKQ3QYjLsAdFLd1450QNJ+VaSWU7v5XnEV0JulMhMnofm
/Mvpzwc791uQ1sZ+Mwa+n4c6UIfG6EXeuC/8LRaAtak/t6YstvB9YZsz4t6hraNU2EdLsA3g6NqA
TBOtp2hsl6oCyv6FwqjVj1Y5xwRgr+RjbmMbPTrkk268u302zevADt4ZB8VCNz9iF1U1taRJbltV
P8dZU+8z+lXneyi4B0UXTs/8xU3R3uB9zrwxgsoQju3XvHhXpYfCfwDTQYPe4+GH/RfL3cCTnBzT
Rih97f7Aw/FWTbeRCUcZ4XJdR6iE+3M7znFbpqfcBhTEb+egzdgWa/vakgIN7+FhiZQsjvClIafu
XXPUujlevO4ptfjRrLKPt2d61QT6JzHNqCfA0KUJVwMdqjViLJmR4cnCDHAPt/qm2LYMxNWjILGw
uJRkI6wKDZtrx2i5Y89xnUBKJIFfOKSu0UXcrrsw6735s52L4ci0jIfVPIsdxFer+45zEVZdYUa3
B722gHifQcMeL3YcTOXZQOlYN7ww5tgW7rONjUP76hn0RofbZlbcvRTkNRywcaGyrUK6KHWxNxx9
jvMxe8fAilEubMf5t3mLbWztXDpQU8LlIovoapy/2MIxW1IusRiKV176EcO/AtSJInPxP7Sd2CrP
XIdteNOfGVROQNeZKfHGFAb77jAaRWg0Pyz2geoAbgem94MMu9tTuRKbwiKqT+BUAeoeTv9yny4g
eKwqAJXiqrg3ehKZxn3iUDCadUGKZ3Vq/Zx7az8v6bOrF3eCpRtPqbVzgmZEUCrKzBHi5Ev7Y2G0
BFyWSwwM5RJykjYHUPxuiRFcJ+xxsbnAm8Hx+S5eVMpxnHmmVW3uInnhlkejiYY54nlgdlFSOUHx
nrgHNC2DhevQaP6h6duILOYDmH0ESrN5+XV0jkXV3vOOvN+Y/+vAGR+GvhxQeYIPHSf5cvyVKTrO
bHzYpD07gLGYJMy0ndk+Gx9Js8/tr+NWjnftkGIiACgCNBudT8q70rRQKi8tsuD0pDstIXtgKu4Y
3XqBrB1S2ZELEk0C/ny16GVCl3Wi+rLE0zRQNJcXYK/wWh44GQiUxuzn7XlcicgQfIPLCRkqbGRV
XK/LmtKfulSPjbrTD3VefvSoZod6SrpTxYrqUHHD3Q3WtNW4snJiYRgMopBMRjZWjUUAd/asWWQw
/N685x/GgzmGC7vvfhn9X7eHuLJuF5aUOKTSK2I0BYboV+yutUH5AWrJbHZfbptZGxCKHZIITfZT
qg7Bqujid6yeY++Rhjgj7ad3tR2SLKz14LaltTU7t6TcFjMD8U1SwxIv977zChhhyPW4RP+27n0Q
w/62tbVxATWETQ/g+TWzWpo1+lj4fI5dne7cLAUQy4iIF80eFK31d6xBgTT5cNvm2gjxKJFQTFDi
XHVNQTYelLyViRGiI8GKZ7R0gzmOgaByPxQbYL0tW0rCjKael1Afd68e6k81cPygqTAf6g0ra44U
rQLAUps6qBTAEXTpr6yudiuvteZ49gFA7OvnemSRPRX7pHDuSnoqtB0HAmV8sfPxwJbuk4aMQ/LT
d550G1T3IY9n72e//Lg90SvO5uKr5N/PHs6TZoyaliMMmlJ0PHvDnVmAGAf8YCWIg2+bWp3nswlQ
jmHi4RBCy3OOU9OigWCo+pgphCPxEsHOLUYs8ZYi7koYgpIrxOvRHg8no8Y7M0vLgi45PHanx0l6
aBJ952d3A/0O3fDbo1tzMpJoEWIWuBnQG3s5kYmxlAMn9RIDXNcfx8Sb95qFp2BBlvbutqmVsgLg
sxiTVF6V7lPZsfXswG8uzRKX9D03P1XlK3V/dM9eEeXLU8c/Ue0zax66KgKmEkx2xeG2/bWhIvAA
UhH9scBlKPeg7mlizOiMWbWm8lAx8QNqqeluEVAvuG1pzfW8aYfhivBwHyq70wR1nz8buHHHKaze
kff1/EweFjMHwcE+zbY26Oq4pFLZ/6wpG5RPS5NqtbPEdova4wCQsJfv2j7deLNew+5kNgIXO1oq
8KJEB8flVulmBOippS2xNURQd9eRbm9i3/+L8SaoBIBeza6wj4PGw7H4yUWUIDtSviQkKMr7Vty1
ZhGA+582obk82dOHvPGCcnQfHbbxKFk7sMi+ApGG1lV0gCjrnEytNXl2ssRAbOsB4eSlB/V8OJTc
CP0sHyIBMuyw9ro/yBKhxwAZG+RFoZqipn3bWTTCBXde7H6B2oFlishLARG/q9opqj7f3mIri44o
CyVvxJLAoqu9gyU6nWY8/vQ4A5HgzsgqI2i6Ot/xnjbH26beshHKmxNlLqhz41GEpJsjJ/zM2RaF
P46OOxqx56YfHKpXUZ0gcqaTYYbLzCEmCK7xaOIaGvkXBwyV9mLse65XxxSO7B3PJwYR7JwHS++U
Dx6i3707DOOe5HkacOr3j4VpscijBoeAQ+3tGO8hJbU4ifGFDFO/Q7aZ7ICFqF7orGfvpiz1oDg7
1BFFv9eGl1q5WcBtIR+0SDmh8Kbs8qbv2iLrGYnr/lR1/LGaXzyBkoHnbWzTNXd4bkn1R1WW1+0y
UBJX7h74BQBIF0RCfJex+mjkTy4FMxiU4sosqK10X3ydk4eezYE7aX/dXmAL66esr2ShxZtQh7I3
6kGX69uj9sd9Hx+iGywSFhLsW4C4a9wWjsW5Cbmdz7ZQp1XL5LOSxKX94NRPLkeDAWKJsTcP7nSa
xJMLJCCSqnQ+dc4cmmAnKnYEqJ/i3Z+MFc8h3Oi49NSeKqMUpeiclsS2rp2INoTQGt964skn9PV8
/mdD2UIF73Wj6xoSzyEjEXUOVVjT0D3w+5Lv2iSiX/5fY1I3kjmgvYpWGFOO1LsNZBYg2LctXONr
gA1CSwqOBOh60IqmDIlMvFk8plmxmO4m55ewPneBNb/2kH750Zo7bX/b3rV3gzm0jKH8Ir2Orlyg
ojMXnoGgL8bO3OfseaqOOhUbRq63PRRddahbOXCRKLwqoQ/k7YRTgsUzHjO0rs+sAys3qkobx1zO
zOVmAPUAnKesJeFfjpJv0UTlprXm2HG3d1rQyC8nLdTymNtfPhrFFj5yZd7QVokeEHRgI9vpKqEA
LYdUlHlqx05bnVpAx7SIkeG3UbVQq3ORPJJC2Ljl1P3GJ1cfiSswpKThe4hUc+hmdGCBhSzQiU1Z
vnOsxdu35Wgcx8YF1VvvZk8u6epDa6b1cbTLYmMt5cDUWUbXHRJKuPRxJSpXFF8KMBMNjR2Lned+
0fSgtX6MgJtph9sbU268Szvor8POcJBDA5XeFYtUtzigJBdGvGSRrZOg/uFMe3veanG4XkcLCHG8
uaT+AHprlOFkkv5orhwDL8iWHkCnBglJTvwd8mn8eHtEKw88aUuea4I6IKA2GPKZa/Zxheq2sI3Y
WD7nwv9MpmJnorRe6tEodoObh70rArQsdt4C2NUhd8xjaQV1fZdrAGh94FZUAn8z/Lz9XVfsFih8
oY0XG1nONMJoxQe0Dmjfc9Su4hEkWh2YQPvxpWm/iHb5PnRG2CJnSQeQ1aZ6SIrnos5R+Hvm7eda
Hz+0QIo4zPxJFm/j4Xl9nIGHsjBR8IbI9KtOwxjGkYPo0IwN7d6t6mCca8hbhR7P9vXyadKCZt7w
7itxgjQJa3LTyWv0coGmMWVGgb/E1bt5qADWT6KipkWQ6mWodYgb9MILhqfWD5ySPGfjTreLMBnc
u5T3G8fsLRl0uf9BawR+YNn0BW5idf97bV0O45xZ8cgTf2e6ZbVvE2M6DnMr4tpq9KCptQRoMWsI
Eq92jhoQ2+hDHYdfG9tDeuerL8FxN6ReG4CrymOy5KJyUi23YteYAjvbudpfHTqwhVcEBhiE6VMX
6g8thIjd3W3L1zsAU3BmWImW9K50ibAwBaXfgFNyrtHxUuElG1b+vVa+iGzj3bWSsQcvM6oepi0l
u3U1lZ14mgEQFHfi7FRnH/p5BAH4QYsLpCC1MWAdC+wxED7Z680G5GLFN8A03B0EH2RHs4qGLkmV
aOnQOzFx8yCvSOBbX8cEIBY4Bz2DijEFzeSeNzsigvQH3ETNdw2UUpPmOFuPeXGXpnTne9PGd117
e/lZcPZgToHgm4rPML28Y4U1OrFmm0ci7poUlNiLEbHa3ie/D4I1bGJAjgKt+Ba2msprO2SGNRJ7
duMeLbDtiYMnVWYTi3lfFO9n4H+f+fhYW3dZMT+4xlYweX3j2AQwGx2ZE6z/VXq2HxlKJP7gxh3Z
jaC5dJL3AxTo+vd0+Enbd+6nCXTZbCoOi+wD+wzk1jxttM/L20Y5ahefoARKOvqw+ZSPbuw0oaHt
zfITsKdInj563UMBjvDb5+v67rscsHKwiWcsTNMWN8bz1wnHBpJNbjMDS+LVWw/2a1AvlhYFIsSB
iDKRuFWCs5F1S9ZVlhtPGZoqm08ZSm/Og7EAy23V3R2yEwWAF25Ek8eyf7k9ztWFPbOtzCq0fQqw
0xI39t1D3rzUybsUKvAbzuPthCprB2QHwTEBaSI6u+Vsn93ugDDYTFBSvLM0HTukpYmVR6mbDOBB
YKJoI78wUEjuWgJMR96Br/exFcb0OW/Spg0KdEInx0kX+bcWgjWfNd+HqgyKLOypqCawOQz1DK0i
H/9xGjGdoi9jyDOWHLuy0L2wWejiQSwDWN5oSEf3Fa3JeROCrbeuwnwy+EfPHqsvVjZr3+pFZgNw
Chb3UJAKt7s9Lq5zD8IQrd9bVoM0oZEDExhqzJI/CsH5cCw7+q1bBLSJwPgBslKSQCaJcgCRnKyc
Po96n4wRy50BbZrEqEJWEHTr1F3rsrB0qvpL4U49XmR2rb1UoPMCRxgKpHY4Q0fQe5k4YvdXUJQT
bIJxQgYDCPD5O69GwYKpSmz2tMDXfe5FT0Eij7aNU2lQ2oYNT6oIzGMj6AV7j06gyOq006KTFOJR
yLCJyMHclNFoL+N3x8lEFYpqQPGlN83aP2iLbaXfKr+Bx9F7u273eW2BX3Ou6oF8nIVFT3MChNpG
rl85eUD/oDqIi/0f4Unl9eBO1syyGvqWhKJcmmtO3OdsCLx+4+5WbtC/7Ujucw/CNwD5K3bAOZMs
C8RiT3WV+A/F7HshqSY7assqB8PJyA/cF95dbbaRZvDfZBX7n3WoHOANIyuiypkv56pM0tYtTsPJ
/45q7+1TrfjKt1+HRASeyIjWZMLs8rwVmVkmpFqKE6XzjrvdXW534YjiVtV8MMWhdn4PQXhlT/GW
/pR6ravBnos9amklOv/qYLNNSLlwr6woMU/dCINphoFmdWfCCvmPi/Cfna67H/zmWJQbnlH+2pnP
+tsaXiIWsuegLVZL5JITaYa8RnHi1qKHdZVOIZmMJbq9UmpO428zYEvBixGwPsBKL5eqqeuqQ9tv
cWrtem/pRw3QQTPk3nhYkJOeKY3QhR6JYiu5oTj+K7vy72cuuWkyohEHS+ZUT/5w6Cqx95uXvtka
4Oo0no1POWY2LQ2zbqUY8BTM78eNd+Oas0Djwb+zJw/C2Sg0H5fnIGfPFMhTat/0VAf+b4tTZ9UK
AJBSNQpyOLpynMbGLtrJ1nBY/eYwmiJwKgthzu/Fk3+vyJkV9RD5doYeqxTdnMYnJ2nCzoSbpvqu
nl8F+Xh7260eJd9DvQbJE2BYpXM8nzddwM2CWfiEJLQdEBsEg6TM9cjkaXGAJjnI45tySzlhbRpB
gCkdLqgT8HK9NJqyxMA2y8uTYb120AdH7hzdFPHtka0aAfcf0nZoe77qJUww3KrxWHmaLONpsPWn
tLOfJtAa3DazNoHQ6oMMHYDTeIgqizVU1TCbZVue3Hlf8m+udWJpBPLIqNzq+Vof0H+WFK83DmgI
0UxISmPf3YEqD6/J20NZNQAon9QVQoSvXkXpSKa+6WCg1audNx30GV036cbmXnM3KEf9a0Q5Qg4F
RYve1+WpQadMuavTe5cdlq2k4OpQcKUi+ygfq7qyKgSA5aXURyw+3+ktokMWZrjNb8/X2lAQpMvG
K7z+gGa93MblUidgmLbLE892Flotk9DHM9zc3baivnrf3MG5GeWI6giwhEtyetI5GsyRZBpDvhh/
GXONmueSOAnEzisaIUOV7aakR49Z56Ll3tL6QO+gxljPTUjcmR3wRtV2HXdAvJFPaTSQZQjtaYDW
3EyWD7e/em0Bzj5afaVyo2mA1MTcjMPJaA9k2RnOxr28FttISLqNvYrn8FUBeCiKdOAdirjOQ99/
bK382RRDgMcp5DJfR8I3FmJ1SMAp+ni6IEepdny0elrXvTEWp8rvimjobP2BcBDP+LywD7dnb+2u
lDJz/5hSlpxzq5iKoi9OYufutvjv1scBWBwQNB4YvZQLf6Fjb3A5bxS98qgHhFmzhP644X5XDwdK
NP9YUa57TuZ0oRasCBO11LK5t2ca+v03kLO8vz1Zq+PBNkDnBS4V3GOXx1AArN/MoNU4dfk3242X
NB7pnwwG4C1Zm0GDggpLcWjfzrRDCIju33m0AndBe7Mfb4bPa08RqSr4jx3FbVm+KDVzQSxW9WRn
N+gx1NC1ps2hAMsOhNhC3wA1ZrYxgauhJ1DiwDS7wIlcNRjNKNFAahDB02w3YUafkVM+gLJrGkbo
X+RhlvwwUzf0BDpfby/d6j7HuwT4RYAGkMC9XLqmNouJjAgEaFGEbfLLr7e6J1Y3x5kF+fez+AZZ
LItnAo+7Kfk4TvdIDgdj/+n2KFYdkSzgohnTdojKJ5nljjM6BZ5wHjvoeZig0dfY+WJfQEBtCzW0
Fm68FYv/Z0uZMTEOJYAWsFU2wAvX4Bu0ngHJci2+N+0t4NDq8si0JvCYqHio+ajMWXI0niCE8lJd
B3Mpe6lrupHNU5U83643/LTsokO0hlLG5Qq5k+wT5EV5Qp3Q90SAXJ7I7/eT900zd139yXoPojud
fkZ/eQHpP0ECMGxNU9SMZVCabH97LdfmV7KCAnomm2HUB3Ovdcs80ao8DTrbsSo2AeuYwZfnVUBP
+RsBxNrmRAs91KBkdzuSRZdDrxOkeHMdsSO9q/UqaP3HCioltwe05lLkwZZK2uDuVV+vs+E3yQQN
j1PfafdFUYEehu4argflYHAMC4T9VRfUtrbVKb62eQDiAIoDkFd01SiBXueUndHqSN/oI3vPsGbj
VN7dHtvqYp2ZUNxl2VtOr4FZ9ITknuNa7w37sSB8z9o+nFyysVhbxpSTV8n2Ws22ZTpqX45QbATT
Ds/3qTWdBsvbMLbmUs4nT3FbWj8ZUN2GsbKZn226RE5uBXSsdm7yJCjbUXMzzFzdjAR9EAilJEuU
EnNUssvUbER5qgTyHAFDdq8PBXhcIfiemcBCOoyDZNyrGOhOewNd4IUhoP461+Z3q+rcNsizFhBU
hKH9j4q74qWay7zY2eOc72XqFRJHfHxNfQ5IiCsS/UM2uXkSOH2ZvPTU8BIcbiQdH7WSThuh4vrY
fLxqUDYCnaIS8hjeVJY9lN+A90N+yAjS7gh2lo2TtmoEvVZAdOIfdElenuYkRe13RjrvpCVlYC4H
9DAGuvXt9pZfPVUoAL2JhMN3qrtQowwvjhKPwBFaQznoWXf1BDD+bStyPtSUF/w9ZstDXwzUBi+H
UnhLzz1oK53QMNGPaFIBiO5+E8azOhbgil0X4FsdF8CllWwSTLgu3B/YCv2w/3B7DKvLIXttUKIB
L6gKCyk88NcLD79u+x/L4snNeNBln27bWB3BmQ3FgesWdKhZjhezgIDnXVIzLWhzT0S3rah8W39f
kXjLSrATivxqanDptAQgRvlmXvYzDb54j3MwpACuHpGjp+U7+6hXRaj3B/vjbctrPg+wNJQZ8eAB
a52yQtMMJgOHOrig8mreibQHz4TLoM0+LPWDNuon02ZbEvRr63ZuU/79LGIzep0VorOw99i4h9jB
I6hAdoJPG5O6PjQIvdlIi6PSoLqEXAg+jm55yiwSQUc5agsrMnX24vd6UPGNWoaKVHhbQiDVbFyH
2OxXUCjo2A9Wkw7Y65CUHZ4yCBHdcwY2k/veOXRfjv6H2yu3NovIJKNSLLvOIKR8OYvuxFDr7pA0
aOsX6phIiYKaoqh3t62sTSJUQoGNA6wc8ZJipckJs6tBw1rZc4Te61mAe85/GPTq1NTsD/yr7BgD
kTCQByiWXA4JFTk8JRcCrfsCXH/toYPceL/VgLA6ojMjStSiOU6CbIuJcKmewmIA8DPfL2QKk8SL
SB/fnr7VRbIADwNAWx5sZQ/WMyuGNsMeHHQe1GMsS3rDFjphy4gc8dl5Kmq/HHUGIyXKd8WSHNC/
DrBYvnGetswor3CfUJQxNRzbrg+m7FBqj1tSnlsWlEtpqJZZpFymlAAoagYw2kPSN3c34ITSpalX
HySa/lkTNXE1p/aUkhbT5dkiHECpx5c/qJHJAAtJK1QR4H0uF8QeE7tOXHloCidw/e9FUUYMxGl/
sLccKBzIrkTJtnppxWBt5xMN47D1X4w/pnkPmoI/OpJnRpQlaXLaJx71ylMuwEpiA50O1vGtcsha
MIK2lX9GYinVgrLJxzaTntoz7ttvNHkw6G4LerFqwwXXkSTSlzJSl7NVAIbgiSpB8Jt9Jv0vRg5j
dmqtjZXfsqJ4MGP28gy9p3DKxiOL0KmOcPplGDa8yroV9MZJ5nXZaXs5Fj7gBWsWBT0Jmx3N7L7s
fAioHvz62+0dJhf36qRAYvsfO8o+Tr0c0hUNeu6AcfBNP9QbgSfKHHiQ0svJdzro4WbAtTU2Jcau
e1S6u7JCLvxr4X/sn1zwkID95PbAVIjb22WNhD6CAsDcJLD2cgYBwcF1ibk4seVl8czjREAOLO5o
F5IO7xU9ENZrs3xoF0DPiLW7bX3NzaFxGfc2ENqS8u7SuLUwvNL9CXAECCODPpY/uvmn2yZWE36y
Z9hEygWkH2oXpVPqhvALVP0aK8lCU6cHK5+f3AEcMvQdmZ978IwyYDpt8ZvdUHJqTZSWkA+Q/wcB
7eXoIO1C0CUD57fUf2nAq7aBTe87PUR5+9ftQa5sFUheGsjLwRTarpTtuYD4Yp6mFi2hQF4j9Wf1
7Z6WR7aVkVu3g5F4kKK1XFUBtl20pmgNTk+epX2cLPFtGN07Nqf3NZ6jGztzZW9gTP/Zkt9ydpen
et1C9LajJ7e7t/MdRpUNGz5qJQC6MKEskNmW9ly7GM7Q4gKscrDvmaR44bSMQadz9CFWc3udVi5c
ANhBd27JuiOwKpdjqghpRW1hL+rZ5wWQWW+rrLnipy4MKCOiHhVk6hA3LhoCxl1rzoe0uvNe0jrb
O1wcfpdv++89LqkeoH+DeoFKVtzwzjYo5KxOY+q8aqb9AtnwjfB+ddNJ1QE03IFOS41SJn9xtWnG
mLo+ZD+b7iH1j2mzEdKtrgxgemB+giAX8EOXKzMJPYGgBhw8Q8PL4Nn7bPr9YAtX1H8W5Bec7edF
T/2kzSnOTuYEqN2gg+NPTsyZBXmiziwgN0+qeYEFx4xbwHco/4li6h8YQVUIhDMWSlDYxpdG7MI1
6pTivqjch+Z7798lG3fC2kqcG1BG4YzNbJUMBkgdoIN1LDfO4NoRQV0LXTqoPOngMbwcgM71wUKZ
GAPQhyaw7BSNlP6Rmm7ggs7VGmNj1t/bZna8ffTXdvG5WeVkTnNHR9YwesqSR128ahby32jLTLfK
TGv3Hd6N/41PuVMnpKAKx8T4Curlp4SZWth1I43A5PVC7Wc6G89z7n9lo+WgmJ5s0ZfLn1cipQvz
SpicGkNvmQ3M8+R5oR/QtAEZih50QbNdhyLZyDWszyoKCsjYoGzzxsF1tuXzQWS0IbAGEZwMIFsT
Ou/0ntlbtJ2rdkwiLbzpSyu7Hi9lI7N8rB4wFkt/b9f3jN5DCuT2HpFb+2ruQMYFCM9bokZZOs21
Cp4uuMZhIhljjGSzVL1lQlkemrkCzGMwYVk97p/S/QyE97PHttpO1yfs36GoJJWl66ND2sPVWjIJ
fYGeytLu/T9yRmjyQ8SDdyzS0cpZbgAibPlAT5330Uu9CO5obNoNh7HqkGRGELhZtGC/yfec7TFj
1niidZgyomksqloUQ7TC/k3+q7eLFLcbomAXJxSpusuhzB0za6OBFWE4ERYfdPetAV7tITKNjW22
NiBcRajhgFdXqrFfmgLYmrlVZ9CT39TQv3GpHiL/PW9M29pOk9QWsAMNlCtYkraY9gAoN/xQDhQ2
Sf6SLAzU17eq3ms7Da8XHEvUOgDgVm7uZui82qYEOxp4n0M5Bh4Jc3fjnbk6GKSG36oRMsy+nDJq
1LxLTRMnE2HI8AlkZJ7YcGVrwSi46/4xoXInzIQ6WWdiVSqI6fLiOA+PTnowdBeSQ1u5zLUdQCTy
Av106C/R1eGQvGwXe6hOok33eHjJtPNtV7ZqAXlSrL0JXJinPCupqeHNnCEWIVoZaKAXZH8ArkM/
6H8WlKd/1QyTTd6ex+KbKKt71v/S6cfUpRsX9+qFem5IeVxlqZuDIwFDAdgxSe/RcUpi+yPyzPOw
t8BtNv5BhHVuT9nQRU/8kcswTk6dxHFw0BRsvHzWDg04KdFvAEo0nFBlebyyn/vSwePKTMhB405Q
CoiMdF+TeotQZ9USaDmA9sf5RBPl5clpq5q7vQEXTfRPdfviI6uQE9TAqi2hmLUjagFagdcVAZZM
haxlfpeAPWV6ey+KnNxhM5Sb19ratj43ohwceIGyKTo4tdSxkTW4B6HBH6w+OJYNWVfFi8eVwzy7
bQqrT4Z+gIWxEugNAkDEftXtjbfI6lydGVHuTZIammNWmCsrryK//yUPKJhGots+YMuKEvKO1pCW
IoeVhqFLkA6eG05eC7000JpsXDZy3tXICVR08J4+uhKRdLmctXa2GBg44Z+HL84v+p4tZXDUoM/B
P28Vm9bcNKi3QVEC+BPepMr6UB2SDGwpqpPPQbG8MD7+FCn4dLJM1+KZsW+D02/RSK+eIexpaPIA
t44mqMvRGekI7XJaVrhKE5Q+p5CXIiBsiJzx9faSrVmyHWTqDaBMEU8pS5ZrmdbWjFYnwz6JhkVN
FoMcOND4RnPc2tYAtEvSBkBaA5rolyOaRt4MfsqqU79L2vA732J42fp9ZcYaNmgerzAO3X3o6xNg
1+nwcnuq1rbc+RCUM4Q+rYk1kKWVuZxpfCi/1eMDMLphT15RGkD35P1te2uuB0QBAExCnQj68cp9
Z6AkxMDqWOHMziDosYL+D7B9iAZlqhTIGEQiyqVgCi6mFMJ8p7JN0OXX7pjzJf+Lg7bYrcOq3BKq
W71YAfyREBwg/eHxLjdBtSDybKoa9hLxIqosrlEiSHV0thaOFkz0e8p+jfneSJaNpVvb5eeGlank
Q2IalYBhkXF0/EEGOx/2SRXTLWDw2jYEH6FMbkvGV5Xep8ttm80+trnWH9z6PukPf1LylJSH/5pQ
dnqlN8sk0E91epusPJz7+yH9dXvrbQ1D2erg7CnSCcTfJ0ivjMWO5o/udPj/mVAcj0OzxOegx5Uz
hT4JzJRVbxyg9VFIdAwy5ZJT63K7EbsAYRfvqpNJ0mWPZxjk8oj7y56NdHd7MGuuAe9EpAtwU6D0
qUQJRcoagw2w5E0dOCFaY8BDzgai2OeTDlmVtHvsE6c9Lm1nfF0Gc6uwvzrS/+yrcKCGQjHFhtT6
ydG/Yr2S8uOfrZcHMkEcXzgN9ex2qUZlHRNHyGtCr4ba8hJaW60Bq+f0zIhyTjVvxBXsetUpT8dD
mk7ROMS5Z7404x/EQ8Bm/TsaJcSnia87c2XDE4EwFB1oyLy4YiPkXgscwPMK/DfoRBAMqzZKEBW1
dlKdSKaD1/pReDxguhbsNqKutQQc7ghZDtXxLL5KiTFItAiNvI1FMwOof2bvvQ9D9rh5I62N6NyS
conbnSOYN1i4AaH6kLGPSfvLosO+E0nQDFuvMLnWaoTnSmlAG8Bz8Lwqp3cE4hsqTTBW/qpBUIdW
iwcSvXh9OCcB/epsqnyunaFze8rghiofcqPAliBLf3IHZ4IAVx16zAmcLtvNaB8Aong6jP4reM32
2Wjed739xTensC2dDc+1OtHIcEgGSMjlqrpXejKArQ3KTKdevx8zsu9FErrsobPfJ6N1d9t3rdjC
w0D2K0mK+yvQJQQpZg+dq/lJa3znuZ11JyApNB+0EQ1ZrqhqaK7VdMNhqmIYMvtFJCRehgGglVG5
fezK7XKoV+QnNLeEySeQiYArfPKD1nyem3bnk/zFKB6pNoB88Os0IqNsfDbqftdlvwjbotpZcTv4
GJno1V3QhKvgK2f0td4emvxk+t2e7W0B6g+QL7X1xlNv3Y7MJuGKwBWuxD/MtjOdmX2Ofo2i3aPr
RgSWlU879GONR7S5tRueQW5Z5QhBNE2X/0OAj26lywtQAwmrlG/CJPfoVF/KhEX9ZP+mMMHfS3lm
RXHaUBbNXVLACkHnM+P7LN8zh27s0pXTiXwfMotAL6HrUS3igNpMZBYf8xMY3Q+u+VI12l2S/8n6
nBmRR+XsKd5UDM97b0ARBb2hxYeEvIIPkmxcC6ubQE4aXvtIx6jZ5RL0jI3hYiSDSe5Lffe6zKC0
KjeSi2+vg6u1PzOjuM98tmdzSab8lJZZWBr3pfOcW9qhsedw7Kz3ILQLzDQ22MdZv/OFE/piipJW
RJb51OExzXf+dHKLb2Accb0jJ0ec5ZNWirt6BLWs8WzfAT276xttl4hHbytyW/NJAJKihY8AKOKp
3Y+DObZ1ZpD8BDI2rj20d+Vfw2vzBygynPp/ragpywpy0UNnwQpCUMR2YQmqtb6zNjIVq2NBngLo
TrTC6Gqad6oMVJmlFUbCBAWeZQnTl6QDe9CH33fkuC6AokaOGPALufHOdq8xuVrf9SgB2oBTv1Av
/cm73IyWpNIOdjojg93gGrltc+1YnttUTsySaSMVPQaHKyN0qm+TcZ/3G3fF2oFBNz1aqJC3tNHq
czkuu5vAFUPz4oTiD+i/HoX7vXYP6f72SKw1Z4l+JdwAyMMhUaoMxShoY6YVzLQ76zCctCO4FliU
3IEuKATbOjjg/o+0L9uN3Qa2/SIBmodXaujZdnd72PaL4D1Y1DyPX3+WnHuSbrZOE8lFgmwgG+gS
yWKRrFq1FjGIRHI7IalHvdh9f3mrbGX70rnaOniq7Fom/cZYgeyGVHa8iZ3XjGR2tEo23R/Ot2LE
7N6+/FQmxdqNLfVDg0b7MMNdqP5JldV9A0sgMeXSAvOgEYauTmQfk6Ho8Qr1OE8fwKcpPidy6Q7g
JjOjbaXN5NSGAU4+XoM7S2H7faRcmP/uGr9wZb+Pg0xtMUAZ/M6gQ2snUn8Afgnlicfu0//RfA4P
kJWnR6T87o982QtASAzo2AIbJPSKOjFKcnC8lFD5TZKscKghaZxtwxIu/jVAoPNNHGVoRLGYM1P3
sxIHdgVyMcHTog+/D11Dj9ZFS2JwG4UEeisEBcFsdJohOan9GjVIHdJf6PAMQPA0coseS1EKWYW/
P4jZZFYKmc0gQEezAXX7Cn0PkKgaZMNWfeSeBs5hvjz8mboCOw20szoTqjRKUxHEz3CverQLP3Ym
mZLY/0FBU94elEP2c5BzonSe3EXecJBO4ugF0lOOjA3UFu+v+OLIL76F2fdlBDW1HPxReyiQG9Ov
XgD3U77OdVLEvOr1Uq8Luh41QHaQ1Z2vgdehLIH4g6X16LL3xWMGJsmGNiSWDkK59UfD84OQ+I1j
WNCedoeZ1g8qE33HycQuXr0vP4L1vSJENUBCSzle8P2uQ9Syp/oQkDAnwXPzZQ2O9BGREQ0Pz/Uz
r/dv6cC4NM74GQX+RU0VNP+PQeoM+gdKVjZXw2qOTjfxEdnzmToXk8xeFq2wGsthwgirTYKLryxv
62zbpz9FZd91n4B2/IcTCn0owJqCPxnsH3NQuQhX2lRkFuQysXmabRmiMgnUZ5gj78NDJixlUCHC
qEDVCElbPAuUa0tBVPgCIHjRPos7O6OnUjLsuZrng+rN6tDEgSiNR+Lp/hZZavABFT3IZmamdiQ2
Gb9NlTgyUop216GwvHJK7Cnx/Op3XxFpH0fWwZpewGy3jThXZZYz8K8wiZsMgM+4p6Eacj1cSaSF
kvRytLfkX5E8oJCYu5oWkj7fZTRwKqoCyzWSBnK0yTQRPazXeGNxMhFL9w940d8fwQSrwc/CqNZA
ICAab0Dc2T1oCtDyuYn+Jdvp92jhQoCpASkqYY2vR6sMqWZCTzPGaB2z8abPJiFBZ4e/TOxFzvtg
6ZxDSQGtIMDFWTpb95EGPRUgIICnTqj9gbBcD2WsyOCE1vmD2X1ooNccTXZIYqAP7XpAddxPKc4U
uI3mQl6Tlq7ymdN9C0pBXjF4KYpfmmLiCgBwqNMWMNXb+au0T84FUKPkP2yDSyPM7lNzOsVxDyOG
7Hy0PSSOSWdHE5HBAQw42vG+ucXZg8aVCOolGerRjDUjys3IDGDNN8TNqM7lZwJV1EECQwcYf2uO
my9FZsMCSARFe2x19jVkgNh+xgghaPZKaGelf7CS5MuvfN7hv7RU0DaBljGqqojPjFdAyTiwYhF8
I41SrTUJAifpbmpW0CKX6A6iBEGZkVB/kK1X6AtVvZeI+rrubDo9BxIPs7S0DUxwkgJsjD8gVnPt
oUPeixXYr8B5phTxxjSayA2DWuJstqXzCJsMCFowOaPrgokgWT4pYzGo0X7q/BVNBDcLAdentQOB
edJk27rsjpFRcA76pQVFs48MxgfcK/Cf67GBCgfNHyiC7Gln2mB7MCAzyz1qlybw0ghz9ElSrko9
MPT7qToW06tKJ86mk5fc5dICs0T+hISNlmPyqPWY663jo1FfS/OtCFKJzJhIGszP6rQVtjR9jOKD
gBtrrJGojGft9B4tbirBK9/tkxAwTuMh6t0gmTxVWdUSyaRq3cieEfL65XlfzSx5PFYCmqfnJY/3
Yw7NdxOCGx9hYoPSmjNDy+sMgXbwiQLKLs/ed3H7AEmEFucWDkkwAQCvFBIBKcVE8u5Ho8WFBlge
VRPcAtDQcG0FGhFyF/uwQisTQPPQBv/2fQuL47iwwCy0UEvTMDSYslwCULXXbRMk3BkPnrRsxQAG
DnnYWRXyehxtoCZpW2NXGIPhdCj9zDmsYVzdH8tS7IZAwN9WmLGkoV9SkA+A62g6yL7mWP0fFP26
KsFlFOS9wb/T6P6+OUAhHmpfQMQgi894W96Pg5pa4AoJswfk89IhPrRg2QRSL/gvzgZYFdLXMjoK
NWZgYeXHWe0Pf1FRjrgxWP2LLPGYXefvZS8OaDb42wozHgx1ghTeBGdrCzdpoZcI8Rgh2E41772/
FJrnFCP0JdCnDMzvtTsYelw1ho+FSvQQ4SS3S83Wkh9o1SjU2JU6FxnS+66xGBkuLM6uc7Fdw8wI
BBpiI9V55/iy7I1WGRCzC9Z5Q98qn1dqWXRFDciyWUwD3U/siuVxWsYTRhhnlYXu5UpbD3q9yTLo
NpRJEDo9/AkCUxHvsTL/8M0iXhhmFpGCCXMIM5zz+txi3h5k9Q8arf6LP0LjVgWEbuYplJnZBGjO
n3yw5fqWsgIiNEYWpdY5N7HFJQNzGGq4iH462wIT+CCNDhvEDBRASatEm+HN6kDkreYrK245l2ZW
g2LezBDhQLlmJsSY+5uvh6Rmflc3AuKgWYSEStMafJUWXlodKuIQe81tehC3KXHbJFkZumuUp/sO
urD5ZvVy6PiiIAa9aeaxRwNFkLQkiZGbQvodjPg/Sgqa7bw3bD/IOZeURWNItqIDC0lr0WQOL6Ot
hiQWQPnSi2MGXbOks/MmVaA2H8YuLqQ84qZFeybgyTPpB6rl7G6ITa3X+gYUCIOCBtdO2qZjbYvQ
uJZD+uv+RC5sACCtISMADR+cm2xGOS1NuRCx+VAuR/dAkAxIK6E53lELP+I4Dc8UE1TqMY+oAOqc
veQjAxC2RBoiUkGc4/6IlhKz8EzEkplSF8yzzJ7ug7AYUV5Ab61+gkqFnTvxc7wRif+Y7wu787St
YOcbYXPf7ML+u7LKBGlcCyIhFeeblE1tg/wxVrFz38K8p5hYBeUoFE1mmjtUGBkLQgK1l9ZAn2bV
d6CfEaGoRPv3+zYWjhocaegOVi28syz2NUyhLWMUGjon1ZIOkOE1dmIQu1MOQQ/JzcP0fVYTE77u
G11yDCBDVFA+oGMedefrYDL2SZTniol7KPqy4uojQR5f4K3PwhGD4hY60JClQcMEC8ZN9cqIGjyg
9k1Q27Ele2Jw0rbUsEXhhct+u+QMQPwiWID5CGISzPMxHVsd8gowlmevqaV54YcS+aSPUhuAvv8w
eegCAmJ+5mG9YXkrikoEvQjGFeUKCXxBXAGEldpFNfIUvRdHdWGKeawJE2QR1AIbOAQoQGw++v40
mo8V8iRlwTuYl5wdjScItshqoXjBBPi2K9ok7TEsKzh10PFNc5VzKi/lKXF0zWyfJtI/aIi/drso
7qnRKzhD0EVMAqvEnXcEnma0Y6jYhPW0CtPfGpLflvgfemJnrkU85VUTzb2swyuCHvdBhObhAgLz
711p40l/3yuWjhAo0yCgw/kg9zFvuYsLHGr3NEJGDbxYY/KctAPkufJtGFluyCuDL23eS0tMtO1o
OLZQowKzW1NBDibUoYHsD7JtaonICYA8U0wAhHhXNOQ5eEhK+lWkX131YaocUNPyvCGQY+siOa8z
G7fSUyvJDYxGVCM7F1IbANksD7yw5RwXy2MBaGx+EaPjl/XvskimqsBY+sHt8vWsEcJJTC8P5R8L
zFBMpQhqFZ62N0f7JzBD/u6/dLcAkfSPCeZi608tZIVn+iRffqcFqbrPiXfo8eaJiTmgUskouAzB
HVBsVE+D5N36/k5ZCmogqJtJyiFkfFM20IuRWmMItg+oSlRtAUWnQ+xvevP4+76dpYB2aYdZjkqJ
oTqcwU4HIQHwqwpRuvr3FkCKjQSLhewowtr1njd9zcqNAcxZleQADzMqr/d//xukyV5ALg0wFzir
6AXZj2daBeieK7Uru3luo0AXrI3p3IdfU7aJUH5PJ7fvCrt4gxKZPkGY72NMLRJto2BTOOAXFngE
IEs+AuJptI3ivgcwGTPwcRSaqjbxXYYJRlrhzxAcuWDcpeVDNQsFNJCM4KxlwlxfKoPRGRbOPkju
Fmg7UDXOfl0qOOPm9Y8JZhh+IKdWLkD0qUmjdSAfxqi39cEBUv/Rj4A+V3yRSAA9DuVzU5mkPMe5
AxmyVS7FjkJPWrirCh6uZenWNGNa4FZAAeCxde1To1J0cdfimwIjP8j6mY6/pajcyZnyUCnqBoIt
PJj6PMobJwO8ZX73zL1mzEQn4iR3IHQEX0T+JEmlVxi/2zkjne709OW+Qy/hzyClNvcBArcH72Fu
AAXEofJCBnuWedC32V5cmwfFaTxt161lRzvGdurq5/DQPE4/QVPoqASiYI4AWE9jq07qGSuR8KWR
Fz3tn49i6++DkEJWPcZH+TI2kRqtce22O0tdh6K5isfaaUBCqbaHYVRtMwyPWT08mY35BqSvd39+
lqAAl/PDVkFQGWn8WsURIjyma2EdP6Rb35Pe/DV4J/fRqt3wpJLnxWUXH6uOhkx0tYMtmQmSqh8X
8jCfWS26WWlP5OGtK0AbzskeLHn1pRnm3Erh6bJAMcVDd5ZLO8xdHMLxGvGp4VhaqkqrKG6AWhp5
O9yT5th1eRGr1E6JDNQw21I9W1r12wqanZpoDZnCZxNSqbGbAdbgV4YjVTrnbFsKjHja4yGCF52E
U+HaeN0KqVyC43cfKyt/Muyyod6Q81DpSzsW0GxAGQCERIqSmc1AGRWtjIDpQ6ggelQKQGNChdRC
i0TRqb9oLXBKVYsGUa8Fcfe3EioTlJCZappBx5zSjbnRQi+1q2PGSyMszt2FEWbuJLkPQNSsAjWI
Wk0HGsLS+pBNzg5b2utoNfx7JIx3TLQDAFvXwr1HOEv/Tc3AbqXLn2biaFvURlzMPz26iZOSeKes
ogIINdVp9uKf+pg9TTvph+JFG9XGa/EJbAgraXhpwq3Jg54o84Lc+xbmZLPECo8dC99iUSfY0d/U
1n5oHlBTqIQnrr9V9pKHgy3z+j1tdsMKmKL4Sd2l74ObP/q/0sfmIfZiMrxYABs494Pc4q3mcqLm
YHGxQzs6iT4N4E0Iby5YYREP3ACsdu4Y2imS3tvi3WqICYe2x024GYSH/nfjhpCTXRucRwHPsZnz
yJBHOZxmx06RokpeQyfaUE5T0VKE/We0OGevRyuIRUOhQgW3dtqD7lUHznTe92jU4K5/P9SSXNQE
LLXouoF9f6nuTw/6Ba5/O1P9PtfmlcKt8lfuTLbo8PpZ7+96KHZfm7CE2McFD5+v6zsx3fb6WjKf
7o+CN0Pz31/4m6BPbZ/McGSh22KPklriqUbw5ukmqvgUFZx5nhLSKeAFhXrC7xjsPchv3B/LUuEb
hOv/G8AQq64HI+HYCzoTphw/f5DtLwBt3yMnfpDd52DXv4Ql+QOORtmLn+TdiNf0Kv7RvSRrXtcu
b06ZABOJvqrGgITsJ/OQD7ilUd7lfPbb/zuE4fJwPdBJEoOqbHEcqMBbKyR2pNdmhQrmIySXjcds
dX9eeW7IBIIeampKleDgzvbe8NZy6hmL1ZuLVWOTDwoERqtgHkzze3wQ7OEcrxJkokYi28UZj7tw
XRUPfX4YeVeFxdz8pWUmPMi0ykepxMByUjgW/rOPOhKs5fd6U276lfWAVrYegnEcP53n687qfUPJ
L/ac2lG0hvpw0wncyCbJQ6/WSOdk45dinmnLcRaeNSaIlMYgCCB8DveVg67NH9063gS2ZFP3/8tJ
WLTDQAV1COU5kAhOSQsvVhK31DnnxeJYoB6CHiAU+tBGce33idFaBRJvGAuObroFmkxx6WCnb+OO
R5u27JYXthjnqGhG9SDCvIkCkCiDTKxJJsNgrDoLcJlqhEjKDyknNEmPYWsACJ2sdFNbmXrakSbm
AcAXY8rF1zCnjTnItBlNHAVG2EX2NBgntVC4aOv5V24888IK4yuGOva+OHumf0icyTPWoqfszT2u
G6HXebyG9sWT4cIac/aYozLoyBbj9A9Jip6PjdE7hfFfLrUXRpjjJ+9jyRrEeY9nkjuWL2MqcDyf
tzTMqdOqWlOmFixY2Ufa73KRh7hYfrZdjIE5UNCFRLW+hQVBeY1a1fWjzRi1Xhq7wJKE/VainZND
8sFExvD+ruZtOOagyRM9EuvZIdKvcJuuClfaCS8qMj+b+3b+j932jXGc4bVsTKzCoRqsoAUaVY7B
/5u1mi7bYRu3oV0MaSY5ppiPGh508dgTiD/3x0gyIShcTsYEqZlcKdatLGXhys9SHd2wTYjj0MoU
HpXaPODbHfLPdzI7hHao8iJLgQjke+qA+3hVEDeQn4aeMyOLV2PwmMyKJWgXYktOujTJujL3E1Wx
b6PDBuLent+XTif84Uz94qa/sMQEOrELFTMYA6C168SOdLTNWBCWfx5ODToZX1QIVOiIaBDbUqTz
fdOLY4TItqbiqQ6yVMavtdpKhExJIdkopySMFIl0puXqvrLFOvPu64srd2GMcWVlEvOuHdC1QsPp
Y+wDZWNkw1xeo6JddmiVGqFv5pljxUsIL+4h6OVC2xZlbHTgXx9aUD+tNJoCJtz4Py1kR8P+cZT3
Qe9VwWMENBFAKfendXGkFwbnD7q4XySaJPi0g8Gx7ldgOwZe6WEAGw6VUEXSNIdO2/sG5xh6sylM
tFkA7IM+K3YdpxLKH4D2YPN+RUq2HaX6VZfQD3TfyuJxAV1VRQXH8UzKdz2sPISwnjnU0d4zoKk3
rKB5Fakk4PEYLlZiAdaYFwyd9hD5vrbTAy84GjlGk4HRYELnovwrD1ejkBCpekJjKslLQGl5mNRv
ljd2EiE9A/9A4ytKcMzwwpbmHQRT5g6+YT+u9S1d9Yfgoz8ZPWmP6VHf4BT+KQtk2hXr7Dh6OdK/
7blsSfWC1PuK95paDMmXH8TMQ9NHZhzMHzTahme5sWvY+araRV78onrxo/IeHSfuUTfHz3uzwBym
NBmV3vdhVMT4o6efvlO5wmqypf2v9In3sFnyqMsRMvHHANONUQnfU555f9BcRjL3vs9+CwTeGw+z
+ada1cKwhwkUmx4sqDQ/WLW9R6Z1Jz9Vp3Jd2O0aQciTtv57sKm27UZ8u/8Jy/584VhsOEihHKu3
+IRkoznqKt42pCI+Xr28J8BSOL+YTvYh51eyn8YWDIHGp2qORbEFDzYEw17vD2gp2lyaYc4rAAsn
qJ0hvCFRLhLF5sFNFY5bsHeRLpgqU88wDuWxXLfugCKMbxfv6pYYD/mDugncaTuslLNm997ohKsk
I6qb/Yy86WF0hge679/w51Ym8U+6zmyNczNY6vECyPDvSMG2uURTRJHDxPeN2WsF4N9BtQtKwgSS
S3b4kDmi8dO3djqeKfcnfvEeemmYCVFDHegpeLQQouzeFklkGzuVmE66kYnJ2ThLZ9ilKSb4TFlX
pmkx+5KrbaonpAXcOePJGRDPlZhoE6iNAq0lWDkMv5/izUBq0rkdfOoPZDY21mPKyXXwRsUEnE5q
xjKksNc4umt5rTOPi6cKwduGTMhRxcIMrQ5GJokID9M2ho378/YNaL0T1ViwkgbeHwwD3cho30RW
ugBdup1vZVd3tNfiUdy0nd0dsofhNUf4bn9/QgLm/hcsjhFNnXNZFrAlhXEPawrFyJhwRlvVET2x
1vBRKy9Gy0k3LAYC0KegvRBtsWBSub4JjGh0Cvy0AfBcI2XW2pBniyxnCmyuovTyYYsGAbTQ48YB
SOW1qRxMklmqoEtAORtgvze9Hp0vZvg6SJLXmbKNEixp0XthtCp4htA8d9DSzxQMJPfndbHIioY9
dG+igQ5SrfNj4eLuGImpPkQ+hiw1dl/8DnSvLNwOqhI/QvGjApWSPg3EilI31faTsuXhIpdoFFRQ
e88SDeh1Q5bn2j6Ce2Jqw4xOL1S7jX+p40BUcEVm/br/SiOvhxRpv5GG7WD95gx9cbXBPTY3DgJr
yjI+iybV1IICRS6bHUFcHfL3EJQJ6EUS1HXeil6TrlCEnpv7cW20G/UoNiWZxoLM6ig8La35VL7Z
YkAcQBcMDNGg2LieiAwKalqRzL1ocWaSpBLObW6dwwZ6ehZaKt0oiSjpgf4GxVb8zpmK+Qi9Z5w5
YuOmqCqhQMcFhMgcWknPqvLeBXt0n2ymSH2oWzCmpYGbf9H/oCKgAuuLCi7w5hpINq+HjSxHkDct
+nIg/dKYh9Dc98XjwGNrXJrcuYHFnLlwseMYL8/ysNIb3cLpUnW7IMy2ctFiZOVzSWW8lprPqZJ+
gCDu1/15XfKwS7NM8sCvJ/QXTTArrxo0JgRF6gp+RnyjPDRjy9nKS2cbQPvwZAt0tUDTX8/kqCtC
0UyYybj4gphgjn5brnLU0nkG3iNQrc57VmaftrWaUCog4QXPCOxcecetT80zJ47csQU7UC5xwv5i
xh6E7Ki1I/+LTgEmTIpymf/VmlNoqIzWn0EJ8v+yJll1tNZtIngFRZUJXdOihQpCuC5lJG6byTUL
87OgIqd4tjjF6KQB8QpUD4AUuZ7iVhATVaBYT0WtiCC9xAo6cg1e/93itQtsPhoSQSBGxPv62kw/
RoUcmwL2BHhdlE3bxESMDfRFdk4XuSBdUQs7zGzUfu676+LwwLcys+kCp/5dq744C/xp0lLaRFDB
68xZb0EbdKf3OW66ODowTmiQFIIfAXF/PTpZauREKVqg08Mw35mZqNixUlPX8sVo00xy4yH/qezG
Av8rN9+VvtR3LbLtnFzUEskH0FdA2s7QPeDkmbtgU3WRJSDjuO/GpyB2qrAnUE0kirY2DDefXE1Q
DhCKKqfaCTL6LqtrXz0ISELks5Z1E6z//eRffg7j6dDG1io03ABqakTrFqQv0/CSCTzfWgqE4MFE
CzvYGtAzzwR6SAlnfV/ilElrwzWsj3GodrmB5mAdJI518GDIJSlzHosy41hAmSPJMbcwYSdboKhi
4iD6vWsqp1F4kgL9CVgdN4g/BWPgHOjz7rs4xGYryBbh92f61Zk58dqxwFVaWnFgRSfItL8JfvOA
DileToq5h/5lw0TvF4j7wQTA9qn7itQF6iBEJzwi7I7u0n5rgg6m6p7ve8OiHXD/WMgtQ5aEle8U
FL/JAEOMT02UOENAPTPcqX65MUIOmmlx0i4MMbtxGIJM8iGNfhKbn372MlUv9wfC+X1WvRNgSl2f
xjw+WUb80wK3q6XzCp7sHfavRflnDCqz8CDsy4GwTOMTkAaHCjwI+EfaQd0Nj9bNAGUxu1TxLr8/
MDbNcmOVuVP4pZYIioCR6R+DN/7xn9QNkIN7/216v29pYffAB/72BZakOdCFTsfJG58Gs/bExERb
Zdh6gyXyOv+Y4PD/RgQg3czGi74AZh6RHQXisqviU5TYaKGIQK1EqpSo+2zFT/wtj+ofY8z0dVTL
kNiAscJ8TD/7ByEgdQkxHCcj0Jq3h0OGDKfT/rsoezNEJhIFoTrKvVDGp1Yt9uOEfBwwimDU4lF4
MBelbzuSbuEyBtaMGUh8HYv8stBp4RvmMfHlpwnvOL/QcJbr27E5Nul7yO0HX9pnMigs0EaJuxKO
tWuDYQSiOyhrWkelP0vmdoSy5n0vXDQwv09UC8QkN+QnstjVOtggrWNt7VXzcQp4T/ylKcPlAzUF
BFewDjCRqAWLYVIZvn/MG9n2pceZhD6sUw9gJWDv1FLkPPbZC8D3GuHpLQMa+1ffwvWUSQXUxOWS
CkcIY6cj0RPVacPXqn8tunGTAqpROm17tnLUiF7FkORqSnzL08rCjnJOlLzdDID1ozAEZgKcYWCn
vP6UPO/ivCwG4Yg+blupBjeF7p4VcTgQ2EQiRgyJUrRuotqBRm28ha7NJEJplH4WBafdz/EU/dD0
7bTSgHLchL9U364Lbk3hNqLoUG7DgPCixajYzCXwBZlKtSQ86Q1S4Igl5bTKnpIvGkpekHkhLxW2
EJTBvo2rzYzghmIlewcwBHEY8IYNT7mi2TVNV6r1Zv3SqKNJdisl28mghwkNdvf3xpJZkJoBMo48
BlpI2baByFByEK904anGc9DRTVSRUqszXF+p+lOUltnGsHrkUYqebuKwlF4sPPK9+x9x60N4k5kq
uu3w/pvFI64XV+hSSI/VU3gqwtG0of2N7dPkwqbQfB5rMvOuhR9BcmO+ZsnA5Fg3TPdGN/adJEbZ
yTgHNfGGbXSq9/dHc+s51yaY0Sit5idZN5uQiCm4TUsMJOUy8zhNyS4J1mjOd/+9RYROcE0i+TIT
cl3PXxeEqRmKSXaqwC0WkMkimbIPLCdv7U5Vic4rAC6N8NIeE+8ULZOUWIM9FRl1cSK0cGXNneLt
DJhMnuXT/eGxGcfvRbuwx5IW+EkxhXEIe4Jkm82nXhGt3VG09TfFOs3tDqiDcNOUOeKPatNjA/wx
T9CPzSPP3wBFchlnFC7o6HiZffjihZnWidjFhp+d9LIh2r4aHzrh0w8OUvuc5ru2+FUXP62UmF+D
dGxy081yya7DhChDuIvznCRBup0qkbNzFk6C+bOw9IiPaMZj2yRakG6E6GvDZ6WOEOx1c5++S5+K
TQ0i/gzOdUqqlXboN7UnQ0WYEzwW/ADG0b8A1iCkblg1sKhJAEnUo/wktRZSF06L4L8aClwZ0Gqa
HAzOxrp9WWCseLrMb29gTb6f5xdLkLUoDlaKkJ2omj3HJ9nENSh9CYp4xfG3hSAxd/GD4AdPPwxt
vlBcGKrrqhkjOclPffOpqj2x/F3vYF+l7vsXADtfITBn5nOtIcuRA26yKzkvm2+2gKv3INqrwYYM
nUWsKhINzAeMrSKGei2qp9It9vlDslGP+lHeRptga26mo/VBT/2ztgKux6lsa8NTHGETHSZOgiv7
jLNrJuTHUyQ+Txk4Ubr6HJYhyAodUJvjjyco6AHd9GiNaFPseILB3+/Qe2OfveBi8qsiyAZEcPUk
29kG4ExguZpdtm7WaHvYDetwFWx0D31+YCmXj8pT7OWevJZXyYonIn17NM6zgHwkeLfA7iayXVx9
KYICO8As6NJBLT5VeYtHE1HEjSaslPzUaF4PijeO78kYHjt8tO6jyX3msEKnzPXwS70ohjIstZNG
5C/wm0Kj9BDsIQj05JP8kYe/uV1pXDRwj8QFB7ccFRqS1+bE0dTrVhb004/kMfhQM7uNiP5YHPBU
myJH5FzjbjYWMGK4J4K0FYCVuenp2lqMWnEcJLF1ki237TYJ2N9VeySCovGmcdES6AlmxVKMjt1B
dVfWVZsn1qlbd7vuLTuXB/ndR5+MuY4fo1Xt0n32R605ZnlWmX0TjwnKVT6sjvTLPwr9FxS4SLMy
aMWL+/MvXbnJPJMX42N2SdpWQT3UmMmiQgfBWyCAp7zUSXuqRKDAbWt8lekHqkRw13WLLqaMl9++
efPgqQ1hke/SPlrX2Be3X6CqCVSsf2o1wN6VXWwHwepBf7m/HRaGeWVl3i0XwUBK/CLtp94/pcR7
+9dpEGYIzMPTbHNBFAEjPrUPwGsaj8/9k9+SgiANv7o/jNvny2zKQCjXwNSF45oZR5mA4FboFf8k
HkXk339ZXnb238UNHD8Kbf/NeuKporH1B5Cy4h0BYl/wLoF3D1wq11Pnj2KgtpoUnIV1sAs7Z9hZ
IP7ept65XYs/q4P5kL9pjuZwRjpvYcYxdfgDBLPASSMiP31tVkOKdqIqpedU9fBaqW1ISijgz1eg
OlF6PJndBS8E4TTy/giYs9Yus+HKyrTKPgvpGWo6KyMlPboxHv2UiJzOhJurB1YO1yy8OwEaROBi
brx6HmfhBCYrPBrQTvc7787onSdjw8Ps3joKeJBNmDDmKsbMYnU9fVUOJbGgpskZRTdzpf+pRELf
6JuA02AfevSP9nv4d0APYICvLTILNsh+AJRzkJylX1lBujcoltQoppKOV6O5CY6MIcYh1X4oAzHA
0MKADEQ7GRB4V9b33e8mXjA22IuT3BmJhCPm3D1ZLi6i93+duzqMu4HA0iwjBT9Pn/OH2o4c4yHW
1+0PJ3U0ATdBAigCx+T8xVf7iRkRE+g7sBcE9QSTvfuzf0lkG8CVo2s2W9/+fYTc731zNzd6xtq8
hhfx1hK7yajmAZZwv4T4T8Du47Y3HawnldfusGTLQqQAJ5eM4goLXpXk1iqlWsZa5QTgOwEpll9j
a5vruTOMh1G4nUbAVWAELBHA/lqsMA8dlHjqg7g/mwKNHtuor1GMNXhEO7cujtCA0grKkLAFYMr1
9FGxEcqeZuo5Tp1OczU8CndN/jSpx/vLdOvmsIPnHk4T3NpuBFdVbUySSGjVM/hdpAalVsEOzff7
Nm6vhoC6XxphnD1NJ7Us+0E9/4g/4Q7hiXrJW/aq/+o+47f7tm4fPN+2wBeN1hGsEBvHM0B8wLU3
qefGG+IP9SPrCB7WlvIr9Z/ieKMVA0niXQ8ZGuS8peNMfVq91tXGQp9FS+p9wiPWXFxJMO7+7wcx
267XJikaE0k9l6/p6OaQJ4pU0LeA/UzZcMY+O8X1Dsc8A0GEqvKccmRTm0oxtbUIPcHzrrd/WGjq
+1DdCVI01AntwX6vnz8/v0Zybgmvh+rm8Jwn/cLwvEEvNntQ6lncUAV6US+xDnBk9BlsePz6LEoK
x8ulEXA9XxsR1WwyjEmGkUNxLjY//U28sgDGslZg4/buT+VtoogxxpyeqAAgPYtb77mr1iISQ4/G
SQnIijRb9PSS4Kl70H1H4M3j8k75eyJvtn2ST9YkRpjI+FV5lm0VjfDS0TgIByRU3ftDvLmIMCNk
DlGrKBMpQlQ4O+Vx070KnBTL7a2R+X3mADWkoY0bH34vH9PSjmSHPo2p04KriBhujV2ZOmh5+TWN
rsp9+s6rw2wEHAYWKCjRfoJcFuOPhSL0qOlS7VztQYWx8/eN6z/CT1b1jkfhvLRkl7bYskVk5Wmp
a756FlfDPnLIryfNrtx8PzzdXy+WnGj2/ytDjEvWaOFRhdBAqD5Xz57SkGYnvqtP2a52WscEfrd6
AVqkIMJTHfz768q1beY46spBgSCLpZ4r6gY7/+mJTCvhQ1tNX4odUMI1uBBQrsbKOCdYsYM4rjCp
Gpk80e3W1qpCxzdnRm+P8utRMS6aFvmYloOgnns72mRP5SEoCXovMKGK3b3QbftWc26VC4fB1biY
kxDQ3ioD57d2Nlc52Q8uZ0/fDAhsD3gSQpZKRXZEYhETatwMgNOqIIkCq4FUvIE1ijNlN0fMbMGQ
gFiakar49zoIh1aSzi9E41z8EL8ML4qwmYWajF6Cq7gbO5R3U77xBEjbQ+wE7zLkKaC9Of/9xdFS
hbmWhooUPIMFSXpG7zp0p7C5oWpjRJ5ZAemggQf81FmUF4xvAuRsGXc9IIORKDbY1iuqhEE3pUPw
bOQbEy/dElfXvv3NmdCbV+7/kHYdzW0rzfYXoQo5bGcAMFOJkmVvULIlIeeMX/8OVK+uyCE+Tt3r
jTdyoTk9nabD6S8qSA0DdgzPXDac9Dw/wD4SnE8rA1cJnQpzx02NxoOVWk8b3YjtZCU1/uo22SWu
YtQLFUnkEoC1yFyjgsaaBpvQ/RMahuikH1A1owWW1+XBSor+KMlEbtO7kvsZbx4jXsh/whxjNdHl
LTaKElTKKAencSs6/tbfSE7PSXVfJ1lnGpD+GRsOEOZs7S8VhtAKOzU4BRt1O+yHnb6p96qLtkyO
El+7NoYSwz1PKUcjVrXgVLkCQLkAwb0tD9U6poWDEaOHcCNtsfiO1xtwHQAxZBkmxti+2/YTyPbb
4D5cqzS7lx5+RsdyY7rcnvQFubzgJmMbs6CdBCHXg1N8PPnYNveEPd5udCjXOY+bM7cunDVzLMYm
lrLoe7GHYwlrc2W4gNl7x4NnKzniOjgInMBuURDPhGRW+jNz0qemEiQZjhUe76Qf2Vvu8s4zxxbX
xwEWIjQLfXhs42qmWIkWi0pwEmnv6Ft/PawB/XWHPMhtlbqOB8A3VMrQXjO/fK/kHUn/XI/1Kjzl
zuTKdLITG7B5O92ONxNVKJTZDl2MUa5fOISvRWPe/IMCGoZDUPBnn9toydcND43yX+IPCGdUUpJP
Y6XueHDlCyp9SYm5LXWQKj/pQKmxu81EPLdwfihOvcs5fvO6ew7zNOdHmsXmTCyCPg+9aT6SgmfT
8Vd3/8c1be0wusGj/xOFMZ4b5bGQ8WrFGE1oVAe9EZZKoIbTYi4KGVUuxMAiIWBMoYVax0QP26we
JqlaAsQ/OiGtifK6LR3NO8nBSOaT+nhbLFi4MxPtSmgK/SbFBN15OBkJWm6iU+lU+8QtaWL/6tyU
pGusKVz3BRnv5TvzrtxoX7hd4+Pw5x0TJLxds7zfoc8sObvLKIVXLxv8jn6bbCRoRrM3H1D/Euno
ZK7v+Ktw07vta7xJXqKjtVJog1lUY8MVqlk6Ly3BBUNYJOPALE1EmPghhd3YNZlqKjw2P/78BOT+
oVqFrud4TvSvG7rmyTBsUZu7gGVsoWBUJk7lvNOwC+/UuehuUPYBnXaTR01bvCv3zduWRg/Fofwh
8UAzrg3rJV1Gg9Ikm5NZoOu/qVtpJ0uoJ4scEbs2rZc0GK0ZiiBEn9WX1mAinPzWbe8pdXkuYvY3
7LVhDAdY+BqashHNXsqPIIfNWGPB0CnT9nV0P2rv3sgz3izk3ZeynBNh3GvhSUXVjiAirtSttxK3
/VdNvnZDNFi0K29Vr6q1tJ0cY6W7uZ27/ZqXLrp+LGDP2Ay3PMNiarLKSMpoNb4CGPnkpANPd1A6
Esf0tkmY74Pl5DkFRiaSNorKSK6SU4dBvrE4pmZGu9ERYuxsfVSa/N97RCyABlL9LPmAdmcrRpFs
RNjZpManWnkYWtoIaLVz/P5RUIAZJjkaWhC8VNzkrbyqAH4ItC2sD7ZzTFMWez0AFFbu3mbAkijh
BYElwfhdKNYxolTJaQtVlMFir2ht5FcnO8XKFCfuqrfblK7TEND7GVAEDzMsh4WeXEptP5lmrvdF
emo/66O0S+ne35R/pOfoIN1zSC0JDrpfMTuB0iDAx+VLUkUcNUUTlulpSqZRpmPuFx9q34YCbTEY
9WE0TW5gHXIz7TFBVb+O8jDqNPG9/qBLTY6xacGK8NCpheRPreltueL8vvmorNid/z6GFaEejb5f
NukpzndDNu4tIGcEE0bYxdCWk/ccPkHVMqyuLW3lORjQiNE/3P4JixzSAdqMFmEAz7JLEjUxFPp0
StJTYWpbCxC3Qg1AzX9NA3jJ88I+bDTC45Fxc0Watj7ywOnJFAs0rUayT628szgSvBQZAY/HmFuI
YLQ0jbESmMvAQMuUZqfK7uzJlhDOmhvdVtGibm1R8F7rnM6O69IYTC/WH2JVE4rOWKrBvAcyKVUF
oBplJwC+zkCgmIG/d96K1dq45wWYC/cEUgbmzNAgBYc5//0sVNCMriwaL0cPGL3n5VeXOXf2ceYc
ljcY2VgV2cmr2/7OEir5VRuj6kEo2pYG880SSex0ExDLRgGZLGoJi5zRGKvQQUdOYNWYqZTQukjm
XvDAqgPO3V7XSjQ8ydEhrKBuBhPFdiI2njH6hWl0J7GgJvpLAsx/AVzqofQ/Gkwdox3Keuy7TSSH
T5j4I2WLleL1yW8DOmLLlGcrgmMp6HMo9xUPJu1LfC+VGL8NWSxUy9GLiHG8y6sRJ7FMdKHqT0K5
Ln3JLbzfrQgTHT36AUbBp/WY1U6slSQ13FAIN16Hvi1sakxLImBXyetgvTbCHm0reeLqmhOk6yT4
bLET2LwzgSaG/91WB0DphB2azKeCAFFPHxuSF46AjJaIol7xKqgAKTyURW2L3p9MzJ3gGH6k3aqK
f+vRq9WTGu3wt7X62mVqAIn+6hfHKlCZta0wok3USVp/StGNQDK90x2xTURXjcLPWi0Bki2b710r
8LCWv7w9w28kQxUMHiAdhLwe46ulEIBnjWiiGXD44WnDZhDd3N/k2eOYP4rhvWIAIfvFGl5CAfFy
QApLcoo75be+kYVtuhefIsOOTJNGR8BLFT7VpLugRifnRt2ppqvptnQYQwBsDw/G6BROeC9bLrYB
kaIiwyHXV11IS+XZ+pAt+zZDr9ttEQ6gJxw6DsQEpJ+YoDHT6t7wKqE/iXGABl8gB6l3gHKvdWqo
q2A6tGWBjdC28aBRfaf5T7pxKKuBGNHKPKYBCWJer6sym0yW1ee/iBHtoVKHeAy8/tSFGZHcvnTj
8j62aO03tLDS1ahj7bmNqki+1zd68Na9eAGphHtNpGnzKnQ29g965hrCeBgDZzJsOT1kwCQRbAmN
y946TkpIDh2bnW83Ac/7X9VW0F6PHc1Y14FN2+jbYvxO3MfFMMlDfNKI7Y3OOODl6jyNRLvnASVf
RU8MJabgEctGqBZZH58iT9A2A3aO02oaTLuXgOt1W0quXhYzKfRVYfwEiRvowKW1KT2zS8ppwpYy
Yhuj21G0yQDtkvdGvvI3MxkN9kyBO9UBRn9JpjbbKEEHNshY6KhHhNRS2Wx4Xu0rZ3whYCAD04Fr
mjdSAf7tkoxkyUVqyHV+qqtBWGe+mgNVVgy9eCWVeq7RfDQwy5M0arWakrataKImoUn7eIwr0pUi
ep+EKTQLmmE/1Egzb8SaOA+rmtD7VYR1tIratvOPoSAEARkwsiMRRfHkp7JQLIgm1g51NNXHOiFF
i+0xVAziHla28iwkpAK9f0ssIfLcdsoChU6Z0P0Kc4DWU7EaDR5Q5bUbBjMUdKUiT4X+NUx1XzJD
VKusTy0pOQ1usymPil2vAjdEiS46vqnrZCAtR5auAxiGInPLetd2U+cj6m/cYn8IlW3a03ADAzdh
a4Vge4/c/uKriHd2lZj2naHogMbBdou0YxUXChqi8M44Nm5fu+guxiK31q07p8le1F39HmCUAXHw
bbW5TtCBMEaZMc2gwm0AoO6SuVJheqMUpumpdgyibg8B1TeNM544Rnx2PoxAX5BhOJoYwZg22EZ2
amn6/PPpk9dQxj0H4/1qCxAKfgEC3srYNWR/VJyI0H/f0siwi/FFotFNRVHP53BKEsHMmOQYoCGD
cq5lSR7Or4XxMFo4ebWV4lrQBOPiSK7rE3VjEp8a24j8W4gsLEWHFOCtg8If+k6wGP5SCrpKNKtQ
mcnZvdNs5I/aJt1LRfQf77cPdhUdMYQYcQuGKRr7IkxPr8Cg2fkkclKXI2rXVZaZBh5tMNJIrEOq
Lw+DGAnFnTEHDfcObNvs4/3TAzcvu3hDZ1TkSyqRWZaYKQMVpB0k4kprzHeiteT5uaCfnMfoEtPQ
OzBDRwPmBzWJS1KDZMaJFPrZSQjIaz4AAT7yyXp9+2YWHCiyexhxEVEwtRC2XxLJK0spVaXFS4p4
v5S7bNMRsVnRmgO6uaio53Rmvp692FqEvoKQgc7r5BHrQPxTk5Dtk8kbA19i2jkdRqTzRBkUKwQd
70GmNdXvUFBxOKJ2FQdC0s5pMNKM/Z5tW+hNdtp5GsFc1/vAw3q8zgoxJBi7JtQGUgJtDXYlG3kl
UsERfin0iVd6nbnB2ufzk8zcPLsVcWoULZRwkmijb91qPw8pbozqUc3IU/DMS54ueYNzaoxAS1In
WWONQ2Ea4S0OCf3kXMzM+BvHYfc/JUgW6pWOl3uzUe1oy/n6Unxwfu/sNFCRYSUldgNmJ32LBeKa
o5NjRdfvI1VI+eO2WvIEgE2JGpXud1VQZqeRIuAk81aT0k73EmZluHnBOfK/xTZGN4E43nV5V833
gkDAlSMSu6Er2Bxp46gmm7SJen0QqgnC1tjDExa+ryoa2rydNNcNgJeaw+ZG8mQY+zEG48rPyFU3
H9Zug6FMzYmfxrW8k/G0erl9VbxjMTFOHwmaX4wgaIePH+l+u+YdiaM2LGBx7iWip4gg8KpSaa3+
SSivosCjwJiBviiFdhKhmOZhN7kDwWObp/scP8M6s0D1pyTWcPk90DnKVeVs8UQnHI+5GAN8WxhM
0F3asxGgWrJRd7Mkj7TbAyb7vXe3a5MKm/fbt84xBleAPZU/qWmlQGnsgEbWw955FkXSE/VHHZCM
8qZcOP7z+qWg1L4kCrNpc20Nazho8ZbaybagPBYuBTjnLGSMgS/7kucXX8Zg3vNh0sqdbG1d7YCt
3lCaUA4f57DsfxsfTPFcXplfm2peKbP6xOSXsots3d4/x3c8JbrtszHWe0mm8cqob0bwD2lDdVNj
p/mac5DbVlRl9/lgk/QghxVkDw/V5sm8D3bUoSZv8J4rCLMun7nsrKibXgD8x0n8JKR2J0qB+kh4
ru62RTBUxiJ0mSJlo44wqqcoc5oUHcB3AQ2pSrq3DO9T47PdC6vM4T3olunOvYrIVGEIgDGmsV8N
PrITsN5OZR9qgp3pHHO9bIi+KTD8S7WwF8U8yU7SU/4o0GaroFDLQ9HnHYNhn1RqfSUCAwJR9S+k
4t21cn9b2ngEmFBK1IcQWRMQSCeSkIyYf6Ln2xT+h6D9wyi2HcNqMS4zjiBx6E1bp9PRUTJnS0de
j/LMi2sD8E1nNhBnAg3wf8RVWZwhRyC+RLZ595w4HN3k3LnOPHLmrUoqFjjO0mwRARNug7MtDhwi
/yNk+z4IYzmjotPGyohgYlxzlaL/WSDxqrajY7Lmqef8g2/xjDGaSV+lStrgaRjtd8Ccdk2FdPTn
dMjompcVWzac36diDKdUNl0faSGqetvXkOhPnKNcd/18xWvf32c0PrPqUKpa3I1Ubw0iybakEeko
HFG7IalbESdB99PjY/wRUmMgMqIrjkFYFnQFyeMZgw+dvIxFkLVOK4J2LiZiidewkYixRrMR0MMo
z9fNEnB1bWeUGLOAac82KTTUZOWP0qcVUjoBsezdcCjomhNsL6VP53LsP6diLISRZkkadjjViLEX
gEDv36iTrLefLwqiFJkj+4sPr29iLGQBcmM90sEgFmyCJ1q6t03RorE7+zpjIczSyj0YiOz08msK
yGP65+n29xfNA1KhM+TCnHxnrqVEVzAQIBD+2oNtp+vxOUoJIqvbROaPXN39GRHmPoqirAppQJxj
ruBIV8+Y+fg7CgoT/FYCRpACHyF28DoRLFDBDLu45oSHixf9fQp2yzCgT/8/6n1cPXAkdvGWzz7N
GGl5DNHHWYNB8ku/0rCQQF1z7plHQbn0NEVTWDGGW2HK0FvXOE/e418egTHLHrrc0CMDAsl9R3vb
4T6hl23VGZMYawyEtH4MDIgqgHYef+f0vrfFfUU55+DIKlvuSqwKUFMqqIwPr7+tN0SY73+lDKzJ
DSyhkVoZBILTtI5X+9ytVrcpLLqtM0YxOj2OTZprKCGdko3/LGIjHMdvLXv7MwKMPpt5IZTJ/E5S
Vy+VrezMYLYZ2DvL0WrOQVjTaqj9FMUl1KI8YrPuKaO8l/nCZaPdSMOKIjQ9iegovNSKtPTwoGiU
HGELXubY0+OSzOdJ1BK7LqjMxzyL8gqMlFv4B6VNR3F/S2SDBRYo1Yy88H5Bxy/ozH8/oyPlZTaI
82nw/t/MDBt5srtwIRqam9BCD+AcXWK76GNVwa5FXcvxEnflBO2sQ8m58qUc1gUJhllA6QfaigAS
3q/W6V/uCrd+LhzRll5o/B4QjrYvuL8LagzLrCKXpqbQ89Ord3DFkqpA0MBOAVp93FZJHh1GJSvZ
7Juknumgxxw7s4/UO/IeXjwajFbChwia3oFzI9VX3gMyjTZ65ytSnm6fZcEPnvOMzTTHjdEb8UwH
6Mkk77jJhIWsiCahy3duDEU7Hbsz12p6SRIm8Cp86Z2amNieTRTEi3z1X0pkXZBiWOYJPfDbZJDS
MAVr4NHiBthqDgkInJGIP3gJn8Ub+j7Zl4c7U9A6Uto4mk+mEcsVaEexn/yT416Wrc0ZESZilFV/
aNsBRGISbXajMx2RJ3nmxEJcKkzEMmqNZQQiqJSOujrEu5L6z9Ln8/iDQ4jHMiZuGYopRpvEF8va
N2mtPznZr8/b8nzdbQUQGHReixjUBNo5FhZc2s28l/qqN9T5iewd4mOxGbfp0VudPDs8hAe0Qux/
Di/jPrfRB+Hcpv31bSY0vqDNeCAf7coiVv4hmRHQ5L2yQ7vGGhe7Clap46vrFijvJSb5q37b2WgF
xx6ZTqGiM1Jghgw/83TGCgl3GNNQP9Ot4ZRbxU1yYlYkPZgHeRtj795HGZMqIunvSsGGFhK99vvM
t31v3fopVQ5JisWRa/HNM1fYnKf+MGMaDG/oOgyrUzOtugwbTDaNTjqfUxddcL5AtdAwW4mxBfT8
MDF7l2UAAK8kvH4lu9hNGnkObU6kwiPB6EJn4GmrWP2cE5epq+/fnniDF0tR6cUpGEVQBFkf5UbM
TnlFXktHpopPMg18fODN9i5ZqwtSjC602Nxo6hVOUzvRpkjoK9AQK1omdK67GJuU4xsX7PwFOUYt
rEAGZn4KcjvxA61Q0s/bor9kQi6+z4i+aqpJM6Fj9DTdocpvoKMroBlZv+Rr+fE2qYXA6IISE1OU
6FxQfAmUxpVMD/XK/LP+OwJMGKHGWhUp+jQXkUT6W7+vOAdYsIIXB2DCh0Gq8yyLoCpIDW9Up0rI
2/qTc908XZl/w5lzKvtQ7tsYghxi5s4dW2dU1rx80+2LQNfgJQ1syK303ACN9vOQr1S7ePE4nfi3
OQVw7ksKsTI1pifiJrznnHSn3iI0tynHx/KOwei8V+rYLlziGLsOifrn/t9iks2oGf8YxqsJnESq
B6UUUU3JySEkkf2InZ68SQzeERjlBop+5g/1iLyPiKJkYmNfMWeqb+GtcHEKRr09IdN7KZnNR7hF
n7Ar89rOOQZEZ6tOQxzWsueBgrATt4e5agIorcF99m3e7Ott3dBFRr9F5Oin2sCNlCUxCfXRiVCu
ufZ9ln4mFrjgGKPlRW5oStzgTl7xtpLh5Q1a7o2XLSekum3XdRZoBiNouZKpOMxp0xDeI4TDKTbE
hVSrVpTg42JnuxNJP8JDU3KTyRxOfUnGma3K01St+wD2sKeK+2ueq9RJeB/xnrscY/JVcj8j46lG
oHk5BEwjris+0ffc4RjdRQpY/AW4DxUrGq7eOroJfIROgZIY6KbKJ6I9kP6dEwUt9VZjLuObCmPa
60yZQt+SoShrg9h1si6RfXCxRNcGYHZOPBS3u5WIpuIcgUV81FfrBqP47Y9P50282/LyqIum5/vX
sCKCWDxUBBFnjkn+q7R/or+aw9VFITyjwDiBXM5zv/RAoWmIRYX7XQ91ve3xF63bGQnGBWAYssjk
DCRecG06qOQeuU2Bdwgm2otQHBLUBjKeVLYbEnMf6KSgHNHgyN9XJeVMwpM2KOW+BxGNBB2p8fKw
7lyMxeSn24fh0WGcgdqadVg2YNdIf1WTa2Eogjra820iPI4xYV41mGGt41ZOu2rvojfRrl4qTnqK
J7uMIwi7fojzHiSMO7fbRWueZeOJ1XzEs/uodSO3yhr3gUFjrDMGuPDTbR7xCDCmwMom1LVh/0/T
06v22LrcvupF0/ytGF+P7bMTqNEQxOkMUQ/s/Y1FXuPjQFDWTLa+e/sknKv4GhQ8I9QOCgZ6BRDK
/uTkDpoevnN0/Gs77pVDPjsLo+S10LZ6K+G2S6exJVekGupK2N+HQnOImdKuosaDU5Gnd14zPEeS
2YV+mhq08wzkzETJriPyY9sT7f02/zgqyWKEY4dSMRYlaESb3jFf/kgrYzV9/J19+aqAn13SYLZW
kRkg0lMtB+yWLdGf1fEviTB6r3jlmAB2BXpfvsCAHdMNhq4orz1nqap87kXZaUM42GbsZoGzB2uF
cdiObppT+Rq76u+duuaRu0ZbmF8BZ8LHmIKo9rq+qyF8r91e0p1wfzhhCvE+HjBdPGyVF0qHwcY5
pdj5xPTof8xsnP0AxlRErZ9oAAKYhfDgr/2t+mSSJ8M2/8uL7ZsMW7pVu6HPgtlZv4qr3fjVpIJJ
wvz3bWlfztOckWFigikwsqL0cHsDXAP64N7fPJqtODq1VL04v7SvSOxM3kUYi9EIwDP0kvYO1hd5
WMgJJFOA8siHiBSwHjzsGO7JmEAh9EIDw3FgoN1kJI/IG/JoobvG8pO/ZKF66ZyCPipHNQQL8SpN
n8PVj7eMGve8jBrH9rE1uUQUPCOVtK+W34H4m84RH//yIIzBwDjlkGoDSBzStetG71nt0uT1NpHF
Y2CQce6swVZodoQXm93LocpNRAoAdf6ZAzxOX4f/xfCd0WA0tIhDXZAS0MDmIyyPp9JWfR13vCTq
oqP4pnLl0UtNQ8Fan2O36KfygD78udnX4Jxl+TV/RoZRUN0E+oSB+O1kjzS4twgWdxNp2xzXt+/l
q6Plyqmf0WGcOjY3mH6Tg05crLBK9ZdHZtQxQh1gaG62x/q0izaCa25rYuBFVACoFxPVnCf4cir3
7EcwOpsDK1Qvwvmwcr7zH7BASH+CD/kREGGV2jxfsmwizsgxmjsFHgZeRwjK7iBjWtaWurlJRl7x
jrUY/J3RYcL8MM37NK+N+WmHygR57Wx/O31+3r5Bjmaxq1yrtEtCXwQRjKGVLzu5J3gZYRjlNpXZ
BtwSEzbSH6zAA3gzWnIANER6rKL5T7H+GbPmc575ijFLg7HsZkHUiWpjuPn9707AWIdQbjDe1OP7
A2ZBjhm3rWFWlBscYh03hsDHMdbAoa8yrfvbd8INfYscHhrC0mQDYB7+MaVs41XQy8iKCTjI3Ncg
07uJoOsX6964/f8cyWK9dzfoXu75OFFKAPxMWxI8vLQYEhbugvtiU4mrDlVhjO0Yp9s3xbGw7Oy7
YPbZXIaeX+HWk3DXnYAX4OqBzRHpxeMBbGzu9UOTOctHzJ9VsK8WjE770uzizXNsc634ogU4o8FY
17EPY6HvQWOnr7K9uJXsgYwKfftv70wT87vAqwR0FIt+ANisOPSxiBx39ZKcALj84pMQmClwTbcv
Z/GdeUaIsWl6l7Z1KUYzIQP7XDAdyGszXhbwMxJMPIJNzpOUTPHchiQhOh2dmn4MFL7cDggvy7wo
a2e0GLs2NMOIHVvgWxfTI1D98IIIbYsXMyx7nDMyjHGzJnMqjAhkXid72t/rd+3+Ieek+Zb5hq2d
mOKHNGNdwaUFrbtpxCKIbG516Nz8rX9DXEpre8yJ6so2V+TmCOTK4H2TM2bZPzPYdYR1YYJY5HjM
Tu74ApRCcj9R71VyOB5umXtnlJhYqLQyq4s0UBKxEfsusFXsZUpxIJ4wLMr2GR1GW7FytRUUrI48
2Vi9IMDPCZwa/+JJDHRoYCHIPKLOFvnbXu3iPq0gbkCT1Okcd8zpZn4n+5K/PifEsCzzvEFPvWZW
0/gYYmNWV9nN/vdASlv+A4mo9+Wpof/los6pMgwUhcZTpxEMVMj0muJd2QBkvkNOiEdo/hAre+eE
mIBxkDphGNM2PxnICyY/VVqTx4xMTnUstpwU4aJandNiosUkEv2sKXFnjYsIbnSkWavc2i5gLXhL
K5bM0TktxrpqYwsh1HFt3YyWu8YkR24Drt++bcMlnnTMfz9TXaNWLCz2BpkC9c4ZdRi4pnfYVAGR
72jjYAuZDzPIhYXjkWWMLXpkJaOx6tlATW61Acihrb6pDnqXGyc5Dr+kF52/335Jqc9ZypjeOEH7
cgw8Q2jClJP2ZXQM13Ct1/4toD4KZYZJRc1J77mjRlzBYexx2CmDqVU4bgUuY4CNFjtAyAA7tlhx
wShmIfzfCnG1WUVJE11O1FlwXHlGTt+70l6nqeaQ8YknPUtBzTdHAbZ0KT14ZkdCgzEZCGnyLjs+
+dPb7cbbPXCkdP7OrTMx1qTvi77RE9ABCtHv1Ancj8bJjjKWSHBjat6RGHtiTXHh9zlITa6K8j8W
DKGwnaHrkRvczF+6dSjGmmiCKotBiYsyzIhofecqyseoPlgoPmaiXSGurmy9W/fNymrfyqL717DV
yKNiYar6haMGcGNGKBMjDKugHuemSwM1IQXO1Cnw4s/o7dtbVrt/6Hx5wjMTg4hbE/z2i079q3cl
J1v9h/5RwGYCIQsA6iYGnJijCKYqNIkxzHKI2cf5zoSD9sbfYrgkh9j5aqBWL8oYC2MsiN9bQu0D
6xZoBSJ1M0jHvbZ6jt332xxbtBfndJjzaFI9Bp0BOsDR/4NVuyTcjK61klB89m1er//XBbCCeEaN
vaAhVNXUk0ENS4XJ72H3Z3rZ8tCSvqomt4gwpmLy+qoMZrPUY0VdSpQ/eM7Z+kiAZWTfPU62i9fr
vb9RVWf4jNZba8Pb1rJYpjg/JmNEklCU007EL5i6rZbvnncP/rElIjn2G4RdJkfqlzzcOTXGjnhT
GxvCBGoaUAeQyGhfm7fbUrKkV+cUGPsxqOMAIYVT8d/QW9cF1NjcJnC9cxkW4pwCE4MY8ig2Wo0z
VLY8g9pMdoY+cINom5S8HvyHkCakd+9V3x6eHfttm9FPnpVcepqf/wQmPmkFw5p8bQ65gDcQI5Er
k08etjuPBhOMGGGKXS5zqNW+bAqncd58m3eMxbzm+TkYy1HWWTOa2pc4GNh+ekIXsePZHbpNnsWd
dX/74ngHYsxHkIhSns7mQ7lzZzIDHVH4uE1j/sYNfWaT342fe/XYwE8iESS/qSTF6jbsVuBEGBwZ
Z2vZ8jjJ4RCCSg+xA7jzFNDj598dhDELmTrUpiCAWXaIYJfEdKIxOqZ4fYWL9gB4kaYO6EJVY5/k
VlRIed6J+emX4k6b+F5d3z6GtMiqbwLsI7wQsMw5LCecIwscV9/qdAAIRETknFTw6sesotx1abOJ
uRKCM5qMUY+UxI+MEn4XiPA0JzqGtefoVrc7Krq0vPvbMzJ3JZd5UcUpmIj4XaUCliLKz4kbU/3U
0bfAETbiPODarThSuOwhAa4vy9BhRWGFvesLBWCbEtIOq86OftY0EEl+2kYDt/6xFH4C2vYfSgxH
BRXGaFRASZMh8Y2rkcOQ29OqlbnjRDxSDDN7Q88HKZBnD+VGdnzYbwGhz6/Czp+5lpHvEzGOEHC+
oZkquLM6XiNdjN3PKlH/SA7tJ5cnHzxajEtEQJsVUYIjTW4HxPEoAKScQuu7hxAjKrwc0WJN+/yu
GPdY91qWAkkToz5AYFKcdG9VSAQ0q/lVgpbBXb5GuYwGq9uKvmh4zySE8YhAZR1ysQNVxVzV9UvR
3pvNSnsWk2exdVOR3Ka2WH1EuhL7voC5jOQ4w9K4MERBjBW8Uu42Ltrt+sN+QPfYf6nYnpNheIkV
eAWgDdX5bW6RViXSrvil/+bp8aw917L4fRiGd3ED6HjJx2HQ01eS4HUeBt17xHgBuuFtvi3f0jcl
JqZosfJ3qi08ekQndT4Ssp+fkLwYk3s5cyBw9rSqrKL1y/ly7GR/yGwg7MPTKw5PrZZ91/dh2HjC
M1RBD0Amu7fdwW6d+rnciE/DW08iWtktJ309/+obt8TWz4QEKydyD1r8OmWkOBbo7sy4GFNfNvuK
iood5kA7nddMz+bxjHeSAPDRoITEzVB6kvsa2vSlDWm8VtaBK5/Qmb/pHhPH4wnhomSc0WUsPNof
VL1IQLdCReNX+Xxf3j/clr1F/p1RYAx7gS7GSKtBYecdMHxIYdc5N8Q7A2PTRyy9R7kMFLB1JV37
x8EDPNxdX6/9/r9M7yJF/n1PjAHSssofSxG0MMBnS48iyVYPvGnD2bpcygJAvFXMiEvYeWVcTdyp
qt8kuaW2J3vDc7Pzz7v16cvrvn2x1yHe5c9kLlab2jHwJ6UFokrtpofepbyCK48RzMX2gIDufRWM
+P14z+tL5X2buUh9aFK9NfDtlHL3hC28ry5Zw/oP3xJagGm3J8V+rG3A9Th7H8736f3p5fYdLMwM
XFJifEgBSyh0M4tisgFqcU92MBhPuk1c+vSYrXa/bOibYzsYPXQ4HYFfhehbwsR4FQ8TlXHVQQAO
7q/+OXw2nZR+AHz6YHd3j4GNde8bug6fHNraT+tjanvUd63N+20O8O6RcTrYGhuJXYUf4T4iN8rx
m9eu5pK7jKtpO3MURxMfH8gHT8sX0mrnH7+asjNbTat9X2tPL7EjHNNV8TshwHCPnm2Bt0Htttqz
43Z/w3Dsu7z0VLLkTZUmzwy/51wl71cy6l4KteeFJWT5r788Uz7zrt3UKpY3mypgR/MaO28LoM7C
No6CmIb9iF+tEUI4WfGFPOWljDDqncVpE1qzjAD9/rG2HDl/fkgeGxcpZXv/vm+BGzru9spLo1Hj
EPwOBhLtIx4Uvzxf6f9W9Ku5ul7yRsOcdQzLrKlCYmxddPdzXrsm2bp0X59Hslo7n38pDoxmj4aR
dYIIxg6Ecj6t8ESNUeyhQONnrOPbeJTFJYkf8tXWuduP5JHaDy3Zr9/o+1O7oyt7xnbbKpFd8uJY
zk9g8ty3dfJ63ZJ5ISdfofmZgIeBhHGOCefZ/WoJKtyR7R68TUVk4nxgC8Btatizd1sgvkzbGble
tiajTyCWJdnYFtkMtvA7Ju8xSqb1WiCbysVYYUrykqiqHR8PaJDRNoKzCdzdZkR6W/aJ8vtOO742
GW3l3WkAqD+25abOQSOiT0rHL5z1tG5Xr/XqzhQd5Y/+IGG720rFCt+VtVewT48EJgmxfHLYlkC2
IOZBegQqCPEDtKUmmzYhzb3+KaGLcgP4BfyHyQ53AzZ1YvXXKtn/+FQilOjNY2VLT3VmR/edhxUe
j9m+aJz8xXBz2uDnCn/MNy366oiIMtKvFBe7RWua7z0kl9KVhH0fh/t8xkv7OIibxl0V7odFNEy4
blAx+z/Srms5biTZ/tBFBLx5LZhGezbZtC8IUiThvcfX3wNq96q7hO2KnTuKGYVCMUxkVVb6PGny
m9Le9yAaxu5gRS1q2khpKB+8PW2HY0m6h6NuByYS2dhEppqBVTiRTl7WJcGCaViz3ByO6OF1uIas
HWUFSTVSE+GoCdhgibzvVi6wIO61VWjbmo2M9N44+dsiQxnjpG9SG9CevVOgdJ58KNigN5HRGgTT
+NK24lpuiJKi4nu4C6x8IGs1nPum1C0SdKcG6zV7z/pUMJ2hk7I3d+/8R7raPJfbQ2kpT0exszvy
gPVpmZUC70lac9bJ2xSP2lkpCBBXAWmMpUE2B9d4BcBhAXUN9dD11ujy9rrdPOYfaW0qq8Ay9Ra4
MaGjHWD77MbUCiB5Ya4NLRqQESwTiCdk77y1XbgPPZGAiZt9f/aWeHQ/H/tnRSIk2FjqZlzr9xi4
2KBb1iXVl9qT1UaF8E8cafYmyeB5mDJU1y+saDprEnEqrK6IvjTTWEcHtLocif1QkcQurdgC0leH
HcfPndlhj9Mmtr5bATBQbkXWG2lvTqdD6PBEuK8eA2jAMxxf3Ed3OKzxPzs9KQYcGjJXHb7F8k2c
vqt+HhR0Bpk6fihOgjNfAiv7mFYO0Nkz/FGwtylxsGvpmUOx/9Oz848eENcJmnNl0lthYRuJfXCf
zeRLXh3z7aE1wSkAJTSUhFch9qOci5VxJwjbhLRW/PgFKzdC8nfeDuCxxf4Tg6JELsgn74qkdifN
2aySTU7ujU8/I8F3aI0vnvOo3WFldfHYoua6yTFybOGh8WSwka93ibTarLnM8nxIZWC3ZrZHwXtl
Kp/vsQn0WOl+hv3ZtFZdm8RNCI72FzKh3PqQNGQ81tvErmJC3LVdAiTesDAz7dviHQd/Jz4WxB1N
D2fzDV0FPFLSbB8/X9LjU+oMp2AfvVvZ4Ewuj8fQJvuNCv5vK7QlM6sAyEjWZEnGkC+tPtUg0jgu
9Dr04EoOnv5A3sLD3JCRWE1K9KPqzDDwxhpXtQnR980wR0z6lE8lTLVUJbLRAT5SSE1hG57PTgg8
/dZB79Bdvi7gOUt3BtRotmdEED+8Ucb9infK61LTIOIzHbTLkbydDaAYhKZHkKV0bx/yQnMPJhAu
Dnk2iBdGg+d9DePgXHd+sUJ7D9Qb6VC+4LEoWOersWtcf2fXrslRMZivN8mkVrjToiDPr8JTRLaC
gwfAYmvB/wNbElaqSKKkAqLumi2x6AKx8/z+bBBU+zPegYbEKH1+h173CHhY5R0TQW6hAjDz9ocm
dZRxGbWpr4MmkN2zAGYQu11C57tn8MZyUa5Zu339rJ9FffIg5WLUFfBQrHvGV/6d/rn2faiLDvxa
qLDObXbADRLbykEBcH9PcgYZkUWH8sUBQZZzdQI6Lw4A1QjZHznzbX/2bZg64mLZ0tPW5snDk8vC
V1yQsIt8kPpTa7t4OH5cl0I6Ry8oZrGiF5YnTA9AafpQ9NwcvjxtO8cJrHOEPpKMPJ/hgDj3xLXX
ymrzFBATUPGfo7nxLVa7zE8POKWBrvijnHFPFpOyGcDfi2Xt7z+PR7ckr3AtnW1OUhtNlI4DOc/N
bbf1LKyaAv6bT6wJxVHze3UaTPvB3sjbB5gGchda998w1uvNl/t14GGhniWy3wdwwVzdvi3RP5Ok
N76brsNxRlcDsAFesOAcPWu/3ls9PvXNUdwaYQOG1VJHIjtsMMyPrAo+4zX9xAMXIhFNApZRz2mf
1LRZ4ib/XYq7elA/4eDFD1f7IBvKOZiwzj7Zr+eTXpn2xxktMQGBm5ZZrWV9hogFR+R0Zm9NsUy4
VipB6MTI7f7A+N865Gsd9D9SoSZcLOJjsHfBWr/cP/snef2y2lvr0tTvGmK7K5M84HdMzqCtQLVt
fKC5ch+wZBMwGS5LWhmPka5AcYGmq9186UBUZJnimReaVwPpfwnLUjEy8ZcpCUY/bVIszUXAUglw
g/oX3cWYKGfVW9YtL2mzS1qUPlYC9JUB0q6D1gztzv3lkYf5Lm8/kSXnAquq/3BE6ebRC9N4UBUg
PJn7+P4jNZN3TDMwEeAXIABgDS/oULrZSPQ6NxTQ0RDw9fab9FFhJQjQbjMAl3NoyceWU2I/flfO
bQZZp0ilQNs6QoU3+TlF3vbfNNieB60nrKY4Fhn92scIImOcwgLsWYlHpJR4v1IIRYIXeJudxUwP
BnWwQ1Q0frb8XRNSAi3OvUGHj7YXMLwFe1C5HCLOAM1BFaKI1PKd3tXWydeMsFAyHvtSReGSOvXW
hUIqxrCcqbf39/U6sz9vs7eYcr0kQAn9mNSVUEsgIKROOlq5Zoue+eqv+do2nkbPwtWxFhf9B5rA
h9RETcCuc+ru+MmLudHAo94bgCdSNxES44092Wb2+I+4+0OJsqMctrW2UgTuLO8pmqzaQvAaW63L
48I4RmZyMQU0z/r9iy3a+AFCPKu6EGwVlkJ67JwUiLfmMakECH8NqESEwdySUbqkd125+p9YHiY/
FcBc8jq5ymFliijEBhv/4TadpVAMmuQPX3Qo5gW1J4cIh5BIyV3ZkjqHs4stWinEbYoFXcneg1+B
uH4ToYauHkqNsJTKknt/9Q3UOwiw/aUO5osckTCK7cbVd4L9UH78vw+Veg9exHGYTscljtihg/kR
rNJxHvXDP5jkn9Xzn0OlzEAkiqXRjT8MzSh2KYAWegfbtVZMjubX9LcJ/UOJMgShqstjMoCjeV+o
AeisDuPpmJ47zNNzHnylCHmKEAOVTMosAaVMQcZzlWEI8zt3AF15p1rcygdF4e62gC6bgj8MUuok
koOMC3yEfilmRuJVAszl95DZTSTOInbrHCld0kq6gZVLuDH51COjip2/JgCEUWAs4NgapueEgBpd
ddCem2TPrf1j7bL6+RhXSTdeJFydip4M2zqa9WPbAjNG9QtLDezO+/6vzxT4tqosinC8AHJLXV3a
j0WVc2C2c15qgIRVmDx4YNnW5fzHBRXq5tTWmCYf28DPTwYJzHggAxBbfVJbIppkEjt0/Ifxg0l1
4SKveKMuUk4TSU5liGXn/PiUiFUFG7lIZ8PcvLFwYRek/pr1qT0x9Mv57aWEx2ysYovWA6sFV2IR
oeyAoKql7wPkEcMVxjZ7zZAna1zZLk/G/XRK9HmEGf1uZgFHJXe/q5Po7qC9M7J5RI7UsjCCagG9
xuJdg9lkv+SFXh0AbTvydMyy+YZx1rxulqaBXp4Pb3f3VWyfC3QAEtUdCbcePVTRbovwks1QBDSD
GjKGZ7D+naKdKbwfRxH0wmhiFtDb7d4Lpnv4M+FOaYUrIpRhSvuoRz8oiJR2ejAO8rF99Dfqulwp
dniKMdM728RDZrvbAanw7xYNWd/ZiUMKnYwYtGAlL5bCi6vvoeyXEStDWWv4nsrZizYvk9Vgd4cG
DVqs8XLm+VImLOW0olVrkLK8uQ4TAwP58cF4ZUVMC+r9iiPKfvHot02UAGT2H/7mTofI9ES1b8vK
4hO6EBVK3YltyZfyCBrFnberbNk5IYZnuPIsPihlF6tC5PMNsq/76C60f3GrCiHYP7G5V6dFKTeM
8YhRxYOT0q7t3G5tNGHDvKfshcpLbvwlKbqhPfGFQYHh7c+YUSbaVtr6KLkdcqd5LPYsvpaSHlfE
KCVnTOiFljmcnnAUXngokv1aQ/VTsBwMG77Jm3HvbxJLhT6xXtu1mb0rbm5y5s6WZALV5hGzXG+C
vYQ6FIpgtuccNm73eluKltJfVx9Ja5ygE4tkPhF9wLDCcyih+IVZZ6138s4N1FUrkVyywmoFzPhI
OIYjmRQzmMyKN5PU9iIUj9A4PxZ2FFjRtKmKU12u+OKB8ZnzZ9zQWRqlsyKcpNo0KDvwprdRnv3t
8FP5XNn8FgDBbkRMHNDHZwlAlNB5YhBffmqqJmHIQsb2GuoiB1UdlTzARY5m//6CWmVPGhTMMyvc
9PtER31vMouJ2OFZPsJytfjbmPRbwyosxpfMlP46BuyAVeHm6OJf6zJ5kZN8Dpsl4RhHHRLlAsrg
qN5+leu7wQ0xyvSK2ttDROQtpuAs1lDTsqb+U/zhKU2dSZVnBB3CKqk14y8sHk3XeKQPDC4Xtc4F
FUpJ+3GhCpmP4+bN6pMz41dk5Vm4uMuW4IIIpaITQEKJegQi8CSeVAzphIgG+zNPTrevbCEbclkv
o9GsW77kK7kAHWAO34sPEiJA9zaFZaV2wQqlpacq1dNmFk8Yte749Zq4ucXwrZnHReloScFob5WB
xojNGYJbbLtN/WlGK9YehMWn9oeXn++4yFr7QYea2Y+EQbqHNXevOh1yVLdPbFnpKZokq0iQycjR
4pldUAllPszaIu6RNgW2iPdkxKa0Ra8I3GrdSVzzdY7HRHRnycgSKE/V6pMh4stO5sUXUDIuB4nf
TFLQn1+GjABK0N90WwOdC/NYXUT4bbbXD8ChxOblbMWMJhaV6QVxSvZHQ5K5IQbxocWQ9joj3s4m
nW0zlPZSWyv6nzVVkbH41DBkiskwClopUKoeb0xGp0IX4k4BpmEOGXax7UNX3pREmazmuY1IfcYW
wW1RQm3xEcAi1ef4Af91C1bX2KJ2ufgoinmUerRJTTr4TdjZlMSmfH4E4H/9fFvElh+MLkgYcBFk
SfjZRXMhYtg1k4UJFoicx82EStKr+cgsNMzH95cx0GEGeF7FtAG96tzDUoQh8IaZk+xFfdvKp+So
rof7ISUZdvW+nViNtEv5BAUj8RKuE3kgWaMuNMf8usJ5SX8Ov+Onee/snFkOzZ3z/OuAKo5PtL1w
mtB38xCsiogwjnS28TS/ABVFHUIXVUWSKI93zPl8iPi0hyodMV9RnWMbmJU7Hstbh9UDa1JZmJXA
LXKUWg1zoQj1uOwBN4PdEOXBGQDh76H7yuRWCgsO7afW9xc1EXsVFE3Dc6Gxe/ys6stMh7xU1uBE
5yY1fc1UQS1xbXP3+jrBGcxfeUxEfzKOdUmMxAvKlHfTeJOXh13d/4bFR0fVbs5sYAXup+iIpESG
j2ESl17gJUHK5fRHycu5FqwGHtlLu4QoCeGdhqXkl7QcRNWQNG2WGpUSly6epqQCgDi62XQiYR1g
mZm1fEoL7DDm3wfdUTnDxKidaQDrKT94yWvKuaP2HgUi6YpNLqC9Mes6ouauEGCYn2d84MKsn4IW
6z8fSAlYLeahVMyvCU9Jc+KNT/z9lwfIjFff5N2kZMN+LjkjlxQpK65GWSfpPk5eAvJduUlqaOVa
mrsQOe9FVdeHaW+gIBSYHXx84FEwUW2X/FcROpE3VNVQVI36gCDkJG2M8AEK8Cp39waGCgbzwDHz
uMua6g8hfc7zXqhfva/GqZll7AnI7hiKeomJbBtO9iAAu3wjQxKsw7u4Lcw2I9HGuGv2rBzXUhUO
1/t/vNJRg9SJXcyX+ITtjGferfuvcl88Z9tpla7fMUWK9fauHdlutPIOrETSkhslyqqK6UpBE/8C
xJ0ST0ySYkRIXc5ZM/T6MftZFobDIb4XNKi7lPUEPXg5aOybuyw251zKBo7L6hF5SYIWGs5ipTyW
X8wfknS5yhPKoh/7qUchWtmmiMLmZln7DoDtwZ6zhHX5wSz8LRqdC5KUdvS8uBi9CEbWmtea1Sds
7AbmGEaNITVsMJhFaoqEJamKKhuyTp0pPyUdtpTIMOlrJ+TNzAL8kXrsd81btBkZyZ3FaA658n8T
o02O16bAT6lB7ElDrgW1YQHrm0QAEyUsT3Axa35JijpFNUxiYNWK/dlbNZ8AkAoOoraucwe/SjtA
OW54VFYT0o59y6i0LJU4sT33D5eUtTHaZFT7FKQbRyPHSLSbhqBPIjk16MlAVzjLSVr0/C4Jznd8
oXrSrExj7CuZc0yRgBQjFBxg1giH1sV/YrkVdV7oJ+maqFKubIyYbEwNZXYAAWWCdqo5hhjMX6Ll
Bja7r2Ax0ISjIIuIwfCvQkmnFKscBwQaaJVBQiOw3nLdRPgqno5qih3IpGtzo7GKVAMIaeeVYUma
pBIqLELUW9X2WrH5ljhN+HX7GKSZ7F+uE0Zu9XlLsiH+tPxdHDg/xVwu9PFwThCyyabQvoziJpHI
0PbECHJHB6ZM8sYDgFXAZI1+H02/2piU0ilBiSh5Ud6NBD3tSvmRCCcxI+L4jNSdXVf7XPpOxdJM
0JYpfsQFiXk0hpM4M9VqNdZrQDVoKqMiv6i4AZADLxuYUAbNS65EvNZL0XDGysFI/eoeshywpO/x
g/R4+9SWL/MPJbowV2qCX4kiKEVrA/DfmMTwP8ZhE2MXFm7vLQxWEbJa/ZpBdqHAqqA6928Gf8YR
Ly5r9tZ8gJMNGHUU0GOHOp1kbhpmpn/J05nXJqNVw8B+Vo3yraJBmngONeRziEWm06G+Y+XCfqIN
WuouKVCPQZe4PMb4zHDWcvSrch5RR3u0qwzjIOFm2g0G6dbZsZBN5UUM1kmw8grMtWA5S0jawQU8
W22KksVLWC3a73nk0yJI62SOxVr3V9wGSyA79ZDoVlu4BjOUWvKNoRMlXpIFdFQptFKUej5OCxjS
ykq/9x1nqusC+1Zss/jq9my3b0mqL8lRKnHK5L7i5H7WwXPktj9ngATT7Oe5LqLb3w9ImjKTHEsS
cEmTyvGMnjLU6FTvsTcdecQj0MBy7HdR1ynAO3axlVvw/VyFBcmz6HhekqVC5Kxo03CaQDYHljXw
II6AUIAqInIP7162Zs+Id3s0NJbbfFtZ0T63UeVkpJeWNOKcdEEPmKphfTglm7nSeqle83N7wUdi
afZkvicr1rzFYg7rggqdq8siBHF+KfV4yiX5OHIEJRQTq/oa0jzEu2irlawRi0UH8JIk5UfkjZgA
IgqMjbb8NZ0t583qdrLl33Ur2Y1/BTZDWy35Y5f0qHcycBmPTk7Q2xfYrxQW5td0iLHoGwWZOT77
ZKU/l2JxBUhOgoCHyWMx97Xv0HBxkY4dXDK58xIr0BChDmGTmNwE+MbbvC3LyB9SVHjcjx4vCq2O
lPdKeqkVUmqWhiEtDmC+ojPJDGqL5kYBxKGsATxaRwvNNWd+o4ZeIIMzC65tfZ9vPAvm5V7dRsz+
wOVD/EOK0v1tN3JCH8EtGrFtc1iPJfEsdBeghJbZVv3ArdE0wBKUpcD2kj3qxfHlNIRocJ4DW95s
D779q7UmtE5kzPK9PMsAbXguSNFBUFX2tcRJIJWkkIvGFOTASlRTQB/WtIlbq8gSO/kc0n2eh2bb
Wo3dTy+RPpEeGGTZRpL3Rm/1HjKEm7BeK74PUTar1vFa03hrjXOSbz3V7pJfTfBSF3sj+JwAYJK5
Y+wEwBjz7RyRV+Upu14+8vUhGlwvYawzXYwt0WmpCZqhyBJQgq6lBYljXU+Awnx+2b7xqpmjo9M2
T4b1XWB8zmI2Kf14HfSZXtKjrs/jpbzuJG8ANveILkgD2CNPKO1Z6/v1vWbe2c+v2khMxUzcTbMC
PglWJ/tHzCJ83n6TP07XX9+B3g+02YmSosnUd+Qx1t1mej+eX16Qs5gAoApcv8lFq8KAsRGyI/Z7
hG6CbvVQmMXqG5vFUYvcnm5/BWWtgfAuygAiBXgJr6qKqFFKD53QyRj3SrQrNPi/nYmbMKcnbZBI
mk6mOBnmbXqUQP+LHuBYBCxLkED1+rLHetAbHzsGdkb8CGBZJ4o2OnJQrc7gi9ILv+lIOF0dm191
RaZVUFh7vj4a0Y6TvwMOnhU6XBuRY6iCRSqAXzdUHYUlXpGvufHluG+6Jot3eZ3slfYLaHaOP33d
PjLKufnNygWR+SMuvOixTMuynYp4J2Pcdyy/eYxsy3dTamV9xdDc8/deiORfpCiTxHFpOdQD+AG0
MFaYtnzOIEAZor8IUNeS1XHYYuVDvFN76VkACh4gXeyhktcaAq+Al9e6N9hhpFXk9hkuit3FGVI6
xhtyY/AzMObX3mejxUQJh89J5bYTL5UMEacTIL+ZVCB0vKYhVKdlvAJCkOZjs/Gua2w5OPGDyat3
Wero3THz33UBeYhpr2kBKdS9z7/4KYbTuN4cEtbO4EXxvPgQyoNSCkPs5R4fUoSRKYiPohqTYlrd
PtpFmUFNSlM1xOTQ4tfiacRF3vsdxFPwscAFK52CRGVIzeLtXZCgbm+culHlOkiNXweHSlUsraqd
QJM/01plXN7ikV2QopSyV+Zy383chPU3XwA6LPgqNPv2iS3TUGTgTaO5VKCjcaWQhZ7vm3hX8Zmp
c1+Vjul5Vt2bRYS6+8Ro0qLFe9vp04nzYsJ3+27UGKe1qJpQ8v03J5T16NMRe+sMEBFTLOotVgV3
BkqpOXW5mfuv/+TUUInUUQMVUVO6ljOR70a/qSAEc5aprB4LTSZVzJC0xVPTRQW1TYTKWLdzTaQL
074LijbeabXXkwyo6q4+5J7TFDGrZsAiNf/9hVrv80QQvBxn52VPWYvdZOUJW58Yem/xceqA/NGR
OkRDP0VkrND74El9vKsr7bGf9C8g9jBkgI7Tfqs7ZK94XhE03qCXLKVaoMppPca7VPNbEgfdQZDT
bZYmlt+0Tpg2dw2eqdhFe4wumGVnq5kf2nUYWLHk73rVYziUiwd78T3UHYpC3HmBOsw8jyTvT7Xy
VcRPt4VxQSMpPMbHeR0tYkB9o5RelXXgs4WcZG3rDrwerVSxQOY3gevY86xIkc5rz0d8RY5SgIVo
5J0/4BrToneyCuqi/xAm/lHn++esAthwso4xMYTynpSmdlagW01gXPOCo6hg3Qyv82AYnTTStbhy
Axr7s7GDqxNVhK9TonAtGgMnOxARagD1Yfjv7coVQeoaYzXgR6Oa4l0jSsBuLjWkAbxMZ1BZ0GBX
VKgHUmPdhZxhlc5uzL/1CGgugrLqVZ8UsX1bYuig+PcdXhwgpb/gZ7RRk+MOx/Y+UE9FiFUX0h7+
vnIX463IWBdf7RvsBGg7hhL4D6Ql9OdIAC0zdOruZD7R+biWYNTUhxjW2S8cLSR8vIqF0NaVESuE
vb0OnBxVPMADZJBfeI84YpSARUmS0M9BufwZ+jjGLBbj3dSlVtwgbMU6pOT+9vEuOJYKL2kKqqCa
Cumk7LZeJLok6G20C79TLC08efIWXdkkmXYivL1U/bpNjh46+32bf+j9TGRfaO+yzv2K77poF6RO
n62DXewGpzax2v6IIglJgIkzvNXieUR3jpDbvvxV1Z+CcvQSM1Msf0adsYUjtwIEzP/zyyjDLxqK
0MQKTkJNyCQS6dVbwZSFbrAzHoqzj4z0Sj8JALs2CD/XO4gS2Dx/l3mp6aI37dVY3/6gBROEHj8I
vgwoEYT41PcMWtQYHRoBdoX8Pahvuc64isUXLOMf7ABGjx/deMZFLYQv4KMdNlVvg/4p7IgIHB/l
G7s+jrdZ+Zn8pOKjuV9R11S8IhkW9VoJFqIvNGKIaFlAsY977lNLkJ/EBjBNVQ3Ve8YyNSuRtZ2e
+8AicrLhGChOWbUWB/dfVd8GVsFzUSsjusUEiawKskJ9UIgPDQYDH9TyG6NbqQWwu4Bx7vjiW5vd
J8m21FCb0K2sWIXyo2gV7dsku0ESAZYqYbzzxYtWdEHHTRiGocwXdfEkND6IJyC7RrtBzU1FeTVC
htFdfOMXBCgrOFWSkBkDJMmrn1p9XPXlsJb0jVL+qmT9dZCeEgBo377xRd11QZJSK0IEOSg6kMyS
Rznc+GjEDhPJuk2EriL/ViYoXomaAYwY8cfDujg56MxciFIdVIoot5NmUu0Y2xkd7PeBrTWaxvHC
bCI+P8RWiCmDVSeEHcMQLh7uXEOQkDJBzzn1TFO1L/sg4KBAi3fpGVJkI27N+Bg9Q5Opa6fbLC/K
Ld6RgYLdXFgTr2Wl4yXPTz1wPMrKEdrKGsaR1L2rdNkmvhv4hjmggR/418u9IEg9FI/Pg0oakA/q
mr0/IYAQWOK/eICodUqKLqk68pjXLMVhISixHsY7iYtJlLynrSnUZvahxraXAdJAYfn2ywTRWDUn
09DkStlV4BggUJLw9jUlgB6Xd9Ew2XKU2H7KmZFiybwdyL55++LoRpLfsorwCJlaMArs62s2ywb5
2sgP4l3Q9IlVpkJoakOhWi2qNau0RSkUvc6TxSXaqlKMyBW1sbofDT9kyOvSy0TlRFAMgKPCvFDu
oZQZTRi3+A5A4sFsmeLzbUbp5TU/jF4SmD/g4lH6EtcLQ477VFeSlb77dr8SXlJXc4JfDWBqzrkZ
oYllB0y8e8WUJEAgxodojc6B+pj8l8se//oWynfU+KROogDfApdGXQk5bwvSd6f0TlqdqvZN8HZB
wlC2i07jJf/URQ9Tx2UeQCp3+zEhxct+qqwRVRWAqSGeg1pAHzWroLpkQQTU8RF6I5eEzoHrI+89
o5EHPkHOItZIUH6L6uvtS6X7fP91kH8oUI80rzhJjeeDbM0APb4omGAn0E4KMZMauoYtubVHwjFk
WBEGWYmnnmoz8m2l1zEScR2J5Oxd7G2MErfda5Z366E5ignxhyc/e/STmkw8ZnFVhsJdvk5RNZB0
N6Ay6Gk4uaxhYpDG2KlN8RV3WUG0UXCSCFNozXBMtGSFUW0lCE3Od2tf3IiZ6DIOfzYhtA4W4Kfp
koQbEOkm3TFKhgKDwMjJC8FTFqVEjaAbJ85MVdEVMWTGiwMBXrvZRpwzyP9EX16Sp6Qr6XgcgA4T
oBjoBfYKs1RKND4LgTx3wfCVJWkRw7IvKqkLjilxE6JIKYdiNqrtexZiZhOJOJ9n7c9dMgTAJge4
nKhrskC7D2HW5PwoeNHOn4ChyqNjMbCr/kXy3/h8lyqlI8kVI8ey6LJIPN4p8pfzxmtK/cYxJnmD
modG0mq4CC/NYFhx9BKmKPVm2N1b7b1+OqVdz7A/SypCgqMvqxAjLIyk6GoYYSyBM4xUcKwSfYBX
ywpXZ11KS6msAcefB2QDalTUW+16YaxjDkqoMPYSGvnS8KkdUJPzv28/h1l/3qJDO1yB2AScj+Q8
NkhZSeOFppRIcJzFFmYFFhbxRMyaiV5yuy55o9yuZioqXi+QQ51iRy+fhk89f2stsepJ0tX/4Kbg
Hkgahhd1pI2oc/QrLO3powqqNv/mPODjKm+3D3DpcSHuwS8dAQdQba6thTEMFadNSKNPD1G95wbf
Cpuaobl/Cux/3ZKBorQOpcmDk2siANr0fSNB8qIJG9ENPX20xjBvLOyR5syakwR37H3OHrIQzW1d
0gKQqBHMSikVIupV8ZZ08Sk2dCv3Pc8MtH72lsbKHvJKN72aS00j8SXGyS8dDJwi+IT4arR8UQcT
YxArCnkOrlEzmHG91nWidirjZBaJoNschR+8EeWnYejCPeJQy+/CuEx2U0iKFKHum9zc3b7gpbcO
g4U3KPLwCej2wbD1UDwPwmSXIOMvdN9ZzkLpWnoPiOKhSdB8ABGlfZy6LuSABxPIFZkcYo+09s1a
3UNdtyJqZT1DbS4e2gU9SprkDPGrjpTQzhdPVSo7Xd6bzNz0ElPw/OHroCwjI/l/LbKB0imZqNXJ
LhIxUxRDpQiTrfCDbfCV0+aRK9cspM2lm7okSekypePqPOqqZFf478hTW7yeM2R60X+5JEEJtcEn
SlN5fbJry05bYdhONEM+wOB1WfqrDJGdWeXNtCp4Ld9wYYHkiwRxSQP0+ZaNgTHD/142Lz9Huj7k
ZEq4VlPAcYBoL9YxAs7qYFiy6livK8yofrNhn2Xp4oEpei+XWt4kuyY/wfx4lhDt1V2+4xTTY+wF
WRJLuIRYIm9gVgcDENekGlX3krQrkp3SbUXxJLQBEbnH2we2ZFY1tDmjdoCxesGgDHeM2dDKE+b7
yw2zy7D5SVq3AsbmWW9s8dxgdNDOoqFYQWu/tgIkXZfJyQ5PxJyGaSXzb5HyFmTKxgtyqxo1O4hZ
wf+ieMJM8HOdZt7xR7GHJh8AcwlashOxYprvlVOe9WaYYBRWOvfdZEvjc6rFphahThr0lmeUrOBp
yZ/AGir0uyB8MjCDe32JMEOdJ0zezHcwkblcRNQpi8xm0DejltkcMPNvX+mColGxSE6YmxdFVdQp
bTbJfZ6LQ4qKLIeJxWSrFVYnH8cJ+xSTt5Bl7hf4U8EYngR2YKrqz5z3xXvwsrYM+gT3Gog7MX7O
hl/Ve5EfJlZpb4mONjdEAWUCo7w/SB8XdOIs1lAGVpNdn21lbxerynGs60cFYPyqKLzfPsKldAoc
CxnooTJKp5gIvb612Ah1rZup1VoK4I9OKKyiBsJGXEUGytvo0DPSbtMnWmNiwZRq8oHcr+Kk4la3
P2TheaJ7WFYlIBLNbg51l2UhVLzQpumOq0qzK35NraXDG21ZU4ELrxPYGqgESFi2jYIUJaWNkMfZ
MBTprpKR5OwbUuvrci0ZpjARWf7KALJ1m7HF6/xDkI57+7zOykCYCZZWmNuosE/PfLMREvs2naXa
gAqpmbd7a3OJlLKBeOteV3k4wTpyMyxD+AZWj2w1gamjf/jeR6rheVoN39jaoJhuAsxmhre0eIMX
9CkDWURhOoQK6EcqYgf+gStCSzA60kQT40iX3j12LeLVy+AYZbVrmZV8oceiFyXZ5Z7N8ZETR5ik
UdTA6XPDzaISYGKGyHoos0GlHHEVRlBHrg/tdkCfviYqzhh6utekOw39voeh5l8FT0XzhOEFBumT
vDD1Ik4dL9GVQ+tPxUrUh+xxiLPAMqJ+srGBFcH37TtfsJsqqkhAO+DRaCj9PO4LVSH3XibqXpzu
Mr9LnSlNWjMMoJC0TmS18yyJMZzUH+WHVg66y6qKiyoCqGyy06YvtRo3Hb/5X9KubDdyXdd+kQHP
w6unmjN10p3kxegpnmVbnv31dyn3nJ0qxaeE7g000A8BiqZEURS5uDj6eMxtBkkETFnDr+EO0TE0
D/3pmG/IWXKtaKkypKQ8KpSON0NiRUEkywqwh0kcgDMg3VaksoMUiABvVkZgPnBLBNPY10Ex0jZQ
RjIACiGPh2nBHAi5bSrBwq+uhgkP7WD4g4a6yaUxdBop5XmmJaqvVbXJq1rbGCRxwrwyi2Ax9PRO
jyKyu77bawcMQE+Gp7Pgr/nUQ9ul2tIBjXlcLIC+Le1unp+pKVeuHIn0Y8bMGzvucrBpaLqqo2R7
qZ9SpGk8Ehh7TfeGeV9UoiO8ooslo1TBBhaiaMr3HhANwxaWGFtcGw9D+oCOplHBjBrRUOmVfQIv
MUJKGZlHC1ZwqUeXxkikKDP2KcF9aqPFaXGNSXJntds108/r+7OyaBbAdDJCTB14apkzW4WUTmwm
Ck4juc26U0lEs2zXBIDiGw9reHd4WraoZ8d9akleKBm0aavaDnJNwayatrM219VY2xqQ1aAThb15
UWW5lJKjcd8YIkh5BZLOQRtZ5haiDo21fTmXwWlikprxPjJNgBZCiisPSnTJAwcgAveveEjGvPOP
MtxBnWHGc9FDUI+SgTYtnjI9IYH55+7gQgp3IcntMJdRBSlSv5nqPY1d3d4tlZdWgkKMaN246CVS
zUYadQga580ie9pb/TrOvik6nauGBiiLgbyKibQE+/uZoQ1zo2kGsTEQWkelnuKRGKCKpgpWbc3Q
DHgAzUS1XkNZ4FJKW059hXJ9dZTb6LsT3UWJFY65vY2LWmDSK1YAWA6yqXgmaBZGXl9K6jSaahhP
gP2pG+tA9RZ8fIleblM91oI/Pj1AIEAEQ/0jL8W9yxtqT6DbdcqjLaHRt3mqyzetRRMFFSQf1x58
KPYygnAHQ2QArLrUyShJbeW1Wh5Z3vFB0r/2Jhjsj2D1dEfpYHuL5o3dndT51/VbS7yjXUSD88Y8
ZejIeblkilh0oZVHueq2c5IH+vDgkPEwgsLEnOJTZVBksA6WKQkkr5gLgLF4GRlwf+gLVy8Vjnsn
QgkLRsleuJ2uuXH1MmE8m/p0XcNVOaDFQacqEv0q//6qJWpOjYIdjBu0jE5u1e57eiIiPN6aTapY
Qsz/QdvLp6spbgHNrvuUHAv1rRlPzvSqJAJvsS4CGAdHB4cRGgEuV6xfEK/KVkmOk/RKrNcEuLCx
uL++WiuuwlYdPCDRbcBQVpwZJuVkJ5lZvathoIzYln+zHWcCOA9e1fJEzawhR+qcgPBeFjSA0pOw
GrK266yChTMFEArGqF+uVR0rNcm0mhwb5QTMrmb5eKFFIke0JgU5BB1FK+AGAEa7lELkeaDgOSVH
ZThgoKSr5z+G+Dmtnq9vyqoYpHmRg0dWGVixSzHSrMq06XtyBHp4UwYtGE4btfOcRuDB+dY5Vs62
jQ9B787i7KKYrTynUjXAwnrH1ewugMCwyNN7BI3tcGDvnnRs3MJ4zApwZS6xebRbZ7+AUHP4LTuP
f6w24Dzv4TFwTAjELtU2FqWeuwSVM0Je9eElMh8k8y41/vwyuZDCXfZx3Y+VQlDILpxx7wRGDpbS
WtQwu+ZmHTw30TEPzCp6c7l7BJ1lamrpqF4BcVHNFgZJYi0bGYykxd4AfUmKYYUaERBCrDgMCLVt
5vmAiuIJIbKyVpoMTELHVN4koMfLpDulE1xcK7bJ6OOQpVAMzIXlp+GgXIsprf2MFi999ocRhKpV
FeZouIrQ63zdHpiZc6+YC1HcaXMo4OmNDVGzfDKz4ZBisiCVd8h5eRL5nbRkGyvBdZHMxK6JZNqf
HYhII3I7dcD+29NT45PqYFmm24J3UJlFE5pF2nHWntAFDK0WRNVGEH2dm+ouMw+kf6XmXZO/RE4t
WM21VKGDBDMqnbAMMONxFzAORURnBYD4pb3PZNWlUgIu3iZYdM2fk8TVU3esPNXCg6Fs7D8vEVwI
584D3qilotbYS5W8jariKtq92f+6vnlrMdWFEP1y96wuMRLbZhoif5b55ndJ8Swws8munbiO7M4S
yA43jWEJ/Cj7Xd5qzleWM1Q8kuN5JFBOGSp/qHs/NhvB+jGvdE0EZ5hzt0SxHAEv0SbeuAEA0QQr
WbsTFfhFmnBGaSkmcGKxkh/HfTgJwpn132bzEjE4ESlO7lZDB2VbRQ5WCTla9Si6PNbuMmz+Pz/P
M1RVrTkoEau0F7v5Sd+Uv8u94xVfgGC5pcG+krw5cHaMKP660Qm0crjAIyv7th51ZBKljrY3bRy1
QaRIQoJJlun4vP8f2nGHt3TaghYltANOHJTRbFZs5ekYYCuadrbmlhh+11BQi0KagrMAkFh0Spwb
yIyeUPCRDglIlVsf5X9kXwRLJxLF3cQo02iE9hA1YgSx5oxenNi+QpF2Vp/bbpf3D2QWZcZEMjkj
lOSZ0raBzAq1bDqGALW5NAvbud8S59DLvx1p9xcG8rGgfA4rVhMJTlmHlsom7zZo1L3++2vpVsCg
EWjgIcIIZLllTOqqjUiE7hxL85zjQ33I91Jg/ag2rftTA63Wg7zVMc32utS1UONcKLeONhmlfrAg
lPpx8CDi41y7hjGVF6lLHWhD9EFfOnI1xctZ0h2ADdUXpTrJsrw1yyc8forsz6seeF99SOIWL7IS
RUkyYF2sxq/Syf3RwLfqZXh9tVat7kwKt1p4YA24GiJ2MWFY9Fh7k3FY2kOcP6kEU7Qow1mIklqf
HRNymSy+x/sOb1GD04yocWqD/h2VQQAeQkUZ70cqi8xgJahgUpCbldV3nA3n/sy5AL9bURQoj02m
W0hhNniNZmzUQXHb+OcMWjUypYfha2QIztXnQBSSkUZ/T6YCws6tKeJrs7cJsDeDgjFrKiomWuYn
AsCNQAjPn2K2dYp4GsgGXT2NRcGerq32FOkCMSs9sBfK8MW/YkrlYlEB7CkaeVvFz1lf43GZBzlg
pbT7pjZPCrImznScH7NyMxAL+Ael3s5SLWj/WrUaZPRQk5fRa/WpD06imklLKGyWNxqKj8bydP0o
CATwjW9a6dC6KSrgOED5FJHXTNT3ufL0wloychAG8WRl8UvnkdtaX1ILa6km4HlqjbBu74h8Gshd
NmMaPNkXk+zGs4gnjZ2nyxsaYhnuHGl33Jy8G54Nh0UgE8QWAZ5g9Jcq3ZVpGXSy7Quxi6uraCLh
AcgIO37csZsyheTDxIQllmtJd3hMC2Lazw4e6rDiCxrV8KR85y47ewllkaEmSwIJeWIigsakCvRB
VpUoBSESwxQ9E4MEGmCeTEwJiBUjTGjJaTb6v1KGIVdtEJ0hBXkpJaPoj+6jBTWksmUt3WinlGJB
eLvSZA2KPJicwbKbgH5wT5ysQNlTl3OocqOXLpoenBbPxpus3+jqq9FqXhx1XjLn4CcBZ7Mo7bnq
Qs7FcyuZA3icRiUOlo3paZZ1U5pf1DT1bPkkFRj0N/hSDbqU/tXOjKBTm60FssgSHGKuKaT0+Hx9
YyUUZOyRwTIZQdHlcmMyqx2VOk6gvmnozzilaCf/naGzXLzon+PiS1HcLTfFhSFlDbTOKNlEICCP
b+Y0D6tx9srUr+zSVUaP/PxzH3auH+dh6sjshnkuC5aYtfSnahDd3ewHeF8CXAS6HBD94A7ntGqo
XMnyAnSgLGMHraBJH+L4Kda35mZ6kiTB6VjzXJqqwt+DURM8LJw6xSLXRJ8hLY2HJFRqsG9EszRD
cJvvzN4qQNaKBn3LKvzr6ygQzGNrLKoRAxTjODGs3rGNR79Qfk7Gxsi/JECBXhfG7P/Tmn5oybtM
m6p1ZuYQNqa/7PIUzYLfXwsVzlaRh5NnBYCkbcnikcp2Df0pNmIXw+FchQiCyXVHowKox1J9JoBQ
l8fLAnuNJU9DcZyRRRy7tzLuburk1P6spL2q/ZS0japFgQwGwkHbg5H++jqubprGoj2kjnVkjS6l
M9Re2ffw2Bp6WeMdkinKQ+t3XjP+vi5o1YucCeLUHDJJr3MDiE86/R50zzxmJGgxhAQt6P9OENP4
7A7Kynnqlw4aZS9JmMyYo5CiCUXwTFu76ADGQNoUhUxQtjHzPBOiNlZWazW0mcpXtLGn7Ykkb9f1
WLVAFC0ZpB4XEE/TYFfJVDuliogfU9FKT/FEIc7qjpwJ4HQYAJbJJxUC6p0CCvDYSz1ZEH++t8d8
OqZnMrirWpKtYqo0yKj2pvuku/keQO39nRPU29/ULbwII7PagHq/CF63nmd7z1rYBG/6VhJ8yeqG
nX0IZ+fykhWZNuNDNGOXdTfyGMrNl+sbxrOiwhhwe53J4Ewc1Fc0ayvIoEcV/cuH5pB/T35qby1G
hQYgnA4Hz6Bu/SB9sbeN3wvoCPjhjp/Ec4bf53ZSKgvE94EVwu69xS33ICUoa2856K7kWl4VAjEX
u9nXOqCYopv61Mdgt1DZkO/LV/VH+UMJlJ2Kv1xfmVUnAwgOowEAhIHnAujLXMt6SYOz/q75BiCP
R2Vr7qx0++/EcAtgZnKsgpUWQW6xLzE9b3yjoIohW635BVTt33iAM524a3aZqL1EDFhuTLHbRRhx
hFSuJijPrFothoGCw143wKfEWa0eOYVk9xBiJU9o23NN6WtLh/D6sq0k2mG3Z1I4u1VKtG1nKtDq
FvYm7f0+2mr6cTReBusVpdemsz3Q4uWArSaiotCqk3NkGw2LAFiDauDSj2pVRFIpwpalSj9t4kXT
3dmmiq+UtCFuY2siAPBK8y2URQker+H3+5bzerodd2NKbLzN9cXvMfZ8wCAscKca2mmsMfC0qTyK
YN+4z2MUb3KgKHSB5ayehrMv4HyiApK0WOrxBbI3Gt9ojvNINsUe4A0rEwWD6+v7oS1nQI6ZjHhJ
RHBJCzhKkt9T/kWKwAGSfb1uQ2shLog+MCAK3bx4MfGnwTKA7euy8mg8J5hWZPmt9Y2k850R36pd
F6iNFF4XuNKQj5mMuBUBHQeuB51tl5YzqQZ4kooEABSH6vt21Eq307osSIdhBJ1YXoIfylxCPPHT
XT9XSYDmPWnrdG1/O+a15ikVJv2MXSQ9Vk70nVhlj3I5MtZGM4OnAX2lLgGxQzCUPfqLSG/v84Tq
wChNzslWUucAGGu8u67T2mYx6m6UmMH//4kpsogrqQWEtDhKdhsiG+vWXep1ch5Q+8+ZTLB6uoF8
A94keOWql6s3YJBkboLt9WjgclJpEJPGlWTBHq3mbhgyknX5aGCE5KyCNQVGbQLHMv3sX9FbX21Q
oJwQYYJTthW4ytXF+5DF80pVXaaDhhmnCol50uyNam8oO9kQpfbWXqiAyCImw3sOTeucSrK+mFbM
cPVLrEbeMs6xX9vDi06W1HOq8XuW90Wo0MLT9RKElMMcXLeR1RTt2Qd80rMeOvSFAGVe+0jjoP/l
UfWcb8OPeHCl0R/+JqMDaiMbQ0dRZ/409021G72KZehbYrZk5c2h4Yg0Wl1SYKjBx4K2WhT9Lm0x
1c26bUYJPor6YHRbDl0ZFvop0e7tbzmGKrxcX8G1sJdBtv8rjrvtsqlIgeeGS0SR/hctnpRo2MRq
HZhl5nedIChj5sDHv+hyQ08PGFnMTyQHU9fV1LGwW5rkLSSUfhbtdJPZO8POboFS/TZVhuDQraqH
NlnU24BtQjR6uZpzZDVDmwzlMS87P24OZo/2MrSAoPqX5IKbbC080QE4QqsR6Dnk9yTW2SuI9rk6
Kzkw8FVDw0aqA7ly9hUGpfzFjp2J4QwEQxt1u8x6JgYdQlWyGcBzAmSRr0bLPl3sTiBv9YwxxBJr
GgQTNz/BUU4icH1a6BJSq69Tt81AYEkJ3eox8OqYKEGqDYpXSfPctbpA9FpscC6Ziw3UIkEJ1azK
4xD7rVFgDptvxNOma6U9zM5zxvvrS7u2g+AwU1EdRkCkvicnznZQKaRMbXS0TijtPTFTj6SntBJR
IK+Z5LkQLuQyJxmzKiKYSWFtk0pxs6zyR1DO55u+FGH6VhXC9amjVw+dBny3imLSSu8TA4hfs9S9
QZmJt0igv7QMWaTWqijTfOeGgAY8/Zu1tIrVDyPMUhswzEBZZr+S7Z0KwL7gTDMD570I2hhYByJe
AijUXp7pSpvNZa4joHzt2pX6ye+TrzIoyPI6+HNzgNFDF9gCvJZ2KQjzA0C/r6FpYs73FQh15V36
N6qcSeBsoetJZ88agNJJe6ryYKBeGe2IKHu/dozO9WBbd2bWWS5jmJoCPVIjlJbcH4cHWXebJzsi
gd0Pj9dXbXV7znRifz+TloARvrcYoB1PwSlYUg2Nkr3lTbWVhLqFB9V1cSvKwQ4UFe9ptNEARH8p
zsxGg2Q67pQ2mdx52Y/mD5Bcqt2eNDdlLnAQK7oh6Q/8JrB7SF3zJExO1Vf12DOH1Gzn9oh+8MSM
vEE0RWPlLKGSg9sf+Mp3b3SpU472h5gAVXaU0Q1t2F7T7w1JdGBX/NCFEG7hUFyYDI11A+Qk6Kk3
DydQbZMGlCsCL74mCHU2DGFk9H3gJLnURpuNZXZynFdUDpNYD6Tp1ZQKtzdfgTYWWMPaBgFkC8A3
insATHOmrqpzKWWY3cLi3igPsmoPgsdlEMS9Iinc0lm1kSvtAimlsjcwtlp21eY+EwWbK+AXVidB
UyeGhGHx+EpJLzXgSqE5OZYqirrao20jY9XruPWt6ui0+lFr3yQAzmTUsmPdfstlfYPxWihpJMpB
I6IiwFpmBFwywFuAXIiRLqiXG9mRuSM6GhhRjwqSKXFtGzBSiZ6UKsbQtDu98DTH74fn2MEk7UL5
ff2gv9PJcH4f4oHLBQ4Y/dgG5yx1qZunuAWgm+Tppo7247hrpANNJJT8hnvcOmHczsjPtB6detkz
yNMoN5gecJpMkCocDOl3ZIV9vhn7GwJM76jsB+03QVJDUg+puim7nS3i+VmhyAGdAwMboDNSBqaY
WzJaylKfLC2g+5ZfpKidmPG2wJg5NPgkHsYmGW4dz4GkLJ4lDS6+apDdKr3Jx5MyYTLaYm3wXL0d
W9GLl63Vp7XEBFxwBugGqKKYVz1z0vJkDnjzAqQtqVUcTAiSN7XedIKy8crJt2Xk69HKrrFGD/b3
MynxpNPEqVMA0oq9DGJj7TveS451JyqBr/SXo6EAiTP2jmH825ygXola3aBgW3C+JON+SH5a5IWA
GKfSMq+QfTouh6mNb53vGf3dlb+TdPjSq9TF3WfJ+Rat6YKnwIqDYIUQtCQDPIS2Lu57RpiCBSg5
4+PPva7o3/pF3SyZ9TDWIje+JgoMj+iHRckME8447zpE6RI1bJZBmea+nexUjPLEeHDPISLUxLok
PGzQsIMt/URapS+prdeA/T93zmZsbmrzeRYBn9aqBmDs/BDCBXco4Upk7BvA/FXbLyLHk4ofkk08
IzZurOlXu8kMZBPmIbS17ksStX4SbTttCGPkg7GdQIJJx+7PgXSYtM66WlHaYm0r3HZmkm3SegEg
cKHPShSm496sXyZR+9rKmbyQwp1JItdGhx5BtARs6q3AINkXcufdRjs4Ylg2bxo0AZcn0VCGduki
QGy7do9G0HJvOAdqH96uu+iVuAVuDt3feCSiO5fPX8+gV0JtHwR0qAPaS+0Cy+VGD38hA9ehg9qS
DaQ1F5SbFEh/zKtBjlx9NJZjGaMLWNROsGbprLv0vzK4m2aWizJqKGQguQvApO5leYizDvZLx7+u
zdqes8lSIOvD5YDxHZf7Akcx1GYCMGha3egp+MdjEfvOSnyMebAfEjirihzg98sSEuZlK08AVDkh
WKDQNoDGCMMQqLO6cGjLBl0LmlrRR3OpjjZRLNwAmFD6YKTBrCOZipnb15dszZTBMoDfZ9luEPxe
ygCqh6pzBBnKs2X/aB6s/qmJ0fEpiFpX1+1MDJfatAienlbPkHavEtCerhmBDV5+lK2HVhQlrKTF
ECNg8BHD3QDzyZlbpZLYXghw26Roby29/eLE8k1hov5iZ+ajIskb9O6jgaWcBOd1ZbsuBHPRsgRm
kCKt4XHUePJbXUV+v3XBQevqMhU4oDUd2axbNoMAUG4+UxzrixVLA/hNF8SMi7Jzxl/1LYZKKE+a
3HqFqYbXrWQtJEDV4B+B/KsDuZQ+LzqEBFHVKHeG1cVhppH8Jp66Mihpn4W0UDu3zxV0T0SYAaUB
deI5E529FERg7jikQzgjYf9YjkVqokHRIFWogiQyxNCxSVCQX0uyXXwuf3JAvqrZMQhY7VI7Js5T
0qR3WQTW3eiQOm6L2k1Wxn4/za5t/Pmj1mGuBwYNUNan8RA5OhNzNcFKGXgJdsrsDsoPW0Z51ZQE
vltlzpm7htj0IIRENthY0f17eXYjQhqrVhGsaC0ohpvAzjp3MmwfZKlbrT1o5SHGLDrUBL3WJpss
cRUrJM1Pkm67yPHleuNgBuKE9DFIyufOzZz6WetFJ3/tnXP2lZ/YObu5jYuo6tGPUgZD+4KMmTvP
t4PWhxJIcgEE/5ZgkiShu3a40fr87rrlrjgeYNoxeRDwI3B488AxdamlJskRZhWMOezejIgn1Z4y
zG4cYU6ypfxLeZzlFfWYS8uIPenSI3qMXG3Ud7GzqzsMQEXxT/orcUDjgSEdNfz3R+/ZmyCVEnvK
LSwuKEpdyX6StNY1rdGVMPRDUh/7uBXcSe/48k9G9058wtrzca9fGl0NZ0aMGcNljBFV3yFHS2KW
uonW7alkYkooZmpiqCd5ohndFqMcppHl2c3yVM7RLlIeyuVYaxpIkbPbrgorJ4w1++v1LV/zw5hz
y65pFCkwW+vyC22ziS2aoo1GHQbgMyQ09qtWF9bqHJiLNgva7dZcMZaeLT9CbWBQLqUltdWrFcYl
HPOqCnTMhyfA4ZjoKdPiuwYDcNtW/b0Qc3tdx5XYkO05AMpInLFawqXUriNgYwJCGMRJj5JF3GXa
WsvzdRmr64i2XdbfBWw8nzCp5Ab9+A3iTyv73nUm62hgVKWpaELDmhw8BEAJx3AiAAte6hKVMf1/
Elk129fO7GJ4uUf60IxF6Sz2Q7zpngvi/KWkthqJTQSibdKHZRM/TvY9JpgMereZaBRobby5voIr
wRU4rQCeQq86A+BztgFwSzV07+jf6GmK9RPRT/Lg1ba1L1UR3d2qLLCwoiIOoiWQl12uYiWPQ9wp
aMewUx0c72MfVKArrZ2bLk+3mNwl4itevWORhPhHIGeCNOqKuTSBp07LX4sUFon+pMg/MLHBr3pv
iu+XTPcjHHOwEf/FqpooQTI6Cgwx4d4spHCGdurRIqUTv3B1zZsTvxQ9Jdagsw5eX0jmoOcOfKXc
3oGK2WgzHVBPajnxdpAYLL5tFt9aeh3lJVvaEDMqDiRv4oNpNlOQ2cN9osTOl7RRjZMCbgSB6107
85idy9KxgFShceRyh1trSJymGIGVb9Fj4bzZ9H6KRZHl6raiXMeSWfgPDW+XUprOModeU4Ag0seb
EQMJq8nyjaHcK7GJ/7uNmjp+K+l7o7/PuyW8vrfryw42HdZ/AW/KN5WSRSPWNFp4KMQFJr9F6uA3
c1oEcp3g8Tg2gwfX13l6TiI/6ycbPU8T8ToTD9ehr6WjvGC08PVvWl13YNiQYzKRA+dflXI5VUVq
MBxZX7h5ZrnL/Jr3IpbrtfOLnbUVEA6yYX/c+bUd0vbVyEhH28ZfAP4I5Kx23Cjts03TlzdteX9d
rTWBSHLBjhiNK27yy412TJAVDwP68drMPJXjiyKj9fmkL3Rvpvnuuiz28bznPZfFGdXimNG0sEar
NmGDYdVICuJZtwSX4qrtYi4ksIx4/+PVzG6as2io0u1ijB2c2cxp6hCENVmQJHYUghMOk1zncdoa
cj8H2qSQwCwWR3EJiehxtktzc13htauGtURhfgCqTtjPyy/RKjqbA/qwj/pSg4d3AOAwBjF2OMT5
5BVa0mGEgfM4pt0gcBJrlynCQBBgoRfWwivkUjCJm0TPIqz0oL1RJOwd/dT2mW//BeYZ+S8HYpCb
MD9NgqjVvJ30CAoCMoQgx9bzLeoEjd/NsehBv6oSMm0moIYyWCI5fz8PuATaGjeboQHeS7tTrmH0
b/6G57/A+6yddCRLAUVi46ng9S8XT6/1aGxZw0JJH9Ck76aY8qWW81/4Ewxu0sD8C8tArvlSClrK
QRQ7oMZaIUo/4bnw1GmJtV2cOHKvW+HayiFGRC5bfYfkcUdcrRInNmwUWDPmzhvXqm6m4qeRCJ7b
q8t2JoY73fNChrSwQfGICq6avsWj4TqiqvuqKqwKgOIPBg3wnUcA+ufdO37RofdJVPug3bMwVy4p
v19fslVdPuTw70UU6wi1Ca6/tKVskHWC4R91LvAOa+4QT3aUcRlE0uBZ6uCY6hwXCdyhooEqqfQj
GNt1PdbX60ME+/uZKxxniUgdAQizjjYksn1dvUMjofwXIHI8DD7EcLZsI/6jKoUmBZAWylPv7Gj0
+7omosXiXOlEaV/F6Cg7KontSk3jxbIlcJrrm/6hBXfuIyBTJL1h1NiKBS5Hmvg2ms3AG/83DsZB
cIMr10TLIz/jA+hzJ7YiCOr1PNTU71qO/hj77fqCrW09yoPgNwOjI9IebEHPtr4yExLnIyBROI6O
9doakot2H3/KOoEZs2Xhb3XGOobHrwOkNO8uU7Oeo8UBQaCJyLC4T4fv6K+vMGkkkb7RKQ6U6Y9D
FuDAwXoP4Bz+fcIjNDlQHtaIw5lPaPGY7xa7deUYWH4134305U+XEY1r6Ll5p6xE8oizu3xqQDhC
gBdoCQZdvs3VsR5fY3BlXRfzOVIApTNSFYxfWMFucc5TKtRlUSkSVOomDWDcQR0oXiE4Q593CkIQ
zqMNAjNsdJ5ZRK6s0nEoECMj+D1M2bflMqRDjQtuBu2R6eEGwZTleXtdtZV4jNFVg8kRtKwWssfc
uTK0cR7LBKl4UNdm6cbQ3rQxylyA2zwJFDi5nrtTWnn5Mh/l6I/PNGQj8YhTjaVF1/blKUgLGVmg
ApUaXK67WgNN9DihdVR0Bj4ftksxnJ/Vq7TT7Zo9RpvWzcqwQ87fVB5MO7y+lsyRXp61SzmcozWN
RiELmrCP9lgGeQP47Xgatc6b5sdRFo0J/ewPmTA27RAGg9iBi7iUZskyaUwQcZHborhV2g4sCAIG
Ov6lZzPyOYOxH2joWsb0Ji44MdrerpwsGh8PstfEbn+ThJinG8YeRordT5u36+v3PhbjbAE/iePO
WScvMjEbiBu9Co037glDi0vq0QDtGl/lY6C+3FCkZ6nrHS0veErDt9Etw9zfi9IXfC3l05dwq1tV
FRDAszQ+nmzLf7V/5/dOOEXug1UfvKe37vt89BK0Ll7XXyiVuxWcou+GsoZUP34IS7fdGujiU4ME
IPg3F8AOdXDJJjlZgm3mixSftOXO4VAYtJFtrPv8hLC9k3YmhuZgjo03Da4pP1d3U+OlL93X7q2Z
Yw8zC9LQeVz0b9mNiQHWHs1+XF8IzhV++h7uwCaZleRti3Uokah2N3Job2uv9gQh8ftz/Zq5cee1
RdWmHSjEDH6+eGQn763ejW++Zu73IXC/9K5xO6IG8aB6025B96T1mm7Kk/p8I4ebF+c7dekmcj1v
eJPD0b95kUPNuxfVl/kemv+sBUa4sBIJsvmcJWIUT54TOZ4ecxf+0QPuLQAnzy72/pSU7JMkzvrS
aCyreoakJfSnxwx5u/yu8/JQsOz8jfNJDmdtlj7ZKeoR02NP3ddhV6M3tU3dfe5vRRMZhIvHGZI2
t31tFFDJPOU3/U1/Wm6cTd26xUZ0dnnc2yetOGOiplk6GYVWtS+h3mLJGLozuJO6UyyXvH2Zki1a
rOp9WXqoAjW225i7LPUohkgDnSC4iPgC0H8+BtUHA2zUDJhwebE6BNkA1YJl18eTvXgo5z8oiZuf
7qzZrcI3e+stQbvLDvQ0bgV3+v+4Mz5kczGZufR4VDdYiIn69vepP9A7qnsN9brAfKzujbADKhop
w+suY10s5gAhjECdAsnXS5Wn3NQGEFKPj3mOiaX3Vvcl+1XG2kYDp/2AGSSgbv2pAUhl1DtREwUX
Hv7/ap+J5jS2a5JSfWbXlnMj9Z6dudPsO8ZhrjGlS6DnuiyTUY0je4TI/lJNIwb52TRgZ7uw3y+Y
FOk2u9L/dX0xRUK4a193og5jCaGQuo82zqFwX5SvpUCR9bOJ1sD/asJd9nlfVebCvK86PuJumwAb
vNXnTVfu5/loVU92LLhe2WH/5O7PBHKedHFoolU9tGqC+pe2VzwR27xQJf1yc7rFUSlmd46Phus3
D4g14UOnYNrkgvPNswP9x+I+1o5zoVGttShjQpC9MdCuH6DLpSfei+ruM7RvfxtdO7C96zbBN07/
RyaAIBifhP4am9uvEr02SOhD5uhZvRe9oVc8ecmDu+I7qQ+lXwRfrgtkB/bzdn3I47ZrTuQ8GhLI
64xfKJc/1a+YJDs8OV0jEPQ/XMeHJG7bEjSv5mRIpsfnHzEK0d6d7r8U23HbbkVTmUQ6cfvmkDRL
7MxBgGd8SysgBSOvFSCQ/4cRfmjD33myXukdCxjkt/wp6Vziyn5/iH1J4CTW73EkSf5rEJzHLTOq
dsuMZUvfnuFkwx0G+8y+6h7+ylMAOoPRh8zweBaEWZZBExBV7GoFmml7a3nfysfM3V63t/VL80wM
p8+gxXqX2RDTG2AY9owilNxqYz5+y391QfncSq55BN2QO2yk/RtaKpuDaPLiatx79gXcRTIsVI2p
gS/I8PzxJrcFM4ftfo9FC8r896ejdSaHe/NnWVx3dlOzBU28LIzukHvcvRT341YEtRFoxF9Xip1n
WtRCUhXEN4n3EG3zHcjFBb5JJIW7r5aqyLKeQor2JXk0vcxvfDlc3t6uG8i6B/xYNt4Doi00q5cc
YqLf2m3lAlT82wlsPwql+yKoT3sRffO6YzoTyLnAqqzb2CwhcAgt97Y6ddt4o+1vZtfZHZTdde1E
a8g5QTmXR6WPIcvZgrUGxmcER/1ZNDRJJIVzgEYKCiyLHWX1JPWu48au/MU62W4lMHH2O7yFo20N
w1/AbsAyJJc38ah0rabP+fzYyYMG3s2I+kOaVpuhHh1BWLH6akfFH+05qIeDM4zpfJbLJcYyFDJG
bzxabnwY7upbkL1nvu5aGyWoIjdyzTBxDzYGPr/+1QPnTDbf7Y2hirquF5AdFrfJbZTcDUH/TXZ8
O4iq4LqBrJr/uSzulBnmnLZODVl9ddCX1yJyi9Sf+10R2JGfy3cmUK35rvVVnD598y+Fc9FHF6Ey
DdZsOJK36HTwTdCmx3iSs/gKyKDAuRfIWwsWz5Xljt4sZ8Wg/x9pV7bcOI5sv0gRFFfxFeCm3Vps
y35hVJVtivsuivz6e6jpaVMwW4jb0xUdUfWiZAKZiVxPxqBXGMiSn3xzQoW5skuWkYt81JtHv1KX
8sDYRv26ftQE8ybA60QMdS9K+axvJYj6J2i/tnzswKR7lfgXKhqHwxdvhc+opzCkxngKPlbKI20I
atiNtMlCWtoeEhqLruW5JP1h/dDGAVvMy1qkXhCqanI9GlJnFKZIROI4X66pbnhhONvJevNShzwx
ip8JQAf1S/B0SlYaCTfyLyk2ZuRi8gSExxOj9aHqn2FlQGhpnenlVVv68+rdMVyKHnb6WBjHjOaA
JxZkFzvnsa+iBSnvxctJuZoYBvfceDQY5W7Lc+RHDWi8NPS0DDfvkmGdDf9ZMeOM0AOSYS+Pmbrl
jh8IhcxodOfN1Ki+wJwstyUNzd+/czJfW+/S2TzKRtCa9QpwdAfPcOh1TZ0EqbX5B29vN0/hZEbN
XTSBS+60v8V1ZoUe9eboN6eO41kfzoUHGjjqMQ8vknlji7yQiroDyy09aSTaqoZKelw/zeC1xvGu
kzEkihtVQp6DUkgMfyMb3nxGPiTOy8fOp/5H2TQVGIh91UpmkVtmTRZFeTGFXsu/qm0kmvXb5TdG
0VcIQPcSUU3HOJTbA22WSD4Bkq4hOFdeOnH0qR98BGNcqmsxTYH7Dsk11sXq/DS1rPpXTi7z/SuS
bR6vw2/UKVMH9BgLE6aXotQC0MuMlxM632j+Z0PpjsdX/zM/1APjjShE68B+Y882bttSymIFZwvH
wmzmZ0J5JfVx6R/QYI4uCwO/TTEVfzTiX7FmXhzdVI3V9HlRk+U6RU6G0wk/mnFHm+3fTDFnp1d6
cRV8EBTe3zUiLkLP8sh+v+8IqqqL2N7Oj2cjB6TSIj98Obv09845m/SZmtevi+nRZ4cedrB9PEHu
+Xx01owtj8IZGgtyGY8GEHmX7fyxpRt/k765vr3DAwcxOqeKFmf4eQzgerZ8WCyc3W7H8XhHNX5A
hDHg8UWbYt0hiBhxTmUDGHYUUvmYk94+seekCYDpBxA0IFtYT1coppg9UTuI/nkvhVMjC0XOUzfm
dmFjNjrAMekG351xSbw0zOTgGrfHpAks7PaiSo5FIiqao3kvHgtNejNeGha69xAaWBDL1tuB8FaX
Kop8x/VvSbV9olUk/tyjMcLSTfnJtql5EF6/ivfwDy3swPzCUkVsZDc/OPd2Gwn/caiD72Aurq7O
lzq/oEZ8MtYpyck2XKDAJhN8ykSgxKYFOWC1E/58ReuGXC/mknOt05+nrmJ4Fav2MBsP35N9BRvs
CL/IbtUcsUMKXb2LywroeQHJlv6qMnW41+godjCHxbnsnyJ7T5Z5Dl21uHSNArIKcXEBs/kKo0Ym
7ym87TC7P2CQgWbAaCNJr7AzElNgCUhu3TZH1cY6TnfhJaZOkkNnoBygE/13gA1dhkyzVaIbKrA8
f3l/Eo8UJZHz9eUl4C1OGjEH99/DWJtJ1VVYDxEglAl15WKkWq7Pp7XSfGVCJgMyf6pdU1JM8/yo
t5cZoGolzSdCU4s+ceUUgySNHCc8E8guXII69F+lop0eqt2vgoPuD4xUrAWiC2QD5OJJSiY6kHoL
TMxuxG1pbL4S+nxZH4J1+vrYoPx85O6JMu6XIAHDwtWmqAHY+XNpudsDXCHnMY0xKbutzcZKnV7p
mYqJLs6aCUZkeilrzdA8G4qNNXeEJ2Yjzp36n/Xcf9Fh9DiKK7/MM9CpaWX5L51VvE438TwjFeUl
huSfPs89LeaypmGrBXoKWs0iWR2xFnqbo2NCM4AhKs1PMB+LpUcU4CvX2D1bGepCjI3WTPdz2zsb
wa/OlK2Omv5KNwPX0HbNqiVovjawGXdtcHMUP1+N+49lLrm+hnLUQr4hWdE8N9fHmaGZ4lwli8x2
KcecjknU8LYZm1IInRKhb7i/7RM0fP0roVyG+tNlDcqQBuNcu0Hd6RMZp9/fM8BGUZKvHI1O1pNF
Rv//uc3702NexFxr83PT3E4vJdtq6VomoOE4TvTYAzDkiHEE3VxN0aoIIvl6aqOzgNfFMK6DaCDC
KBD66NhGr8hrqgY4RX1Dx9b7NH99lcuXf6Pl3xSYY6rL66QNr6CgQcsDI3NmJDY8g2sme2H9efff
dJiTamtVKyZ9q4xibU8RPaXEmr1dXmKL65z39uIRJcZX9tyzUlyjG0db3w6MmCYEYXDjcIPgcQX9
5ol5kEpBCCQdq8yPpRkccwJnvCHyQSVouQlsz8iXPLSJkcxTL9R/U2TTlm0eZ0qg4xRfyl1OPzu6
ibeewXEvRh/aIRXGIgdnObzoKiphCums32dDeHNXU4q2Mc0IOQ8ZlyPGIvtqchbc/rZiUpsWKrIf
m4lRO//u5PplSHDXetxGxpiqwsQrFfHWZvLu7fA+ZwQd10i/El5X2Eh0iEsakGJMaZNctTyc3kgh
W2Gl9PyKeS5rsvHmNLHjkuacl3r8CR1QZAxrqQK/PUtQUQzmV+N3uL4uOrTZedaO5/yP2qMBIcZa
aG6ZlHKI7G5unoAQQkIDSF7zxxaptwQ/9HdAg7UUk0vhB3p4Rb38FEGbogXnuHhMMAZCSdHU72bI
qi6jeedcSDhHZYgHzHeb7H3EBmMcplKn1JMaR5WcCqul7+fDuqRomIO3ga6ahUCnc+xcNFKSoUdO
/JDfNKoS2ZpZ5pta4y+l0T6F84Uyb3j9HD1/D76MDavrqXpO8xzSspYXHQLrftEHb6nlLaR9RISx
Ifq1qqtYBpGXS0LW7y6N4LMo2Juwnj25snGlAjmbm8We6KZvC0cj+YxsrtJzbvpm6Aa+eaH5bhTq
N0OmE2G9Rt0ME3rOWzzfPNMUGJ3qnueZj5DsNw5grLZHnvuJ+xhdS6xTqJvjqbOQ4K6c0kgPHK9j
zML0NTP8hxXXPQIWbnjAlwZQI9/t21iw18lCOsG6LPEW0IkdmWfy5dKPxxrJQm31MQ6w30AMjfbY
Jfdj1jtM5EmbQJaXpUpjhJxrK0VXJRxSD4AX1pTGRmLP9nFFhP1j0jfcWUaO7kgzrE7ExFcSGcY0
/8KQMtJd1xWwYPovOJ3XmfGOBlsy2eQEfzkbGm0s8Uk+XOmv8HDdyEtK09VCn/eS51mRrT1xvKeR
Gub9yTDPiqhcCoCa42TQ502nCB2AEbhRzCYgtXWYbcyNu1HmvJLzSMdFTxUgLBgbxEDkreI4uP9E
KbHlwYcFk0ARW0tQr7EibCBFO5hGUUBdHLBvcjExgBmIiI0nDSNuzx115rVRYgTahYscuWCL9lo0
pw68ePO6yIj2ntjpa8oT9/6OWRlQMR6Hhcno0kPv/r24h252qV0Z7CqkwMqd2kbcQJTFZNG/cby4
QezfsB/UAKfSY3PjIVcYw11E9fUSaihtIOTSlpYlWeJCI8G2WPo02EzszDSdHdrJiUnfWoL9IuSx
yI9qd4/n8tcHsOzCqUzPVV9bqRB7TuE5xDa22a7ThmwAVQvUFYL637/w+TCxh3ZpJLOwS5GdmL52
anzOpBnSoOICU8SWhcTe5glVTe/PY/ZGih/qHSVGo0uM1AS+5KLE4lzRCxLhCeysHJuaJI/41Dsm
aJ/u6JNvmpP3gHqG6JGYBNTRjtMnbm2+Fx32sodsM/qrtEKbyJeiPeru9bpIgHD1Loe5TLL8cl4W
geZTdxZjeEOIC1vOMtlxG7S8c06E9xGMw4gJdv/i5Th76RDo8wgj/xeCVV8Xq1aMSLHcNw1b6Egd
0QzdpDrayy0AIQkwapf54y8ZNfTD42BUuxYlLaprDZWT3Jis5CtNJVtLHTmkqiFcF+vgTNt2o3lz
v1pGVLQF2v7WJIPzFSMe4J2EMF5mUYmAIJjqcFAgiYZqYKhg5WLT1oWqS3gQO155ZezNHnLNeJxJ
XMjBDNAMULgUHtHr28VuCY+pEa/rjinG60yQr0VUAKYkkQBJR5xmAA4z/XmpUSzJjOOQyN3TVH+t
9Y/gYqn+3q+OgmDk1S5Was52hZHc+b0OMjYuxCi6EiW9tncpWcekq+m7vwnm62QezIsPz9TMTDP8
uWbXRkLesMjYMGcxNXj5jZHuf3wIdpwAlAPgr8qPCUG3ElzF99rjy/X0Plu/o3au/4rsjUHgDfce
sW/wkoBjGds7mozOZ26gXYQANIWdAsMyPax9RzaxB+fpbFROg+vBtJRLeemCMZf4ji6j5pOm/Uus
NQCvaqUz0R3toCXvwEiVAU1fWOicvKBJ0opDmkfLWWJJM1KIz9J0MQmIFL9igOhcWnpDhG6pZSXJ
q3UVzrOCeofHGjiqgD1MCUbY9B4m9/7BLQUVlZXcb4+SJdMJ1RcbXpaGR4HRhi4rL5Nrc26PsRMY
Oo02VP94zMPYM47i1N88MCI+BRiGLhQ9D0T6Ta82T4xGjcbfv4+uo/szcgMhFasWHBgdDinbVuSN
ur8f83Bz5JjnCbAQfekQsB/AfGTscZSjNoNAoD2WC9GWTQWU9oAupp8q2uMuO67rMXItd/QYy9vJ
lSKLE9DTD302HtnxEl2h6tyzG0u3ATFtCWiHOD7mcsQyAoYLm5vQ4oFQgx26CafAfS9aFPJqcZdM
MGSkb+RiSurKSTzk1zPOwqORi7sjx4heXnqpXgUgJ0ENJzONyMmuns1oME2JHr+6ek0z/+Uxi2Mp
tTuijDR601w9o+WjRfND+lLb9TpGaPinXEnPPnoOHxPr7QgrNIPzvNncQXTQTqpYj0IUaM9ecQzT
s1G0Z+d/I8FE93LditgJCRJxjd0nxe8gmv8LAtgLidE9yD5k4167dC0tvbqXiVkIR1RLsb7GeEyh
V50fpzSgwLwCs4mv+b7btkcPzepno+GoLu/n+0saXEIkzWrpKoEBH6iwYmjoeGh9jaewY/o6HTDB
2IdyUmee1t+DEgEHp06I6GIcKNGpDiiUkuM1jIwZA0lpQI2xDtE00vwunrbH5XJ9K7kj532M/hxT
Subkz+pirsIVecNIJ03MxaFYJzRZfyBnTP63m2NeJ3ciXtPAx2cI3YWU0p8Gi6ernBcHjmrRgFnG
TJSRgpHqSGiP6JZGRdBrrKsqcoTkti7ukRAyZiHQfazYQwyCNrq11ex9rFT0iL65kuCw30sl4qFV
Qhbk4Cck3h6+ZvuvpX78WLb24xMdy8IPbvYHjqk2qcLLNYa0Crvz03Ue7y/bqRN/eEiS8zBTR88V
qw763jcgSt6OZKAYsh/Xgiji9twiITPp41xzHa3RB2VAglFtJZj5atyCBFwqFOXX225+TKzjdYnc
n22bq8bI0ElbIYQ/6POvD46tH9X8AXVG88+AJ1ECDXeqFyclf00SMy459zXKIE4PCUB0/GCd4r1x
ubaBcvUvfnfEFpM/YuAbtX6l3rX8qHOhMqch9kG4WP3+WEhG+cKuaxW5CbUH4LonKudo9Or8sDsW
+doNN0X1NAW47v9Gg2GsTqupn5ZRdwxmv9P6QnRxMfF4+5t5jDBKJ+uRGwl6ANNVXKgkzS/Z1Mzh
/j9mZdR3wzoLgLkA6w/IXuL9eXVa1tXTLu1uVbTlzJ6QKZlQ10rIxE4NoBxyCI4lrvpVtzd8OERS
LG4qEhOtNrtmHTze9QVpHKwrXRVH8eX3Nt1ZJDdWWkHein38VJB2fkios3vM8Vhm5+4DmPdBVq5V
Hkdld1yerj7x4Mk9teb6d2ZZMd37NDfM2shymvwyF6JRoELlb1GU5eV0bkXxH0Z1cA6MoJZy56kS
4CyPLy/rbPVekt9tSj1iT6iNoT7vaSNiFC00zmirDRAWcNR/VDcH1BkRnnWTCXbKFN3xku1k79Bg
T5KQPbtKZooXOLXu1OScen+qj9hlxPkq6G4rVGB3idaN1nzf6tbvcn0l80+f2maAHHRB08NhNzF2
vJdYGlWlb2ZZRDGlDutY1Hvay9PMfg8+3uXnDv7UnNjmxWyMt8Wvw6JxvhYCoW8X03wOCK8YMvqe
3ACisbQRgI+Mua3kxjvHbYLzFj/Tyb6Qj4/Pl/f7/REM3ivPb+RJdoEaB/F7OHtWeWCDY78vCsCb
7pfAADKNcaWLQCyn10rtjpqanqRzcdLT67+w3MCw6pHl0MwH1MZ7Fprw0nX5WeiObu4TvZ3Xykva
Go+PaSyrgvP/JtLzOTinTtbLIFA6aJ1iqVSIMIhZHI6vsWh4T5XZWOjGrGOiHTlkeyvKSn8PiI2y
vqwDh4lRdkELYjGt8dY3wXUS0EZH/zf1PL1Kgagq5y7p4tJ3aSzBGC/VVtfXfjDVIlJd0blJaj+L
rDxKseT58XeJI98FoEpsy+6XcmHEm/kuX22KBC0UU1j/iUjPaOGy8nW8PnaoJEyeUXINyEJfAApl
4Ti18+I8Jj8Wb6IJGMvugKWLv7DwZdLMj2Mv6KZH47SWqb/AKgVz8bXj2LqxxoMhGXalUD4Li5nS
gcvcjAl6euJ3rER+43fa9DaMueU7OoySuEp0buMGdCYO/Ln19vcVkEK0s00YN3LYObw3ZOzxRqsI
2jj6Bw2bDhiVkTwvby+5Mj2ibTQl5+3chjFdCZa54Ojmz+dCg3RgBhJ94diVJjBqM8M+i9yvMXBp
WCVp31a047k7I879PQnGgrmzNrk2RQTnftEtiblabA4tR9xHBOGeBvP0e7nfTQCnjrlRVIZzOier
1jA5RzUi1PdEGJ0SfbgXZyBzH5cTIr9t0EJADbS48F417oExT/hEQJMivFAkpdcS5lSSPW8yn3fp
zJPttlWa1UV/6eWuPR3UPccYc37/xuDAFuvY2dZ1KX6/RCiZEFrZB4596eX/XiHvruImDwMKvnRB
R8AFFBTST8L79Ow4zgfvJnh89EZ2QMXLuji/KLiI8Jf+C6hlvNmPkVLrPRs9mwMC5wBrOjp0BSP+
VpzUxlEtIFUt2fHQfUaa6e8pMXquBCny0TIoddv1qaan0/uZOtuU/t6urQzDPFdMW27hpXF8cp7O
sBlkIfOKUumVf3p6f7oQsjLNgDxzNPOnee6ZwxQEAF/7pXqMwiSBWvlukWIkBM0YMMwIMEj39ljk
RsDW7okwStPpuTgpp8nNUj7vtwDaujr7vbeuK2O/2oWdoWfEQ+sqsrocyhz2ZCbVf770c/AiKJ9X
9R49L6syJ2fLtytnhiOd7lfk1UznGM99Rp+p9vbldZi1mlGJqw8j5bK7M7h1ywzkNZsAx6kQcNAv
s+eXNV4Ma06eNLoqzFdzQ3lC+w+G8O97ZUdNy1mpe+cE5PIc1Q2U4pY741+Zqm8SjAZeZRWTbX1i
3MhJmNJXwOIFvLWyI2Xt+2NjlE+vsAy4wVLS49qwLOtTfLKfVmY/5hXQl5jTrcK9I+a5vWpnTWsz
HBpyep21taa4JLtwEmeFmk2GDlA+xtDPMOyeP+b1vQhR0WSooRy7ZW1R/fhY/v/BSn7fEfPuKpcE
K2LjEhydws0aU8dHlGbJ2ck2BrcP5Wc0e88KY0pC9NYFYorTM9ZXoEEEFoYeKDEPPjrMdIP3AIwU
wu/JMUYlDeTSFWRIxnIZE2ON65rPny7U/qycPbzLBQaMdQx48B62f/CX/j5SdrimFUrMIk3AZuxR
5X0BUZyhUax0OMI4/oB+k2H85hQ7VxWMaSMTmhJhrm4Np+E1Noj9b/x0Bb5pMI90G7d+oZ97eTdO
VknRzYpci2oQ06SHzMbEJi/o4DHFmAylPTdhm+ftUX1WEGVa85h+yoaNIbg3jLzyjpB7VYzxkNRp
paUKRCRJAUzmrcvTAtP1ux3nqkZaCe9Ekd1uMD1Lmef1dCCGsBmoA6Az1jap6ehzLEvm5al476nC
GI1AyztdiDK8JTEadG9vyfGT/EF+HDEVdTzD+ODYkZ99TvccMnZEP8uyr3qgGJK10axLC2/K1uAQ
4TzW7IaswEUqts4gHScDPWxHMkfOHyO9mB1ezkyeHo/kXO9ZYuxHGZZiM52BpSXIvYPe2dqTT9ey
zQT9gdDrr93Hh8BZyzVq7kVxhgVlAnbm3ILXgReAIaoS/j0kRatJegKU6uMjHNfowe8zL1jWtImL
/ax968QLJhje37dzJPRkgmagGY7ScXga3WvsDxMyIMiI4hWoAVMk/qFiKH8BpawP7Kk1My9vjznr
VfURHUYAIwVreS41Dk5xZKN5ffzjIxkwyMKAC+bpytQi1rAosz82AHhiFHo1XUh04ehPDeG6gqNG
cECMEbxaa0sVi5tQvo6QNkCRkJeYGLdH3xTYNgKv9iapFoCdDDmkLcz6Z2+OkDwApAjP9o1ahgEt
5p26SC2aIF1cjG4F28xBtfNMdh8854KjN7ec3UBvqui/1y8dANhuP77+kerH3fXf7O3g171SuNRR
7yy/LP/T0foeOtYxt+c2EvGrjjaGudnERmw5iPJ4rI3kG++pM6+UNmurStRxgks0LXfzaIop9ALD
71ZFafkbcInOh3N4FpbckaBeZx7oFDuiGEcFtpb3wVFQ08h9q0iBBZiidZY4Ro8j8DdLPDhePZkk
oQec5aO2nc0VZE05Mjjutw9kkDEOxbSbhFXan6CBWga83C1iqwqFjMagi9bh1S145uImTwOGigvQ
qQFR3afMNIwzWP8xsoap0IXxr7IAA94Ya6Hoiawlsx4eAlMCGp3ab3Sx21Uc8zoeL36TYccTC2xK
yML+CP0rESAKDRALMQMvapyIfARL5k7aWXz9Rs//ErqlIZiK4y62+en58o4xJu4LP+reDnhi3Nur
P02ncd6LRUxeclKtLGUFr0JDOhgAT2Z4WnDD7v4nH6gUm3xuAYUL+FDcFrJSxCjJdVkcdGxX7JdL
PzZa45HxgDvGbJS5WMdKAK1C9NMHP59AM4PzYlLna7njIQqMJ8EG1BjHQpgFnai4YMxArWBtxSZa
h+b70rDfFuaiJQcH4cny4zGL434uslIAK5Fn2GnPvC3i5apW2RTRqwTcxG12OM4Rn4hzYuL6HIwF
f301t4wfh+z4Y/NNlpGb7CxNspl4I3s6bbGMGFsITDj1VNn0Tj39Qh9vhj5zwUFZhldUHKlf9Ary
TZ2JkXw08UdiUaEsRqtVcHxfz8mVgv5xs+Ghc/2Du/hNi5GhANurPKUDreXLsjL6zjCfWHu7QqkB
ttOE4/34aP9BaL8JMmKUe3IuFH3w3EecMJuAYVUNG/mvnbrh0OJKD+OaSrFeYoFM/6oL9gkzfeve
GXatV9vc/DLhDZuGw+Gu/8Wf2v/NHfMOXWaXILj23jdechJDZNC6Yf8qbC7K/z/4DN+UGIc1jwWs
npvAtL1UfzQiQTvmduJ08PRfsSeko7IF2CgOe//wzH4TZZ4i7Vz+lUwtzcpYntGhMlsRG7OuNaUf
ynznGR8vvI4wjjqgzo4zH7y1VXWWL3rvyxaGcRLoWnO26KMujatdc/j7h2f9v/xp7G5V8azFcdzH
Mu/61jXmREbOnd4ial6jmdQf1T9LiiYwJqbyG0AdnPvg07CMbe+i72Pb8pfvSHIiAwP+VivTmVJ6
cAzgrDm+sYueeSm08ezg36ZGYyfrYdK1uND6BxK6bx19gnwM6RbIH3DPdvwt/j5bxtJcJtpE0ope
YIFMgEHLxEGAPdtwXgyVR4axLzPJk5qiAZlZSPQzps9OLZX+xKQyIh//6kdfMbBWknkyw2fM/9j2
6m2xQFx0ME0yP1uu8efPKwZYTuiH1Xfpin64CJoXCxPhM3bQc8L18QTV4AIYEzVR3TJw++y2AVi9
bI4p5wnchh3HLI2HaN9nz5glH1OYV7dPOqQYuaWTd8GiO4cH6tVbnEcSzVgkbZqkM68Pobt5brik
xzp9zMZ4wmZwWIz5uXhiJZZXsBESJA93J/Sq9Nh5e0yZkQqqujGp/wRoycNuyUWpHU9z/H2EbFk2
yBRXF/oIcQ2qJdVN4Q9deBXHp+OYdWzovjd24awMA2xhhJYgkwgfC96qfSErJGQLegAoBK+EwzHp
WA17TzBtr4h8A6Tclu95P4oNB2v/pALBSSRfC+xWOAT241vkifwtPhjY8zq7op3pVgtUF25DpjvY
AaVBvGH8j4QYi1Odhayt+rA6td03PPfYbuAcuILx2FfU2CJtIFzDmXSFYLwsM2Cg6BvhzT9EdHfz
DR9zdIvHH6jYDdNucHSXiej5yqSXjpf1eoonH4t1iB3SxEFt+EAd6U3jCQjnnbo9mQOSoTJrpnqC
Q1ye0dJLS8M77njm6bHXhCUv9zLoAcm+CmOwtTZ8B6mPbXz6yl+xXAMhBRf+9rYU59EhMlbkXElN
Mk0g8VfLeF9ibnK9Pc73/vrzGG336E1qJfL5SQgt0WIOJDF9tTyEh9ZxeCfLcYU1NkkXlIhOk171
CmN5et9axyfs7MGjf9hp84hynGGe2t0igcFFtpLfRXnP9sSxsjNxHcmkPTYt5zI5rwCbp1P8APuk
+yo3oHAvhryeZaSLDIGn2zwyTIwU1O5fBRfLUhwU0nW6J/TXAjV86B7PBeXowC00Hhxd5/3XkCzX
qHS7TwCMe6zYPMeTTcRdKmR5ShVa1toGEkrbeWBVyz+w+v2gA6/Xm2Ox2GzcNcqUbnaFJPiLT4yK
f3B44V0N42woWSx5eV9DN9C+3T8naB+3zf5mUHl74RDrf+yBMrOJuPM1avBaghcgEbwfkTd1V6tb
mWMZ/+alk/4hc/W3D8BCwbaZ7ktZL9t1bAgKSVQnUJzouor0g5RD1nPZTqp9i4E33qpxzpmyybnk
Ek6FyxRsLpsv8a3YfHG0dmS+eZhz+LH0sq79KEh6tzn+tUb3eUjtubWWbQuiuPdslJ/JxsQgU0O+
0GDFkX4uccYHySbofS5KcJeaJ5Qrju+WsZTX09xoaJeZbr2bbWn7auycr0O0DlKYreX/aB3ZtF1V
B2o3Q6dEX/8BKDO8ZLR7RPjD4fUf0qx/y9BtTm9gS4pEml5Lub9J/xfayDQqntC1xqHCExcmCEJU
F6RYYIven5RmjkrSY8vrGefYRIkJXNqzNvOFEG0riMr9hWY7PCvFi/vZ5XbTRA8UrwSF0zreCPSd
ZMhJARDcnsw5RoRjENkWuFqSq1rtgUQais0XK4+E9t5+2hR7VO45pHr//YG9uqUFBtfvhXXYNHhO
jobRqKRDDzn5hUzmmeNkcwRAZnIm0SSvK78DRwgmU8DaIliROTUdTnYNIMr3Xps0EbJZ1CJJ2lAA
2xhbbGz1yCfiaYIp0k1wa0MosZaNBxI/HrJI2MimKxiim90EZ3CGojd1Na83w7rzYoXmUTU+kagx
UbXvsyX8nuJR93RAj9Em9zo5l0GCO1PI8uroz+Hvx0IxHvQNCDC6VGE0IsKEOSQdU0DW+28Efag6
RoS8bVAr2y3/nRQOCDJPdCJp4ax2+xMk87ntWuiaIq7Z7h/zNapWAyq9kA7uaZbFyTX1e7e+M4AT
xzPZo0mNwc+zfrwXRWc971VJ3fl2RG4lAY4h5cka66Njo8RfwcJpCZSuvjn+E+H4ihbUOSAzxONp
NMvwzRPrpDedNDs3fXb8vPqNq9GwB3qpAstFN6ZvJa8SN2rCB8SYZ1cR9EQU/0PMWEeW8McxePyM
mrsBCcZNj9RQ1/1bllOm0/0rsvwIUHnu+S3s/WFUB1Tke0Gro0sZ+xJOLTLesc7n8wr4KwJ4HrTw
eJn5WKi5xBhrkHtN20ozEDNOp2IVk2VDZXSGWvKbMNvmc6esLQ7F/vMfsceahzwRAaMHiiGQ8lOb
IDtMUDBxlDlP2nnXxdgF7PuCK9039KKIjkEdtETZCkrOKxRLEJbq8waDry+PueMJIWMkJmgeSdKq
12K5IJMQsyfckhPv/BhDIfl6dtF7IUzm/vq61OkV/cNfvXMX4H+OyI/naL6FkXXV6+6q5roOai9r
5PVxhMCQNfYAwMIfVJ56hAWsFaiJgJL046McL9EOSDMvciiGk6DVISgFYEp7oFINedKG6ods65H2
6U9jXRbdQlp7IVxox3lMfXxaYUCdNSdhnl7ivl91+R5/lpYCCd3NzBcebMZ4ImNAh7Epctd6Ytrh
gCXiAtJ+EzdYvrNwDj4vGTueoBlQYuyKL1Z6E8i9bK779kAgyYfQhQXqag4P92W8Y2tAizErcizF
inCGD1AYp9pEmQsPc0WwigJjcigBce6Ko3U/vPfUwwLY3vQbaH387cFxm+9RCEHrADbOc+0z56Vm
PXlFVdxJ1YJaTdc58cypjQU3HL0bL2UNDpAxJBoYqvM+c14vohXWHnxJSyUmHhb2bbBD54vrQ/GY
YqzKtXYFwddA7zY9HRn6++Tp8S3x/ELWi+9CqWcKJKxtbCLJdSF/0OI7IxukeneOdHxMjiMTrD8P
HNlkJrk9Q+vImG4Sou65GRSOS8gOpdR+04pVf2josiP7z34UwUS3srkrOI8mjxBjJFJVLzUtA6E1
NtjOfQ6aDu/XGcOQBZIozfqE9VIFnmk5f3wRPEt624QxcJwjUc+SUsTP17RZGNd+4fmfbpHP6ZLn
ovdK8dO1UBFJyXq/4Jqx2b6CDqk8QAw3+6wNmhrY5cDbuDiaoZO+STA34U5UMZ0lIGFNl+JTRESu
eeExwdxG2WHeN3bhtaDleb2u3wNDAmDDa0sSG5vY0A2FfBHnhsYdpW+mGGs9m4VNIbUgKb5HWCO8
ejLfFpTzoI7HHjKWQgFNFsC57JzJtJudp5es7v2+mLR0DX8M/TIVwfwT5gDxDHH8h1EDMKDHuA/T
RoqrftTx2P2JMLgjLWA3OefGI8HIm1Rc/PyiX/qrAp4A2si2mJWYI9uIfBse1pBXjRj3xrDfR9Il
HWDLLBaZUrZy2vXwoDWNiV+SzunhRHqv7P1szPyl+2dxwIyGbyVrKVjueA1so6I5IM8If6u6yaU+
g/zW28FF+fI4D/l4EmZAgJH9yVmdXaZuj0xKzqv1mW6twKif52QvfKAT8GofMHwVPfNSMONZzAFZ
Rv5x2JrXdur1eDU6Ej/7NvpsywpeLYe/UXkZ0FHvI7tEv06EeIbdeS8vGm5tZrTb/JUjk6MP+YAG
E/T0LYaVloOXpeECsQjtLyh7K28fHDL9TfwwtQMyvagMjDr2sxZnud87mO99LGvZ33oYUbI6tDyG
eiV6RKk/1AEllKuaSIvBUHABJllVUmKFn57tKXNeaHUrFf0zKZHtzRKV2TlXO4jfEk2h6mcoAu9a
9u3CQ/Y8PRNsbulRvs+WsPkwdlqA2eylwhGRccfv74MV2aatxK/Ksp3iYA0jyghBg19Ckv3hwF23
w5F6ke3ZyoDFEuou1g0us8sSlbMYtsPR5juOpIx6FwOGGKPRBFEzCYEKdgwiy0s8Ul4iEgDG9zKX
BTKdLnxDUpdudXqedE+VZDWzOecDHovqT1wLqTp3SdDf6lqg2VvpbyLgj7QacoSuqWW8uHW8+jlg
mLEmHQqGxVTHucr+fCYkZBrS2hb/FC+1RAWZ+Dm52gvx47rsTOV8Unlx3qiHMiDPGBm90Vy1kQGo
HH/5IfGfFh7vKR+PJAckGBvjYU+0VgaQUcwVA+YpXOIpJ1hioy1+SebB4A5l8VhijE2oJJ6gRf0N
Gs0v7Bju0+ONcTUL4lCOYRN5tBhzc/GwNGfmg9aL0e95SE3sfjHSzfq97ujsQNL5apWZtaVulQLg
BaHxf6Rdx3LjSrL9IkTAm23BECRFUTSSKG0QrVYLlnCEI77+neLMXKGrMawXPXdzFx2hZBayTmal
OclLPHDks51Zca2DZPsC68md5uPRhRu6fx14CrI9We25KnsrpU7odApWy9gFfnvyEoU7muJwCn/t
r3TPtx1uqoNa3h14ZZuzBpBdxwW9GM6m/FwO5Nj+ColX+oFqg1rb1473NZ1/eHybKduaZaYJOoyG
m7yC9G6EvRjpg+7lSJNxJN137DJbwyljDXtbKcbRuOxqYwXtQ+n/zAjtuH38UWABtsOJbufzRhPl
GJQpCr0o1RjXvHBf1K9mVWZkxZ3luh/wybfs8cT3ZlZ8adURAR8m4IWfqj2szh32Qt8/PY6DuOHp
RMjQmWOZ0Nvt7b/u/+X5FofJITHAUbZ9VpV0nUHttIZzje10b6iLOnC7ipQv1gZNUa1f8HjwuIbH
YIhZCUXeNTi2KEKQRxaAK/R+IbHHG5rh3Ci2ntMq9TCk9PukP5LD+MO/f3wcKGLLN0qux4p4xYfZ
BAvP8M4cqOUYF9tbZRppFav0lND3l6Kw/wZStvsKcCzr9tyYWJZ2FaSwLKBAsMT0x2V1/69zXmMg
QP09MpW6trsaPb0dp02/ot3YzUMee5fMBqEkWk13B9t23x73i1LjAc7si/3bsNkOK6whki2toYCz
Opk7vJTK3vnkzcLOP9knUqj5Tc5PLTuMf52hIFiWJe+dEhwsQKqM8gn23djcDkJ6Xnf8w81zTcSB
OiTu45SeZ+bUDbFlgnNEthiFSW6YzTtABhkkIcQclgBkaGtyOhXnQ+knL2NwiHhvPh5Qs21WqaA3
dUvhrfYumwDJjnrBJ6K4/+rDdu/fv5QsFUGo0G0pVyxaeq02VUfsHV8M58qyw475cJHNVsZbrF9t
dNt8Su0O9TvMc10dnNxaeeL2t/LeQyx3rZgqYnZWIdLwkTF2CaYZfDv0PnltWzxfwfZMWZqYSBd6
pXrNKbBG9/HwqX2ioEbrhP/jm4htm9J6RRyrBtaXoqAVv3TYytc5HVaJXcHxVhOzWbmidx+tbjHI
ndt1I1Cd3K40ToswyCBTaUEess/IzwZUTaAe4ngNDuiyxZiiVWRVSLBUyWpIHJALD9T/y/sKXSTY
1GJaKjvlU8Vdl8sWlqaALcTJPWGfbt5s7H1bHWLP4fIvzpctQOr5H3EMyrdGYbbY8E4LCXSicJeu
j+ZS/RljVaHl+KuE+Ad/x3GN/+VjfQtloru2FCXrTJeSjNu1t/QEe9xjmf0XF+Hp4/tPo/iWwyD8
5XrulE6gZ7kGOed2GThoGaeMVDW2tYFHjytwPpvzLZDGHBMrbEBlWUYBBNZoh6TzbxjQpASaNFKG
X4FbwTi9wzH9+UDmWygD9iJmklrFhEm+rCHS2/Q9dm0+BQfZEUGnb++qNW9z6H9B/W+RTAhYiVUT
9SI+IAhmLsR8eqBUdyD54mg27zL/EcO+FiMw6o01fXi8ZA+bqz16yBcVm2tM1wxzx0E5xnLTefLt
rIugaHIi0OVgnveeH9UfaUoC70fRuhy9eJeOfSqGqdjkKl1RhbmhcK15HkbP/SVZodfg8PzYLhVE
Brz2nvlg+vssqfoT9YRSClSzgJWcDSfA+uko5mjFQy72mWgEWD1tdBRKsGtVJid1gcruS28udA/p
dIfjZXi2wWBIYaVhj+IbgHiNUb/49b7p3Xz9Hehg34ZdoIR5qt0gyjnJK2zRxpLRD0q5NWDiJLYb
jJc/nJfo7clAv+VkC8x93v8J3PNkwKRs1DJOB2hYPpwfP3IHGHJ5eHh9gDvweW21s098wzCx5dLE
olM22K+wZlUuywT9oRfwl2GTggdKE2SA76s0G2BNpDDfLBt69dzL4MgUGjvT3KpwNSwBS5ZJuT43
HHOcbVTXdMWg246wZY1l6QcTQRXpVzot7wCjuo/CBn0Z8N96/KU7T2hPDr12HXr642cIwlPT5Xy+
ufs2Fc/4nlyrTNS5IB47VAt0ZkW/7p/lbDVpKoAxDymIryAbRwVwvfE+vF/6svFpQy9KmzmM8fNF
8O4LnM2oTwUyfkYyzrnen1EPBE/RWnVLP37y1y/3hcxZyFQG41iGoVEtMYaM08lzBvBTJRXn1Tyb
vpiIYKn006buE4V+mPWmPCSv1U/0Z4QX+5O7FHnOL08F0UfaBHG7VurMmNI1YEwhWAXOExqEMvJA
Y1JfdzkHR82JxaupMBqZTISZQzso8QBhFxfj2i7Pe8w+VAxF00D8L6G+zWZLpLCVQDst0jYHAxPZ
UkNMEK/V0GUnlASjFxx95gxhKo/Rp5PRxt3HkKfEJHnNSLTLwYt639hmr9BUCOMTQ6nuh06GkNo7
rRGtte57/ha78tvFIvGy0ZD076Hblx+IdrKouMQQNy/CfrXpD6BObvLV+rCJdU0YARIp8iubj2pB
8AyUFmR0fV/itChxvyEDv5de0FDYgLoQ5m4ccLvrR5q8u0JLDvrNhviGKqO2LOmGIpvMk12RJWGs
evr9oNhJ+jcIJo/k+srDjNvz/49TnMhiLtoVAwbn4AJZL2uDeO/lk+En2wG1OKcGXZtzCFw0AR5s
3QNPIJwaN488f7CTH8AYa5pigq6X8AOc03sAHkS8MHxEwwYv5pm75NNDZexVD8+Fci4hZw3ul/I1
PNy/D7N3bqIGY41FKgzBUOPPZ3gnicvWcf2ay/E8l8uZ6sAYYRsVBcg0JJwVur3elyRedLbqPLzm
mKa1WyIte06gOJv6mEqkpzq5ZGNYFFVQQCJNR5w8T3AvHjkcuDNQPM0YhzzEai9jQwyleMK8twUp
9krd3/9Es95rqgzjhFXjOkgZ8tY0qsHIJhbSq0R+5QDjbOg5lcK44b6UxhANBJBSojt5hDmc7Xy9
cJ9XfujxoILejj+uL2I0NE2ZJsaEGGF6kWPOSlMgrKFLNFwJhU8fgMg5OWpYd8SwSUQrsBJVlFSI
of1Mp8ExHlWC7nLU5v7q+L41YhOJlyHTAnM0qEbeJndQC6/tJ5tECKk/h/9HX/482k4EMgAURnIq
a6FMx7swQnb6UBzVydB5+sVTbbZt3ZhIYiDonImJlaY4RVwlZBuipwtYDUa0kKyfRFSuga/xQVxD
7qfu8i4yx1DYvGJhlhczqHRQ7DvB07h4OKz8L21p2rzPR/3FPUthIAoM9FY6dpCz7leWh5GA13En
2TsNLYv3bXI+AJmcJgNNcSynl8rCab6kyNOjwc4bMM9o2YvF4hF37Wvnm/Z9kVxTYVCq1JtiqFKY
ilM72q2xb/AUR17mL7Kz4p3kLCRO9GPQSonk0IwaXASnozwGymNxEjSgPLfBm3e5GQxRR73KExMY
LyLp0C2Fx2x9+fn41SN3WXG35PA+m8oEN50glcl5wBlW78or5r5UhTQueXYXJQL8BlQYvqkudki0
A2oqboZ41k1/Hyrb+10OiRpLNaS/XFysFA8fvU27UM4EO6fG3Zv4unvhdR7Pe52JSAZfAlCC5iLW
B9PWMYDm/g2o+YU1EC/cD8m54yqDL9kZs6LVRcPRupTetWyI4Kqv/uf9WzD3NJugmKr+HhKgJVIo
gh73rlIWcbMQME+5FF+tZnNfzGy8hn5tLBzDJkdNZK43AmPTHGUTnceL8dHnj4bOH9b332fuctqI
st7p+PuV64A/mi7LaL2rgznU+3rMB7gTRZh7HIOEogssCEKTu+2k+3AVbkbR1ltSb3ao/D9qx4HT
tv9fgOpbOeZKG12dJZICmRrIt4noYpEzitA/TbKKKvL5yWUVmLUJXYEZixLOzWQOU8Ui5y6gllcj
Mv3It+dnDXMVDVKxzXNph6Cx5o9cUh3+8DS6ZZro6Efu7UaQNglNZYwlNFaA/aIgUwD/t0A0P5Js
eTnUWJBzJann7zJbFv/KB0zEMtc5qsfOiuVkRKSKOyYl9uuz7bdrX+ECs0bv6z0NmfusNNjFIycQ
5ejvBVG83MHyEW+PIYnXXyiwPrmvb1dPsgPyvFqt0HF6ok8bhDCofn1+gsvNfnzDW2oHoOH43nn7
mhwCgwEhEv6pWeCXbRRfA6I9YoEi6DKkJefu0L9z7wSYaKIVQbMm0m8M1TbFRlZIuLRL+0t5Kta6
yxE26wcnSjGI06udXskZlELkecLWIyQTHiUcYGbz0tOzpIhY2faP7TL3JRijztSvVBRYcMzFScFO
ijB1gwefMvv4vg1y24boPQb9MepP40IslsJ4R7vGe5ybn5qF2smvYRHKiEItE7E09+S8j2ul9Sz7
5v6jZzUk3ImlW6h576My4NQIRiPJCsTRKu3oRN5yv4y2Zm4jKxYnjg9QDGxT9kuwUsCMDyu6cWr3
wouIZ0OBb63ZXKbYK5GUxrAtfILefb9gQ1jwoCwwXY/6Jt3j9fl3z6iJSBo8TyBrvCTmNbtC8yAl
XrUSEyIgBlm4MbZ1+Npby+0m4HxZgwGrMIgwbiNA4FpdIPiQzqi5rMR1jA1U4Kv45GWT5tMFEwUZ
xFITbAodOyoPbfLJ4br1fZB5ctCHA/wGAz5pGQ+FZkAICqhnUIiiTMvNP3Og12CAB6l6OWmbkK4p
XnuWp4m2C0cG3lceJwYPSg0GdVoBvlO4QJsXxKPYqTKQEDz8dOidc2y3NPOde8fuxj73Rofu3oB2
DvR28mBgLgmog4yt9CiCuvuy/NqhlBPYusuNTDk4bjAIowXtRRRqHGeKZR1OvFP2dO4S4yd2LpD/
DcYNBl4SVQ9xsamsmqxPGzm3xc8SJXasMCWa83dvwm+TZ5O1ZZ43Rp5SJ/1+WaTP4QYEjAfQN/VE
eOBle+bDrH/chsngR5xH57IvAFkbYJb3kePFm6/BcRof/PVfRsgTzRjwwEzuNRXArkObGKPtiCc1
TpA3OMazf5OBjGGwZLMIKQw76W4wUBdBg6SDfAFv+wRXEoMbbS+bclvD/jFidUszgv/oAcWCNRfn
6cncuWkmgx5GGqZKokYjCkronQE1FSXhRtzC65nh4a3JgIecl5mQKLD19emy6UjulwR8RDJ3nnm2
62ISsLABfqAWeX7ucHbXRVQQBGOxK7iGZQcPeUPKq1PWRCeXB0RLn+sofrQ6+/6tvjXz3TtSBkEE
wyqC5AozQbIHI6K6rayxSTlzYhc0asugsgOQHXs9GkPl2A1t04dHDRFL0PcOnymJa0sMyLSSfE71
Crf+uvK8yrauWBUPbmVhiQoJtireV34+pfx9E9kNxukojYUiwp6QoNxgYdQSDM+b/atJsLvMWn5y
pFGjYY/aVLEGQ1dM7OG+PWgnUUrVylo3GhnCQcUpNgoGBRd+vM3tz2TziWcOR9rcXZlKY0x4RBKv
6CxIw1QNyZ3Yfr0iOuG+UOfyklMxTMQ9ZkWHrpTzLWgQSAo+SP/6wasxzZrFVApjpXmUx3mv3eIf
NPjH4HADOT2qWdwC+WwD9lQSY4DXKpHSLoA+NcqDzYiVb5hrt2mjI94PX3izWFg3yvtWcy+kidDb
j5pYRqblwTXS6Lc6OZ0I/R4iypOIB9Inzwh5ohhXp5ljDooViKLJ3ZNjIX3Rk8tJPUPay2d2+t+s
kJ04MCRkL2r64YJFdFBGop9R16XVhoTH3zHbHTU9RMbh1WBBD80LNLsuKoyQrT1MFpvYfIFex5Bo
llOhi94W11S8sTTQYhzckr5cfpnZeHD6Qxh/mEZyFzX05jkbp2kIpGNNOf77Qs4ACdjPF04AOtsE
Y6qmhdedpqObjrkd0VnQYqG8IKjGBDWs9T9MS5xvSX/3n/j1LYa5GqHVtILZ5cAvzHZh4B50ec+0
nMOLxjhy2NugSqPUmPQK4h0S7kKsK4pBdkhwcPcVmnW+k3O7fcjJtTMiNASEChSC3/Uo09LgD+CB
RzaP+hykBda8HO/sHOdUJEXtichSwx4rM4NINDaDyuZ9o3jnlbZplyIqcTH8qnNfx9mu2KlA5lYo
XSeYfU91zLYVaJT93XXBEcH7XvTfJzr1V3XM2raETqfxIa2ItUsQLdG+UeeTt0VImnei/xghO4aT
qXoqih1s/eUEyHJ0dASA3sgH8wJHK2rNd6z9Nrk+0UozxVCX44q+Hx3R3kZ2UZHaV4/G6utgvNG9
sP+PzbA87RhvKmiyDh4nCB23L9jnQFPMiVOu04f0CF4VXuvjLGfU1DgY4AibIs4ziVrjyesOSeAg
zMPKLtSEXz+/vrjE/fMhyfe3YwBEvISoQKsQR/lITg5iTd+w+yMXQGZjElORwYhuId4SGYO8Xs6D
XqsmUslgL+t3mqut7ET2sgX3/T2r0UQS8yBp5VQNTSiFA9ReEwxQYXhKWIKngANVc8UuDR2wkopF
L5KJVZW/3zE5OudN0Ki4xuriWH5Y+/6trtA2tA4/7tv9XB3xN0lMgDDUuiDkpgZJ69PW+zg2r3vL
/fWT4KUPEvvM7onGjYxn7hpm3iRRMi2dFleYDxaIUVEVoTUedeRqXgRS2FVvmyDTdSvn+VBuysW/
Zzk/eeA1F++hBgZyANlQVBGNhL8fbHy9nqVULUQAshesjnS9NXm7Oo8/sAWEy+13m2hiQOU3aQz8
h2VeZ9ehFW8p2gIryXDDf1jehXyEJPH24LHJbjsH337Uj6aHkb/SBv+Kv8ZT6/5nnnv66DIUl8FC
IRn6zQwm8BZ3WtnmfSSierbeyG6lohCOqFqERP/LWtJFTByJFEwY3X+TyHzkRrzGw4DVHcfsCYVh
wwDfKtLB6Hm6vu4QV7/wEy0zse5vEpnbee2EJByDRKSlyI3iBEfKfIZ0C3e58Vwk8ZskiuuT08yz
8wiS3xRW1CE/ux1HR/589e3Wt46f8IMyJRi00S3K81LqjMPQZUm2UB0GxRNM+HfBdSEreOZlMCiN
DF4HIx4fQKfjYtW9QeAhE5tWR5GVwaRAtTDfTHQFfGSv1sJOBrtf+1h2A0psO3op9/Z5e3A6Xtpw
ruX9t1/IfIQuOvc1VmLhF7YrFCawqmIDexvrReOCKxBHYxPbfDirRKO7Ns0PMDJ2vL73Ofj87Ucw
36dK1fQciTgm0FlrBMO7qEl4Jkm44RY97z+MfPI9GAeeJKFV1FYObfHq7g7y2/noPn9VH7zn/Vyl
6zeNGNfdjyNCuwgatSvH8a0GxOOo1ga7zVojCokw2Fh66cbCVAEi2gVWOG+wpwQGIbwYqW9zq8Zz
j57ffg/j2+UUnljv6Gd2nA/1bfzQHfCwgO2yIR1GHmnOaB1YnATO3JtvKpVtehEugXzJJCp1vbk+
xju5Ai1g5Dypy0X4MCBNgM1ckXslWByB9r3L+jN0ruv2gwdts0Dz/dXZ7pfECKPBMvEzrigiIguy
qP3AG7Bl1cLqNQ6M0oD9joWxjHt9WGSWnlUi/DOue5A43d5HYoI76DaPaROlmJeD3EZqLbQ3QR7S
4plCpBBp8cEWMM6BgQ4byoU5d9fY7bDuKchAWgoyJrHoSihYkKubrgp79EPysfWikmhovXnMMlI4
CFLLxWE1LOxHcDbZbQw6LIqw9FGPkr1pp69/U7z6zdoYKCsvxWhFOu4c8PSE6hVmvLBbj++3OCBy
A/2JNzGSNATLBE4+2F2lkpyDkJjB19kJEy8qfvQBCUdHSAjWaVirq/rOMbCZmPY3LRkIK0pL7cQA
549klGgLsad+qjG6RMfC490bjvdSGRDDwGGWSwb91A5dHOqGmNZ/oM+51o8WPMikv/sPu1IUXbRM
SdYMtvFJaIX20hs41ezqWSTrH/Xgh7g2DPdvzm8ihzk/Y5ACnB7kvHhOkBBkSUT0DlO75AiaRYKJ
IOb0emXorehS09OjDj5dtd5bBG9wX8xcdy3Cw+9zY5AdGcNGCwKIae3G8a6PyjoAueMD+bmEZ8mJ
32xumYtsw02WzFrit2R21DZRzbDrWkgesBbt9VfghZ8JGQc7AwBx17DNXrqJMOYh0OrgwpAsCney
e7Fj+K0AMIPlSQduNX/mfTo90Vu0MrnfWdlFWK8CvRSyWUtoZNfct3rBS2DwTo/Bb80INE0tIUXY
Irp6wzQ0+l3QfmHft4+5lNZv2rB4bdVggKX2rhu2I/8KHPBpqyWmlNul4PiftNUl3u52HKmzLnfy
uRgsNuW8yvqYnmFnZ1vzofXkU/PolM9fgvMZLbjrq+dKEL+pyYSQZ/Ms1aUBgSAlkJzLpm3J4av9
AFZx145Ls7g4UY6BkMslF82zRmVhKdV7RbxlSDJwvR24+cE5Asbf1GJARBwTDCGcIap0Go9uOY0r
G4PFFtHt1BX253g92vXua3z2D/niy6CtQxwvQCXcweWbfU1uA7YMRZZF7Ye+Qwtb//nC60Cbe+RP
lbz9+0SECRaOc9VARGvfNgDjtS2MGG3/8sGfaX/yqG7mQyfknUy8rEVJMpkrcU414dJjVuWor+qS
9JviV7o5P/+M/FWTOod2izfvmhY0OSc51xKryxO5zKUYjDaRygZyo4f1qT4iIaWskMiwD2gi5FzA
mZTNb6KY6yCGQx1fBIhKSXaUHlHuP3xyrvgsIk+0YW5BGoR1aZoQUTqbbfdquBiVO/jZgpcvnH+i
TgQxd8CsxExr1Ssig9pHYvJM0i9UhTC3R3sIZbc2ibSv3dZJj65bYgbdE3Y9nvnkmdfTPHcVFEkX
sT4NBSSkZnBVJnYaG5EYaPpIk1FlaisVcXhB0GzeR5FlvMYk/E9lqfQvaRpexMakt83bB50boKm3
Xthfux5NKBgB5nzDuaBrKo45WkUrkuu1gLiUOO/vI9kuwD6dkcdnn9sxNPsEncpiAhXhKsCJX6hq
eANvTtujB7rrReCrYDhB8pwbf81+re+jZB+fGRK/ppb96yh1ezgjGMJL+xguBhcUq5+7iJdLub3t
WKicaMi+MzMlGPE2MHC/Y6J8pONKkNwYu9pX5nrlLjDe94s8BORxRSjLkK6vdg5SeZ/6HrRoP0Kw
kzicrzsHAtPfQ0OQib3KZi1UEj1x8ezWl/VisY/A3/vzzb6iFfLLbmTvr4Z49alMJqwRrkqiZRec
wfp0ipAkJq+PK9kPHjnhE081BsJNRTjXVQYxuP2thNVW8bBr5B+hYIv1wjIe7p8kz3ZZxn5D0cMQ
HXa4+ceQ0EVorpXYy8WCoAUcT73cTn4BwysuT89cpKHIaEiRJJoM1pnT7FCLxN6QAI8VAczK5ATS
OUw7FgMZKhulGZ7BzMWkU3HMqZ47eKfLBeIQRHUPQ2Invr0LMMa2vH+e81fzWy3GEQZGUXQXapjG
/oAGRUyM3v/7s552qgjj/uQgi0G4JUARZ5Dt6CAt9NNK/cDeez/ccoe7ZmPsqTjGFYaNrCcmhRos
xc0cp1T9qxfa7tV7q5ar5t3njo/PMS3imn2fIAPc56Q3MSIBBVGozh2s/8EOIkoZuXiiuwNsWh3v
iem2RHd5Zzv3PJqKZnD8KqehbGaRdHy5LuCOsbwx7YnOM32OibBt6nVhXpSixJE2h94BOQUaDDgQ
MvtynihiUEUn8Fhd+vI6Ys0LAhhKVQmCc5sOU+7NB5BHYDffjwNWNX9yv91czX/67djudKWLr0Nh
hjhAp3UFfDlk7Ra8sH2uePybFAY68lHW6i6Hhbw471lCsKc5fBLJs0jQOxE6dDsWL7ylf/FP9/eP
TbJlwsEcSqW2cJ5tTSQSLMcz7dVABQE11y/Ox5stGSjYm4G6iorOGpaqJxlrvRq0s3Rsr7YjPku0
XvVYPNmmx6Pvm+s21aeiGDDpmkbudCuTqEtzxHAZY2jSbberq+RyW81mEXiiFoMkppw12J+RwzZO
TurWvmI74C3jPA5mo76JEAY89H7o5UsLIY5ZEfGn7h/OrxwApp7iD1uYiGBAolPLMUtrfJ4etuCH
7vFCKttcGu+SvWp0LvXLvLV/y2PhoipFue5NfCPU05S15JdP5dkuq9IVLCc6r4fR7XpSe1bqgFhf
LjG5qSRu0T7dV/sWnt9Rm4WUPMfODAVJ0+P64mLUveyAKnRiug3JS7DAjAPJP/Z7FJOdxNNAL6Uf
4xNmyJYrt1rqBWmXiPK5PTmzgD05GyYM1M952WrXRDqWJkl7fxxtpJqu5Es/c9w676YYDOZYlYar
IuAr5LITWRgr9aOdv3peVSXhcu9RC7p31EysomWtcY6vOGqaF9lslgnIzjqyeHh4W624LI1zPXxT
DGAHY2JhPCOVC2mbISbYdZnY6il45VHIzWYmFM1QkJsAt4XOrjvX27BR2qTAtbHDR8WpFsFS2ef+
sFfp0t0aj1rUy1A/UT5Toj/fN955fzgRztzZOOn0QM0rCVEM6I03W93eItrdN8ht1e5g0+q876j7
v3Ib32JZko0yk6oG27Cko1b6uf9oD6GtrtFWQZeL/FUBeHLAt4rlxOcPgdQogYQDRiPLpvMKgvVb
Vucg/7/mkp/NWqiuIskEfjw07TDnqSkgnwiuNfUbnuzqNh68+58E68RWhy8Qpd7/evMO8Vsae4yx
HJTt+XqRkFyiRblwNXzQEdW0dNBHwJE160AmspjIyTpb5agp0GyzSUJH711VRhNt5T0374cUa2EW
PI81nxeZSGQwLKmDXBtraKeQzstl+2EFelt3cGULxRvnczzc15Dz6RQGyJK6DIpR6aWj1y9yX/UO
Ime7NvdzMfAVn9NRyHpIqAXn+tSAXzbFBp3lmjc1OI/Jk5Nj3lp5lKhKm+PkHKTpYhdFYoxBolue
T44+G7JPJDFxUnMBd4F2GSQkk04OfakeJXKsngt7aT4sfth2uvUPmXtA9Mnrs5nHzYloNmxqtT6V
+wZKrt83797xWhFsUiR25kdEpL36O58HW7w7wARRY3ouA7WBtjhXTbLFisTP+ZpO/x+uDTkkq/aj
+LhvlbOFB7BC/AdR2O3ykWRESmlBprjACx3tab0bb6zaFhb2pVxlNj+JNhuPfktkk2it0udGpMFM
X0DeE9nolx8X1fLyYfKelbcr9Yc/n0hiMCWp/3OeWgFWClQ4PIrOL90bupI2uWfttf2v/RFbJdvn
wRciNAgVS71H9Yr3vqVmeu+HMFAjF41aDxK1JbA61NvMy0Hpd7p9VEpxil4Ozlfl3BuWv8QI67rI
EtzQBp373nuztMgFaft1j0jDW+kfqNJxJM6+1CZnzYBPVrexpQwtvanSFguur7cWNPU41txXtsI7
TgZ/5EtkieYIWZVbe3QpxCl/uNomuJkLgiE6aQESt7fBdV8XKiiFMFuDhbgo/ViOs+YdNM+YGYDS
ZFXXoxDXJ3+gNvZxsfVtjQvLfTFSne6ZEANHElrgz4EFnUFkry5AmwjWteS1hI/MXft/tVcGiJpA
knLFgLAkszdr76PS7LJcmI8OulITO/4bhm19AkIqE9YUlLtRF2Gua0SHeNfFxLLhIf0A2ab7dnoL
d++cI7shs7xcVa2IqUd5cYpVtL0kmPpaLre5U9mCRpqFjSBxndnRBoyb2eaT2xV727Bx7xcwqBSe
g0TX2yvctLdZY+vLZnuxP2KSrpaUFN7N/FVJZO/t+cCdOuOEIBoDQ+F5MPMuBAxtHPTjXl55DmyO
ZmX6HW//PgmFg07C6lapw3fsvA161RSv9Irn3nItF51TeLUd+o/ctrvFCi2gi5+d/bR/Oi9adKQ+
R+DwAUPHYlyI28fOxcbzzPZfhn4xcB7Us5lVrGHV6WsIjfxsV1B8aQyhuooUqQQfA8zZcnAuqaPF
npCRfmm9rGqsW1/vePml2Zr0VDBzhYcushopvAkWdxrJY4KBj9NGvIJ8YdW+idUGo/W8lORsVDiV
ytzlKswsqQLZ0BGZwdN2c96noS2d0U2ncq7WbFg4lcTc4nPc6GBKopIs9Lmrdt7YHc5ypbjSxni7
f49n+0AnwthOIfBqt2qRQtgaI0hh5aXv0VY/niOnXdqFAZ9TuT5Wgp2dR/dRsVe56+Ni6wbh+T1a
oGVv8/R3MLdZjPDwLmqqdB05wj67ErtcURaj+/rOvqSncpi7K4V5NZytEfpijGy7rew9tl4tDNsl
K/g2Op+d2LzS8RxeTGUyT5a2KbqoGqHb0NofXoJiABq2V1yOdJ6J3hpxJrBRqem/TXTdHJTFGygH
d6bN89Q0ALn3oZig4ZyMoY6PhQO0tptNillsdOxGFm1r/eTXLOnnuCeNiQuSrqj0KIC0oCaYrl+t
usWPcrXjWN9cmDf9QAyiWHHX5E0oSUc5XQp71KPHyA4E3sT33ICQPhXDQIjWWnKXm9T2XtCatEVr
0nJPnl5dUCuBUWjNJ6TmfSsGScZBSi5JRr/VunEcDcQPz+iv3lZepKH/lptVmYtdJ/qxTRhDn2WY
AIc4sChZXr7GiAT2zaA54v4dni0h6jqmnnRNlSWNjT2kUYskBQyGx2L0DZrGTezxo4+c5xVK+Ali
D24GZy5Snkpk0KmRCiEqJAVR47pGE7GAhgU8JpEJ2+0ETkF71hYnyrEAVUZj2/bUSHCKam5rOMSX
+wc4i0cTEQwe1XonYNuALB2FllQb7RWMO60dY+HtX3myiSBqnxNAykcxS+IOuvS2kz0Vdl0TOke7
5rKyzUX10+/DgFITRkYXxPg+6y4giLJXj9junG53B8oexK0Ezdr5RC0GlARFaJJBUOGrjJ/lm4SF
EGfJSUUHyRMubyLP8hhoiqKuUY2bOay99+1IKpgDKsigN+C+HnhqMfBUiYUFggMcYumApWh0ioXx
LKwAE7wCIb0tf4D65PwYWBJBEF2YjUYzhpvuKO1XsvNMPe99K5/NPE2MQmd6wooyrs04hxgklNXF
afP+vl1iDAOrTh9cVCSf7XW0uC+Sh0wsA2SXCnknprAMMEBuajxlZTeqveRxXSYEj6H/8SB1Bit6
s24VS4S4l5NA1CW6C9CxcV8lDhyxbS6RUQ2NlEBElJD+l4iuCbuTeRYx7xlRMTboTLWhWQwihVcs
kknB+IsXVbCAb1x6y19Psb2AYwT5ko2FpPz82WzEOZHJgBM2OKpNFOq4xRj/eu8ero8CKP55sd8t
6PrT2L9VY6BpaAY5qi5UDEY3Qes3ktLDcm3kqgKb11xDweCeLAaYznXfmWe8Ho4g45f2AVlxH33z
5vCtDQNHsVxrUlQZFPrwNjltKnczRCD1VTbq6bwtF18+P4qZB/dvmQwuYcdRDf56aIV046mWSRMR
w81+hCU5IF/N8Y3zePstjMGmUW70qMmgIBW2iZf3b9Nsmlj/x+h0kcGkoe2TJFWgi+F9oJV6v1/m
Ps2Go++vwH43myNuNnyeiGPiltJU+2DUIE5ANHHq3fKQresXcLk4HEFzkG6gOErJkVU0bzJ2IfZR
nl3RjYExXid4ezo7SOxjbpEjZc5DTaUwljBgiiA9t5CCUoKFpL5KXMXFPjyONrM9hVM5jBEkWdUr
1wpybntkQDZyXKIfFvO+P35gkTqvGXS2OXUijnVUqTyChv8MceDecbwQ8cTR2xqkRQ/L5rpDs4JB
tnSUgewvb9enUiNP7vWhxtJUjAT7+WZXvYLv6P5RzyZZpr+JsZwzVkJX0YV+0MHZHDFhT7AOFk1D
QGSQkX5aD5x7p85h11Qg48u0wUgV1NhlRB/yIr0S9R3RwfkLFYbe3WxJvNkXduYdl/s96PQHO3lB
jk+zwdB+ttDI6kqum5NHG7UzHkvfHCJMfxjjm0ptEOS6wA97qdEGYvH5BufwbSqAcUTXvC3aoaRH
7W0udiYSZfEvZkPpjeeNZtMfU1mMN+qsIb+I9J6iaRWDg8iA5M7yCMJb8e1n8qqTYlli3P6lCngt
aLxTpP8+eQqoTT9oHbVxBTvnrcfMvW+vs9nIqWIMAMnnLLpcb19pfXqPsPx5b7gPsNYEm+a5aYk5
L2gYliVb2EYH9gDmFI1GEq8DQpZj3a7A5yR7Df1oZvpgGpwgdjainIpizq0T2+aaYyTmuAbH4Pt7
7oDVxrUWZweTyxx45WnFHCGoh6NByyFKXLxsPtRj6nFwdbZVZ6rM/7H2Zct14zy3T6QqSiJF6lbS
Hi0ndmynndyoMlnzPOvp/yX36WSb0bdZnT4XuXJlQwBBAMSwINnvhXUYO89AoXoYdpgsWAElFHqw
7SJ+HY1kuu0VoJ+HIOGtdgMLW09o0FH3wG4+Li5YkbvapqWiZmIPqz7v9/PtY/T+h/Nt7XDCzOrL
fDwmB9Xx/A+T/JM1uYNtAQbQRJYeXun5dg/MRdjCwx1C5HVwT5Xx2KzvXPInmePAEIM16eAPwBiP
5X3ohOcsQnO9g1rgAesW3Yeqdl4AfK7drd3M3xW6uJnLvKQvWd11yidZDNCfD+hYgFFEsypeASrf
u6qDHDFfkpFsL2cdD5YO6oK5l9YJb7u1XqLQyf9hdH8dnGQuMgG0iaQGL0iDYGu2k/YAlUycfO9V
h849v2CM7v4lxnYAxV3Yiv4umZNsR4VYvelL0IW6wMaLT8ORfG2/qsioZCjZjXn6x/TeeOL+2XZu
+y/dkXboSktwakAePqzdMwretl5vl7xJpiTXpygzYvCGpQe3WPZXOtEXFWMq+Um2xLKCtKpWZ1k6
2R1FBeR1cE2lHduBz0/tkOGaWdOkvTChgtBztj99Tc+YGlh8hHu2i+sdfXh3dvsbemPcYEZCIUUF
hzJ8s1UwDRYfJuVmr9+EZ9ut9/H+BlCLCjrb3v8Xj5I1QanY6PUFkrxBJXPqnFFbmyg85LIAofk1
71ANV+9j3JzEuNARGch5sSdC7B7crahp6D16BSrE7jOMY3y7O/ifdtHudRijVT5UFFdCHmMlFZtR
ml7lOi3e/oTWQqBuPGh3a38/EKuV1XjVOUoWJh2XmZcm5IvWDOyPNY/Yw9666PL/tO5qCPfo7MIO
6uuHqvJHMtRzZvAK2Q0widlgwEDC1z7+OAAyx99hJF8l0k1qQieCmVTHi9aiUgBpJ7kWpCuLt8se
KSJ0Gzi19xc7nMEh2m4dBXdbIr2k95tIO0Gz9QEEJLwzkoet84jWcG82Hea+I/uzi0FFG40wqhzO
VhSG6WduMHMNLpn+lk8jq6Jhxk5nKO2+/8zRoF6prv2Wdl6SkG4jS+pYN1sd2ul577+O+weFcd4M
ji4JyM57sUODZSCAnNf6yEBbBt7PmH/aYeYE+4wU9LYs6CU5STW0cqg7LYbIROMMIXrNfygIbPa4
XlKQlKFn0YTxD1BA1RiVu69OvkZAABG8rnRKOpLHBhzZEPQD6OBl/wzkzMh9PPB7hD7AL1CQWj9Z
jnwuWZK8dhTPGdJcryx5MIzZXj8ANQ9XSZVR23yaXVKSXHXf1BH2yi6rcUK3oN4Cop12q+WPnDOQ
fT012v1WcHBJUXLcgg9lg6QKjqt26CMCOrVHU1xTOWdTdlWUshEk+rVBD7EjonFkrP9Cj8T9y8fr
Z6XQb7mqUFS1mfB4ggDnXRTvha5eCL1t7X5aHbmSUGp5W+YBzoh1O9J8TJMDn5xIc5vYrXWgSfLM
M7xqerzOmMIQycWFspntYlyFCLSOBLBU56Or2uawmcu70AXZb2QFppFxr9aMx/Oz5VLAVMIU+bv4
8R22Miu1fbOUcUlPMhW0T1MxrMbIe9afyUvpNKf36FTND3R0F4wXHc+l7jzVkXP/8F151VTHKNkP
1i50GeeVuDdid9OK2KiyG1uh3CV/st2Y6jkzCDQFoxPth9Zd16rld++OWCWLLmeF5qsMoiXZjmEO
ZiOLVg15vp0Azbh/FN6HgzMdnr4rwpnN5MQlY5LRaKsCW2tN3DKgu5vH9hv79P26tm/GoxcU5JzB
MmBlAnZLg5lb+F3zGDsYDn74sE6eoG0BnXuHhxHLVm9UlV2FqZcTBwWblkVPIMT4cK9shlSZd3lm
VjeHtCY9fv2jx77dRCfkq1GNHB4pc7MMcHdI8yirav8jGvxpr+RxtigLBNPCV5+CvBhWmgAI9mu4
+wTMli87tz2pPLPCBMsDtCagxyeerBFNcxffPajwpFVWSh5iS3XeZGjUWfW8RHyR7vJj69w6ceiY
oUMH4MX3KYIA1W1WylEyGFWaTiYgIVaVxJbr5Rh56+LuL1g2fLxH585/vM7ywicyTLm1VLgBiG9u
97r3WGPfMMOm8BNM1XeVqVL4aHnHU8BGVifG631j+9vP0ffwPr1LH8sTbNX/h4sgGZDKMsK8nlZy
HoLE59uP5PBs7xPdDUsn+ICCWIytk9dNiuryyckD3gQLIGJfrTEyL/v3Hw708bA7n18H9JRIbwr3
IqcLahGbc8HB4Yimmufb2wBl5nJ3tJPdvWr/hSI0ENIbpc67bqHm69kFd6WP9ICqrrNZmb8wx3J6
YBAlWg7WZxDQ4vFYBqL6J9S2HlAuUPmWzWzqJSnphZLmdTXTAtcMPV0AJsPbHOnbEEtQ74TvOP4n
7EnBth7s6lkXA6mghFTGRV7+hG7iKDR0MApAiH3mNcfDwd2hQwovmLWzQvGIeUVOvvKykPMCA0sG
ls4g17tIVCM1jg3Rk4MRy7uD85dffEHc9TD/9ZDdVysyv3LibBPE4VLYUoSS5dyaOAf91CnQgUO9
IHZe8AhQ8KkKGIQUmwB1JtY0c7WdqK3nuwi99qr0tFJHJZsyWxrHlqVVR/HEWI7m4QmdI57SiatC
E3mfk45UZ6zXoNPsn9E8gnfnY4ZKdOB9OHUO9RwUV92de0w1V5WMUKmLLSU8BmCOLqkJ0s9rH87+
6wlL0OAVpuO6WfYw3Qf7g+VM2Jniu+8w+OC0N5r/PRsdVcZHsjhc1wFkZgPei1BqYDuydJx5kE0k
CaPMp+U7Y3Gx30f7kmi7MnfnR8qd64ZbCsl+IyafK2mWSuhh5lcJ+WDWtiO6+tYYW0VQq+BJfqXm
jSgFLcFTwJxycRbizNjek7lh4jSlixG9/8SV/FCtBy3ICQFXVp85WXtb6fcWV0TR0vvjVXKY2BYC
Q3IWJbJT7zGPMkZLnvkkOZIv7We7R8PE/OM6Iyoi0vF0LVbvZiaI5OaApbcf9Dx1LZq6s/0HB2RR
rtsAruNAFZUyZTXYqYaszPwxbx0rPU3CYcOPUWdnrrF9lRtulucKmlvMWYwz7GxAdyByjG8zjHpj
8WkZqsznCVqOglMlwn08JF5rKRambyn5JSHJEJvWaIxG3mY+lku5KTmX8XdimQpuNolYgONDHxhW
OMmBgs0WwtlKxIgiCOtHZxzs8HxdHTZo6IAWNLC6hptocpJMVGuKPiEtyX1Ok31Rn2cbFYWFKW7P
xrnohk51UCCAFHs1lBctEs0YZzOzae4Xo3ZvTaUnWuFy9imZDtfZoW9Tf+sVAiGOsS2bU0rlbstg
EH2B9YW53/XTyk7NKwWF9WQvQoC/KRgYpqQ2FdixIN0fEXRNMlZ67uvtfTpWrggbN4tvazvct0wB
u711OMY/tFbRvVXnabbSISE4nCKzd2Oy6yj1qvHfqzIWfkBYxAYt3Vw/4uJsQoBqDUFl5n5r8c4v
zDLba81AfNoO4f766WzyAy+EhWTI/lMZ0C4pSKEZQ1b4MTl0Xe719ilG4/y/J8IQm6yezmS2LLRY
MGF2RVL4YXzf1QACWtet6ab7B1Qop5CcZXAhYzXQMLciOLbC97T2+FVPT3/w8xgBsSnVCVB0pJMf
7LHpq7Is/Cba6eyWFwda/sHNh1n+SUK6+R1P6Jwm4GBcdnR5LrKz6F/+gAtL19GqzoRuEslKpoCK
I5UJEnG1uBqBZaGWS5hCgbeMC7OAgwhAct225GA1KXQEOAOotLrljbHpaMY9Y594Ev/JmdvYH4Vs
hWFhP9DbmwIw8Iq3oV74c7mz6XooQ/HlusS2rAv7ReI1qXFxGfnQ1jRLjcK3ww+MPrUmOyyx5RBM
gGpatbtObEtwq9RsgbhQt2WrnHHRIDljF/4UF6eEJi7uo14WXrQMiou/ZZYvKUk2pte1agl7q/B1
59OouO8qLta/X4gstvKFRhUvfIY1ufS2jXZtfjs1ClltHAx2bEGFsRYJg+avgAMXVBK9EHZUaZm/
ZJ+xrOmkF8eFxMc8Y06iK55fGxy9oSVdGzJbQos00BrPdI69jritn+kqbd6iAt/CMGkG1F+bSXJr
jFYrtaHIfYIdmU6thVhtWn/D7JThcZIHCvnJ6bjVb66u7Cc5iallTqKUWyXIfW6j1mmRYM+bPQ0D
p2sOtH5k03fWOObs5MlehD49WJrXjr5thi7MiEfmo6aSwKp1kit/80nysygskzyxIYFouOkLfxnf
R9bx+hXbUHyQ4Ijh0PmOlgzjrXIuWWPai6hy35iBIB1+0Jun6wS2efhFQIqyy2xgY7QS4Lx1EvNU
NHejvf9vNFYmL3S/5o05t1qT+714GMKnUQQOrth1GnI64P/pxy9GVkYviOg9HbCYC2GIwazeNfS4
exCtLTyLAZprKuvuvVmF5T619GgHlD9kPzSi72PapadusjMU2Qzm9sWQfrj+YaoTlK5JmIeCp6uA
hXgo5u/a8PW//b50L2LSzRSg5rlvZcvOZu1NH6WKuctNHRHr5kMBnEwmt+wsWptaPUFENHWH4UHT
z/d/wIKw9BUsAUMSTDq6YUp5qKX4fT1CM2N0nlrVTd08hAsK0iEMZlzwYI6BoNI3bh5jbED1cNiU
EaJ58vczSI6CTbin0ALenq8lX+LpTIrPbaGwBetH/mZuLkhITKAAZxVzAxI9Rubyyu2NPXmYRavw
h1uyMomJTRFYZ2PrMlwTJe2Q1D0eKHH/hXSfW3NSENgS1QUBGZ1pDvpRJzEeczatDtrY3+YWASJb
+nJdq1RkpPi0tdIwGS2QoQN3On6ro2bPves0FLKS92bNIzW1aTHAStg7ung0xPfrBLbO3NQBXINX
gkBKQrrdxdAzMqyyQvP5UbeNH5b2ruLhgi3iqu6qTV4MvOCRl7Bw06Ung15QHqGcjHdc9XEaMO/A
VNPBqz+UFRhoKD8pSCeiVcyeeARmgqV+KXiaYpHqqazbR06fp/R24ZGKooon461TaPJh6bmx8pSl
Dsmesl7ldtZv/p0n02YGo7bAqtG3FPo8AfTJyHN/CLPBa/Toh2003pK2pmNi2wlysUR4ycKeSzKf
SCD21/VjPf/fyQOiDutbTY438VvyxVwt80RFjrCyQvoyis71QM+8+LiM9NCQqVA8YbYF+oueZKrD
pcL7yYKXHdhTUv0YBoUr2NR3bE39hx9JnK3RL6Wl4ff3xgt9/qT49U2TAIEjW4FRWvE6aHURI7C+
oyYyVrk/aXsmsH+M3GSlSuc2j2TNTpB19ysU4+2RmCEeXCUPCz+fk691htRyOO2s9pih3KLK+MoI
wq9Rj8mAu4qZceTmZbROPe3DsYuRERmzIToEdA6dYQ6X4yLmwdWZFrgkZdYDRsrRRWGWyT5p6/sq
ST4NQsN6x2qh7hCGoafbiX1Mgy4Tbl3FsWv3k+oNtyl8C7GsMIDQhHHIt3LJrarp6y7FO2tgTvsj
IT0k8+/THgZ6QzECga31cJVSRD5lJeVNXiCSCANXX2y3BK0p+Xj90m0q6QUV6R2PlfVmblBQqUKv
w5ATfbc0T+LbdSLb4vqbFQzDymmoRLf1GVsoC593587ex+NDlyhIXONjJSHZY2IlYxqu0kqL3VSd
C3pbVa4yJaFiRL4PyINqYQQqdf91rp6G5l3fHP6brKRHDEs0k2MfPRgx7lHLsfXzsuz+gISwoV0o
C2C+TZIVLcoyEVFT+IEI3pkzix2ukchB/su7TmjzUGw89rCEiFDE3G+vSRiY9aIVeE6OtNnrwG0u
It3BvAX2ZyjC+lVNZd+xPt0FFxjUQ/7+LSWSdAbRO9gO3hWuFu7F6InguzZ/G0VyjPIvMw8UvG15
j0uK0vXMxDwuVZsXviBYaGp/DOpSEVuqeJKuphgqLAbWQEEbp2Mz3AFi3emscy0Mp23QW7tLk0/X
z2vL3L9aG8ZtHU8YSYpZmJAitXFPJ4L3izNjFFd4xWcaPF6ns6UXSLIjww5Ib/03BTTHcuFVDQVc
xLFK3mc3/bJPUwWRrQNiUDqAW1KMcMruZM7zJO8XCsvGf5gJWsaTP7hGSIAJYcDJW7YMFd72upXw
Cs5xior8E8/qBohpeeQnQ78oVEFuQnj1jRZWwHOUjKhpc0kXuInl9toCq8CwYdUp77EAbx8m8Y4Y
fkX0+yXrnIb9yIXqsbll8MAcpl+Re8fmrfXvF1FGnZS8aqMR96qed1USuXb8I1n+ffbdREEelTes
fBOWHK3zKBmBnjGlPmeZ9dBU4bQ3J3M6V90QqGLcjbgdAa5F6Jq3pijxvGUIYDH9GIo59cs42NdR
/N6MsBbc6LylPkz8HJQTQg0yOp35ZEyWy+3h3hp6p7gVdu10qZ47ho12vTLo3//rO/Hmw1Z1vpC0
NQ4dSe0h9XXd/hTZgxNj8tKKk2PCFbZSRh5clekNKelQMWkMROG+T/20n/cFceroHC9PvbAd03yv
m8eg8q0p86x4N6UJ3E/s/QmrNsXTzMYFeoX8vGC1ZAPJAmRK4KtbZw5fjJTghXYyVM1lG8oLPn/R
kUw06oWz3Vos9fNxDt53Y56fWDw/tgNQb69ztEnJMrAGheCGciJREmzR2FgtqW+GhcfY5yhqnHKy
9tepyLAifx/cBRnJCgy1FWSVYaS+tbgmt2MX2QZnKYL9og9f04HCBtS7tGtuh5C+I+W453Z3oMaE
Fclk2Ymwd8nIT9c/apN1XF2YcRsuQwajbSxrqfmICwV0Pcc4BUHqJIrS74ZbgskDph5gSJmJuOXt
1VgyrUSfmY47S0R8bIrGy9j0ZDX1fU76j9h6QxQKuklQmGtwtFbqbOkuTsFYR3i5pX6o/RWVzCOL
U34CnJWXTi/Xpbdpji4oSVfRZIiNrRqU5vnRAH5LAjxorDOzBJL9WKM4Pl4nt5VZNpHYwz8kRTis
7ltRJqmdRHWipf6YkAWQ6XmyYxUw9TKThG43ZQH2mqWdp0fBhPnlbDgBAbc+0qpA13CUfg2qbvIi
bJ38k/tjmxCEMCmz5aysGI1pYASf1RZn1Jmdemkco3+4zvympl4QkWU9932kLwGIOIgGqT/q7nUC
G2ENRaDLURhDTPAbYGEhsqFKdJ76ydzYHp3v+zWTFlb3EWqWu+u01oOSAl7QorDkaPBAgC2FagV2
F5Opgm1jhfm5abpj1Ld310nIUxmruQENjmAQURScpvROSMphILyAwLqlPhUid4IBj27LsdvULQz0
+tQfy/TjkgPK28o+GWPihtPkcRQgRr10ixllq071TRuH+OabjLcKXBsMhToBDA47NZ+XeDlmaJqg
OeaXTGecHnIDSMH64A3du6ZpoczkS2KUnylsZUpjRTCxYSbefItkl7oAXeckRB8c2gnpyRoy7pB0
rs68rwInW7R8P+XLeLh+KpsHb1CgpyEpAIBg6VCKOKrGbsSh1Cxp3Spq8frQyfLvrTpF28hPKpKY
sb22En1oIySLDnby3mpPRfDxOiNbMe0bGpL4xri1M1FBfPn4FCOmMhB7keZFhC8BEW4zt27EzaMG
kJrrhDevqSF0m607bwx5Piftjabo0YXlU3Kw8nM0fOmeSKsgsmVpwd0vKtI5VSWwgDGmlflazAy0
YUzdLsvi9NhUnZ558aAvN9yym7+SMWlOVT9p75DdwkZprQbgtBYkrkja3imTIFCEf9sK9OvDpKPN
2jIqxjLJ/HY33GkKf7Z5PS+4ls7U6ts5gBFE2yYpnJbV3jz9iFVoOaoDlJzYSFOzbQQUpw/DXRgC
Qmt+aYF1a4tI4ZdUlCSXQYrOjgoNjbXLtA+N2+U4LMfG/PfPnzeasn7ERTjctenYJyH0cerPdVh5
VnASWarQx01bhQecqTOK0qSQQse0r5HrXnt2uyRwWb+HuUzar3Z2Lsov16/Xpn79oiS3axl5t+Dw
4ct1Pp6X/kMSW39inC4oSFfLCpG3nw0YJ68g7/ThrlQt4lqF8ZtzvSAgXZEwH5KkSyAsfWSwrucc
c5w5v0vI4xqYhLRxsGDmutS2z4cRizNg7Otypt0q9SCJZvS3LkPeHpY2CO/bPDiEduDkMFaI4vvk
6TrJzbuKJdoUJQobAYskxhJmEAqB10RNP6X2TWslDtNUHYjyoOzfQcQFFUmWiyWAoTVZ8CRj5NPJ
LRNvLDJnosSpjKlwFtpi13z70CMABdJp5Ixp66QF3iwD8rh23u5MBmwGhp1kzeSZaMnqmFf0AXIt
/QPXMfpxXSobETlKHWv53sRyBiYnR4dpWLuB8L1xFTlWO3tj9M00zxl57m4trnoKb56BhViRmchF
APz+7d2PuwSs9Gs8LppbArd06HrDreloK/qoVITWv18YmYFPpMtLxE1oHXAZv+cdXhrhrBDe5t2/
YEcyZZGB4CyzwE5Kjmil7xWxjzzz87cy4VDw0BYovb7Ot1xwobXoPEsacFEXZ70uXL04pUXvdjlK
MI9FbHlht3vgheo9uM2WTdE2giZa1NveCq/M8qpF3Jn6hnFPeXjLB1vhlDe1Dkm2fyhICYSM8wmz
CPABvV06k8kdIyaf4/BGq+rMEZE/UVUgvd7u32zcBUXJIcxFEFfzOpqSRdqxsqLcGYYd7wtE9qGD
lUFHazwlOvGWKPurrVUZ4OsSZb9VhKiRkZSD38YqTkaXH8ta4VU3XfdP/phcEGqSFqHfBP4A8un0
S3gnYvq+o5ZDE9VsgooZycT1UT/Z6SrKGPWaW9WzVfXrUkjVax1Zsgmiqs/T4Xjd2G1fKIxTYFEx
iieokbzV7CHWynFJ8ell3btNMhyG0vKieTkVi/4clyYmQIPuobH7h6iJ/KhXdfVvMocNwsipUuyY
kfPaYtS4pq+DMe2ctY6BcZUPRd1MX6+zudVwifw1uiMMQJCAS8n62UaUm1lSZD4yn+6CavkEKPeF
4dUYGm5Z3aCFrpsTh57p+Bh3yy4dyD7IomOXmg4auvazXp+aRN9PdeyPkfXl+udtCeHy6ySrWXVF
nsQTvo60mRO2wqnSj9cpbAU0eM2TdVOzQKAnGTCz52Za1ZgFyrNT2LS7JK73wzg75IjoAO/54VjQ
xLtOcyuiuaQpmbTUEkWp8VXm4ZdkoG6YAkOlegwgzrR9uU5rU491zLqgIcI24CakSzLQrEm4jvCJ
mx9zNBDmtX0qw+lTOjB3KaxbOuz0JtxNEfscp6UqeJPns1/90iX59YQv/JIokygX4Zz5mCOjXKQH
lO4xrlYfhprcdt2HUIu8yULjbnNTo0JUjNHgNEgeeH3kRX2zRxPn3kbstQSLSwvVrokt36+vgxlC
rI3HchFHj7oxyhmEo8/7Mn6XP6atIrrYfMtjMYbBwZ1Ap4hU6U1Ty2xKG6/dssZi8yByh/aDzko3
D8mHVgBaJgh2ApBA2qCIOLaKGSjD/qIsWTA9A9boYBAY33Fx4nZ2ovFd0f2Yqh/19MM0F4cU6DCr
bzSElXpAd63KuPwP3jHdRzjmIFDrfnv4xAhFOQDYwe9J5fL6vhTF2pDrDvPiLgZ61u38HHY3TTwo
rPfmDUMGiGLhG/rc5Lx4l7NxGMIRQg8MP2eYi2lNty8bh4v2UMeqIcZNNbogJyk5GjiyBtixiBjC
D+lYH7To3lbOlah4kiz1EjeWXtIeaRMT+2xr+7bRv+j5GftuT3qa766bjU1imMHCSCHyzlQGJhLl
WGNKDrpjNLYbj7sGK2YS8rlCIm+JFT5IRUuSHsDLRNGs+aC42CUt3nPt11lzerx+LFpXiluxFfzo
F4xJUqzSCT5lJRblw17jZwxf79Hu62a4C9dFuG15L0hJzsuMBxISzUBiwfqaN+VNatwETNuFSenO
/CtC1yFBr3ztV9WgiPA29ZECIZaiy9P4bcB10azGsgsYXV1gL+r40sS1O1YKIpueE68zA2VpaqNe
+fZyi8wu9a6HJPVIHER4bpPcSwcY82DfDY9IJTqdThS5ms3Tu6C5qtKFN+HoLrOA9Zj5dnPKjc8F
xZS1mR8Ax//h+uFtEoLo0FPAUQt/tWwXhDD0hg2HXQ0XnU3zoZyHAWFQtXgtCW2n60vFm2PzwASy
g3+Xn2UkjqgLm7ob4YeyMHd042mIG8dSJQdfYzn5YaOjeRUxLUVM+9tkGsE2sa6CVRztzOtE258C
jnIsq3Q374XTWtlTk5DSWb4lbXao0E4x6PsoT49L6JWzUJW2NmVsw0EZGP2GjKXDbDqS9b0NLW36
d3WbL44oe4fSZWcmCAKun+eWgA0d8zVCtwiex5Kyhiwo+8CgiILQcQpSw/A0KG/8aqhk+V4SkRii
BunaeGKY/o8qrynOOXq6rrOxZSovKUiRoz4mo9FFFk6wzFyj/64PB+yiczrUeQ0M/10ntnU+BhUE
S2lQd0Qr7dvLNtt4aYcI39B8Urp1kZyraT610Tuzx224TmrzeJjOTFNwdDi/4mleXLcKLSQIAkTm
p1biNoZXtOiuUo0AqohIkXDOuzmPLAiP2U/FgOWw8S7Ls//IieTMaKCPPDY5cC2Gs9B01yputUZ1
czYV7UJc0skUKYaBqgbiIqMrjnWu4GHVot/0GI3uFo4dcRuTeFj6JGH2gsnCwaofkV51myV96nt6
ngxyaMvqWxjZCpKbio1ebcLw1CbosHura4MxaKmJt6gfx7XPLLTWmKe4QuUQnc5Icl7Xtk3xWWgf
1jmK3nAnb4lVJg3qtksxnE86+GLCx4NIzErhqzbVDQi2HMOgmHeSdXrIzSLSphxzg6lduIlRU5da
vQ5/PBaH6wxt3lRLYD4dzgrT2lLGatISmzUEI4r2SPcV/dhE4X7qU4cn764T2ubpJyF58WCHjlUe
lBhzq7AHpBmmnT0+pb2lOB8FOzLaRN21eDMtde4zHjhjLr424i7K6l1uhbvr/GxpgklWzBvkF9lv
A/TpXGYttcLcD7sFHVcWwCu/YTJBpXBb2k3h2hGSIdVCZLFlg0n73oL3GefhZtbgYquw+hH1+gfa
oDKeBw/X2doSICy2aa+j7ugylhRcjHkYYptd7tdN4xbiR2Ige6K1+2K8v05os5Z7SUkyFTnHGMJI
2txPALTjGnOEjmm7ZfctFdY+JAKrXuemO9EwHTCHYf/orSB0e5NowN6x/USrLbfNzfAP7sPlV0nW
RIuxdHGacB8q8yMX33XyBeW8KFcBqG3dBsEQTCDCxmgGlZg3xiKP0JwIO5JWO6s7r95k7FSYQlvW
GBAV6NNFn9faw/3WWlmZEADlxECgUbahI3ov7MvPvKvPraHtkh456VhXXIst/cGdwLQAE2iFet2Z
fOGOGxZ2BeqIOQYpF9OJhjvDFK7eYwnF1KvMpIqW8ZY9NJR1gq3jYui2eS7iXZ8lXoiEQBAs3nVl
3bqFSPNhKh8NO4YuN+0gciqJNrPcN43JT5juB0C30tvukGXWvspSRQ/M1vsIvWTYDI4maHR0S0aZ
6g2t8g5N0HMOKC2rt96107PZ2zcRuzHRAoT/dbYnS2Gh5b0hrwk39LEZFuafOGBHpLtPo8yatAhj
tixCVinq7oO4fV8gSZAL82AyZGyXws3L5JbU4421BE48tn9gfmwbHdlIqenEls2dMSfxbHDM4dpz
fR5r/leemG6VDkdeq6pDm9qDzDWalnG0aPl6qz3QybTUGaYbimX2J3t8x9EcOMzsVihj7w1SqMYA
L0igOR/Peuk8i64AKv+MRnNRfMRCPrfpJ68uOPoFnq7r6SYhvAQRCAHiC1Nsb3ky9IoVNccJ1vot
E+yuyF+K+axZ/N8/OhnBpAGARHQdeQ4pO8dakSIthikKqpFTiLbGnLRAvVbY4g0j+YaKlIWs6RS1
YsDkRIW0VcLvYwYM6PIPQtY3VCQrYi5dhL3BOJxh0N4P6Mm0tAdD69YCYdHFXsA79/ohbd0zUFxh
fexXHyCdUjWPI4urdYKHW72TWZlrp/cW+zhb8OjVrsSutDIcnJr8FQJmDgM6p+sfsCVXKAdS+shb
475Lml/ahTaMJcE9p5NT5S94aPwJ+A+7pCE9N1sLlRGjB42cVg5K46agDssVNZ5NRlDjp8gCwOfI
/R1xlqEWWQHMJjFeeIFURHOf2Kpmi607ZRAAmAiUxlEil6TVLzUZ6jIr/SWm5aGfrcoJcvNHRer3
QNRqFJ5mk5pOdKAcoIIIcm9vcJ/QidmpwGxIuJwao3PCun7ozcgrCtXmk/XDpbcaA3QITC26YzAh
Kik+YQBtjGlY+pH9hM3cS35KrBs+Hs1EEZRvHZMBP4ZsDVJItjyKUhOjqqxAK3yrLndF0J2RH75N
B/PDv1frSzKSuZgSy0ZBNi39dsFL6YD1H/aomCdZb+ZvIrvgRBKZIdoJSOdJ6Y9D5ujDS1/XfyQr
oJcJdMrgBbjqx0X81LcRKXkPJqz6IwhY9hMZXq7LaSO6WGfBf5KQFJpPnVhiTML6OgaQnXgeGsfu
FrQn7NJ4uuET9bS6utFy6+N1ulsRP3K+mBHSUVphSA295Q0g8WHXcQaQjbIxD3aVV4cqNnsnDjrg
4BMB04tA6zBNBvs4mhwjyBV30yIxdyLh9ITSZ+KSagZo5fUP27pzGMXm6PrGpCOazaXvasZotJG1
9Y16PjCb4zGy7GfztlxUebGt7m/spgEG3hrWwUWvV+XieCd9aPEgwFXQE3aaRb1f0pNZix0fbVd0
LkEpdYztI5B+3PDO7tg+4KM3l/HdKCbXaB4sqmqW2lJpABNwTIAAHgDZ1Ldf1MxAjwjjsvSLmtWO
aGjoRjQYFD5vywRcUpEuTjOORjmY0LlpahvYz4a5RgQkSBHM1f76aW66V/hXDBGa2IiNTM1bjsyy
NGJ9KUokg144NnCMaDOr4rVIORIgGN1U+nEybrAZ0q1sfrLq6Q9MOHrzxAp5hkGT15H8izOuwjyx
8qIpUbo8z8Y5/9xWlaO4w1vyxLuO4yliYp+TnOeYxwIo3/9H2nctN44s234RIuDNa8EQ9KJEqSW9
IKRWN7z3+PqzoH3uabKIYd2ePT0PE9ETSGZVukqzsi1xazVnhclqqjwrGBjPEBYR6tKUIQV0hAZG
crS3If7SsX9PZIHrLRJBsgGuCLCdeINc35bBe7WUaAOIBCfkBMyy2mdd/y+uBP0waAJFtQnnRVke
o0+nHCFPgYH8Oidasi+66JeoYCIx+TfhAjqkVBkzrJKOgsE1P3UEGLqmKYtdVNWrKOM+R/GnkIZb
KO99OV9w3/AQsgS1QhUN+1uvCY0RHwJ3qcmBktN4xCg4h2v8ja7haRH1lpL+uE9u4Z6uyM125EKq
tcZLkQer853ejsTLP4QYdaa8/Hs7gYnc70KTjsCObp/1hrTkA4+HXKMnOGvqle+GSszw4kvtDaqO
Gcb5fmRMTM68XvDi8QEkeiiKXc3pq96QHwL/uWjDvYrx1akurDz/QCutmUUVqT1sn8k4M04ahnYt
GF6U04Ai+40iigaP6x+BQYosCdu62Ol5sc6rapOxoHcXJAQDfsiJo7VztkaUaqFq0SZtlBS7qlZI
6R0CeeX7GZHSgHgDy7UtsINkNcIK1MkkTacHQDTVz3QtGQukRgRpsiD95bsSBHiy3ZfDJaZQVVdw
dyBy09Pdy603TaMIe2E0WA1Uitla7bPI6TJZIF6BOT99CmSGWC4wh1gcFSZwB+BsGpY/Rd2v7wDS
tlOSwo6nFjtTIvFfjL7j6GRc1TweKdHPskbAWhZjMApMYBj6qim4eBMGBreR86FmaMDCIc63pIrz
MI2m0Di5WcW3SOqiXhLif3CwXVrayGUbEnVSJSfLQoNoeSMxkgZLhwiCyKJpKA4BT/Va4IfGaLnU
y8pd4lUfXDC3qBve6r50LFgpNN1j4B2ZOkw+0nCIoafw1RDI5S6o9zqgNyoDixIw/vH3VJAj078b
LNElRalurHhRlmtRtZOAnqtNzygJV5z939GglDfyB7GWorjaJblkrkrM/wkxow1j6ULQOYBXLaIl
Q6UzYE03irXehxW8YuTqU/Urjf7NEDegmjAThjY53An9yJQaQalaqagwyayufI2zhNK329Zz75/W
LDvXDzMwwc9ZbhlPCwAaX8tWllf1BCRPPNJVf1fJ76pQkQq7UbuQBbjJojSr1oXvaKIigXcPcoxe
PGnRW+phxk49xtzbfYZu7wYMwQ7gavBYu7mbOtLUZpQ6ePdPYSQN60nO+jyVZiiA6+S3iIh2XKxZ
imZlscrQERYFKuSSSzX0gxYM9HaNHUX3T+dWzfFUAd49wis4HaDlXl8CGhbGplDx8ytvpRkZaZoX
PWDYyEUayNUiayBBsOgubr7MkBj2NdxAddLDF0AX8+LzfTaWzgg25P9I0AG2WNV+OaiQWn0kWfcC
ALr7BG6FFShUMLizWsBh0mqBtTnBmMhCvovroSKByre7SihQlS+KyBy4fmL4ye+Q4loPrwlS2lEM
PcaSAEWzqzpTH1dFYdXPXWlXvsNtwmwvdAxBYDFIybGfZfLAo165U3NPMnW59NZDyr1lPBpTpSqt
GBZzFtpb9oACgRluDSH+fKEXyp96XJC10gT2OKm3sgajVjLiAKGvbLH7KqXGGoScI97YM+zbrcOe
zxUNLjzCKwXj49eEO28KNcnDKwltO2nhpJlvYSeAVwdmGJ/uy8wSj3P9YMZUxwAVjXaO0bGozUQE
WIZW7VKg32n5xsPuBj11RC8iua4RlRXU3SoCpgsBKQQvAaet0ivi8jiXEOTw9U6SfjUzxDajlXrh
+K6+Tx1fJkZaH0v4fj+ESDwcPBL5xzwksc44vAV5hKPDsSECQa8YDQUxQ3Qa0iTWCOq/+uQAWVAw
k5cyE0mLDM1kAK6NOIfefZKmtaJNg1fvAlVxCw24KOeWy82p7DaJwqgLzodDCT1cOAghUMBbiW5D
z0e8nkU+bOBbQ5ID1kYO8Jp4uy91i0Swh2TOe85YL1RIVeXc5OsyiPg4rzx66VonqV/u01iQbF2/
oEGFVBz23metnzQAlOFNPYk2JZpbB6yJGEPeDopfUh+ToRFDxotlUbh1DSEvYi1oFiV8VSd76jim
DdBHHrPs1PesnPGi0OE1K+HzyOTR25cSPccwXV43O758SAYPOZrBgkUaRNG+f4ALnKA+rKEsO2cK
pRtOspKXxn5odyEgHGypL7t13YQGy4nM3psSOPTV4M2Kyjc6oGiv1XBN4Bmt3O7GbDITI3nJA33f
CYLTxw1R0/5xbNNHeco2SrhS442gv6jd+31Ob0UFbVdo75nRaPHuow09/CMqm6rUATvFy+wAnQVO
xInICou9RyoxTuzAR2keq03WyjCm6/vUby8U1JE4VLDUArkkWrubAmFhU+rdDgN3ZmdMJOFXcO+k
UBlPslszck2I8mdCp2ee72ndLo7cLHH6wukx2uPvOZV1p7P+Xt8pKu1wXKg2AqsYQfq1A6tDr9Jr
tet3TR+VMUC8k3LDS5luZwDONcMJCJaGkXomus8rUgy+4HB8na/un+utkcGPwDQNHrx4jaBueP0j
QiFVowYSvEsnzxp8IEhEA+EqmaHwC9eHvCy6e6AoKBrSCejB87JR6QHHqPd29FD786jkLigyBplb
GZ3f7gAAxdYIPH6U+WdcBCM1aieJFldAFVRKfltI7bQPOMw6SV3y0WhA5VZHvnblZHxCI7rECEjo
xYhI1AKmFdM5gJhDU7hGM1lM3aQPuSbsFAAXjTKWYU3nItknX31kxVtjehzFiPCd6bWOEm+aR3xo
NXrn7ncmP8XemldDk4XBdnvu+jzGDJRFzCUi8z8f2MWBpGKmYKI4EHfhUBf2WPGVdjKyqCtNJVBy
DOYVqOgwTOLCoBLA9QDkMw9M4Krp8nDXiknXJBPWGWkdkTB6lhpYRKnpBKCmRC4NK080e5wiu1L/
3hyjaIudIRg9RCIMU3rX/PpClOR1Igg7KeWwBS9WlV0dNuX5vtIsnCqagdDJhecDsE3pXFGZVB36
332cahYKa75TK47kGMcjrYSHdg8oAoZRutVS+DDEg2gim7FH6TxYGU2DrmHR7Q7TlSIg+1RgaX0m
lVKl+2jIQ50hyQtvFlS/jG+8MFT4b8p/eYW6RpTXwo5XrbQ0ZQ3b3EghWYDPx4I345BiDGf4awt/
TZMKRfjIU6pez4VvMIyif2itXClNYJDfv7sFEwGUWEglevGAUqKL1xISl3hUINMn7LRU7ipzUhoh
NZO8yvBuSeIyN9Gvi70hetFMlh9MGEFLOUA33v8Rt04Gsfd/hkeAAXGD64zFZTo3cB1+BCeIK+SY
dGsA5pkjRJW2VqbQ6Vs5ZKjlEs05BgcoG/InqMZdMw6g/GkAvJ6wG0Z9N6rBfkQFkOSSUWHVB7/z
jYjB5NJJo1sDBT8N7XOAuLsmmHBSLTfAMtxlWf8zCDCsCLRJMUWLJWAn3SyKTS6vSRlXDOldUBZ4
Aag/vCvaYOh+XaEKxCocYPPQJcjZ+tA3H7mYGmYT1d3IcOILlgAAHnDimP9BjyyNjm6kKQJNbDMA
xpP/2HQYY49Lu1WBRYTY5L7M3Eaa8GqonyLtgjmCG9DcuOeKqgMgHDYByMFHqVadI3IVzzi8ZSpI
FKOpE3pP9+X5CtY/C7BAO/RVhyQdi9aNi57VKb50RXi940MQCxQG52O9cEt93+R9okXSTk/SacdL
7W858BuzRCclw6osU5pHhdF6i9LIrBUXlApoWhzFibTzEuVz6JWnUWkOXOf9un85i2Tg9RF8IEQH
Zto1GZSjUT5NUgmNNiIAfAbfWM3ZErco+YmRhJtd2HXYiD2LwAEGlgvWiN2I9xTwClf7qghM+GSD
xihTKn+UFW+m3YPEcSv8+9esoSIHqyFgakmTadZKTRODFo34u3Z4y6aEGBhuE1mwMbdihyo0JA4d
mMhdavROaV5OQgUA4SpAlGWMqBfjW6QOMcMgLRJBxxUKLfMqA50ySHlYQZ4HH0TkuuWtssxR9uv1
Qg//DSGAg0PJFVST6JEYo42LPFNKdQbXLE0xSxH3+FPWfP3tzeD6US/FqhOYdcz9XQsdP1VyhCWf
Khai1ilv14bWlW43IgQibVYK0ePfk4Pc8ajFoTKCh/U1ubbxKmC6Bdou0aqWdFr3JAe6q/49VAf6
bv4TfMzTohJFZmrLHiDUobYLuHI3UwEI21+nbwz0eiKzhm09aEqg4X2MJFXzhPO1XdeEz3i0eKjy
aV9lorMm8W7dw0wIqLXfSUoY7esjkyOUfz091lBUfK9j7pxjxVEqO6HAShAsEVJQz4ZnkLFtit6Q
WvUt7xUBIJzV3DD9Hgi9PsbaeSA7s67nPqWbVZ89WjT5lsf1ADbLFpt3SS+svgUaps7yrbcBCwKV
/+MJCyCvDy9oSgMPUlCSvL2QVwdgMRVcfRD8Eo9URjZ0mSsYBazaA1w3/RbvS6jxVOL8xCgMzMwX
A6cqwoc8zbNtptcMxV0wRGguQ58FukzR5kNz1gK4vU35HlFDgMo84QT/RUOn88/7+rpIZa6UoXcE
ERg9dR3GouJlYikCmSgqSpJJYrUSEPz9tesDTPx32zaOD7ElJeNlITR+kQIgvtGSxIoMjO0kHC+Z
pSoM9r/gCCMggF7BHAh67a8lIg9FIevrBpGdHHYmMII74H9oOqOisXhu38ufYR5gwOe/vwgZALs7
6XrQAeoiSo1HTFhGjpoFunWflxvpBnIvjDYG2DQeCUS6w5LrAcTnA/Ro16Y+qTz5EQvjrFqCO9fk
JymvGUdH4+OhijDLAJw1mi0xYUW3AaByH1dJJ4jnmFj7fbcuyef6vCalRQrydlBM0+WsE4NHOhNw
Q3ROa14cJScJhSHmIBqsG8sKN9Xvjbv9un+QlOre0KCua0B3SoRkjHi23n8wgmG6b/Lm21RYJzRa
GHsJvu3sh/XRX0dkY7qezSBDJ45uyFAq1HGiVxtotD+/7BWSk+NA1qufDztiHtwn12Kc17efvggg
b6hRIXHjTVWlzZeytV4F533fPx7Xjz9XNrc6NCagv0yWGHz703sU55D2QgxG5GHicj5Gay841Xqy
3gNzvV6TwrVJRjpbMp8j8vTbWDNYpfMYN6xSBmOS+THmq5kwoJp/TBDy3mVyN/uhf+buRpM99f9x
twXuFbGcMxncdWQ9Pvz8MTqmyb19WfclfvkG0cU7L6lHNlylQiS03LdTpXLi+bWx9k5Njo+B9bj6
SeyCCKZHNifrhXMYNBe5vKBJqXKL/lrPizzxnK35aXUYd286Odi5VR83Zk+ennjy5L7cp0m3hv/n
+i5oUqodJv0gGci0na1gjf5UcyLyl7DJvyAsrm+dTqzxj2V7dUGQ0nevb3HokyGee9OXiWhZrmd+
RYycwfyRG3m5IEJpe+RL/Vy1Es+yyT94j//toVHqreVqFuHRIJ4LC9IYT3Z3Hj7HaOcmK/fZrJ5P
ickiST1Jb+6J0m+pT7mwQWhwHs08QWb/9adpZnttfXI36KtwTkxppJznDUFKr2OjRZIn9KWzpX65
v18ERtKAxnahv093s2nTWMl8CMHb7jlSmzn+rN5EaxMQ12KJw/f80h15uBk3iH1e6SZoM3Y7mvuU
7I/H43n9qK5/PTwQ0/74ANlNT6wvVip02e/8kUS6Ey3gglriBFDevg7WPjCd9fqB7HTy5pum+cWQ
Ehoc8eZQKQsi1G09KDwuLdhtrff32vTJQB7U86oZiemevvxP5tEyjBbdRFFVmHzoeBUMbh341e4p
sepVYKEMI/weSb9146eR+Fa0YjoFhpLT3SmVnksJ2u7Fc+O87PfBwz52Hccn60fZWu201c4UTNGq
TPfrdN9mMjSDHpbygZCXxylU8fMcEp+wOrSZl0hZF7QjVEk2u569NViOM5HH1QOxbXvz9JsZqSyH
XxfySdkVTU9DP+shMdv3+oTFhA+Wb7mMGOEflABRIvJPBiafKZs/hZEQSUIsgaN3J7EmCOX6Ab50
E5HCPLmnk0TuXxE99PW/ivCHIuUAMCQ/CONMcZus37u1nJkIvLr9SNwTC1ThH0KFP7So+6rC1h8E
wIueU/JivQvW2XmEZfm5ImZiPz+dTl+M4/zukL21Zn8IUnfmyULml2oE02x9to/HCbDiFlbdm+VA
JrLG5h6yI4P9Eb5u3Cc/IL8Dkpzmp4c7PcQEPorxsF92TX9+DuUpjL6QhbgG/1bsjj1J1+mTxdr/
9A9y+n9E6Nnvpsy8tGvAcx67xQ+lcoj7vHFfWvLfMfMtyhdxtC62WjPlYEb5jM+mZ7ZEYYSW9BwI
LZvf8nRBopArbF9PA+n8Yh3VyO6tzcbqidv1hCEoy7E5gEv+V+9oVMk0yYKpwCTjWSIK/rz2Nt5Y
Qm9ZDL/DvB35+vXRZVkTBQUIbbmn4MlrbY+4/tMp5MmWQeofXPkfnihbUgyAuQ+jWfj3r1iYTkYT
bOXknbff0+dk659PBYJl00wOb+ZTxJie+U5M3FE9OhPTt3rq8XU4q96r8+6sz9+2bEWIjWfrM/wd
/rDkZdnP/eGYsi+d5teTNtNszRd1U8vWYYNwhXvYfrnMcIVqmLmRTcq05GNbRnEB2dxuR3PvcMRx
1quOrGw8IDd4KN830wzLQe917Mu+HCMD1KzAI8KpeXF/szhiiaY0c3yhbWhkAeIMP3OE1QOb/dwX
fi62GMDLZJbtYNKaY6VLWjnqv4Mwa/beUYHBbcL+OtyZ9YZi+VM6fz82nlqo37f0Oprqav/+Sc7k
4cfbW2994AHOuCUmW1RUCQwRwNDFs9ALCPF0vA3N0EpMixFXfRcK7yiXRFmR1giSjP92JK/7Yv3+
yRG88RHQEc1eEZ18ROQ5QMAwEoQMDLO/GNMhqa8AAWGe8KJYVDCdJklyLuGBUNvTydoyvj/7wBvW
Lr5PsaZiCWYKXHQE5gZeIEjlN4T/Gtesm1pU3wsylHGUYYM9ZWbjBcGwtj/Y8+P6vs4uP9wuaFCh
VaeHXh0bYCUljQMjsXdC0m310IrP0T5YFdbA6MxhUqQM4BD7np+l2Xw54qqxXg2CGe7BxIvGZbmX
5cDxgjvKAIZto2GzXiqdK6ey5psadlViPT+5p9+srOr3UO49oaACJ33y016WcZIt6FhOYKk7G+p7
YjHFED66SiHKvDzJKniKMBhxfvrdE/+TIRQMwfuORC4tX5FpfZGCxMteNsvnjiSYqdYdpjWf9eTO
kX2bqgs6YlxiC7QPOuNq+6qu3tMNN5Ds4Lol69CWg6c/kkD3uBh6leaegtvZ7yM0wdqIKnpSwuUy
836sw6OMQ+JxJeBsQam0X62j4wzkMdv+TIiNCNfcvuTu/ctadh8XnFFWAhuJsGS0wCFKJCWvSG+u
Hx8186EhD7s3NzF1k3ltc7b03rVRNiMup6Hx0LtxDl9UbjWYtuuejHP6A+18jJcfkznKWOSJ70eY
7Z+NBSJejYC79epRnqswtrmBxWB4rW9ghXu8URajzL1w5FQQxAq69+3+6KwbMh3qn6b7+3T6FyeJ
ZgcUzNCfMpdR6XdQ5xno4ZMbhDMzzLGjEfkUlFYnbjBQoP+4Lyjfxb5r1q6JUfFMjyGCTohLaPX2
FekrJHbWq5VxQs0E/zA85EIm+prYLEMXqm1wXQnQ8ZkYUpxk2mF/VGCtiX2o27kkxCI3i9w93iiP
X9Zy1U09yGEBe2ONprgpCVCDLW2/w7DOWRnwhjEZ/plFk1J0X87GOAor6YyOvTSzc8yO9/wTunUZ
93YbzVwfJaXgQRamySCAN+sVLyOAvIR2PTqbzH5y3Yljhr239uuaHKXdQsQZQt+Cre3rnldJ9sHv
oGj3ebr1Ydc0KLXOqi70e0zBncvecl4DU37gsSzKNO9TWXD/12QoZR6rIdcBPiKhOrHlgQJk5z5J
zfEot2YrIOBgSeEsZfekkAoBND1qVK4GPUs67qtzzJFpj3wY00oxJI9+BY0TWmQr8fuK0l/VM0vg
5mO5wwbdJlUgxJjUErcTj+QVQgAFRuT087WzZDsNHjUGPYZ80+8fzjDEqZhPbf8SfgRO/5CxjDrj
XiTKOnR+XGNiFQyNp9dtdJZ7S+Wc5KVAYmHLkOyF8PZK5uhnD6eEWjrpoPWytziyJ966M/HEeuoJ
K2W+UHy7JkUZBi0QG1X3cHDo3I8a0j4EoMPKBi3kJ6+pUPYgSHO5yXVQedm/ti/vo22Qqdi0VqXO
D8cn21TJW0LIgXvb7rfccb+1zPKIujEqP/+tv6TRBtQwB7z5MAt+qJJ29QvAVwisXHYfBktiKMsR
84neTiMcc2+iJthHa80EplemEsu0GOLPsIUSZTRaIfLrxu+QoyRbq+gIes1/xk8s08RQMnm2+hf+
eKoBgNj3s1gqZG/pK4O8vx/PZLXC2uiAvDAM7yx5dyyITIUaWeUFMXANpfPr4NsKqXaWQXygaNjK
qQv27LqHzKBHRRu1mFdiAHAwlCSOQbnZoZqqmZbwYFgtK4G3UCC40gd6sI4vxZpP5pOEU/HeEXLn
xDmuUdbx1+F6h94gprdk+TEaklVrvcYve7BnwRwf9yTd92uTGfqyRIQyJ35d6l4zgUpr9pt0JEh6
NSkh3LOygqVEoYFllhmRBt3UXo+jAWxySMl0fNFPJUpVLTMVtPDwu74uKtSogrzx+r6eA/pXa0LG
a7C81T4O7Psizzo8ymBMWM7Y9MZsJVMybTPG11mm/mYsrQgqvuvARfqSq0TfhIVZ62sZs9SO8Waw
fBjjYmgE5ayuRyD6f59ZZ/EvhiN+tSIR3dplFZxZok2D0EV6AhgjCaSsPYJbwXL4fe2Ub/BkrKTg
Qrb/ShJopNd2rEJ004OUip6BVxWIlfhzRJWrJmt/wz9VmT2sSqjvb+ZziGU06Ab3MlNraSzgTySU
OfaOaKOfK8SLKN1rtrFqO2KK5NlszcLK9gxjzPAv9DoNMYvbOJ1dWdLY8mSeOTPRLWVivYaYN0mZ
D8FDSNpWoDPOihZYeH4lDnKWCLEYHC2k2q5vkgpJhHoaU2koJHTsvOwxQt0+KofpHck2H6U3ZsJt
ocR3TY4yIWKHybNyfoChKWJffOpkDua2zCr3/KvvOE16BB/T/2nKKyDTmy+v2tGxRLtvbRSjJtt2
G8W8b7AWMh3XXFFxRyXmY6zOT+YXRUB8v50Kwq96E+gjNibMTBIR19UsnUV2dv13uKSBfP1EToEZ
NR8mtiwVnmnyJLZ++w4rOl42yMDFw/wn6gB0u3CcD1HVxyOC49bE5gDuJNcmK6ha5uUPDSrM6Qyh
HbHDcTZe2+GHjRQH+c2qo/xD2uYPESq2KfW0GiYPRF7nLtDaXKcmmo4O6DjaZCv3X75f/pCj3kpa
3APjZEQUsN2/7tO9WVvmE9KIjKObjcGtFPyhMgd0F+GoqmaSOmEB8Pml4Angr1gWYj6Ue9+njFHX
iHosVPh+TF72kiUcDniDucwOrWWV/cMGZYjKvBu8YfgWgPrDcKbt3sE/aDJtvgwzO5Qh6Xfm6MKb
6Y75O3pmqPCyn/5DnjJMo5Z6ctWCvHN00AFtYwKYEQosdCLPVuIPCSquCbNSDWRl5vAVDhqNyMfz
GU1v/spGEzzaSje/Des3QziWDS6QTmbcjO8Ff9fSwcVyD5DnCU+igES7+JC88b/kY7vObOwD9p4i
l9m/uHCSGGLBEpUZwg5glxSbg5IavtdN/Hn06gl7uST/zY8bLJqPCh41vikUd7lujG5oiFhGh1HQ
A2Kkv5yyQrkeO6EwIK/MQ5HYdE9pOvrEBIXjRP5c1Kco8YmU2Xr+477MLLyU5hYSQKJgiGLeT3p9
tFrojXxel+J5iM+qoJIQOJT3KXyP/lC6BxLzYNB/hsUoNnQFEwZiWYkI62PymqyRtX/3K/OYoMbo
H45rYfvImavM3f1QSW8VBJyKTrurdwf7uVs9MYRpkWFgHGOT3Ax7RYPhxwByVrK2QPNwgJSBVFpK
zcLqWIpHFB5wNYCywBYnAINcH2qSYt7Zb3xEd435CtzSgBga6QsS9wSJ2g166IfIUg8e46QXjCiA
32bsXknSAIdOeXBfF325rUSQlSWSd243ACWPGaHPEkFdJ2AEARQN7CYs0aXbjjAzlPhlbsACHMv3
7oe34zab38D3Vx6s+4KzpPZXlCinECu9PxUBKFXOViPR2bBjwYotd9sS3ayc+9SWngOYEFEMLEqY
15DQG87zpJQRIMCyxSQm+zKzO5FMPhIjErpkHjtTxqRFPR24/aCSbvWMEpfFEM2lIgk6VvgZpmLG
36IvcPSHoZI9DiHzRjx8Dm4TktBFgK7xq3Rthk5mWtORBQO30ACigyoWvAgzlibAX66lNVL4Zhr5
VD5L1Toy3LZXTR7gfmb0WKwMddeOZqsBdoDcP++lhzjOGtNfkFXMJtKzaHwPXAjNE4wzEuN2txXX
5Tog4o8Ty5Z/9xlRAjuP+c7wUkC0wRz7NX8pF6nZUEogZI2jaZUf/NxfUL0k5KiufTRVciT96PBf
0l4IzB/YlFxa0oYnaCcFLp3wwPKhS5H21Q+izEMkGFmTcKJxrm3/sE+ccFOb777LEe2QJKQ7RHYe
kBOrM3H+6r1joKyD1wee4mNK/ZyExHiMd1CkJ/f+nS7E2BeMASX6+qSFFsCJCbCpz2NnZQEw5LfD
Vl6HCiuaWwizruhQEqu3Rl0LPuhso3Vrj4bZ9Y5xkEl9Nu0kszDQTzZYa3yfuYV38xVRyo1FjZz6
LUb8z6A52QDk6Xgr9z6aAX2kyvk+LYaI3ICRZn6syGWhzjIrbvoPyeprEjmpqajksJFMW33NLWaa
9r6EqDxlb4M+4aIpxbFa1ZqzB/OQmT7Dpi8oI5YDYeAemFkKkObpKUqurrkk7z3jLFkSyVbY5TNY
02oy/Wfu2Ky7H8qqfo7w8lSIpuz9GAtLnTg2fRTo1tNj8Z6QqiFxcvaVFQuB4pZ7gJryWFoD5CMe
zFNCxTeDn2I63ztPpaXWGMZN17lsYCML2oSTxNFYYLa38gR62CYB9I4ZWkql3gpDxmMxSRl751fe
Pp8DE5WLV5azVucru1b6ayKU7VPR8mkUFYi8vB5/Oc5WN7fIdTmCJXQkdfPV3rG2e4whHNeYafXd
4PjwttnYweHjcDhIm/QBr/ET0M/JZhM65mbzZH6wkjff5bx7P3G+l4unnx9Ovuop+IkWOuw/Pw1k
zzsrRzvzviTn1WGDpqlpsxHMyXbRKoBNIixHNCvuzQ8AmoUBHAO0CNJedwp9Rawqz0M1cHKwS1hx
J7d/K0aSuPmRe2P1sCxeyR9ydMIjBchYPFWGd5b1wozUV6VkgDMshJ+49AsKlCT7pQR0mA4UKidb
hzV5Lwlvl5vSNMzg4L8VZHipTJFh+7+bo+ljBL4JlloDtozHYV7fY1gW+pDlmTxPxeakJLJ5DInz
SFboO9pBnJ7RMcMSnoVpGsQQiEVnQBJgn3xXXy+Fp068qA57+YxHhWChoRTtOaXlHQ8fPcnt1tYQ
yz193DfO3yVbitMropTmYpbdE+QGRCsLWlMTjCWFvzxr7exft1+G9fWVu1bfuWUOtdlkpnlSsTaq
IKe/d4PXzFPKjX3OHdeU+B0yEkFOvkms8OSfvIc1GV8zW/0hf3Ln+6wv2MgrzildFXldGaOylc9Z
SN4LiahroDCzouAFfbwiQgUqfiTWSa6AiGUc39Vfj4DMGVYoop3u83IbrFydHt1rFdSZNlRiJ5/1
VXB8fJA23Nd9AizhpKdNxrDQPN4AhenIvzdIBEkWJgrWKyJbu2HTvybEfO4Z1mxhggJsqdj0AOAw
QCPQE3vxmAL2NhlxehgVxwyDb5/r/Zlw87Dg9nGlmStTMZ/47UjCjPw+SWsG04vHekGfyrRx8oC9
2cowK0eKBsS5iuOU5hnBy34dmw8/5hnrw/NTsAlsZM0Zd7qQHL3mnlJNRGhZGGEf+bl7DT/UDTRz
cNFwCaNuP/zY5esDgBoCVhvCkum7OnNKEfHWx1/PZz4PoFrOUXHPa5XDHNyjZttoKtn8Hj/nE/ct
i1nFWtSWi/OmVFIaaxXpDNBGO4aPUuBL8rQm08m204cPeRchBW0a/6Yf4vqcKR3F5tNOm7DWDU8Y
J7POMH4rGS2YbxpLnhfexKCEFBwWnSKjApisa7eiGmGU+bqAG4X6fArb9SohOwAR2KhHhNZIWN1H
Czgf1wTn/MeFS8lDX2uECQS31v4dpUDI0KNuParWCi2m4hyzmkhAMKs9i6b1gs85bLgki3YFNPeD
LPpL9oUjyOvkIO6+tPP2lLzPQ0+sgshS4HV1spSmalOaa8YAiq25tZzYLVedO/zITePxF7qHVg0q
TR/Pz9U+xikb65Ny1Na6ndjygWHwl9XngnVKacUmUIQgxQ+J0fGyd7o18KYxGLIKd7udtCnIJrfQ
WcT/f9Rhl0KlqzOgNLfEVjVBiUG6tF/Qz4a5inxVjQh4effEnL9aiPiviFGqKntSN3Q1P/MZPXTZ
uc1NRSMVb8fqUY0Zz9WF7Nm1HFMqKnISlxfFTG0yuwx2kH9629RoczzNVVHrvtlnHSSNtQ4wXM7H
jmxozR7PC510qLBhomee5wFiCMPML7SBX/FGA9HpFTYeSxWMnr4vN0B5IWSFaSIMs2Hs2Mzs0NIY
bm2h4eKaImWG8iCOw7gBRQUFpHdnFa9dxgkuOs4/WqBTdqeemlRPelAoLEdxsaP3YNuHDZ47iHxY
yc5lP3lBjLI2oaRUkpLhujpL39RENK3zd3zwoFsrbpW4qcNZnMXacbQcnFyQpUxOYKSRKMQgm5Lt
fo9hEsRDzlq3CPlJdr2Fp97G9Z0vlzWMwzIxOmViEqyPSsYchF9etwhJHEeAhcmfOZusfu5svCo3
T5yVmYkZmSxZne/t5rVwwTNlYqImqXu5B+mcBA+qKRBMLMCZ7NAmaX/Y5hNSfSf9XzwBL00NvXAj
HfUIuWwQ5eeRKtztOTUf1yvPWR1EdFUxRJfFImVqoiBODLmFqdlu1d6sUCCeK9H/ZjziSgnprRGN
UulxAGD9c/AWPIlfKmqo3FtPtieWoH63P965NBp6dzAETuVjCfIS7JRjfMBs9b59qXaC9bme9zuQ
x0f4x91BxCj+QSUI53e2tnoDjn84I3/En//dCdNps8jvhamd9VW0BYLrJLG52mFqN7Dlx/ukFlqT
rg+ZskNNpgjq0OKQoaEc4T+c9UAICU2I6/Owwozm6TdLRW6rrdckKWvUod8r4TMFb5bCSY7Al+XX
6Gdwzf/h7Lp6W0ea7C8iwBxeuxlERcumbNkvhH2vzZwzf/0eehc7EqUVd77BzGACoGKn6uqqU+cw
uqZ3mxfw7ni69s5sq6UixC9S8tE6zxxSGHpSGdcYLJQndSil05rRn00kJxurcAnwvcAtT/UgoGRx
jjb65mX1Qt/f3xCajPR9D4jR49m/Axe/noqZo4LMXOnnLG4BeVcYXwxeLjZntQZF9qQhfx8bW4oA
55URlc0rf6gw79EPGE8NJNxMcGHZgcUlhP/zPrUrKlskM/QV/UQ+GI7y8QdMs/to9mcBkexHTTqE
Ii7Vrz/RkpTBnQLT9VTOvFIlZELndVjbEMeWgJ/N2H8ajwew8FiAYsJ11N6PddCzIzyf5G3MgkSQ
1XjyKdpKGJQNGdI1Fh5h9XNIjEJbsSQ9LRydaYZuZhDshzKLAjsYKrlr+6zbeEEI4RNnk26lL/EP
WKMWLNwNSy4szAKfchBqYAJgIfKPfLJtG31gqMSQ18czeT+AvLAzcztglFZ8YcReZCnqj4b19PbG
0Ql8iVh16cF+f2tcGJs5nKSGnvP03HJqjZT5Qf1pkxPknUmfGpUzbBoAapfYx6eD+2ilZp5GU4c2
rTjMY/BzriA/w6ybJaGo+2/li2HNnEfph5XLJSoqueQ80WBN/BXPp9NEkrSwXEv7bhbUsH3tydWA
CdwEqT5uRH1UdX0xSl3aezP/kPJRCDUcZQoXz+g16lkSf/UG6DEC/adbaSAzel3EI963qSCjAilA
UZ2zVrChhqtI9CX0bOnxAY4QF9FPt8EjZvV3seA/HZ7bTfG/xuaNW6XUMlkXhRJeFfpOjyHwoauE
grti0dLdKxY6Av8zrHkPV6EOHO95gYTXBRqRNJKdF3kc7784L2zMXMVQQsJa4t3fFMZH6xOAJyye
rEFOFFsL++8OaAHO/cLWzF1kI6RtBxe2tNVOF4DLMnm7N5L3fbPUKi7cP7n/TN3MWQASAo0qnoEH
xCJNpamPw64xcluvqOk8Pz9bGs2NrbV9b7Z7sFisf37AELjYZ3L/BXox4pkD6TXX99wSG1Mz06mL
3LXNxuY3SyDCOwi/65mdOZEoEJsmdD0cgE2rgykaD7SJpSPdIB+E2tGavqT0eNSXiLbuRz4X45u5
FK5rY1cYML7X8+6smM1uPO5P0/ahi6+je95rgvlAK5sVwWc/W9G2aQvB7WLJqdYoh2YQNUJ6hHkN
bPGMQAvB5t+N/vh6m35xftCh4AEJBR65UXHObOCxRV6WiSA5opxBSy0g/RKMZ4pm5hYgcwiUIOpv
IJifbQ8p9dxMYacxkZwjJaGf3PfSHXY33Lk0MtsbbePHjNpmEvrTif5RfUZ7lp43yc/uDHlnAake
fdj+P+hv77nJS7OzrSGKmezm42R2V+t+MDX+V+h6dp2aVLoFMiijpmtsyr+PF+1uluTS7uz+EbNm
ZLohmZymgvH+kiWBU3JrnMBrtxSU3NuUl8Zm4SqbqXVdJrnkjA1Vi33irsdPP7Y0fYmR4u5J+8fS
TdBaV1LrQowT03kGFlp4i7br9gT2waUR3U3TXRqaRadtEkl+MxmKUAkCg7CJfDrYfa0ndDHwprTM
ZTT94P99CIDjw/+/SKKHolqLzbRgEQETIVDe9OfvMgvF4gTOLh8IgLdxhQcrzJT6WbUUlLsVwLjy
jf/shUTXl2byt+nz0cBmHmsMvUYSoEXmIFd/3klIVZ+ZFVuQUdPlP1RfvU5ctcMaf1lHdNqeTmtj
pG9pDFA2Bb3N0vfcveovV3bmbQSh6NtBwPeg6mQmRmb1z62xErrFZ8G9FYUmLnibUAGCxMlsRUvw
wTV90sEQk5KdduZBJ2t6qA+8LB32e4HfpaXZoooto2phA0vjC8JnJqYK0cwWngYwULjTKZFNsJkW
XMy9U39pdbawGj8kSl/0khNqZIj0xGJrpM7GJ9R7JjYsHtnfv0v1luk355sJOhcqgMkSeN3nSKcW
Uul1OUiScz5zoFvKAHgkHPFNSdPzVVHqLjEkZGKPtFklLvhCB2th0EsfMFtUiJciTORFyQEe0/2E
9jDvtCvWp17yKbIU+NoMnQRDYQnBguW7F9jl0GeLHJY9w/Qxhp5WevGKCi37rtHttkHqGaEGUaw3
ygIX6R/HJXX0uw/cS9OzlUZC1pNjH6bzP7zRl47I2zKg7o0LHFyn8+/qu6ZR1t1EQIvH6ww9ZQuz
fm+DKxOqGIvOQVxxNnZWSzHw0VeQiAap12H3mj17Rz8mp1P35qOu+fexvTuEbxreZv/Ymw04SdDP
0SiwtwlzxOc+R2W9JS4aAfM3wJmR/x7MLXiZta0E5tLM8K0BrV8r4T/obNMAOeRFkYeU4xSFXd8K
XsdGEsj7FCdG3xIrEl85dqa0rqfayrDqvo5HcSQA7iydsztn+8ruLHxISsV30d2m4DkOXmqQZpwL
tLQ6XyPO2rNoi86fFMy/6/FjXe9WjP2jLPaKLX3BLKYooB43pDy+wFtJb2hD/kJP6/H1LK7Pm2r9
1zOH1cKi39vlU2eAAk0+6DehZ+d6roccvBoJYGJOFz0FDq+joDNsEnNK4xyrjW9J74932S9Xx8yZ
XRmcDXGI08CLWwa7DNhuKBH69NDrwYptDeaU2J/rF3f/sjaI//pbXwJoAJCBGoTVEXoIFj5luvRm
nyJCrhM9Q+jNhEzI7FMqKFj2WlcxjuqZUZ8QUXHUr5KxyuBJQp8Sl6874T0bFSJ1P0lmRs0x7PRA
60nA5iTnP4t8J4UlCeECYzCBrqJw20FCLj20Km17m4kbyqtOyez90ShA+/udLOFF7z2rL4fwWxe5
CKCGPBvqHGqcDvdS/Qi1zWs+KH8bbedyRn5k7MKlbeM8nrd7YeKV0VmYOIwy16lJwTgMq5eInczw
L8MZ0mZEOGNSoh4ot2OdEwssy3EJjXnvWX1lfHYXxX6i+LGGEacNwMYvUczq3pMsPA+5nhWQDWae
+XQh7X0H3Y0j8s9GmVNGFIJaiL2aM47E06IyXZVyPGThvtvNFyiDhe+itJs/LvmjSGQU4ROLkFu6
DBb2qjhzzmPMoPONx5wLPA15+v18mEqTudEzBtpIoUexWljkaR6vDgdOBfqSVAiGQsX+htpMbVSW
YcvedTyVmrtsn7+IRmgqColRL9wbtDWA6KHJYeFQ/u7YR3Znm6vM1VDyeditOLt+KzcQkgOJfEWF
FRIpurNjUVCLTWJVpuWkuml5VojwOfTtl9jQZIA3UyumwtPj2bhNQP/OBrptMBEgZ5q7SYnNell2
edcpXrWAqFVE2i8Un76KRC+1F4ZtiJwvxD63O31mc+ae1LZ2U18UALRW/ggb7SjR9WmJ8uq2pHRt
5CajmYE7FJ13roMkWbLCpaeQ8ybXW9+QnyILzTbqk+IaEoSTQQtk4gZGke8HNBL8+K93+PQlgNZD
UVoSOPzL9U2kFUMb86mM4QouCv6Hr8NEKB1Weuqiw2bt9ws77Tb7PjM4m1+2kEo/aSXX6ctVXQNs
3f5tdspuNMr9PnHgss0A2UF+tWD3Ns66tjvX2kjbPHUx466ziX4252ifkcSAWGz04ZpvUTCB5YAy
mF4v2tPxJT6+HBf28t2T/c9EK7MTpsZZzAmV6jqZRNiK1CypDeaYPCGqgcN+bOy2f2QaLPpVoeOq
yRAhnmWgGq/Ralb0GWcjWu4xfEq3rjGQ0ACmiYpr0IQDZwpRDM8a0Q/0nrRTfR69XC8/j7/jNs6Z
fccspoR2rpplHOOCTsCKCohXG/yWRnqgB+ZPaNQF+dnIxmObt420M5uzHa36DAe5YI9xdAhU6ma/
NeM/jhlExLF3pPsQBfIpmyt+sx7ejqtVbCifn4P+eUKUuxTZTlt57lSheA94MdT38J6Y3R6aV3iV
OyDSQe/Iq4ck4Oi0B/+c7EUarVWr23UcWcdGhaekuNLW9Ue4Lum64Ii+1NV216tdfsosEzEIfcm4
DT6lildS/dazVBI23YvHkbBHtz1jP14EbhrabOgaqDnxdpnGjkaHa7eSq10N+SGccsQpzR5+1Ogh
dIGalI8C0d/Hxm5ebBpkhnBbKooMuUOIel7bSlglyTQZm0yq6QB+unTDqOiF2mvOYzu3ic5fQ+iQ
hLSdgFWdGaqDsCkLJURAQvTkufloI6RX5YP088nrsdGeVkj5K4tkArdZpGuzc9BgGykZUp6Q9cyR
MsNciiHZFqZsImhfkli65zgm2W48yPA3HgHI9VxGfadlYQZb7YTtOLYrU1h1p+jDmfwFAZgH0l/G
i/iWHVCvAqzmC8em2zR0CV987+q/+hDh+kMytVCaLMWHFDIR96G2ll2Dp716bJQ/NU0akncLuga3
2cNpni/GPjuuUT6w/RjB5Otm1+v5X9P8+NhtNptVDja76pDiFMv0MHw7VUGak5E43JQVKN5xPafL
Sdq7JwjlNFESoImMTqXrCeC4LEIBRmKc2DOaHPxVG9Y75DVEzc1Gs9SYyv0+eNd62rVWpZkLW31y
kjfnF1cI0qUATaD/eGY910S/aTo4UYW4uxQ9SgH1Qr0zeXD6/s0mTZAlivO7A8YSyOhC5jnh16Vc
PKrSkImirFGgXssdWkwtm6VLMcBNeRc/L2lIcuDpCWlmeT6nuev1Q9P4J17dA2RAk9AWomPOnGUR
5LepydDEkEEH4HqvqfCuboSRYoKHfC3xGyk0Rs1diDbvnjf0kysCOstBSfDrci4GDdn6MguA6TiN
zNGv7b44it2p798qZPdyqmaUL175oSZCdW55PRwVox3J+Bp2n4pCW/QoK16mCyPJ42+mo4EW0DEz
O3mnCDpU4sugXooXp8hhvjEmUXBIxIsQFZ1DaTwldyGi3XonwVRcaCHEZ1FBwFinZGyImFFVMNLS
Kjw64ImWPMXeQkjxG5DOPwCEChK0znkQRMwxh0rdJVVcSP4pSVHDe1LBwK8jjkvt7rMW9e5zBPO0
Xr2O+Y4r3uscRBkymOWVryyjgK6ERahLZgKWAlOtaSNMuU3RyJjP8bk4JRrlPMLKz6JGAqMdDFYy
EsWEyCxnuVtNpZrZR7b8lo903Ad24xJ0oHOanq192XTRof7XRSLCqXcuheRQmBCBIU2g+58dtL/c
v4+P6F13pQmaqALSNO3qWWzlV40rsa7sn5iQ+oeChGeeqmufxroJRniKA6QbwCOm5Okg6vEq0o38
eR2Zn8rnSrElvTa1VectpnfuXJIKamVgMZnebOAymTnuhPdFxRtEnLFxx+UkGGn+1CgskUpvVRS7
dhcklIlJ9qJmesqsJPel7En7XMu0EZdO161LwbfwUCFEGIws/jwMHlDlSschDE41OpNze+D0+BMr
XHxLoTlEPckjp/Qoz+mMtJ7ioI5UYUsGlBS8wOBjk7E1iaaRwbVvHbMUHd46IySY8QfOEuIWVKOv
XWySh0WUdUlw8m3m7JuZ+1SFK/anwtN77xYkR1N1RiLmz/idRB8hu9NCNAuwK/5fg6A1fIeILYT2
asiSCbN4Oet7uay7MjjFw5P2guMjbZMTygzNcGSaACw+ZvktIwM/6qxqFS9Ku3Dv3nmZgWgGFRZu
uuagjDabiIBJxpLzmfBUAGDQ0mqkmUKz78p9ywxm2HQFGEW2LSmbPcJVpnzuM7PwjE4l2Zd3iKSd
yyDsM6vwED7XJZUWkhBTUHftb66/btpjFx667P1qFKavq9Gu69MwwMUEFzzutOzZZUlb64/P9Z0H
soIbARUBAUrKE7PLtcGiHJuhHv3kFPLbHHoYn6xrNKFesJts57omXEzgsOWKE4h/ykI6FsRbQjDc
JjihtA3JcBDzsKiAcfMw0E3LkG2FKD01Vgq1myf3HRAveFe9e2vs+MR6C9fKnYN6ZW+2BRIZIttu
CHsp+6PhugNy8vGs3sYz04BExO6IpGQIiF9Pap+knOJpaXoCe6UHQeCf7uv/0Z02RUWzvXJlZbZX
OBddlbJXpqdWtZtjvxHMeqOtkaz2ylWmixumWTg7016YGxQ0VYEIAhAt/DypALxHzQiCn53c8qf2
zb5+bbPt45m783QEl+iFjWnQFwcgCyZt3AI2cvtc84QNN7LDWOymHFCVemzr3iqJeFzBXSuipGiz
+XO1xOPrts5OiCWawUC2KwXveGVwr8xiJ+G9tbq0NTtmeVuEsTRW2Un505XwO4Td+P42Cl+Z+iCf
q4ZWrRlnxuMB3smzIvBEfCuj8x+30i8TxcVkhk0hpFqg5CcfmvIjAgjlHKV2y5iQHfaFbVvpSWSw
T8JPEY8E+ew6crxmxRw9bctIHwEXEp4jhbdSAcfqiBTqfELjdKUo55p5bSp7rAy1stsA2Zb1gMgE
LXoD4sSQZs2Lu5Qrvd19yFHi8pqOFcLp+Xs4T4XWD7quOPmBLkkfWboTm4WHyK33hQnkEJBBkHm8
uKdw9GK+4rRyGVcbixPYvknfv5SAGQTPbCetBjs9ys+Pl+e25KCpIHgTZLBLIW5A5uLaHNBwwsCy
VXFCMrRtiMLR1vZLy2/2sl3p5TP3LKExW4sixJt/5cJilg7b5IeuDzQ+AKdZQ/YO8cqc9iIMky7h
gh7j7QG2AyWah/Q/kMMdaXduRbWnZpWLCzfOLafXNOoLo7PUpNJ3LNCbMLrrHf70ZX6FL/GoxxsO
jDPrGo0dpkEVCyQnL5JNw3b1eNLvLbE2vSZw7qE7Nj/0edW6AtfVxUka9dwlXa9aUQ9Usabp6WdQ
U6li6WOLv0zMN7Ms8xg0CEA48AZeL3OsCbVbNAM0mnShNzPUFdOUIxxvqD/FawOqooJoRspQl9Xj
1OACs8lIJ9LxGTgbEmwGmaaovH0WIXK4/KAjMovRalRCNMinZUxHj1ZP/Xea0x6QkcbOwX4b0Gbc
9f6qTFbyF1/RllkVuZHjbbLInHWrPYCH5EQ6h4EpIGmbbyKu5wN1bKXy5AuErWMal29hQr3CLKOB
Ct1HkFms+6r5ZvQ+SM+9qIvdi/CNIpMkgbSfphoY3ExBNbRkFaK8UwFwXdotYFS8zuIpilKYstJ6
3Vc2Dadnmon/KCGf/XiRfpvvZot0NYrZruSKOJdZSS5PaGkPNF0B4EjZCWDlGrfVz/gFtARKQK6V
fkML3HsfVTsMTU6x3IEq6qoKaTSuedYa9EHWw3rVpZY2PsXsVmSMLDdLl/rPknDInpSP4FnIjUB4
8zooSqKwPBjeQfxTu4aSbaGR6L71zKa0BHkta0cFj7rvIrTKRGeC10izqugQcebIrNzI5CVa7jO8
ufP9EOZG1BZU9MlooVHCx6/4a0YioUwFmN9WhcGWJtfSoXvyvxpfLzQeqRz8+dQB++pLC9N529s5
2xTTfXjhSYO6EuRSFcsTvw7tHXM+NFZSkBi5NIvVQd7pExmhLRm/c0j24vVqpFZpBeZS+V+alm2+
rDKaBhBdggiF+30NXHxH0TI+iMnU8iQcuh/lT7Yv9rXtmxxIIDwn2ZoptGYOAx3NaO8RZSdZ4R4K
qkjPn2LyRsF2CUkiFhpk6DVk6Su0fE8ryeLN4BAuvB7vpCBV7vJLZw+jocyEqGKU8sQqFU2rn6ld
W35JnyULqxqZ/pK92+jn2t4svVzkvSCUHmaGO5RmhXrNpFg7ghZE1X3TtV2T24uHGNrFzYIHvlOm
ubI8L0cKKSsn8BnYG8fo1du00vP4Lu46lVYVkZv3cbARd2R6GK0zCVuDf3l81Pk7t97lTAuzo95F
sovtj5nWVjwNPNoj6Qw00NnDSSCBiZqcLtjZJqXSu0urdWZkG8GewCmPv+P/2JsyyGTRDAZivtkK
SKiEdkkyfcem+JSPFe03qV6OJi/j9bnBcWEnvcfYzlPS/LBv+VNf6AUSLfv6LxtS7Y+ySpKESOvC
ylojjIhLmIpoBWXAbNSY066JDp3DcFY3bl1a64ne7j2eNF/hsYUTWUe6qyyM6U74jrVVBGAKgKbg
ld9S9MV547oh1hIlqE5Dp/s9gscfOdOomsarht+ybEHDgtmXyr9+NcMqYijkFFQNyZfZiqpsm0iB
5GIvi4Ybk+a1732ifPgbr32Rlxhd71SbJmsK0tQqHs3Kr++7GGMh8oDkMGF18pHdqb79mjfleldm
bwAGiflqDP9IbUBqwQqgWNDQNOYXIoq7R/fiA2a5uNBv/I7NouokRnYMkCjCbruObLXa9Ate4k7a
73qsM68kj2npCyrGyq53zCF0RpP9PIA6SKbJqp5a2ZDxq6e2ffrWgMonsfFWIzFNaW185qQwf2J7
BeUEXFXUM5deVXdeBFcLMTtA6BgUhkScPi6yuXyVhCKR++fHp/SWMAo3mYL0Ih4E6E25OaVyKiPt
WXu/Ozqs3gvJiaWVdEgi8K8qJ3nYFI3F5KYCJiEGiIldUSNPa9T9ew9exMFig8PjD7qTsZk+SMGb
Dp+Dis2U6bvcfqoXD62M1VdwhTf+vjc7xH2ImmpogDLbERI+EktVDSAewrhPMZX+xut0CcB5bw/i
aQlWRhnnDszK118BtLKcF1KNPQjO/qYwXf91zP64FQAGbr/wTrlnC320iqJMcsHiPHdZ5FHUdbJf
n4DHrv8gkGGQ4UayEPUHZL4Xppe/EzGoEzIVIBUFQe3sDegrVdtnY1GfhG6jcmf1hwHnsKKA/IdE
niVIFVU9o6iiNR8tpFfuvQe5S9Ozc83JeZIHaV6fyj/cVyQIVBh0UaJZrYI8KqAVaUQ9e5Elq99X
YkBToAyycqMuPbTvlICBCLuYgtmhz9Iug6hxVZ+gLGw74YsEN/euWC8qksUHRecXjthdh3ppb3aO
WzH3cpaDPZddQ2ww4ncFNGbzEBWXY93ZakO5iLAcVdqV4mjtgje9G3lpnDDh7n8vkNmKa8LoZkzd
1KcmQUEl3+SiIRbU7Xd5LRmlFtKKQxtAQVzZWdhr0y/Po9NLy7MFH9JG5iq0GJ3CqiNNiqBYSWgy
Gh6LSuB3VOlj/ZkWf5LhpWo2vGZ7w1tS0/798WfcMsBMpUBEyAJ8CssKvwHThUeJOL+XYgUTMCAI
fgILuqjzKS12Q0i0U/7xo+6PEmo4gcnRk2QnG9UIjYZUK8nml47ANOKbGUGZTUQmeGKtnE7nxaf4
UdAIRQaX3kYfw64tDKQZ1SkzMnQQ0xw/mWwTibbi0+DMHdROz/LV48n4jf5uvgCso0gQqLjdldma
8JPsOl8l1Yk7Z4b01CEhWPMxEVmDDTZ4pwDiVFnAC1e9OWzALWK5MUry4XeN19a6LFEHC84Q3N35
HpV6qgQW4INtd3z8lfc8InJ6//uRsxOauwWvhRKmqczIUNAAt2uyKXKUaT2KqPGxsdvWqml/aDyU
D0Blj2WZhVcSl0DftCpxBVIQZMnEHtEvgIemPpwjZ7B9A6m/hXrV3ZNxYXK2DxoljcBeVVWnOkI2
EQ9X392noR4qC4+BOwXE67FNj4WLDVc2YQbt8d+xaaAaybcN2uIEHVl7A30RNphLtwKIzmIjBaX0
43m9u4gTove3pR3EkNem4zRulbxpq5O65g6dF9NyhJWwOcTKwgU6XcY3e/rC0mwBubHLtdiHpToF
kXyXMpLpVcXb4+HcKeNMU/nPeGZr5gkh14ogUzshpXZivuSfsFilwHAIWzklbGb7u8pdSCbeiQDB
VS9ynMxpEg9djuspbLrAE5VWAj117RshfGOUv0vCwh75fZDOpu/KyswlNG6vBiDJqk7deqCi0XwX
Exd2rjerwqj1+MnbCF89knIcZc2WBvi7QDu7NVi7Rx9sv49elhDyd7YOdg0IfadqmYoevOtxa6WE
zG3IVKe4ewsUSG23xxZtqYEp4A3dtf1/Ms0X5mb7pwv8uBgZtzoV6XeTQVxF/cqjYOE43F1LEQ1B
03LK0Fm5HhMi8HCsIc17ajQauT+JgG6KaAkQfM8Ip6q4WVgOCX5ptpQ51zfMEIbNyXMNT4Ribg2y
86W2srsbBrAftHOh/MKr8zuEKWWRQaTYnEo9tnud08VvHxykI9pSS7RJGqod0MRWD5GNJ6P/DJZx
0BtS4QBohSGueL0kP4/P5h3kDyD+yPOzSDWgyjvPg2mdq2pFljUnLiWFVZy4L7bRPUOjlVkjx6VQ
JKXRcCyyoPHQpe0GjVeKKdJNi8awnhSbeOmiv7eDLz9ottpKNGpNKqbNSeGeA5lm8Ybp1kEU6GpI
PNEjgKMhnWEmKuGFbj2eeUuG2MarPCy4xnsXAASMNLTFoQAi3zxkeq4v1bYtm9MmQaEd3GF2exhX
yvNwGNANjeR6bCSk3er5mtuVC9f4Hb98ZXvarReXjysUahuxWJUeRfWR29V9tnB3T/t57rogmTQB
3aBeoigznzyMYpUnY9OchARAs35X5xu3WcXVk+iaC1tscgKXprQJh4MeRtQ4gOLDP1wPJmg5VWlE
rzt5nV6fAWcCJMsCsCIF+eMOjZzD1gMbjUo7fYXC4mPjN3kn1B9E9G0AmQQUqarMUatjn4ljHhet
k4X2ecQRq7/cA8i+u222cBvMN+6vJRlVQoiyIAc0V/ls48bN4pBvnCYmfJes847d+SGUxPz6GA42
kLMLEzvfJP9tEGSFE2wGzXszlyUHLB/Wpdo4DI98MPoGW7Fa8O93TUy4cZTegcmZg3IgJR6nkRa0
Tpyg0sv7aH75l879dxBoPgT8SNJQCJ898WTNZ9IkKFuHG2WT0Z4KISKeVyyM46bsMJkBhARLM/U5
sppwvQcbueHacTJT6rJVblVLXavr7lVdeytOT3XGUIwAmjaFzVHNyux839j+iicd/N3ChpxfNNOX
AC0nsiLKYmD9ng2YG9VqRLDUOii0BCu8qFTQEZCEgVzSxmdX7JbP7OYr21Sofvx706qGvAxELJCY
wXfMJoGNQ7XUot6RUUkIjGGXQR0+3DfPkfgiVY7Y2C2/k/knKTXCPZj2FuzPXQ5GrgJbhfSogEsc
2kUz81ruF2FW9E4Q+LRggHtUT6hGVaJdKQsvV2Faz2ufM9kS0NgBHAfwobP1VjuR6TyvgS2FJbha
tfAotjsRxToGPc3w56h+KW2ih3jByYqViD5t679uZchCSYbyza/WUf7aVZsYve7CJuKsLDXckOQ1
lbk1YLgvXL2WM4OLgHYsxKW759ZlXn/+bKWk0u2YUsFU1YrNoweWI6j4ec+R9hNHRBNIrNH44z/Z
HRxAtSLAFNigs40Z+KIb+X7bO5Gq19WqMoRmk2/aNS8a+VvGvQzgSdLsNtpL7w3Qgf+JdajM4HGN
SESbB67o9a8Vdqx7pymfxb6hJfqPB5fgOBMXsEeBI3y+StUSeRibCQ0uo1n3yqn9wndME3u9bzT0
QuNKhJdAtCnO9qgMxAwelj3rsHnE0JwXE8SaQ7rgBKbXx5UVIDgAtAbjP4s+EVQhr09CkfHM0KMl
24nViAjxbhjMjn3iQuPxpN706uK0wQ5q8L924MWv7WAbuVGA/+30B+0lK0m17u2KohzsuFuVIaVH
2nWy3b539rDx1wG34NtvbsRf8wouXgCpppTptflWaaGsl8G8tPX6XdAZefDecignchMgd1wY7U35
8He0IqJY+FdJBILz2tzQyD1eIzDH5U7BrZRiVaVGIkCHKSRBpdB6zFc+RJSrJN+FTfMZFNUn9K9o
OFjFkpu/u8LATcoyNhIe8rOZF8YozbjpW/oS5MV9bI3hrmSeImFx1NMkzvcS4JGCzKPPDu59Nsmj
VIgonAacI1WGOBxTR0ypyjwnz/xU3/fxhikH3WsOPcMRgJj0KEoWQvZ7y4xGJGBneOQqQCdwPe+y
6uZKl8ecE3c/o2bV8ZFvYJIF+3zsSAW7EPbcZCWndca8qmgKgc6AfHONZUMa9a7CgmgQfCjkdQMF
m4/DwXbsFtTU27dGB9ibvPhoolwdXx8fqXvreml7NtuJUPGa508nt9831Wu5KQD6r0frsZUbfN7v
EFUJsDYEd1ON6XpKmzAJulpJOWeHsYEdUrTwzoG8HTEzaoHs37IiMETbDkciYyRgszsJBv78nLru
B/KzSCF083D97w9CDAVWHyz1HB3VKm4YF7LLOnoLSuWMOh+7j/N5F9GRNmZnFXq8L63N6uVlvz+C
bevt8XzcFB4m8/BhUCXVVEgf3nTNdgAj91HFOUplVKcEdA2xXFIB+fcwLSB3KBAeEeSxHd8TJV1r
Twvm750xBYg8XIoga7vh4EqG1kNoWXKOgJRmDHh3uSr9GHilo9Z+9F2CRuVTz0tGLUGsMNKFzimS
SQnt8WdMPmN+0ifuWB7eTRABDLjeFArakiJf7DmHl80sNooOVe3P/JWPzLY7BQhmHpv7LcnP7QGK
DyeGFkpU82Y+rGwktcojjnPkbB9xUEG1xl7DbbyHPnzdoQNglFZCrPeuqbl6lZ/CVxGKd3Jk9bIj
JET2trJEe4gPhaPBthT6cEn5BWxXbGf9bqxSMiRGviT8d1MzmrYKgkssFjwS3u/89SwNfQ1mjxJH
B7GCfx43AYpi4ooDw9bLD5gQH8/RnY2hoBIIXPKk/ntDoALcWxQz0KR1hDOQ6eCg/n78+3eW/Or3
Z0swyl6RCkENDvW/SH9I6NW1/4uz7+ptHNm6/UUEGIvkK4MiZVu22h1eiE4mWQzFnH79XeXv4hyp
RIjog5nBANMYbVbace21+6NlbHePxdx55ryG+t9liP6IjdIK7Scs4wdiEG/yupX3u7JNIrAmN6eo
qiT8vuKFnn1Svj/+/LtCHc785vuFM2+NqZdJj9/n/JAm/hme9EO/d+LEZSuyFgzAjSghsLC1oTRL
G6LC06/EN070/Hgta1vFHdSrzE+ZhIY28d9XP+INavWrfTZrAvifXwlIprTrDH6lUgf9aM4cWGg3
8roAffcfnHdgnRVu5RJ/UrZeSZzDuBiAXdMxfqjBlDfbeVYcRGAAh/wGls6fNuPT7mMNRLXglNyc
E7/yV0LRoqjVeY5lYngFcaWfO+v1z+OTWjJK0DFILyE9iIhJjDFTiTTpyIdnneRT8aa47NA73QvF
ELnjsFL1WnigN6KEW0GTZDT1YsIot+/p0fT1xFGPa0SrazKEi2H3yFbEGmTIldu4TvzUrW0YN1CC
QbEQXSEgQOcLYnLh7cSZKbdSpvCrB0SdC9DAFhS1k7Mm5y565i1kV3KE3cIkCFWXYEYvEcrW+s99
tNe26QsgtE9rLA/8lx6tSNgzKS3DukiwIrDxhyuh6OJ5XK1C8AERIBkspfjtvHGAjR2C1XzQ2j4J
b0RnRl02fJ7SBXNdXwEd1zca+gqK17XHuKABbg6EP9arx0gAa6/nGIKO0evmV+pq/uCtOEcL7/1G
BP+EKxGRgW4FKoHbnxxO0TH0en/YyytmckH3X8sQAVYU7KiEggrxkrx22+zd9tbGci4KgIsNqiH4
2Kbo5po0UkMAq+BOOIoXAfj8WGOt/bwQIGNmUcn0HD/ffNAXtp0njEZ/LGHJ+wL27L8rECyxFSpq
G0IB8IZ95uBWvY7O34O9fdtlKwe+thhBmZgTK/oRmc6LZyB70rnssrKUxdeBAbOoPKIf5C5Jk6V5
3HcK+OzB4cqcxPnbeOrqXLcFa8yT3/8RIhxJW0xVnw0QEnulb/9zGpErwqtfF05DNiujmjr8OkOk
rLob0O0YGFK15gXfFfjhf93IEc4iokmfNgX43T1MBT6/F3tjo+yUYZUMeVGPXK1HUOzDrA1QWlgP
911yTIS/lFtv5dgX1e6VDEGl4zxkllCs5f0daXkgP+CvYJZ3GzlqcD6f16Cqd9g+ce/4Pb9SXDZJ
2nCEdb8ku/3JfHW/vGFG0vHbkxd8+Xi8tEUVebUyQd2zuayHJLXhWp6zjb4PZnC4rS1nbfcETa/H
KaNWi9XQfeMkweHj/HgNS67+zVUT9PyEtmSM0cXxnI7RU7G/XF5b8D04K2KWL5oN8jNQQ6rA4d8e
ypxaRd0aBp9MWqA78i8aY76wNZa9JSGKgbIajDxY5UR0XQ+WEWqxGMS6rrWdfAWREVgAnHrFj1hS
lNdixEdTosNs6jARwdomO8Tq22gFeLx0r64FCC8mbCJTamcIAArmo/qifvtND9Pas1zSxtdChGcS
sqGdRhlC5AzzGBtHO7M9eVYOkdfs2P9g569lCQ+FVuA6IiNkqVslCHdsv+bOLx8JaoAmamFAXgha
H7xHYHUeMd9jttFH6uh7OsMnWnkpS9cLxBcGMojI4Nif7XlXiqUlPU3rUNMQAX3TvPprcUQ2xi1d
5EShxY4Yi/r+v0hEzsUC9hzpdzHfP8vR1DKMVbgkDjs50YGN2/HQP7k7IA/PhvdH2nTu+Lx2Wncz
MLgGBVPPf8QKV2NiIQ0lammYReEZskPfCrS+gd3O+ziD3+3jA52H+KvZWcCmGuA0W/NuP7OxYhRw
/QHCfZExE7U3GT4AOz1vYALf31svPZm+8/Ly+qo8vX3Efux/7P483m+Vm+87uRyigq5Z3nUivOyi
D4dcLik3h5CM3sr8CwFnbglq5sOT6ys47vBCUa8DhthZXfVSNPcJUvn/0oVnb/RqQlsV0t/fIf24
UVI33JN9tP1+QJvcGzhvE6/YrgHcFn2Na7HCaWOqhdKSBmJD0IJZf4oDBpbyCS6P93bx8VxtrXCk
Y1LqclRDiky8Z85COjoII5V4xYldzCFcr0awl2bTdlLWQ05zACcic07Da3cyMg/YqvOfFR2qLxnn
a2GCVUvbtJWMDML0E0+UDZmj7cIX+/UXGMZ+DD79Gnpw13nH94gV98ecvDCFczCXblJiiFPrSC/F
X1CARt7bx+HLzy8oNawYXoO7ind3GvVXlIFR4DGIoBrbcCBGag3/5+J9+5btTSSpTMfacj7QcceP
4rLf6y+TAgi67Ka57/z+nYKsHGOA613pt4BbNh71LVz/w+7PB09oRZvC/Si3Hx9/VnXesvJB8h+Q
BgOIDhGEo6lRxqYcSaDGV89lMGIYzoVt4038td5vmm3jRPvwd7HV3EPyDH5Fj3lo2d4/vqx3OOxP
DXj1EcItomPO0jnDR2jPWaChmTV7y0/pF/tUQVq0iY/Vyxq1Itctd+cEkAJqjuh2Q4h06yFVg1lr
ZTUjpVv2pcuJoVw4UuXKM1x09zRFk+GDYRwV6ABvxZSDxdDEV2Fy1Dc0v+7n/aADnuEBXOWv3LxF
R/xalKBY1EHSSG4y/QKI2rw3vhb72FWqrf3jw6QAYaoOaHY+rE3kkRXqoyX/6VqwoGt6C4Ss2lzq
lzpIfLw+l6BhYE2h3QPhMIELRkoFOM2WgYUSYrS6oQmwR+Z8KZvKMaavtH2b6LbSje3XMQM0Wakd
vVgrWS0sDe1CqH8DgId/i9DdYtQn2re9fDnaht9sw9+gDWLPawzdC5boRoqg1zK9LXsVcduFGh/R
T6lze0x5mTfZ+Gf604KuwoxXq0z3phevnfeigLXYMFRTeHFp3memhnD0UmLcSJhpG3t+b2LU2tFu
FxVu2ddvAFs3uhsaX2J1s/Le7xd8K11YcNlW3Vj1ynCRe29G90PVapuQJU6p78tWd4m5q1P1CEqm
Fbn3BgRyLQNUZhrYGGVdcDiGbOqsyWKAJU2brD9IZuPMbAZqs/T19CmePmp7QyPQh41Hw8DMDtt8
BZR32zI37P+03Yo9W3AF8DkgAeQdxcCxftqSKw9XjyLVTO16vJi/G/081+dq3jHpR/9BetAuvMGG
drs1esgFNXErVNiDRIffq+iAZkly61tK49ed049BZWI4Jd1N0zepBU3Q3mLDL+ZN9HlQQEsoJc5c
/Jz0U1t8WTkTbhBvFfHt9wgaUq76IcHtHy9z5U3F0UxhGJlPCjR7niPlZXJUyrxVnNSnb3kvFiQ1
oE9AiklsvZyzgVVKP4wX+aBGrqm/ms24jVRj25Q/qPVdMzcVyZ9oBk7+Nxv9iCM7lc0+nfdaf9Iy
N69eRmVw2viiTVuiP1tJteJa8XU/+kDhnPoYLW2NDAQgHbRvpS3F26SLj1Khziuv8a4RGMhYXMP/
boVwAmY6xRLoPMdLVL+n4ZsJvmdkQdGHn5YbiVxMNA9OngbYE7YgP9SVq4YnqXmlyrnO3hR1I0ff
V+7EknYyAeNDwwSK4WhYu7WaRjKXlhYp48XOEmv0i7xM3UhP9Z/2ZM2bwqj+tsCGP9dGFfqyMh4l
CpQkytg/h8zKV5KQXBddnQPaHMCbzzsqQCSHUXefKIPrRxo3cVOzug2ybGNUux9Tug13DfpgdD/5
x5zwpyz0KwI3AyASIMXiujFocpzCtgtSWXIyxXbtwnbzjR5NK5eLXx5hUdB/gISAgJRncARjGo4N
mlIUtQvarn+PrCnf2LakrQixF7YOnLcEO4id423Ht8fYcTqBqGvmoDaY1LtEmzJ0HRS9/isLs7L1
DCoV2tOIIX/ZkaJ35dXWYsvepj3JzBMLGdpYrFqzZke3MdoN1mgkf7S2NEo/NMzkh2VQ5cJCWQHN
0Gi36NlvOv1JG4a08ypJqV7zukB3a1sy+52NsfbBJlb9Nlp1fgaQOL0UqVqfs3aS/CwKMd1EN7Xy
rVfHXnM6jWXMK+dueKVTlz+jJwmMjtS0pc7vtaH6rRYs/ZVPYXKhYZwVjlGU7Byms5655WyQk1bK
VexPPUgG3KpO4m9xqsqosfWoJKONfpg26tz09haIuAxEqj1Lk4vOipgBTmlPp1qvJX0TJ6p0AC5H
+0VCKoOzmLWaDD7WJDv3uTQXT0UiYQjNLE9R68dIKoKhIAfZcCQn6bfZ7NmPwWzMPZWr6Rv0YAqK
DdoVzNWK2vpZ0Cyr/CZnPXg7gfxP/Ayzut6iSu1ltKai583LDaWibtsWMM1Z3Da5U3Uq+QIix7Hz
m4Iy4FvROPczTpiR7rpxQrdA2IGCt5dplYOztWqZZzcIeP20onbogE1p+J4UEZv3HfaOOEY/YO7L
NEb5GnZTDBb5W0KXK5+7iWHVIF/kOubq3SYqjRt1GIcARMnF6CpTzxpkWskQb+TZHjIvhNJ47WoG
drA8s5O3lrVmgg3RMBG37xiOQqnsHrM7JiX/GZYZsENmCjJJFQNSgMlUQO6IXTF04qklsXo/A9tu
6pYkyQF0S832ZKUmEkfJBJoBN9RMTmMEY3QCq13u1+Vc/e7Cua48W5nbv1IZFalX9FYCLtkBTIIc
mR0f0d4IhZzkubRTuizvNmjir8dta9dAKGpZNhYO8Jvm69gMsuxJkxGBQH2cJ8wEN5poLh0Q5Zlo
qK9ra1rx+vnjFVQIGouQXea9MaCVE1QInfoyLsg0BAMp3XbYEi3e9NVfKVsDG4s5Bn6SoEBBQk4B
faKuiSGqJaFQ1snRGFg0Ul5niYyObTdkA3IoGbahAhi3G1vqVIWFIBu8SF4XmtKGmVOFdkYbHKd6
RdeaARY0KLgEDOS9wdgH501wYUdtTEmr52OgITvtaiZG+GWEfDw2hIK/ipUjMsX2ogUU7Udg6bq9
w2PXNaxL9DkgprHBKFQ3NttD1xBkP6a/GNG7orCXxPG+CnijxDZVEcM+z6TX2RzJAQMy+LkLdYzM
KXF583rqX1g+m66GAfT+4zXe3yOYIF6mQCSC5iPRSGRWYw7NKM1BUlLbN7ou38HedgeYc+YxNMSs
BAHcht7eWy4PR4YYEoM9TOHe9s3IcKixHMQ0Md0o0suT3Us9qrC9tBLYCdHj5/Ghg0OWoaLRKSML
Lpw5IEFXq1QOZCOc9gYpfqqtNWzHBNQLejjPTwVRWjdTpGrzeE8XngynQUc3KCw8z57zAOxK+ckS
5pQxVZuDcaxcu1J92ep3Q2ef0RXuTjr4LsdL3wL9qu0T1mAm2IzRW2W4BgYTM8t8Bzj1LipNqPoj
zyt8B3zOxu7bQglAzy+7PYN75ZgD6TEuowAFAiYHgpS/Ji5UJQji5wSZGNqjOTLpUvwvY+TkQ/+3
Skzd7ZS2OOadLJ1keZ6/tEODBuw4rz0UI7J9UY/2rqji8g0F6daZiincFDmtnqyItW+PN/f+5WNN
nAJKs+HUoP1Q2NsyUctG7eRAG6enUq2+tqWm//slJbimNrYN4QkKLbcyyimpMXpmHoM5atuTiolS
Hu5z8stUO3v3eDn37wHIL+QCFOA/kVUReyxyrU9YrJVqwNJKd2yjnXZNPueuPrbjyntYEoU8GJJp
4M+CxRB3riCMjvAeAiRTyOA24RbQ48eruXc5sWW8moKOYI62FtQyxuXFPNbRglpOqqPaNmjX7A3y
WgD5foRHAHxvR0CGOZLItecJc+Mfyxdjetx4/gFojeN/g8lISIbVdlYbGqpWgTJujHSYnNDGvIf0
l6Trnj35DUht9Bn8L/Kw6SPmFtP+f/kA0LQjqYnkJkac314dK7c0Oyd8B/Tc68bIx0hbN5Org6nP
74r8pVKqfWFqAZWsZ3lonD5pVjT6wjHD9UL4BvkmHxB++wVVB/lTr0Dtsbz/Uis6O1Azs3RQXYTI
0j1e78KBc+8ArXL8uWif6Y4rTTdoJm2p3spBLms1g4s+Y+pXr+sbM22G90FKQr9R+3RTmKgvaTNS
C4/l35svtOVqGvwIPjIHKPPbxVrxKIW4TTI4hxX7aExJ7+OWN/BpSfajKKR/7NLl90v9JPRRUKK0
wN5wKy9UJHmubEMOkoKSnakUxSEKrWxjRWr/kqVh/iSFA/IRzKzWEsx8KbeWE/uLfVZ1JGI5Z+it
aDULrcHqsdRMjd2Q2eeJTu+MU312A3qU7HPM4ktD0Vuur2Xu7i0pF21ZCCe5QRMtKcgw4tEC+1dQ
yQV3CpCP+85ooJPUAZzZTZrt41MVs818m28E8jt+da20BDPL9Q4C7WpwpOp7aqWbRsufMUfRATHb
IYmTQ1GBUn8wlRXZC88HTDQE5wtfDAGBeit6TjMtJlKlBiS3ck9NIwVVoj7HrTbSFVH3pkzXTZ2g
+5qX2ZF1uBU1oZEV0PlCDTYYfbLiTIppJb6F1z8u2rCkRD8bIn41GBlDEO4UY3ewCnKaw+yPnDRP
LdoSpbTal1XyOsyxr/4ahv4rtRuwREl+mKIXSAbMmn6oFahkB/Ly+IgXHq4O1x1eGXc6YQJv125N
xCzp2KqBoaF3ljA3qX7QYnBTUB09lsRVvvBubiQJd6mbozwsBkgyY7+UQPWDMmScHb88lrK2HuF1
AvRFMBRwUIM07T25P7Wk3YTGvrTXZkotCkLOEBoeJRmQzN9uHNjx7GYMazUoGvtpqH/QttxYg4Gu
yBXQ+JIgGFBM9gCrCfoDBXfBoOOI9mhLDTKaeQX5yUqy07TBl1Jz5a4uvQOElojlULkFrltQqnZo
gmtHj7TAoG2xi8z8C/yINYLuBdcAo3awHtARgJEMc8FuN04B4F6JslQJtCaM3MHqhn2TKdHs1ETt
MBjdmH2CsUm72uJDVjDa2J/ghoI/1m6/2LrZr2zv/aJR0uKaHLVq2E3Rj21jSe/jOpWDplFnp2/m
ZosiVOo9vpb32gyjiTFYAdEdqOBBrHi76DQ1YT1xkEHe0/1MwlPbdvuIrHiW9/YBDixUpYbhDchK
iOw37ZRLqRzPSpCqYDXDuOOqNJDFm4+YRfYTnGJnbY1A9P5yomyGcXmguMeABejP23Xluj3YPfLX
gV4U81kB/bqXFiE5WKSbA2kga/w+C6eF6rwGxw41UKxSeHUSEj4Wm2u4da1aHGNGMMuFxOiJfnxc
92IIymKIxflIHSBzBHeG1iggJ/KoByzXMdxIT5vtwKJ/f28AjsFNB9QVlVXci9vNy6Q67eMGUmI9
B55pREaHdbm18qrvrx6kcF5N6ChOayK8t9nMi3BsNT2wxrAKEDqCGwhO67lqmjWw2r2KxzWGND5Q
C+00olfW5Mqc0IwagVS2dGuUOSyWXMi7PFO1LUrI03ssdWvWe2l9vHMPdhZZdhBm3e4iWojDvGCt
ESS1ju7JuKMUk26RYdYdvWGR8c9XAy3wYHSGzoeSRHBzK44VU1fOQ2UEc14ZrtXP3aZr2jVSmKVF
8UEpCEWRL7hjbLHLtJ8r9BcEZlQ4bH62UzCcUHVFKy2dF6J3kGvgKamq2Gqf62DAVNucBImVYIhA
r2d7kmnDzgpZvLNbFANAYBT5j9/WwtLQWMDJOFFRMtAJLGygTsbe7nQjSEnZe1Yco8qcDqUzKXa7
ImrBfwVKgtNNYnWcQkQ4LG0y0loPbSOoLDPbsnySjmDCITui1F3QmXW0L7K4200S0Vx9UOkxHydl
FbPBX9it54NJojKownQkMsFOJrzAZOwjuQ8LEthygahgPLR65OvFd5KBOU9xmAKGZYLKhaPlb+Zq
0LC037DnIE0ChQHyDvzPr3z4srblKJxlI4hTE028TTx6eoypZPC9y5X9XhSFWBu1QhDMIka5FRWN
kil1nUUCi6C5/mhozTi80CnJMGld6kdtpSZ5r6UxzgUJcR20SUQ3RSxMnmVxpWMQQSAxTGKuM7P5
W46hvBId3C+KS4F3YKBWCJ9F8CibmUjQrjIJ1Nqqf6q9rW0yDeUuJ0mbNSzE4org56ngToEKFYnO
mQlgXyaBH9Ju4wFco1ozYAAj5tHqK0ZhURBILVDMBZMXWBhuT0qpLKNoepwUjHXxnoVmvsOo+HKF
UkJkLkHww60bJyf7RHdYAgywoSj4MJKEgRHZ7Jtd5rYDsnHpuR7q/tANhnyMxlk5FKM0+RS885uU
yvm2yfPutVKyvU5p5sppiLHKtAq3ltTrP2TAH7/SciqfzXggXl+36R8TpcUVNb9w6piiibZQHAWI
z8R5iOZQI/RPmjAw8yh0WYR0KsmNNyNbhcTf5xPwOD/nCQIuibyC4HV35ogKrKGGQQvzhbkxchx/
I7DVoCQtpOR3xUh1wfjUCtNlSB9j0mQ6sPc+NZS1JYv4Q35acFDhDuNGoCQuFnNYpoI/j8ZWEFqU
eiWVx0stxXbrWVG6qagZ7npM3/bSHG5dDWYjv53CpyS36+chHtJTllrvek21YwbFvxKmLhwH3Bf4
Y+jRxYUVJ67JStfbbRdZgdWR6UIilCVZHpXnGcmWladxbxQRzWHKI6b3gsgITXy3T6PteJarKNPT
YOcuyX9r6BmqO/S6Yobivw69wpbb6DwGRRGo+4COFJkkJy1qOoOZ+YlZT8SuHWUGj9WPfzW4vOSA
7CCy6NBTYjIYS0F1LQWd+VygMpuPyh8dLGouiZCzeizpLhpAOzDqk2iFwLsBj4KgKrXULrQ4Ytkp
hDF9ztKEp15j081Cgx7wdPrNY3ncfN8YVg5EAcESDgzVQeiy26OK+azuDtX1U5HL+tuENIvX6x26
4ePh7xy2BtAp7ewpsWa/qvJYrEi/i7YgHY47Et3QD6hOCKvtqrDV6rZnpz6N9BMtQIVUquO4beL2
byrFyTOL5dqN7VR5e7zsuxvKBcPR5cgg2Aqxdqd1uRbNuc1OQA/as6NpEaZ4SWEYgcccrCPjJp/b
+i8tx+lfXyEEQ0Eh04xYD3UfQVUlGIrRF0pcnrq5AM4EHqWP65Q4Vja0K1b33nXjssDiCpgiNDBg
R7dnS40CpG4aOJ6Magi9oi7toB3hpilMUV7mWI4/LADuD2E7Ap1mRon6othjsXu80yJMED4FvoJP
Y0ARkU/a40dx5TwNVhQDylCWp1mpyZsuAbYiGyNHL5iY9qtiChcdpmIjg+TzLTc6Y3ASEI2dJ9Zm
zmyn5ACovrlpQ/uXGs3FZrZBk0BqzAJL2/Ln42+9U5Gfn4qKAwovSLSJ2rtMesMuk7o8pSHV/QxD
qQt42duysLRfjyXdOQ+QBD2MaiZwg6i5C9Exyj6pQiTg4GZbSbyK9OC3lcd8RQ/z53P7uPnr4r17
gKryMuDt1idWE1YJqTRUQMM29aq+UJH9rUl+bhuZDi4pWmPcP17Z/R6CAQJ8VNyB5WkNQfcjFp8y
vGoSVPoczW9FlWLQTAF8UfVcjgyzvP5VnI6ysIybhfd8T/pldNowt11mBenQAWhlomprncAKLRtO
IsdR889oDQ4/w4viE/pgxcRcV6nXTSVNlhlEaorZZ6Fs0X5TgLwzWvHM7/cRpD2cZQmMLhzTKzxe
XJm5TovECkZA/Fy0W8SJA6hY+jaEsbFGLH1/HW+FCVYAGbzYKEDtFHTA9ziIqMBxOlLrn7U9QjeA
+JASAvoG4ODb62g1LJ7zXjKDpOrVrTbXGO2MW9Q7iQ7A+DBgsgMxWvSw1hpJV0BG9wofbigyXqj8
wFmAS30ruwnpVA9GbAezNXplHx6TMQE6oLnMvbKtpMvjW7mwn+AGAz0aCNfRpCvmKqN2YgOFhxh0
VTaZzmTImeS2FkntFXfh7paA/QoxDmhUAcLkKaPbZelWpSAGKVkgk3SXmLDXaqdIvq2u1c3WBAmW
mlSWFhYGwwA+0mP0xQcbzmaZrNiKu23DahAhygb4JlEW+OyBuTIVYTg1cRKODLChlm4oY5dC7vKV
DO+ikE+4FRLnaGzmf34lpI6lTAotjBLs+gRARiPqkic5KopiRfkuygF/7f8NhMfs9Vs5hp0hZWRb
LBijJNwPOUbxoK68xhos3mtYddxpuDEAdaEPQazxxW1ucXoy40gmt0TjYddRJ6R+bU7bMfpH1Q5Z
gOmBeE3lnO3A9t+uaCCTaZRGaBwz+cVqR7fyzLb1Hr+cO3fhUwjhBT8bCRDASG6FTNnEMxU2OcqU
SMCwxvR91s3ivUdIdKgmO/rWIlY9zMDobSNtTlxLa/SvckeiMxlrzOKTrMKp9ag5FGVWu2Ou/2bM
1jA3j+oRWXEYRP+Vfyy6LhCcf9LxiyEu4ruQWnNBjtG7WfobY6v4/an//nhLxM46AEBQm0KmARNZ
UZBAfvZ2S0ptnmorz6wjwH25G+oFQ/+lLbmo+dRbVARHr5hqzFkYK8ujVpI+kQYtCFJLiggpwS48
MNWq/NBk8ZPZNOHJlBJ2qWXWvma5VXrDNEjbeY5D6tVNJHttq9idQ6aO82iawHc7sQJE74rmEn0T
LAoMhiagZcB8Im8qKBSAq/N5nIl11LMJgeFWUZu91P1Ikd94vH1rggT/s5Qn4Doa0zr28xHQBsxb
1Zw8eU779/9BDswoMoTIaqOoeXtKs1q0baJDjmlMjjQT3y6SH6Ve+eNsbh6LWnj0CA//K0pQLRPp
mJzHlnVs7e4lzMm7WW3a6dQasqOqw4q+XBMmHJRkgiZNBZPgMcWyIu8k1a+7do0tY+mQbBhEkA0g
UkCa6nbz1KxLtB6ob7BMz4U7aHmxb1ht7aype9LNSVk5K1E388sH+IeJfnneUSmSoMu9FocKg7ih
tkcnJUXn1WpSrNw8sTUIEQRGAcGBU0z0xYHaQrgSKXJe1DarOBjUpMQMIiMKMTMnbvuvTdSbGGRj
DurPZmi4Lp2yeHTHBu0zrjyq7eSmzO4unSUXsVdHoPB2kFfXIs2ZWKprjhZN86+e5NmZFBiS7Rep
roZwnyJN+S2XNeZlyFNXD5aHog/C2USNqrWq2J3yIwpKYuj2hUriyFDhYeWaPs4GNaQjIPzVl950
yA4TyCSK6U8rG3kXyWIj4eGCKJ33f5hIV9xej7IhtLCsLgpAZdluqqfKKX7x5tf8uVyzP3dXA2Be
FC5VpMoQfN/BsZWpS0JTGaPApsDk9NYZiP6dXmPMqlxITqv86CtMd9EoKmP51xn/ieK5613vT9Ia
dvPu5d1+iimsOke6RmHJEAWtdMgxz1Ttqm0G9tsB476kYvuPOuVTGDqkMDYeEDSxXju0bDLidoqC
JPuaaJLfTx99fMkwdaQfvz0WJfqSOE1T5oUrE6fJm3puT1NqUw1w9DkKFFp5angY0ecwxStcLHca
BR2pyHrAvCD+5S7lrRDbYL0qMzMJ6tw6deF7qKTbIQaBcLcSWdzBk7AcSMJa0HoL3WUJCrK37TCM
MSIn0BXpaJhs8DXEGW2lsbehQlNfOrLRzxQj2pBISV/G2Go2Uwy+8yG2+i36cdSzPAC2zhS41hU8
l5cQbv1zV2ivrEfjKADKwyrL/ML2YNg6/F80bfEj4HnBKy9YD9E7kgwJDWK03uh7JQpGY496b/5i
H5TUM342f8LQ24Tn4i+++fH589++TktAIGQjgob+xeGI2VRShHGjoDARdBjajfnBLJjPoFew6XYc
MEjnsbA7sMyttDvK4ikBhL3SIK2if+Ko2ifl5KmzvoWa2Zg2OpGmYw+i/+IrdGlmzitrXRSP4jA6
AfgELuRjbje6QvtPPckGDZS8d/SKAZQWonxp9A5alZxKHmEWjBfD+B7VX7tG92IKhN7jLVjQI/b1
JwhPgSlpaqQGwX5PPyP6bk4t+M+9vpVdbQ1ptWATOFcUEBmo8/Ew/3a18Wjq4NbCasNpN1QfYwhy
0/5Hji5HNfpipN1KjHV/i8EahJ3lFQB4Dp+tW1e3eCi0NqvVLg6UJOgt4tYWmFaACTfyX4+3cMEC
QZKK8AfQLkD1xbDECpNIpfCgg35jgECuOmVO5cYEI86alQt7rx2RNeOzEABpgW0Vs7aDVMoW07UY
GS2Vd1xgIsqXfE2ISCcB1wRSoIV5LgZJOrEkS5VmRgUxSoLBH4PwQNxXovuRJ3m1tza3femQrkUJ
fgLNCvSGZhBVsb+S5Ebnwj629UokdteowhcEQDFopFT4XJpYcyJ0ahJWNEmgbqtX7ZvsoxvPqc3N
ufqVjZyu5cvjG7F0TNfyBI81rSZDpR3kMaVxs9LLYpSeprX05r2qvF2V8J5SY2owww5SktlP/A0w
Topfn+2/q3NW7t0e4OsRZkIjm0jgig64ZEaaGRIjQS/KV1PLX+SIbZkZv1p1uiln202Kxq31b3YE
LgGrrZ/nSfqo0IcqdbvH+7qgMBFBITBEaA1YApZ/q0IquNGlmec0MJ+VZ/Ju/SHeb+bJOwzwxF+P
hS1dzWtZ/JCv9Mc8TqXN4VZBUxxKFQ1N5q+66pxhXOOIWroteM/wEBBwINjlevNKUJZUcZVZAw2I
RN0CI+06A8xCdMXnuSs/80eAVgkk/DGVlUcet2I4HCAqmpkGKDif6Qs5ABOav+avGAkQYF6vx1Jw
ze+6FY21tIt8qgnaCZD2R8rzVmqsMymedZ0Gkdw5mDbkoN3ZQY6m11dcrUWtxfF+fPIBOHBEJ9VE
HK/gmibBN2NDJmc+DhjenfnNHgHQij+8eA+vZQlWs5zpqGQSZA0gvrSdH43zFV4CSAlbd1gx0EuP
71qU4BA3NYjTkB1OgsY3/P/pxwGcQkUZCBxYr9vTkZVejaMQPQ4NbcFilQ8Od8y8f39IwOT+R4iw
AkSHCpnHGu4kJmGTsn0uNeak9jmq18i5F/cKWXzTRpiGzJtw2VQQjth22tGAmjlYZiT6LEvg43q8
nEVzD/AVnAoMzUIaX5AyVqys6wzvdVL7cVvHCsykPRteDYAwyhPW70nSZNRMjcxvi9H2w8FeG9h3
77XBRwbED1QReMqIYW7PDeH8SFA/hB5MjNiTbOtYow3dj2XtY2pKwxt1xBaPl72kpWxoD3QIg0cP
SJpbkeGs12OY8odM7S2SNfMOwW/qUrDarmzwgsqAdwOYA/B86MUWy+CklLtqKKI0UIwPhv2DS6Cl
tcsbaf95STeChIOM4q4rdSrRwFAzHxj1QzgYAQgx/MdiFuw0jzXR/gKWkf9H2pXtRo4ryy8SoH15
1VqLymWX5fbyItjttvZd1Pb1N+Q5t7uKpVNCz5lB9wxgwCmSySSZGRkxt0BezlyALv0ui5LEjXqt
sko/D3p9nLQPOYaoJIqRkL8GI7Te5mofoMu/X4VALSzdxQdQSzcxUY3HTZG4Dce+8AzrEFY6piOz
8Vm51wdVvItl4bkKqs04a5ahxAn8ZFyBfyYGpeuQZpA1BTLZvD0tS1+FHBvCDsrc6N2lviovgMUD
u0PihjUkFobYSqeTUkorGcolZ0K5DVVnpPWQJKLeslUshAQYtnnszaGq3kPhyPHRRkOi5u+HAz00
pKKAzETAprZkhDxUxGophiPUFieiPVj5aKq/LumAkP/cCh2wiaD0fpMlLrFkYCDC/IlrfhXosX66
PZrZJy+f4bOYDTQBNWBrgZ+iRtMLnRb39ZS6DK/lRt2VBZ6kvXXbyJIHnBuhBjNKbSkGBZu6YQpi
Vz7X/8X+VpCuQyoMPeC4/lxuvCyooecslTgOmhc+/RHzmzr+uj2EJfdCJQpvTHDIgkaBer9wVeaD
UKKCieAu809DsiW+KWfb21aWVgMgWBw2ABVAtYeaqIr4Uj1IiIgC6Kl/oXmtMSQJfc4rgXfpnQRg
7B871EldN2XB9FyYuOVLitsgE+o+BI/9ztfZoDXqinX8LN2lZaVPo5sq4V3OiSv7del0vfgGatGK
JiWlwuIbkATLP1G1kn+pr+W+Vs2wsMKH2xO7cI7OCgJzGzPw8sjPXXoIXoVRI/Vx4haMO0bZcUih
XNls+gRUtOVaa9aCuyOBilQB1LlxiNLIfFJHYqDEXALJ7Elv5a8A4k6pIq1sqgWPRAsP0LOo+SOD
xlEe2TFV2Pv1iDVUP1iokzKBDR4aLOIannVxOEgGozsMiLUr4as4UEnVDDyOaVLrfBEY07Qb8zXM
44Lrz0XUuftp7qMUqOH0VR41saIgrKoyvDEw2Kb+FzOGpUfNGtgdEej6SydI+yYO2kZO3Kr+GU0P
XQcmMrACJvXjbWdbWhk05qFtGq6Gixt1FEEUA8Jxkoah4B4s9CF4ggJDSB1Qda1s5KWlQaCYsZt4
8IEe43JEKPRAKJQEqStBkJiIzxqYepT47192c6iYcbwz0QmNcU+6qvOzroEROdID1dKCIxceqnQN
XbJwfUIpaUZyzcUkIGypwaCrZGgy2GkSX4+ixKrraJvIFeRX3a4IdiFRd2iEcG4v1tITD/bQ2QK3
wIl+1T2WkXqceg6Hk8s/oGOA6KyTH1Wwq5jks0sAyVtZtOv06Iyf+GOQco+SjdFglcwGPd5KTeZp
snJLWDlJlozM6DSg4fBIQlvh5WQm0sRmWTem7sTdJwOE6/kSeD/7UyyfV+ZvviFQNwgJpyLyh8D5
I99L7aoYpP2ALgopmlX0zFIhl2NDlVf5Mf2CxN24VrNY2lvn1iiPz9myYpA3hTN2AVDlH2IAvkm2
MdaTo/NvujWuOWCdZWumIuBCiRExg2Q/KelmeMPRmPdWKxtFYnTJPortpjRJtUvs21M6h7pbludd
f2a5lAUhGzQeXU2HMnQHq/lsiK5+/G9GqN3WBdMUBQqWbWict/g9eZ1AS3q6bWMpPKERGk9nXP4B
WaFtsHVItDHN3KaNPws03zQTupnkxvzfzFBHB9OwQzgyWeaWjbTJ83A7peObIsZr16al4eAK+A1W
xyuDDoSAuvlCPiWZ26MLWidor7GTPpgLDdJaNm3pNMT5AZDTzKuIq/mlCwA1AgAUl2euJsSywflo
1JWheX173hb2EiD3eJEBR4rEEH2DGIJa0/oJMQK5ZSOUQCTQ8AZKo8DErVj6fvpSLo1OYAQ9DsV7
FGmobauolZoSdUjdmOxIE+pSe8enz1XhkBLIi59stxujjyx4R+m54iRjbNeuF4tjnUl8kMyZeXSo
m3Xs14Uw9HD3gt0oeLSVkd37kRGsXZa+ffpqpKip4PoH4Bp6Ji9XLmzA7Yg/mQvuRVs0JvMj20H0
SReQt84tyUhQXrm9jMuTe2aScpYpCcZE7KMMVY/OZne9xVqRHrb6PbertoOTG9KKxYWNILMKusc1
PIaA+Zi99yxAcVwhaR2L0OinmVOADwzVKSa8vz2shSgIfhZxJo+b14tmHiJyib6P1k9dCNihddeZ
Us6ohYfW/8E0KynzhcMS11owd4joPwHPExVwWzAzV1KC3ZaD/EbvsiAGJWCcOdkoDtuS4D2ZoQfz
EKED81/M5KzePPcczAkF6phGsobnM/zjKqLbdb+IG3d/DyBBuxnw6qjxI5SAOO1ysYTOL8owCEOX
tB8lYPishFZIssvQuqqhEH170RY8AxlZAEeAf5vby6h9Dg6zRmamMXKnsDTyatcEIgS3Vx5zC3sZ
t0NcoQHgxXOczsuC5DPjE0lEPUx8yCZistKXrKGm8ffokbnP648dyi0iJcTFUEQ5TJFOsq+YhHmP
ixNA3SvRccHTEeNRd5tDI3yQuhCqnDTUoK2NXFCeWioeDGYkcSjNc7h8Zsnb1JXcyjItzuBvi8AM
X/qE2HBCib6DyC2V1BDx/OfjUw6OVRlyQv/CIc4s0eEwLeOcy32UFBsfUKqexQDl94EoK4+URcc7
s0PFQI1Uw0wZGLlZhQqeEJtShmfkGjHIvFeo4I6LDNIzIqCDSNBRewn9a34iqTlAFLU0OBqXbDqh
X3umLhsBMhHNOkAl0ouT9I3E9jGyWajCTnLwBUbtz9uLshDvMIw/FqhF6YIgISkHCwnbWKn4DgZf
o2aVDcMdwFtg4mln3Da4NCS8hFGV/37i0wQJRIvRAizDIEq9xxzMCOxY/7ht4toBhPm0BZBphmhg
8i5dGpw//sBliOFMqRpFmOht+zGs1UauJ242Amq4mQ0Y2HTKSNcoyUSQJ3eL0rdTTbqLhadIFvfh
MBzDrAVdi7K5PazrnQpoPw4I1HIRjBBTL4dV+4yoAcOduWjS1jscRMN9oHpd/NcB4dIMtX1EoqUt
Q4rMRQcB+JUVcjeVd/IaSm5tMNTpEJV+G9Z5iXNWttJUivSoQYYxq1K91n7dnrfrmIoBzYUlVO8U
lImpAfEak6ox22dABB39qPzRgtumHBoMCxjaUDZvW1vyC1ANIIE+y5ehMeFylXyWMCgU4CYdxqjs
R0iOMcOPSmyNqm6/0O+0npS5cvd596Jkhtvs3KRIs+cxgdIO7FQSV0zj2mwA0TTB1FVsBDKscQUt
mMLdAcwNwC3gAk8/ExRgq4ox5Do3iXxIJQ3pywBlVntSJOLcnsarMIEjHbCImeJjbmViqYOw9mWe
qaquc1FSNRmlNMN0JS0y/4aLAH5pgcZGZH4qN3WJsWC3MjohLLFgsbanPGk3AO/FBsPWvC1KjWYO
ycA93R7gdbJpto8jHnVTAF+h1nHpKKFacDkuoZ3b/RT5B9HYcgokkXJgPMGcadRGszLeK8f8toeE
Cd5cKO7QfU5qVshJpWK8Q2MUv0KgocBDT8yJWTnmr7YbZYcaV1f5IVo+edgZ7ECqdIX3ArMW7vjV
ovyiNyp/RkRtNYGIMe9rGBE8vvoBYtlt9EuDzlVtRcbTF2sm9sqarQ1t/vnZYycIohBiOjB4mH7e
hyY0FlcOx6uoOM8d2L+R+UTVGEfYpQHc2IOmrzB3088iMiaj4E3rttutWaCCYVEi45jNXtDI+xS0
pn4jgdoUDMk/b9u5folSQ6ECPLq3CV9JArZXdIobM6rvRVFvN67f6WWqQxvieYD2uATpw//R8BxZ
zhaplKpgSgMYlo68VkKmtrfDynjubYHdSLvX+r3UV+Z00Q/PVm3++ZnFqa0SLuSwai37IxEOYvAj
FVZoX9ZMUK5e+BE7RrGI2RTuu+GjVw+F8LYycVfZW2rFKO8GbnHKstn5kjAzQfulhYb4UjZ6YrYn
LXd8fiVQLIV4MCKiIR33Z7xJqTGBJT0WwL3auWw06KyPw1hYU0lbmrZzE9SQmhDt1HEQ9S4/6P1W
3kcrh/3aEOaYe7byEGPIYQNDaOM3vj3G3WllTdYMUMdgKHBMU4lh7/rIPpRbNA5U4Z3w3nvdQb1j
90/RMTbSh9tGVyaNpnhP2wDQWSXo3TSvzIKrjAL4xHxN223RCvg2QHQ4Z1vU+ednU1dG4B5IcyyN
Pxi8DiBAvRJLl847kEz9NkC5F0h0+rRpk97NP4HdMGLJazKn66w6csS1UsRitMMTDbogKop9IIe5
HE2Ypz4PJqHeHbk3dqYht5Gh0kMdEquqIb5hkVZGt3R7+W1w7pGmDHbJ0NbKbNAoBYONDOWjBUtL
D2kZZMhW3Hx5Kv8zOhi7OpZI0qtx0SOROX5puj58va8gORe8AURIeOOiHwPXY/qOrhKlRzMbfK6s
H/LYS8PDGHu33XphEBcmqAOpKMpSSUB26vLca5F+YrtWxbFB//89V6xs29m1qKvlhal5V5/5Nk9K
dB1D4sXN0gaJjndBfR2gIMKtvUGX7aDYi1Lst8bFpZ05uPWdgD0EF9B61chVJPKgDCNqax6wcPPB
iP5YogLdzIDBjQo2U1vERgK9HjFnrEQwGH/Q5ZXZW4h5II1WkVKBiKYGLM/lqAJ25Ee1THtg3Ime
i5PeI/t12xcWJw7aPd/PaPAZUsFH4oSpTUo4dM/usiqwQZmoi/JGHLLNbUNL84aENSrK6IJBXZ7y
BLUapF5MyYCmf6JHwzYtn9X8dc6vceTv7/dIj6M8P+tHzDiQy2lLi7iPIqEYgJPvvIbRc84qKwN4
k+SvoUkg0ju3RA0KsnlBz4rN4ELxAExUQhwapM7XHtLXqKDZDKAG+IPKIS7GlwMC3VOgSBEUBFvB
KF3W8guHZTaDrE+pU22Lte7cpfhwbo5yu16FxCkzYKlCIdnLnwwfmNH4zAcWxzlAGf8lnQveexeD
o1ZrRF5SGxIMTupiMytYPYNq819yHwKkhoIeTiXghQGkQTvH5QzGGjPkcTMNHpBd0BOUcnGrBvJa
4YKauCsr1NmXJ2EaCSk09aSXuHdApdJzoFk8QVSP6V9ubye6oYG2RXfPyXEtZEwDWwnjMtmrmoGU
7E1+43M3QlWt7fQw2cR3xfDIj3d42a5Vu2i03D/2UYwFiRVe7lfFyzBSKwGcb4OH/nAwy5lZZ+ng
mJO28QFdv6r94/Z4v3FIZyfJlT1qq+VyrkRY5METnbR9lCazg5CmDcXmHLW83Ok34wf+bCJ7xN/M
NnVM2br9Cd8yhLc+gYqV3ZxzaiTI+qjsa6oeWzT5FHlnFfGmQctqvFfQeNFz0ZEkrVkXr3L7PgK0
N+VbFAwNtdgn4a+ismSIDQ77tmxxOzlNuZM00p3KQO9Q7Y2SuW/aatvK3K4Xe2NcqQcsOw0QSyqy
/sAf0NHeb2WZkFAZPKhLsIbvzP/WWwjD4r+hMdT2wDvhzrw9b1Tk/2flAMn7ZqlFSYeKXuWooceS
ZwZvAMxNNMuiQkEnGMVI78HkbPrKOIHzDU3rt80ue8yZXSqMDVXQymIiD17D43XfmVHe2xLuB6J/
jwJPIiZ2zzxzpRN0B6Jt+wAEYJoe8brcS2Yov2QJUL9Sb0RQ4sz3xcrX0Q07/8yKgkouWDFlPPqo
a2uqQnxr6rAUtRjrcvSZlnfI76Uqqk5bcBQpPaPXO3+16ECzpv5jd2bemVOJgOxSD8GUEdGEGmA1
pLCzYxnsL2AakX0IuKu56WujHgQpZO8sxt/XyBlwh7L0kLXgwAExkUjPJmGvQCxdvh+LXQlm5duL
tjQteAUBdIa0KphC6CtPJ/e57Jcq8erhLoN0URmd4KuDGBlJl0Mn0AtKvR/dNXn0BR9Fi5YAPkC0
tYA2iJ4VpcqhksZ03sT+aLjCmWSnKSp7yDNL6P/uwTKvAGyBuAw8JSjt0EABTcvQ6iCqnScOx1IM
9a7/kTC2zCMrv0evjHhamVIqm/GPvRk/CjgLeOdoetNOZHJp4oTOGxNSPA5DwFsl7KLFWzRYtAlZ
QgohmwiL+cgHvbJLc+hX3v6GhYMRJL0AAIFJEw8bWhS6FNOUryOt805qyCPDLOosmiiZz3SqjXSt
q/a74EjFaUCAgUlCjGNBJUkdFemkESbP5N5L5DG/m0SJOaVKy0C9MAlkUKi0xW4g8HihrEczaMG2
nKPun48asaJx4l1mUiGyKAujMfog2cL1uLSJEqsGaSuyJ5H6BN1IwVT4UTYmBYzfnV/mRqUhmEHk
trUESH/WXFM6DAk5m+mh+ymOragTsHfbIjsiFdwQAfFGEqppJcQvOTJiHqhAUAMBoJdy5CFkqyDK
EqRF0vwZ/OsPIvOh9A9dddcIT7cXlc7bfzsWAMNAHKC+CKkx6uaWqm0Pbpai90Tf0sQttEq3Gge9
rbDUy/6rA+kg0GDPY9MbmcIAVbxWRqdhRf/5AFyLIa+LYiCNsiw7EkwKU/VeJdr+oDqkCu1ZArYs
TJAf7utpm0e7DJV8WfzJkseCgOC4kkEX85LHwf3t2VhycRl8ztCqhKoDnoGXN0wpn6ROlMreY/y3
ivwctWNS6rWsK8Xd6gWdSnn8M24UnlALB3AbiOpLWyAby/owJ73Ht/EHYJh6osi4g0VH+WfHlAYU
gAm/ggZaXuwzm9RpGtQDXxZ813uCz/wUVCf2naLEERrsirRxAG8xRwI2HW7Q/Xwy+XYVLTdP4NWu
Rh+LNpeaWbBIXw56KluwWXJt72XiXoy3FXGl9JCQI9R6WysajAJdOnW552KE0MnMD9MaE9PiCp99
ALW1apJV4jh7mxAylpRm+iDltn8vgjycgFpMycWVO/7aiOcPOkue4AiX41jGMscjdzdwzbbKNFci
a/nHxTMXG/j3zFLPFqaHhJoWY2ZHptlwSWWyeJWX8jZiBh0ydsjWzHpvoR1LeiY5t7fNf/Gr38bp
HKs/8Eo/ihhkm9oHWTZKC9l29cWanh6bzcqla3kFoYyIo36WbKB8mPFrJNkb2FKy14rdtMljDnzn
eBL8H9qKqeVJnYkHhdka3p2XixeFwcBHbN17ff6rjw4ymKp9vN5zE+1ryIUVvv1VtF//ZjLRiQW+
6pkc/+r2VLQ523bYpARnlwq6HVvCc6mE1rLBaHonbVTSbkm7CX/dNvxNVXy1Oc8MU0cB9KrUtJB6
bM4JDHwnUFU+TSzgJiViIOJgOOsXF7HORhCzCyCTse37Q9mqGw2Xu76NDciSbmPRC6v7in3kfQL6
Ywe5rgFJNcJ3eiJu1G7lRTnHi1ufTN0SmqpvB1JgrsAtlG5VZNiCftMyaz2LS1ODtBpYLmdOTVz3
qLgVDn1BJohVeLF2kOzQyokhNKWe/fAlRw4gb22m4AUA83D60TxptcfkaHyYfL3Q/HueOeAFLxcH
EJntamBP7ofJ6YXNgPf97RVc2BrA77BoAgLHOl4j1FeiEznkSmaeDSebdoP/IAlbiKCbo3ispDWG
w2VjECYA3TBOS7oPw4+mIWEyCfswBwHyJhB6KBPocvKTRQ9+3sUrt8+FlcbY/pij4hsg4xyo3MXe
0/Ta9R1bGf/V5P02QAMo4kGSoDXO9l6ZNkbFytaYvwe7wJEm9Lj1a8T0s2NSjns+nO/Ic3YsVEzZ
i82I4ewlvVuZqm/cyq1fToVIsRTaJO/wy/n40QcQjlca5FvEbR5UZi22ZtMemVZX2q2KneIPLIia
RCB56mPt1zs+ag/JuJaiptOf83UHA0afHdB56EWi23HBv8wH6F+Db7LFvab45V04prOCfMsrhtqP
yWvHSb9wuVd2UtzUuS6R/C+B1/98A/ok8QFAv0IL6jKcd2JJtFCAy5bVQ8ifUEuHNLgcBIbIb2/v
xKUTcSZ3+W2KumfE1VBotSBjd1TKsco37UuFfOgYNS7L7KKftWTGBx88LP6aCvyiY+Hl8J0dQHGL
iohC4vt1zTEwTApVZ7QeWsVD3K652MK1Zn72/jYz//zMf5shL+NR9XuPHTdqNNpdsy+Moax18hoQ
pyZHslcnHdRE6QjyyfydW5ng7+a1Kx8/+wBqLduSi+tUCpEM3g5250F+I9ITiziN0d4fJVuw3xh9
Mg8xq4/mXZduWmNwWgOviGLzsLLW81pefYooottcnVMPNG1L4I8ZQTUJCbn0boBOOTAoLMhEazOt
X+LYwf1Pb8RT9dI2rS5Mhj/daeTUGsR/vf0hNCHnP/599iHUk6JKimLKogJpoWNX6C+Yf+7UZJtW
gTiBk0FZNMWKnJTY6PBu5Xt3Sk5cbbeT0STEbCsbDCDJMUSHav6XdFL/fBmy93jgzYlmmsi7wRVY
U6No8ISueIm06nNs92H2fnv8i+uAfqyZUh6M0fTjQhXaUeJirEM+cAyyuiBP9tnIlOvcKvwWjJdr
+MHFvTYXEoGbxoFL77UcFY8+I/Hggewj3gnNlLyPYZyv9JMvbrUzK9RWGzTBTxWuwtwlRHQhWhzs
SyEM7UJqtcfbM/gtJXTlyiit4LKjQeKcpkhRCZvXUYspxH2qs1t73PEO76Bp/omxQ6d8gbfYw08z
3rK7xhrHY+EE7nOyHW3tjdjBtrSIzTm9nX+F75JiNGSLvzvrMbJTY+1CsHQ51/BQ//2tVAQAPysQ
BSUiQMyHejHqA4esgH+A5k/C87pabfzg1B7+TSbuwiwV2X3wcURyC1dmykPEvhX+Yyds1fwoAQaW
3ZccosztRVlc/7NxUi/IIlG5JFTTwVO6aNwVw1BbBenqraxGa13XS8kYDA4prFmdEfuUGlwNlucs
iOrBK6x+19q8k99zJvNTfpxXF7T4rmznTrO5PcDFfXtmlBpgxwxzW0KO+Mn0/h6KYJFR1oXo1k0o
6WEhBDoAwMrKdW/5hD6zSl0oM7DpqXmIofJ9YQ0bqZ0AbT7WG+ip1fkBzEe8j6yuxWRrUWN5PX/P
Mf2o5Ahumj4q2x4rtUce7wYUmFSmXwmG/2V7/DFDHwYplOJIW6LQpSHNf59oqtGxu8jXeeUzeO3y
UFe4R2bt7rlUmkDan5+5JNE6LdGA8cznE46ARs+L2E2QaYaCnGkbQTE3MhGMt9IwGa1vA57s1Hlg
AoFkitx9k79qzXulbJn3gPnihz041wxZXHuyLJXOLj6Ocm+uZro8EbCVMt8KYqchD23sqaI59tsM
rQEGxMsLU0r2MVH1FhRH2t8ndi/sU57ORBr0rRksfZkHRmRlhZsoVlvWhlKu1f8X30s4dwVI1IGB
iRaNY4S868Qap4YvvvDjRiavMgO2Hef21v0vy/3HDHXd9OUgn2bwhBcztgiaBpRCRPWxzY5o9bEq
NCvhysMDKqKaKXxNgkOogKsVuH9kyoYtjgNT6mm055LO4CNuZY+vzQF1ckaMWKl81w4eOOIMMQmN
3LclpnggqwSIy4HzbLqpw2jwC6XjWIJTISnsOHIT7a6q4tdSu9fiTR6U+4l9FaZTxu7iduMTYoL3
cseobqWtAdaXBg26AhwYsxTllZpvpIbtIBUjwotSDe9i1M12xMEcSplzuyyT1mZ5dlr6znBuUKCe
Aq0mxmEFEEFw18j3AtvqIMIlkR0Vu4xfKxcsnRUoLbIgdZ5ZEmkGEnVsBX4ofOzg96D4aMItC7pw
UilO/3Hbs5cMocaOZA+voSWY7rryGalXZyYzb6gqcyoRxBjyVNb9ZiqioyquReuF+h5QTkhqQn5v
1peiIsOY4H3udyiNToXiJOSpHzKItHWGSnaCttdKbidEX1r+l12t3/fyc7PUIRhwrZBIoTJ6ERhC
ml1UvSRrnA9L7nFmgq6RT9IwFjkDTcaueem7Y10P0Nuzo1TU1cSrk7XTdWndkDXlgEIAIgMcAJfe
yER+JTAFM3ptiDROgmef8sCTjdqTTYhK4d86CRrvQf2G+IdiN5T2Lo0Faj3EYQgVTBGAldru+Hfh
reB1JVk5N6739KUdeoupSZxGAeww2q5V3iblpUQv6On2YK5fM5dGqFDedikEGGMgY4B0qAxe9Nkd
U4ysfdvKwsMdZiCeNld/kE2l09sQOxzZDlB5Txo4Y1A/cPsZeHDSWhNjBg2kRbpt8cJHn8z4I5P2
yvg5IoNQhowpATVQifEmbH+G0S8R0IZxl6vlhhe3fGEGOGl60kNpYmVarv338nupuQdaPJKUHqiz
rLgfp4d205idrKOVRQ5WUMNrlqgFyABUQbsMLNXKNlS3iVRZSfCMvjyDjVmgNVYwewvYGowMBwTS
YegvRZf2pfdiUEyYDBpGlqQHoQs3TWnV3eMgDHrVk8ccbEGq3Tes3ieTDlBJLLIGGmz1yHdadks6
g8vf4xx8hD1KSlt+rUn9+p4sI8yj/gEOMBXlYerz+g40qUPDj6iDcL6l1tWoJyX4hbsk/rXikwv7
az5SFCDhwA19xWslFJzaAObDe2KNI3owOPR6FZYyPmrSCVI3ZXXs5FBPmMc6kNAFqUvFQ8k8tIAZ
RV+xtI/D+Gemfiroe4NmN3mBCCVDArtoVxxk5TNpnZCAKxHCfJH3OjHhbVDSWq1SRTskXJP7cGzX
2kG+OQ0uT3acfwC4zFSmc7GNekKAgi3NEmBZvX2hI51W6UfZ+Pj4EI2Pe/f5+fn19fXu7n33hBSb
/tXrqfH518sC+8jjoL9v5tmhW0HLUJZ70LRKXugCZ6HLzmBLNhiRDoETOe1ecHxbOGXOtJG3nFUc
ZYt1lFhPd/HTKm339fk8q5ApM/86ZDeuWtcjLVDlFJpnngRggm63EJwKQG7FvDabNYjiQqocZU2c
J2AgmaHCtPIMF8ZKVBNF9thd+KrZ0wakLne5JYMj/PYEc/PxTi/wTLcDekn0rFyl5UZWiIWRaLJX
6MfRADO48XIM9F+iXpn37usu1Hv9x22T39iVK5NokwKHzHx/o0nJFLRGlOAilz1zf6jvvaP9Zh/M
1BgNLdI/7O0RrdO6Z+sIK6fmfrPZGJudZTl6jMGbD/uVc3XhQYipPvsa6v4TTiibs0Upe4oeWUVn
Nk8A8kVevDGMyh12KbJJuzVo05pRgaoqw6MhRDtgCvDg/GG8jR9VagnPgjvdQdGs+9FCSfoxeFyZ
9/mYujHvNICTjWI8wcMK824ezLfD0T4ec9M+hgajv1X6xzzpdga1Ob3Y1ncm5v0x1o13Xi+Omwfp
nuibFUegdWVw9ZynHsQweKVoMzfe5elT56kcjEMje/6BnA527aaR7T7ztmY56PsxuF8PwHd+jTtl
DZ646PRnhucoe1a6gAoQ0sM8DE+cyRvFQXusO6dK8P63W+Hl9rQvZJkwShBEffdFi2gJujQ2gL6j
iNgWOyzTJ7fTnvoJ5B33Q3Dwn5XIiE8hhMdWpvb6CgxoMCSewAiFNgPoEF3aBBEx00dDoHolVlSy
nkqn2KwM6/psvjQxX2XO5jCPoKTc+77isY64A+DWiu3IYoxOf35GNW0jblahGGsWqZ0KIAIR0oBR
vMHszN4INsxdvU+euBNvFjYcdJMf/JXw+F2VoPYMiFwB9NQgMQzOBcpFZa4a+SBtMEpw5Hf70NCs
yvgITfCVG6mO8r9d2Ll+qpxqVznNAWgIe56DzAl01j6lZrSJzUG/l5xaj634ASzZeqLPX0/wf6UT
manOGM+ALxr9XtqmB2bbGoHtG+G2Ak/+I2OrKyNa9IyzAVHeKGd1FjFKrXhmaQcPT8VxrY/vu0BA
TRkQ6SroGUEQOivSXjqGgjJ9m3WK4rWmaAh7/545lXZsY8asaZO8hea0CXaNwz03dq2r+8IO96He
Oq2TYBH9E495ALn3xr/r18/VhRCIWg1eL8BWLtA9xGoX5WoaqR5U5ixivdVbxZ5c3tIDL40M//n2
HllIjQEbcWaO2iMwl6VTHqsesdCfDmi+rVjIA+ma9V6YkR07oYU7ta6Yt+3SzZtzYL2wS+2UwG9C
sRYwTNlRd+22uIv0Qe9AI/BcbTunu/Ot2wYX4uk32lqDaAVYSejezamGEHecDqrnO7EpbNo9FtZm
N9VKzFkzQ11GBYiGIWsKM7gGboZt8KA58aY0lNfbo1kAT0CbBeDx/x8O9exIIfGsVH2vei/5Fg04
dvIAROwpOMju5BAoZCg4IpHUfOXWDM+/mN46YJ6DbjpaqcDXSg1QxlW+SKVR9Vq32snv8i41a0s0
FWd8TH5K97eHOTsfbQzSC8heiMD8KjT7Dhv7Fdd3oeYJlRWJOiIUimgB2gPW9DmWbrPIPv+xRM1n
0AohxPBizdNCqzekELhWtxHMhDzKVs8Z/MqVbg5h1wOToW4BdiGE7dmNzk6mBq0r7ZTlmpe78aP8
yJtrkmfLM/fbAF3th5AgN/qzAfnAbIAMPwUua4srzr48a3hoQCtLAksgnb4HKEVTOrnSPPHAvlc7
/rP+ApGZxZ/4lTfloiXcEmZwDppUkcS6nDCS+SJR2l7zQJ9RneKfCuTTbBQzwe48vSsrbrcYnM6t
UTmONpG7SPKJhvTcDBdDk0zxEDxwh3qv3LGJUb9BepLP9LUX/sLBN1+Ffg+SOsljNDD7PAez2hG8
Bo/iJ/eLrLEfLwWocxvU4aoVpcJFSafhQht2ev+OjrBj/VXY7Qp5xkKtQcUZjt4fvEbReETDDrjI
hwpTlvuemTR6et8/bfn70TQko3E5axcd06fbsWIhUQSDAHBxyMWgyZhmkUzZLmfUFgbZnaJXTogn
qbQnOD9DVIXBM6/zdgYMgGBAsNQg+/5jlQVlcW7PvoCaW2gPBxCzwhfUJhq6HnTFCm3ho3Hk7fMd
b4Lc4zV9ip01ccXrWAIcxFw8A6YEzE0i9VAb1TrjQAblewo72T6/rWpuN30xbW/fnuAlO1BLx9yC
KXGWSLjcgrVcNQ0pG8ZjtXKHe+jPagqUDSjfOqvkB3blgjD/tosIKSK5wCGLgRcC2Kjo5rFRSCDz
USa8lzIIwklf52YBdQaLF4iwct8Ur9YNaXhQ1qEcBfWsGUF7OTI+BDxmnATJY6Y7rtqx5V6Nt6Wm
K+hE85ln3/+MoGQSH1jATILHabiXCl3in3BLMxTBGT7Z4J1sFP+xTI3piUMFG//9Vb8XxUZTH/va
YNHzFOzHAYpjvu0HJmnMFs0LMqSTwP+X6eQ5SfW2s+QKF/MMNbCnIdkLwQpC5+pIwChxhOJeOQsb
Xp05IuRZsnx+Ueah6ltVM0LoVEEaMQZxgpVGcfV/pH1Xj9xIk+0vIkBvXjNJlmVVtWEbvRCSWqL3
nr9+D/vbu1OVxVvE7EKYkWYEdDBdZGTEiXO2gVj4VtmO3srOWbKsyzPzPzRoQHY876yr205WBrAD
cpX6qg4c+roH8Mv7kljs6gGTHCpGutHqOHtSjHGt0L+0tHOHEhKzCJVQbGHujZ6rSh8KCirgN8BJ
CITzoLER75XMlQRSOGlgt/keROlq5Ez+PtLPmRHTUnD4nvLCNuDoBLLkX8Z4mCa7roivXoQWaMzi
h+hvY92SQNVc21z+lvwNSydtPPRwbtrk009pp5A2pvpB/Mj2ivzE65MdRsTr7Uo/SvjT48N5H8d/
72CwmilI/aG5kBmoKoOztJmQjoOU7QXvpwrYY3BJtmXhb4u6Gc2qS0QzrqRuVyr1U5Oo4Ooayxdf
TVtTFDydKoZn9mn2N51HCL2YnDZSqoVElFKJlODDI12mDbvH330PAJmxdgaQaYhnMQQ2npQCsVcn
X09cqdaTHSj+0pPIqbsggb5BCAB7N0AxT/IG2yhw1hASF7aSRv9W3BruSlMUyBTjMThnklnn1uUA
ykfV5L0WEaQcGiF/inBk5aonoDAhJVYyVptLoL2Fwor3uU++wLSOlzuoxiGKwbOxoOypUslXvO+m
+cbrqbTtBbvjN31jhm7f7AHHVLw/8mqX1bwhbh0szGLMkM3BO1hhJVnUOJf4uM58N2oN3eI5lIt6
j/esMe+CTR0KEOXt6no7BZ68FwOus9FXQtpoKkwdwu2W0ZfNWjh597aQwagiGgq0XaEPgqif8RNd
A971qPbdKpaRaYtqqvKxQmexbLuS8tFuASk046bUN4bPT9BEqzO7CaNop4/iGkLhPkmArwHZPMrq
EK6B62DuOz/iwwIUG74rvOgBTWNn/MuDmGuiaCiN8M6Szb63stCSvLMgW7VvA5qTyyXh03OS/xaP
Ivq/i20Kva2ERKiOfY3dRon2uWJpwkGRTMN401xfphq3No9zeMos7ZysRG8O7mkQW8/33ZW/TRWI
M+Rpjx315qkk8PHelY7pU6udStkgdfOR93/GQzRtUnVa8UPfGdo723h9okKFf4NJ5Nb2KPUitA0K
3xX1E5yHZ/rPIwdoHAmKfatTsdvG8qVRbN4zRbP6mTzxz/2bbI2DqUQHgWqWLBLporymutl7ZsdZ
Bvj315zO/YWPpb36SPZCaktFC8rcd0GXaJy5ejNIlqTtfUdB3bA5C5Z8gK78h+RvtScOXr8yBcor
K8v0XRhipgrMCDiFM4h1xm/cTpWEztC+VXTfrfvYyp/G8i0rrcHfeDlVvT8Nd+yKTdl+ZlNEJPkY
jL8r3lSFjQZc0KAQIdsgx9BZ0EeEsjbhCyvpTJnbTCNaE05JYkXeBUIZcmVx8bY1iJBYypP0hQqp
92I8N9GuApVEg+Qu90dWnwJQELSC0+6n5lMzyACZ13AXvsQj5FiyfaOsYTi/ac8fDZ7JI8hc2skp
hJpc1alVG82OpB6eQ98xOhrvw+i9LEm2TeN3tDTh0kZz/md2ifJtrJhTcPQbW1XexcEcv1R/53PP
MpDh+V4bzRYe26jPqpcQqXqGtyHZ4KINfZy7R2jYXzTVBp+99sOTd1rnJvGuzM5AGQazBvlR1Wx5
crLikABXGpKO2/k6LVA4zt+yyiw0qxwO1SbUnooPNKk8vgkXbnAUmlQA9BGiIbeiMAnxUasbn+dU
321iWy0psPGlvwMTfmcCrJUQMdzoDR2dvEG7moX2t5pm6OfaqzpVR0deE/VYupZuPmcO6q6cSJJB
zKivPd8dnVRG269dx2aPInrAkzx4a0Yqy5bMx6YurtFpLJzOG8uM+2oTcZhSmfNdLiNpmoDnqKBG
rRFFtcGsVGUpQcf5yuzfP/kRGyP6h7OfOYRBT3U7XLR3S3JV+YHb8CcON080DU7g66QugKfIZppE
K65HAuakvYCgudNxHINxZ+irtHZ37yx8ifSfRqQ5v8a2XKdRIZZyKwVuris9SPpC46S04rApO02g
/Vhnx1pL9Ndc6C9+wzeHzPAHM09HkIIFgviRq61BRz6JTbEU8q+C89ag3vdPe3whhEmhMiCCBA/0
e7dzhX4kLUzrIHRbT9pWYWQaWkUBZa+1TVHbQdtZNbfLog5Kcs8R95ZUR6OyYw1w5V+Pz8x9kRLF
bjBvISzEwumayjhytZClUU3z2FU3MSBNwrtmjw6cVSxT0duJyrYi4md8BlWQ+9jyPUBotgw1Xwk3
LCCMChOrdMBiiLURJK5anjLDrnxw8mzz+KJ5rqT+jjQnrYmHdgv+1KhWrddm5vEfhfg6gDEgyGYp
jRxA04+eB7I68ahehHuYghZgQyXlK9DBFROsPADv0kvMJ89hw9WJFuRE5hB3xa6oppI7wA3ZUV/X
QPEkkBCpoozKQx6s3LULuxlFOEQi0NdAEpfNTnAZML4hXyVuBUjEsV4jt5m3GnON3Px45hoJxb4C
Th0/XhhP2vjWf2nSvjh1Ol1L7H/XhG4tIQuBfh2AkZD7Ro7pdva0KvVyKYgTd0ymvR858rgXKs3x
2mPplpNs9flnMW47itjC5GTv9fF+u0+AIr0DhAu4XCA6KECZ/dZ8KnJy6wVe4FbCTIMV9SQe0fFp
d4mTVRFJqw2/1rtyv19uTTKHKxnBFSV0RuDOYiKx2JJEEtCA9TlNyh8OSabHI5wHwMwvkrsaal4g
CwKlHnOghjQfwFSpha4U9IkZtFNN+JynXK/F9LGl+6I+5hKykED2GRK8BhvZ52XtD4IWRW6eHUb1
ye8m0P6g10z8g4yO8hN8pUlmlbYQkf6o6mejsScH/DykrUkmHuK1Cu49wAXfA95IpNDBPj0LF96u
rdYUUSRySeQ2nNPP9BIiTbln5cmzuYkU2S496yhJjqS+SK6hXqph6xdI80FWLluZmvu60vwpMtIH
gIvOBOnMeSr4Ia1ycGW5lfxVFK9d9VRzFymFJFRg+SFRPTT1R64ymBJqxfLeg1wfwkuxFaFMaT1e
pqXtNzsM4C9R+8FlczsrcV4OvQAlDreVJIRDRpttKilqgMvNp22klYmJIGHt/bJkFORM4PTBWuBm
YYwqcR0IaRDGbhLo+lbuan7Xt59C0x2AQprwxIuMlRfTQgbkmz8BKw+B8Zkr4nacY+lBnGPErE7y
b3ncjZoATQa8N+SapC8DgvE6tITW0tdgwUsHTgFvD1rw+Tk7xoRZYt8WER7hkaup3eQIYDiJU/S6
NNW04rvme4U92RoIqAQkWEDixzbbSG3Pj5oexEhwQP5ICuG8Vi6ZJecsXpuYl/XqavPgm9HlH8Vu
UAtE0GPSTojbvyRAF9747HOUCDSl6vgYDWRYKU0t7Zhr00wwpPqSgXCojF29UDRQswwcjRIBkKRC
w3NXy3XQTqXp5t+fDQ0vfPQuqUA8shHYFATCxBt17DZjhIbZV08qzUDyaTQUOI/p2ha9v2VncSQZ
AY8CnBBucmZ68y4OphxjRLuqYOe9LkJFfSj3kzA9Q/R8VnLQYtNHrLoV2gLIsAitunLQhmbDVaBC
0KfMioGxt9ta/dKiUQK1FRce0klcbWmfHdTdZkO5CYlutHeBwef2UxsQYxTpJGA50kOrIO2KVj2i
S6caenDTHq2pfL2J1/h6Fvcfpgi86lAwQ+aD8eB8roySPCqxa6S1CSpv6J6/cBNNs1fkuqXKbvFC
H/RDzZvo+eX9tShoPqrsoNFDN9dGDZBqsGwzDe+JxSQWicvnXehwuY4Waj1JLpEcuDFo7M/ZBAU3
RfdSOhb957/ei8hfoO4GhCbU5b9j9Kuzp0h+XAxFk7igJkK37UFSzL605AyULD8eW7pvHccWvDbF
uEowq0IASqoTV3TQc7n70BK78az39iOkIBCwEhtNmPsiphqk/tJzBP2urX9WV6vR9zEtEL86nBmk
KGdBa+bIQ45XmuIwSV2kp2szFwUwjsWQmP73F+CNGcZBl3qepFEfp246RehS3oNrKhAPYI8Z1nKd
C++omxGxwa1Y+gHf6jAlvYibKSfau/4J8WQdKjC0sZACC+2hJ6h9vaysqHi/c4FVBggQkdispMzE
G+Dxj7oqLFIXcDMLCfefo1s7kf0nOtfEjkwd4JLerC/qAeKv4wH3x1rwtXA53XzA/IHXu3dUQ8AU
s9St+Mwgo2oklh+Pmf14nAvZFEzw1TiZuMKXcyD3izx1C1P1Lm1vgjpOhFovuDBtTtzWr2K1V7Pt
itWFu+nGKuMMVb2uoHiCwWnnr+p3SlCbik35Y6DIBO8qKu2pNf56emx04a6ATVBhg5oOD77vRMvV
hPK+6IPDoEldLsaLEtSov3BpQMmi7WIadiG3aXtxoHKWrwFKF1LP83McmBoAy5BTZXXfUcHxUShq
EzcBO985aoZCwFXsyy31C04AGEspJ/1lzr29+Xw8NmRI8ko5Fnne5DQc4/Qt8KPuK+aMuvvCe68e
kYruWg6UHIZeBWgfKcEkWwlyUZl8pGqT4ysTeETCqi5UFCN64zcH6WDFHuJczpFSNBRLSIbglzSE
fmi2Q1TFDoS8h4zmmYobQVaarDcfT//iUZ5JwHBL4wJEUel2Q4t5pyhlUSYuMgkN15l6TQQf9Aje
k2bQ/qigYK3TOAQbVE/R34vO1scfIC5cRlBp++cDmCMty3wWQRQLD+Vo2yo8IKRtCGnqeF9DjV2i
MRhnf4OdcrB1wEtRGrGDmigHrgXDcvO34j6CN8xy0jw3PmY8JEb6UqoOqi3/i88E1Bn0qGCeRwaH
ceI9Gl/HIpoSsIf9CX/y2+jIBTJIeSs7bM2ut9WKdDrBI4mWfksr5YPzTimQ2B01qoQOCM7jnedZ
KFPGIq3iXTfsqhA3Pik1wq/pKNxTe+Hmk1E+B8YXaE28zG5XtUWCnJsGIXHzcVuqh7aMSRzYyA9K
6GWOpD9tH1oNcvtdJJAu/hjBQO/tQyiwxGj/QQGz3OnSmzFStUc32/sYPY+AN6RmVXKkXyu6L3kA
vKHwkMd7fn663X4rF1RhP0ZG4qKq35l+qxZmmY4eMTDlFsqpKkmSNN9WFbfGjrXwpJmRguBNmhty
oHBzaxnaSl4ZqzJmSeX9bT1INYAG43RS0rJYuZyXYgAUHiE9gugbnGVMSFxopa9UUwiHLgky+Kzb
0YqM/A1lnj0fl2vlksX7A0EtVLyB0ccv5lBxiC/DFjwuLp+izUkw7KglDWixmld1tFEPCN/jyRyD
tWtrdhZMYCldm2VuR08PQi8q29QtVaKWF01xWv6g2zigXHwohs1YrTxs7lFc2Ogg70VmGUVXAMiY
JRyUshYCSPa5Y4ccBJBFUMv6JQKsXpNWfEcxRL8EiIYiixvNrqaazeMmBajfAJf19FcY95688klL
/gx4GdDcaoDOoEJ9u6n4UuDCluMQGwVGtwcPLaAjjfIicrXiQIQ6OAh56VOeS0PaArG78rxcSg9I
cFEGHl4ojYMr69Z8rHkBOM3jzIUoEVGjD21EdU/ectpekjbZ0GwS/6nSaytck3pbjLZhVJRnHQjk
HhkPKQspUEQdLPcKGcqnms9MA8IgXmTFXUorPqe1+t41R/TyEz+1FbWGa8RbsLDQZj8JKOQFEOkE
r9hpCN/0xOQ9Cha+x2584RhCpxUhOFKDyFmxx5AbGyUSUiFzoVRNOWnn1x04MRxjDV+zUB8Cggkv
bmNOT6oAidwuQ1m2ql7EUuYmx+qF26WkphDPIs/PwvPviohrXI5LOcEbe8yu66esa6oA9nLiBLb8
d27aeP4znS7xUSXvBfTM3Rpqiau398KJv7HLXDRZJtT6FImZ2/3GOyCWD1nwM9M2Sl6AMgMqTpVO
PMUBRxc/vNTcwcPnFGYSWwNah9pDXlh5soIkXTh/N180b4GrgJKbZNXDszNzUSSfuwQKs+NT7PqB
CMGfelglC1m0B6gaD35KNHWy7ELjmIRaXcDeOKB9cotkK9nlm+BlwJoDWU95Qgtn7pKxupLSbU/M
r/Tg1eTt8c7+RkowvneOTf7nO5jjl3ZoOQ4M7IADaEiIQSQUhAnoXLHv/rSfm9o8ZoC0FmTvvvS/
np7W0q9LqeAb+8w1XmedVArlPO8EcFZwEFZHvFryaDPscw/DD/AoDM0n/9fjcS9VOq7tssxD4diC
ZSLEuFs6KgRN9nhk08SDvMXGlHaPjS08kG5ssdeq3IeJHmCMunbowAIbNRdvfBv8P6vAmKUU0Y0p
5ipN9VjORwnDks4p2muQiUFncHeoezxtSSWfoh89IIqOt5bRXvZc/+wjtrCi+D6CigAnehS2eUna
nPIO/8ZP+/gPkDlTbHKgXcmt8kVUV/I1i875yjLjw7B9+j6ZMLu89KQKgNJF9gDhudXgeNFnzals
kLwCOMGyaVS9ysmqD0ynwh1mzKNipwKaHcCAv+OgO6zNtZ3Yrn6K77zSUl63jeiE/GSKIqFRrbGX
z1vm/tj+8zGMu8paIQkGAescFU4XWAPeNRyF6gLa4BPgdg6pya3lxZZ38T8m57+/8pDzoxfkMphn
STkKkd2AF1X+AK5YWKUSYQ8nKkJg+7/Sh2KWtBqG3hilZjiK1QmQGpXiUdmd+NTBI47rLG6lT4Z1
Qnf2mOuo9wS17xUIROVWh6b66Jy7yF2YHmmIgO7DgHylZuAY28dugbkC/tsqMKHg70EygT0ylQAA
Xd1Uw3EsD6FXgSgYubDysyqJ5H3piS23wUocwyzhbFFD9xHY5mcEKELu2yWcyipO2qyH7pZZOgX5
uV/reZwX5mpb3hlgbpNaUjuOC4fh2EtOrgSk8v79nN2MgLkuJCSdebnFCNR4sPo4om1BwD4QKxJJ
RA33ReEX5uNlYp577Ji+N+vVvh9AQxK3HEwKJbT4FAcPA4hxrKwM67jvrDB3xOgnnlHIUA0DCtCW
PiS7+XVU9uNHY3nIRubvj8fEXvv/bQ4PDoh0IqHPqlo2oD5O5R47vqfBBdJeO8haEpkom9pWNrIZ
Iktab0CueDxNAyTaOPSipmgu/nr8GUsHHcv5/z7DYJ8dEZq+9AJi5sc42nWjTyZJpSXaFbpWJXFk
8n5LtIlKvLoS9sz78H6f/mOXne2Er2K/w/CTXfHaW95neyye+ZW9yt6JzCQbPHMZg2AlmlIDanp6
DYp8U2iJ2IezgvuPsv2QwtzigbDMjV9yrJARaSAUvPp4LYWwvH3/GSrzpPDA1AvCcwz19ULXSARX
thHSRrcOxcuzCizX+OG+KBMO2sUgYzHVwGkw1IijNeL4STO99LkMLNAcTZldQ0ulJAmQylD2bjdd
aeedt5Pjgk7TBt0LjXGqobnxeJ8t+z1k0VBAmsWpmNsS+PRubAwc4Zbf1ICxoe3aQG3R8gTr/2aI
cbCVGukViNJwim3oXe327XZN2On/s6n+GQvjYrkBmiVxgCPTgLEhwqkVbI0IZvCzA6XhkwnNb/p4
TMuHFLkSFN+gjQf8yO0i64Lfyl7ED8dQAEQR6gtVU5Gk+9MCsKGhndo7RY3dhmuQBSau+8/puTLL
uPoJlBhKGmAuB/7F8HOSvPuyRzh/7ZQuHpD/sXOX+ggMVecrGXYk46eebJIL121GF+2E8w4OPjv/
R20WnUSmRsTvIV3rCl4IA5DD5BEAIBkF4BeTehELxY/QJwMvEfLo2eGsvvgLDQ57AiG9GHY2N7ic
t1tZ0/nU3znAK6OMA0zavgEACkah1fykc0AJBujRyvfAMijKwQfZnvgma8mOx3kNMryK8pWYi4VH
/Wd54d6RvNLQ/8CW0AVoUvXiJMD1K2m2kZrXVoqtxqt/CKUt853VauOu7EukVs0A1HUZpHBi4aVD
s5QY5LvYhxrSD81w2sTbp/7K9cCmw+4+bt4zV3d+X0FRDjx38GuqYiteajbGxWs30mB6ldNjSp6F
cVdA8P7xsswn6W5VZi44OGVEauyjNEvz1Jv62azn08nfNBJNUt+pOOPnNCiWrnP/Mu/3n4FeWWT2
gTQGYjW1sKi8cNtX7yLsh714KU1jF66EHMuO68oUexumYRKUA0zVqSXYr56pmsrmZEH0dZOcjmtM
DMte68occ+9lZZhFgD0PR04wx4lC0VM9cn+51CyeMrqWzmHBynfzyFyEgW7EIdrth2ORKbtpard+
CYStSJSjCnKLwKllAX/1JiGdmSED4EMMEcWcCddRJf1v4tW5/xGkWQaUt5klVaEglhe+iE9pN2Ln
KOJrIa1sm/t9qqKTDqI8Ol7DaGRjXHNeF4Pk58J4/AA0woJHXAss7n0iDKBSjxwo/oB66+35m8Za
CscCBjQ/e+UqWoOEDvmMULbKMody9KdYdCux6OKYZq0z+GA0h7F9Mh6YGJsJdZyj9NEDvxVRyBZc
2hne8fiMf/eX3R5yDOnKELM+It9AMm+EIZxukTa/kGKUtuObZAok3GvWYIW72v5TWZBAK9GIYBqX
/tfLmkbW8mjRmYdCHy6T70rQlYNDQ4A6KBUmWFSpTysqHzhzDfRwf4FjoFCGnHuB8fNY3gbDK+tM
TdTxmOrUg+KHXlpCZNarhMOLY7myw5y9GNJ4UyUr4zF65VWSVRsuJdV7xT+1Yr4SC7HVf5zz2zEx
FwMnJGHR8Np4HOyY6FZjg9tnA7HcvU7HE5lAMWXMv2hlgR2FxpsC/m2fkX1FZ3YbbzUCvw9ebr+H
iWzL2MhjIdXxPXgqJZHtqTUU+lZGvWwEFJMIGECywGJHy6FLJL+HEVW2G5R5xwmr2Ky4rQWHPQ/l
HytM7GwA+leoHKzI0XumPfebDMLCiIES6UfvW4aWUmlQVkZ2/zBA9yDEnkH5h6OAc3DrZ+RAH6HF
A5tabEfG7z7aaM2pMKiBZuTHx35hk6K8NpMoz9OICs+tpVFIZamoy+HoxaR69UDNePDO1d64PDaz
sFSgWFNnWmi866EVf2umEfTRiOt4OhYRjzlrz4VxnMLSemxlIT5C0grYj/mOgRH2AmiLphn6KZqO
Wn7On6tjgVGlxVZqCWCAAwjjQXCe4L9WzN4v18wsAAIKbEJBvSuHawgYtTjD6HSHI+ds19i8lVsT
HkGc9ae1pYCOoP1YS2rdL92t1fnvr3wlOn+mvlBgtZYVKuaHDJiagSrSqx9FtAm3K4OcA5Pb++HW
HLNT5LktRGlgboptL3DkCvwz1WvX773nONm0GmfJksXNLMsB5Ay7X/838+wO8mMV+olNOh2b37rb
A3GUowpsQzOo2vg2CCVCBOBr1YOVdWXJVZsSvR95lk3HLCyozH+U6vv4wSMX1Pd/Hw9v2RLkXdFx
DeyIzvhLuW4T3BYctkn7EnEu7/0Iqr+S9ydfY8BZSOhhGWdNcuALsFm/RX2vdo1udG1YjMF0jFrN
LKPQisuQ4MLlkEisO7vMaeElaD0+jgL3VPzomnqF01i4v3/nL4AslajMGGUWET8lAOuOTTIdg11u
NYGZB1tg1SrLewmejb1HX8Br/BT8id8fT/F97DabnXteAPkH3wIzxWLKN7zhY/+OQHOowFNshAl6
CKRpElpqe/H5sbmFe+PW3rzkVxMtpm2TVjp80cg73PRS/8wp8qdoYg51Ukw75EtWLo3licWEgp0e
OKA73lZQRKS5VuTgsLRBWGA51Rmgw/nXTiYe+YpQvPVXbsdFH3RlknEKeisNtd8X05GnwgFEaHtl
p5G1TAQLi8FewVT+Y4VlY600P+6CCVZaKzuL9HUiAZ225+dfHfn00Z2OdzpNNmDsMyW6En4vbtYr
08xNrKGXtIl5uIBmKmkoowY9VSAFOaP7dWW/3F+Rt4MUmf1iqI2g5LAkg7BT9E01nUxlsmP+NU8+
QKtUBAqovzci79OiEHZ4KdCx3jXtiqOdo9I7N3814PkauNq2VZ3p9WBgExneZ2j8ioeVc7Ho6a5+
/mz/6ufrE7qYgqCc1zItnnXvLZHOYmnG8trbdyGTg84UQNTxD1iM8e68tZRVilcnFXbNYIPS5W3a
DqTYNtvE1OxzRqS9QOEIbPDToDnmfdX60nV5bZ2Zx95v646LYF3dKzaqBzSlkFRwqq1mhXSg+ADq
0cqUnQicovIBKXaykspiUTTfxwZQsjmOxKNVNRgPBPoxIfdrTHVj1xZ3BubU8m3FrK1iJ47IzQIO
2WgEKWcxsaEHmtPVZMeSewBfHdrqIHKD0jQzCSh/jXUXdNMxf2taGj9Xr9lF/Kl1Znbq38UDun0h
PQZt0kN/XuvTVhcX4Mo2s9E0JdEzmW+nY2mVZAQGuNpVl2Hn/QXT5xPSLrIJHNHGpz8/C/qm4BXU
0i+QfVru5uS6OgmpQZ8T8tOnn5vXmuxAdUQ44J6sn0efDtbxVJ1EW6HN5sXtD+rzWky55HeuZ272
FlfHpJ0STcxTzBxY1Y/NIT1CjGPF4cz7nz3pgIsCrw4+SzwgmfixqLNkTOoJvttPHCUPUlAe1fqW
4/kEyMOJc9IePZ9SVnc0V0GwoeXlLq3aCOUhX7Iff8yS10FvHF4gQJehu4S5nBu+E8YyFKdjWP7W
gnOWrHjXe6+DQYJ1FSAJoFZ5NuZIAPDz5EDRj41MASJrjxmIwx8PYaFaD+C/CIJGbHdkn9gAIxRr
OdH6yDvqbvnGg/0OEEGa2APlbXE3mioBC19i9e+PzS64OZgF9x/w7oIwc7bf7hQlAPVfLVbe0S4C
a3pPS7LrfsmvCKkgkrspyLiT3wH3B+UMqFS4y7Dyslu4nGFfRWSFAw43w9Jnc6kv9S3Iv44HI6Hq
XnzjTvGP7Gsg4s74YTi9mb+WlwZEsPVWodKFP6217d47GTARgIpf1nmgriUWsgYEk+cVouod/RSE
HNBAGC8Kd0GCDAnNXlx5Yn6nKW9Pza015tQITSEYuaJ5qFDnhDuHPzky0+iIm95S7PAZbI92vFHN
gSAtSF6fVdMnl9M7UIsngaaXfjdYvCna3YYHKGCyIERjPt4P9ycJWs9InaHHG4hdADZvt4MRTLGW
x753DLKSyGhYXhNbYXsscK3cWmA2HIgJE68ZOOMobzhb+ag3uVtYtdu9G251yl+yjXAJ1rKTC9H0
rVHmMvdSNLmCMN071s/NYQIv82RlNCYZXYNVLHgKpENAyQYCLMiFspem3hdBOuh4/0BWHqpVp9SS
4idZiOHpHy/U0sE1eOh3whjWSfwO569cvJc3fQM1cO6YgpXICS7dTjokL7lT8ETe8TtvG5zGo+LK
B//snbjjGnMmO1BUFOfGcrTQGqDdQQPx7UYRUrUbykLijhxSdH74lRUdSaDRWUk1zcuVwS4ZQxCA
LB3GilQ2Y8zjR1HNp8h3mnqXXXC7bFN/InqGxt1phUqBdQfzuK5NMTulGasKzaCx70iet4OqHXr0
S84uayTqfGjaRcgS8P7aE4V9XLJGmUBnGP0C1DwYX/V61iMzdNRdDG+LLfrr8a65C+r+Y0me3T1q
lEDo3i4bUpFSBqkl7AeImR5FWtiJGZnVASndBEEL9FWtiuR2ejYuayKgd4eQtT2v8tWOVetWjlp0
AxwN6A+1/qs6bfp+6zvhbij++hM4JcOvx8NdnFeE70Cdo56D5utbi2MuelrNYV6FZiMqZjnwhP+I
cp9o3vO408J/GzJ/jxBOExVv+FBcK7f28rgXkynG5pnC5CUZcrPsMiLUPtJqO8kN0hcxdH1v7mYu
83OUPCVaQWswts8kWug/Kv6IU0geT8FdXMF8E0sikwhDBXkOzIERECQYz96+dWJ37OEl4mN+REPE
qd3NQrdkFYC4dJbAPYFyHQKkOad6Ox1B02dtEBeghgOc0ol+F+/eZ3FuNxr1Ib0ySXYdEO4ouaPN
7dY0WFhKMNxesHxlnFl7oS/bUS9gvIQSQGoNh+ac/lRpTmMnPCoBRXA+HjqLfzlxlw6dXGuN/2wI
DvuyCCTATDNgID5mQvBchntsIeXs+Nkmbc918DR4F1FYa9taM8McaCnrR6FsYab+2+0nuuIN2XDg
exCgvkV7/tys/f1KujqyvCKEGQIkOF69+/TCaue38UpC7zv9ch0SzTYkBUymKCGAvYttzwqgc4J3
dhc4oKLcFLa+n8x0XzvK1uEs9at2cnQ07g1zcooncMCePWRptluUG1CkShwDNf1/f2Buvoe5AZJM
R78KeFydunrr9B+oA5IcFHngLPvUS3esTWyeCrLB1Vd9jFvSgWs1dRXkdh5/x8LhufkM5k7QjVDj
QhHTkoB21wC03ZCeZA6s+nsp3kTKirW7+i1WQUGBBWo9s0oUnv23Z7VKA3Tl5UPoBDlEomIqvDcZ
GUcCDl+oB0wpQMOFJZ8HCwmHv+OBN4OS5GjdoNvHw74rwvznQ5DeBQUn0i/fcc/Vluu1ZJQCtQ8d
Y3gRFZJJp96HfG44kGAbn5H8dJS1J8B3NxazBRWEUGACn3HwyPncDl4Y0EE2GGMI4rGjZpcDmvjt
SttHsh0+DdlWMmy5RO85RES+fDslgX7EeyjXV9bgLrk+D/36M+bTeDV0Dlpsva9OoSP5P3uhpgXw
ol59Ti8eyM6GQ1u8ioVZQCcMbdmc8v544hfuSnR+zhhqsIajxsb4y6EKwEXha5ETq+866Go9kMcK
Hol/5FBcC6HPlxWrLDp3cR1wCXAtaMkVkaG9axeCslFZxEk5OCnJkSABZy2tiUpFq7uodPrA//7x
6/I5mmAQphN5r0hsQksG+ZMCOIYJ0cqfb0WiiU4UgOJtSwyzx8OImjyC+4NvFkiUgYgKmjyP54pN
tuKprOOpjronElMqSLJvF2oqjLhtAYF1uuI15HwCfWclWDkId653toEIf+7IB4sT20GYBEHne3k3
OK1WkB7kjTHaVh8PQ2DbFLV5IMjt8QZaRiWMg1n0tvkvwq6sx05c6/4iJDObV4Yz1DylqlIvKKlK
MOABjLExv/5b5z7dTn+6kVrdaZVShwPG3nvtNQSOF4z5W1993F7b+lS963r/hJ3ECahnVP3cyre+
/BC4g+9JU94fZA1HfvB6q/uXe/iiluX54+X8iRSV+u0SQPP8+BiX9dWNrb7/FuWVOyRlVj4AGkID
y6vThVRzFx7xR13/ttWP32szIvaPV676nd0nkGTF+N8ve0jxdyt9eKblVtFyPPPyDiBbeg+I/ngT
H99c/V2W32542azV/74n/3oN/rgjf5RwVBMwUX2HO3Lcl5c0qMnnJrE0CTxKzoX8Cx4QX27wP3ae
f37cn3PJwCq3Jjk+7vr245ZU9Vi+qvJ8+/VxPj7d1rf3Z93gn5vm6urH8eaXPr6f6v/9ff+TO/y/
ruCP3kr02yBciCvIPkytb7Lq/HF/+HU4PDR1gz2/fG5seczKY9mcmrub6vV005TlQ3lVHn/UtPrb
kvz/doT/WpB/JpZmPkm6fMfVjOXcvOfVX61Z//J8//R6tyzrh8LhAwzCLcBXwCH3e/0VfGZrAxWm
xKI/781yndzz/hEKUVLLd8SZ/+97/u+a/I+n/sdGv1AKj/AZF6GmBwJyLrjO0UVAV6JGR44y+wra
awX/BohEO3B/MDoeJbTBfyvu/naz/yhRpW3bTia4jMOrxEt9+36vSlJdj+Ut3FyqlxIvX4U18H44
PBmc/zfH5uHqePP8FlfV9bdHvIFff3v8/z6JYakOK3eMGwAsQzce/XNnba0t/NTDmFFE4Mecl+Xb
omQ9f/TyDa7qahlqQW5gCCL9rWsrsoBtv0DMX0KIUAx/iyL/Mx71sj0ixPLipw7mIcxt/3g38iAf
XBrs/PY9QKpbbc7dtayDO36/1ZKWKcLfEHhQh0d9omfcIHOEo22LzbKG73U9H34Pt+ab/Bvt//+5
RxG6CtRp8NwFyfg/kOp/lwlzIJdQsuW2lwokZijob3EYjXU7teRYRK1porSbj6HfTANHOvOZyKg4
w5NY3I055zX3kh0kjfpGFl4c3aKCW5JnXbP35G9qkX+flLjWBA75F3gVaNUfK32Lkj1X0bDcTur7
GiNYWTwP298E3//eRC8fgid1MbLN0Kr8c9HMecFmW+BDsgtq+wKh/Q5TGlpmf/MKg3nA5Xf9c7vE
fAFrIotBfL2sj39+1qYiNcc62F5Q1cDzhIOityOaBOnqydqFP7rEDp872zipEOsDSWoQmF/eI1r2
CGlSi7xVL+SNdvBLrXuEz3xoOYd33gf9b8XH7JI96wq0xjG0j3xCOe4K1d7vgPpetXQTPLpcClsS
qy1YlFYHtjvFGKocXRB12zFcd/nCYJiWVkPGNkRPtBxEmxTRike/Yy2V7aaC8MxTy99m6yhcsGO9
QZDtEvM1bwN91Wpm8XmC9exawboRBsVRzvdXMi/LAnOwWSg/3aTTAnOiEoZ2ZPjN4rztoPGjLQKt
QDFd3H5QSSrVuV8L4Q/9SF0EyfO6Dj/9GqQo5uJYm3pI7Y5Kovcw28k6s3td+jHuYR0zjQmMdzKW
zTVf+iG9SxRV4rwUEoK4cOrhktfGK4ygspTvbeX3AezL0S4xaewlM6yK55GKY7Rna3/CpYB+E3TK
fJkOqwcs5UTxCtNdWLZzAkoczfGL4f6SmTdF2w0vdWr67DpxAfzMBSw1zlA5b08zHzV0+iqdbhjP
jK3tFC6PmyDd2z4I81MnIiKVgqnubTSMhQGLCZZJcx4V83EgRAUl94lxdehtWqdqhKdTNy0DDPQn
OsJ+cHX61wazr7BOc6V5jXyoGQdU7Ifh4Pt4bNH7kfQ8GRH9mhE4EhxlIgPMn2UADxNFt/0g88vj
3uI1T0vKhWGwPgtMd0QIhHhpcwI9UtSnHayZBqaD2kCsvwOxHV1SmUIS0VwkHbd8uThzOz1O91Iy
/pwarnjZQVfeH4SeWlPunutH1fbhcL0jihDfaWLm2LupDSsVkMif8rkw124j/pIAH3a/xkz1wTlW
cJs899pEy0FBeTKUXpH0a1A6R3CIU7xooiDmcak3yJ51DL+Mitm03U4r4pLXUs8LCesiGdmnEnT9
LGILQdIQLAba7HSDnEZJal6DJbTwDMx2PK+uMytCzbNIw/6A7lY0fIJBbp0ltgBSnYz62zhGOUFK
SwEP/EAsfVzrIusQ8GWBEMIzK/SV9xYeIQMj7HcKmSQsS7RPj9PAwrCKg1zhIwmIULTH0zioEIqH
eu0pmPLxHq7+yiHtObjNoY2lt0sA3VoTyl4BwUj3JKowibE/NqeLl60l2aPDbXxciSmOXILLXMEM
fPuyMEZEbloPiLwKyY5ZXK9M/Lon/fBNBLAT79KMtWW0FcCyVtvh+6sWS6zMtzV7I8LleKKIPfwF
bYREj6Rh6NgNPV59g9NvLGMDLRHY+2ZB/lILVy+4lkwFL/OFK2iGNje+hutoxgpYtf65yW07h4Hw
PcxLUnYtc1bMzURtV1QXrdppUwVcnnAXlcMV+BELhIioXOmUvwdzLPUpHFZugcMO7V7vrWANmfXl
hFdpcOuHEOADLFXnb9OUivXG0ojjbo19cEnTicQXN26GZcy64kL7PeO0MqkIe3h69BHiaRWBnZNB
ItwLmB0zBiItxAMw2kzRq0HRnn6lunUwpHCswJfOMgEyYqvDbznki74GBJH91LlB3bcvCqEljPTj
i+zF9mNy88igzh1ypJOwy0PlRY+ZZD5MMLVyMB25LDJsCEVk9FXQQoVSjjLDhmUinspmz3cSnwbo
NH+uCHDKIfxqSdrE4dz1NyDALjBA8i1mN+gHXelIPIbICvB4ENYVLmvCcPApIocKhz452c1UERgq
vmehUQls0Vdly0J7UjRy6yI4D/YLfVwHiRpzGLv1LDM2vDIx58ExX6V4K2Qc6DMtFnXcybZOR9i0
qbDEMwnGA1eioLeMFf3wiISXLqqDRcDJGoMYd72t3XDBhyDlKjXP+O2yzyo77ltgnotpDO4ACY/8
2cHpB+ZgZFUhmILJJYQo7iCzw67/joG082Uc7ubnsuaFaQAR9D820FKfvRqWuIwsTR/hjmrmispc
v+yGYyoST1uaVlAVx9Av5YLYI0XRuDe8WIEo9922inOStAt8d2g3yWPQ88yWQzerFz1i8H4KszXI
jkvq2/stxElTZaPFlw4Skf/cFjmP93s6W1MJDo3BM0k1phVJ3M7T7bZM9HbKEHOEnShXrI4Vj8bK
0dmsdeTSzl8jOo4hPpiEiARafCxlIztTYJje4uqrEOtzqjIwmHAbh4HDzXBDxDIqDcRrIbc23a8F
m5FGkOiEwqI8Mt1UhRFQ5IrFevkOInT+pHrHvqNncwMO6BCWwGnRb/pmce28nkYRbI8jSJrDYe4J
aiCeFgpTnd0HDSEr4jHgueVgg85ohHd8pOk56syE6KRoIMUrpCJ7UNIOOTR1KvVqSxqY/aNLCW5C
ixsNf7bAJT9iOwVxJaH+RxLiJKIDk8BxyzYk7XZOZ40kEowH+x4V+uq7Z8DwxViLdYFvnmXwIsKm
oDJ+1fmxyx9tX2AVTYLkprITsTAeu7Cza+znKUhOJGcSaj0s7qotlumVdhmBp/qyBaBI884Mx8RM
iWxIp7vfWzpuUyOGNL8HoeiCnMS5G2vuAm7KJXMzXtAebLG6BRiq68CpaEXQcx4QBDPH+JTj2s3g
O0QBSppNa2au8CzIfZANvr1ewlWwExIlgu64tYXNjjZU5iXvqRwq204LOcyZGOfrru+D66Dtpi85
pPzJpxYhPYZx0Aqyblr7puiMgxfYrJLlXOxJIm5U4C/uCJ2EKwRsAAB9qjiy4QF26/aRJ8Z2zyoe
Z31Pp4V1L6kx0TdhFIXHNWZny3VmIm9xmnuYPUFlN5P+VZqNAM1NWoyZUHlguzHb7B2SblClVt7s
BsQOM61vCmbhv3fLJwnbmCRyJ7Bg+65E4V6Eh9bMHLUealAweURsGbpkldnDOoY90m1g/dmofKYT
pMfGpacugiPq0y6LiNV0miV6tRG+Hs/t1oZdTXwLq3aSK1d3pOXJTW7zfaj3ZZ264860AgMUJojF
GQ0NmuBwG638EXRF3j23eIdEGQSghdVupY6gwhpRP6FaoLnzz2pUNrqTuCpV23yL3wxWx0fUZuF0
aHf8yzHTiUfVo8UsC9B53+Mw2FgVQ1DztATd/pkaQlmDPDfxKDA5vFKWolexPR+fuzYdYPu5CvIU
bxRD4Muhi7KSR/QLgAL7wKDL+yfRjrQ7SNHNKB9WnbIDYXKfKraGDPb4k+qGqpd2ZqVCxXCLJK7t
M+GW0tL1y1wgn6tvQbbLNJ6hxiEWl0jhS/DTqBNfDIkC80GoVf8WXLXf5tyGSzNja+RV3KcUmcUU
ej1Mm3TXN63IY1baXWDM66WFx5iOyVL1Q97dDWAboXAhc/SAMyTj5Ui9/K48ypxyKSyaCt87vEfb
uMM6X3S4yyV1PSvQf3Drf4UmHx7Dsd0h9jPis8CudklFtNgYkYUIOxOUGsVbJNMMVUeQyRXSgtjf
Fv3C0LuQeBdNNOA0mAwrHtctF6/TFrbHUUaY6ARFehx3Qt86uHHf2EDaR0S8tW3FkxZhYbHV4UfB
CJAbts4DHoehCTxF02Q8IV0txwNVa8aOeUdm07B53eRVtJLJNn2KkLZyIzscSDDnT5J6SYx2d7hF
qL97qgGrc7iwYdo0T8FVl6IxbtJtnF/baAUIzijK/HLnCCEoA7ZBT7eYiG6N2cYib0atGNq7Gd5T
KEbapK/TVRFVo5nZJUr3HYMiAOpQcfGcTawKhryYf3mX457HS8fgkzn0YjjaoVgMti0cP7dov5Q+
6iEV57TT/XiKA5tEdUT0tDzm4GYKvJg4s/gx6QI71NB7w+kl5zGvJFlh+GITQCmku1QaUcxRo5EN
iY8VAuJzWqqQIlYTZ2f2vkqZvsVmQMMxJQ6ZvQEdZvBjjHV3waoLUbpsHFPMAEC1A9/fbrryCtGD
peqmvUmxUyPoWWPgjiCdVAJ+dwiKKLMoXq+7FIprkQp8qyJx6iZae1Ggsgrp1dyvG5iSGYi25U6D
aS9HUmwYNvb5exf1cO1apF9BvN08XP3TRBb3W6ySqeRzl2EwtaZjViaLGBEWyS+OnZiM+M+2yzmB
+2zBh5qZzCqoPSb5qMYx+CJ0zYGxFVbAAtFoLit408G82GI9qaroe3iVpTp5XLgztEkWnS/lHHRb
V2oR5bcBK9K+8gkGJSVE25iPzKZHJepAY/+tMbqBD0Rik+sZP0PYnU35PTRmaNtFPIpfNnLjXTiy
TjZ00nglh0zSvuKomrqK92Ocwwc+T6GhGCSuKU2sfyCEDfpAImw02FHm/AUrjz1bxyiwOsK6oA4L
Dm9nLiN9v22q0w3foUiGLRVuAH6Hcg+iS8jQdPPYo4WyFMk6ezTyimSTdFXmVnm3ZhgudOEAU1QU
bnuHNnazsAm3jiDDE1qENxPz4Qm2+hlwph7lMFEjsvzEJSgE8XRkRrwT3gaE1iUhbpaIpvHXIHSI
4Oy0wzbILC18U2Q7+/Trsj+Z3iW+jltAHPgrw3CNO6vhcRtm6k6kaFpx1/Pg2Uc8+RGqWJGG6CGD
zjIc46yOwDnoyhBhea/YrTdRj90wmlObM5/VFJ3dd8rbhCDfLRP3ot+3rCkCzr57dKuAhdbUpOU8
oRyCky+n9xDmSjgScI9dN9JBXzy5dI3VMelHBuvFLCVr49a0R74etuCTwCQVzHqteFhGCe2+h0li
5RWaCRWiJFyBW/Y0QLsKYuWOMIOWz6rJfdiFTRdn42lyg88b2Huxz5lb8aCAR7NTNI/xfJrFMk/P
U9FxHNYrWVTlrASJhM9CdMitkro/ULabpKZqFPZsQqHf4ZlMcTIuKcyZhZj26nKE5mWykwltMJKA
WdWJZApPO9/m8YgsYBMfQoZ6l/bwxa0UTGN2HB5xiITpIAzvs27Azr1JstzrKFQorscgwnuPtCi4
2akgYjdKh3q9TvWKhhESQcxHQJAtUOsDwD9Bdsx2+KSE62WnjKCSnVgCw2RmRDyVGZYgoPZtaHG7
omSy9cK2hFa6Rx9QAxt+xa/bjhDbAHFiXbq+7VSprTKzVmjGAowq70VAFiAwBnBUWWxQd1zFabj1
qKiMpjWCNHJourASoirUSRcivwK6hDLPB2QZdGifZ+xQSySvsyFqSa2I43dxIYqpRHOE3W4nMokr
F3fJUMV5B777uHQqb1q1j/BYEXIGPxPBIyG2vj5uXDiM+7N0CrWkvIhaSh+3wVwtPMMMAQg7BvcU
7ckvsqvg+z6nJjxkqK4NDs0xiRGUDHV7KbPVFPcT64oWYP+Y30+6cwVgwi2UqC5HfA2kKMGRROku
oicep+KjCOf9NQoiD8WHDbbfkdg39DLxGsKsPIFbNW19+1TMAVa8i0acf3nc4RhfwSh4CwZq0V+k
I+CvApDVjDdZ+sNEsUWjeV8vu94OneUB/fQEchhPlux2hcEXvNA9zxEQEvXYY1dEvtOGDwESQpjP
16Vyw0ZoNbTw/6jYlpnv8SJhk8eGTicl2mugPcyt+w/q1vhL+jgDfCPT6NnOfoEx2YLaCHanCV5m
lTMVw1pejThDi1h82jErZJVdKnyAg1pgA1+6+ELHUKusjAmhBuAFxz7mejRPrfBBgL7L5lD4RKO6
b52ne0PJNnU1wkXi+D7c2s1UI7aDX3waC1LahKhbpWUMaLBXy1sUphx2sWQ3t5TOqq+9Ak5T9gyu
rrfFOGbslOV2CQ+Rd3F0GAKLeTAbhcRLFraxPWDW4+BFkl6838ZIk64ObBgPJ4u9/aFIBx7UUZ8B
YAKUlPfVvKeqv099MPTXLh5kVy5hCAcV7ZBuhOgq2ieVn1fzGTMTTnUKaIU2RQRCaDWFoqfw1kyi
nxRCVzybfZwtDNp1EjV73C26sjpyb9Tm9k4grhanAKz11yrqZv0RrEGB6nVZU7h4S45AT8kGxDq5
cMreXXqBIDcwIc+qCJQ7T4qwuZp8GKsmkGt6KoDm+FpAFhCWshPhKV/RgDRFwUV/lF4IWmL0U2Av
7QJ6N5sAAUgzQ1WlSrtha6iRLxhDH+pxYAce+Mzaaf40i5EDMnYqy4+DgatnNaCwoqX1dNOA+1UM
gQ6kT8goGRLaVqHoCMBlgcnqoZg1kOEZfRlD3CP8CuEuHYw1yJwCmJ5myfWSzLk+dd2ltZjHDa9Y
iyMCZHcAmuDL5UKbKpy3fK5XGW0fA1aZQkY5H1H0TrQHrlWwqXY2Gq6CNRMByDJBDBAGNxGm7SNO
QJRZyXSNFBhAORvA0jsYqyPXvEDXdtLIjF8QUbkRB+xbqBvDVoJLSFcQCmAiAXueXfWflFHsgZ0n
rwB1Rl+HMMNEwSQh+kQpMysEXUJuaRDbh6oNSJGhv8O+gAl7oOxCjtGU42gdPKj+NUw8iDyhEBGq
CrFGPy0eF6oCn7D8mHvgwu9rrNsfqMg8q9iw9Uj3nOYpWk5qCxHlns9EBFdDKGd32C3+U2KShBkc
jdc5grsPsKmL3w0FLORXn9dg91N9SOWSPY9zOF65jmeQGU/JnCKdEhrZ185u4/QYcNuFpHQ76aOS
DgWyX7YRBOp527zHyGptEboLVKUCvhKnJeHK7rUeW1ja5oCI332/oUJSanBPiOVu31O2p59zO+zy
fZQoMx8WHCHpS4RD25/3dgzZA65yQzYYWVIcbfCpi65J2kbth1N6xwOT83QTTk7YSha8UxXeLwtz
szifEdcDp5DvGsIpLIZE0pfZUcgFWmIFihOytfLZT6PDtiYEXHZRGvmOuoobJWCeQJcMdpYtoYm6
d8m2qHMXGRXC6Epls3zmPgjxLCab9ffjMAxBnaLMxZPWqn/iXPVgYaFbsl9cDoYCIMewAG0+SB4i
u9GxRFRQy3YiDm3LgqLCuefgLrLatFuvzBDkETZsyYI6QLXqrmAPEn4DOm5u5xwN3HFEFYG4Mm2H
9NbvTv/sONUegnCZmLuYE7gkxMwLINjoFtF6F4piSo/fJM5itHY+mWzbeL0u+WavLKZV2KYv/hKo
3ML1VizaT6+Lz3gP5EFlkO8CgYfyc5mSE99WIk7GKvCTy5Rupj2C2DuGzTy0FD5+MEtgSKjZ8bhW
G5DvqHWzoRzoSOD0QUWKeVAY75drQgJ75SYCixWhHC5vFVl+DcBuWRpUpimM0OWaLWUSarC7ggiQ
RzUam01PGj0Sb3qKfbRGNk87H2CR3bVH6EPib0mOKgW3jfZB3RvuPxgSTVFDrlPb2mYHhwzxss7y
4WyKJZHXW0jXrGYD0vLqbDSif3M7tsTz0KK8aYHx+ZCFJY4Jk/6KSUbAqtvD7Gy6xGRloWL6HSrf
8F0Ey+S/etPl7SeQui1/xPEaownx8sJM1AJFEgsRKJUolWN21XNUsRJIDUp7FpyWJFEAujRT8Ddt
AW1hKgCyot8Ajumk2E/YqTSp9gKpIr+1Vbu4DlIm3IFNubxHmPkMWlywx6jS9LLDUZDpiFf9PMn9
aUQd8hoMKPAqn2X8BUN0jHLg2Kp8cFX0haVvE4/ghDTvqCV2GGPxs9/xeKqJEjHV3UJUfsyEU+l9
4cIeXiLTuPwM+zgDI9c7PpYTgryyE4Wv8X3uliEr/WLCJhuQNdxGvYyaqUXJ18RK7NebIjoru7YA
PTJBsuNXxEaS31o1rwRYFIAwFKnZllXYcBYGD3ir9VOqog1zDiUIBJbDiGK3G0UCSHqjAginoQyt
SARVhZViP0czHV7YxeS64UEG+udqEbcxr8o/WVTX/RmUBsALEmdjVk6TQkfEWhK94mbSB3QY2+1o
XPZhCzysUiXMHvN+b2mZZ2L5vqeFiUuRcpRcbM7iDqsgn0HSn3oDgNTp7DEEjimAF2Q5VB/zTLcS
IIBHqoHLgpcRkHtQgsXZYruXCB+A8WKH9rmYPPIqMMVINK5GQY2S44zGWzRHvsmxW784P8kfGvDd
w2AN6rCAaFUlCKs89xzYUzN5dHpVOBpcU59wPSM/0JLfUoSxKZNpDt85C9SPLhqDtZzsJp4SFFhJ
vaLp3pol0vrRwX0EeV7Iy3tbuUSpNlGZNjvzM1IbLwUm5hfZ+MqyHU25yBhGPVnE2teRIyuglxeg
3qDxbjaQHnrUsvPgarbZ3tV25FmB9yHRzwVm0MCoTO/BJASQIquFTcW7Z2BWnjmK/7sdIsLnrreY
4bXhjHSm1ll/zwMNCDr0zP7o2hzlPus5iBshkLOrRQ5jdnChHM7t4uAPDIHUDo8KQJl4jmjksUaD
pDhhBJSioBlE9uCBAbzicIg/wfPBZIhiGo4ZW7snL8GA0x0d0zq9xriR8IIXONPLQAuEMqSyj35k
60LvFj5PmGCE8zxWATUWm1gc6VdTkPYxTOC/QM1evHjajgSjHQsz6rDXAPr5yoHYbX2oHyFrS4cG
uyOqEtF16dsaOdYf5xy27yxJCeJ4MIe62ZxEAFcweoToboXBdEYlg9VVhgrwvBWJUDC7LMxXl2MG
UgL8FN+yLpQAwgAaPsEKQroG1P+lqEblCWztQrbEVcpRRKOHsC2eNPPxVQ7Lt6Gct95+MiKho8Sh
DKA2TN3sTqghbQKQHqPsCmp5gaHZlGzDYVpa8jC3M8lLtwHnqqja8HzXhDhz1BPiepDCDk3Q5iKB
WbLl27fRtsNvNxWzrDppckyRBpO9yECqGBZtsXrFtB+Z1IVDD1zJhVN1xLeO7jqW9Hu5uL44DjEq
BswgWgifRd8/6XmPlvM8GiyqBFlHCk0iXN/wknt1muYBcdGIaBmf2bzsAhGbxSabdIVJVEViTz/3
IYbwbBWtewJBYHwQuMz7tUsdVsRymWqgKTbvKjDqBsBA9+UtW9A6omr7YeZ4vxVjBAiH+uxKhBft
ijVF+hwzlkKxIXn2W257VDR2WDP5vMUYtWEN+um8GiwrTZLoDb3FBTK3OThmtpPqel4ZXwC4RQvq
IRKdGfdt3ixx6sFEy0b2o+CbeUQyHb6qQbfsD8Ant7baXLz9CBIp5cGvenoHSwJVD+3SPqtRVgbw
DgcecOUiD0tN5zp4/EvSIz9nFN5NhwEl73PO4n3+DsrpigQbnapFHOMAHNpK5MF8CLZOz9frUmDS
nMX+ssqG2e6nzEUsOWFeETGMy4kQ53WySBrbsg1JHswEe3QaeCHeBrxqCZBancY/gcWa8BtEtbH+
jtqyA7vCwcUH8++YHaJgUGGFjTv8DgBeZkezLT1puHIGN1BvWYA2Ch8NMD8HuWxdQzg3gAJt0gcC
XgDKwb6d5qt0RyVbR5gIf88kRuN1iz2KNJKPCSgTGO+DSo7uoz+hL2tdRTfXFod9N3BmSkbAU8di
CPkMfZmfAVLkTv2iBQZQQN4G85qjKaNY7RlupAVxcazwQphPTqkQIIfvkDMVqwvCqxm1vT7EYgUI
Xophlt9khyHNJ8WP8+upJ0Ff6Qkpow0S2+iKcUQn4npHeFzQlx6jj7zWO37hDfa0pLie2mVAEBjw
c+wnbf6Q+iz5vc6etI2h4RSWne/zD4q4C2ARZCWYBmMSf8jSIXCngUEnAjo0GlKQmQgskP2SWORq
aqMAGSDLNFia1G3YZLcA8OQB8uRsabDsgApgVp2AR7d7CUG9DfCiSh+Ih1iNfX+/pArYaAb0BEyI
BOyaK9StCQzCetXCsLVPwCBqceSKiqdJL6tYRx6V60zTZxIWO8KnJo9WMl3mEXN7kc8OzV7BAKXF
ZOQH0GCgkvcJKEeYeuYSo7qVht/GKLzMOTg8ds6bd21eKmqzEPt2kZqKswLNz4qKnpZBDojUFZjx
VoDj6U+8xxtII9NqMJHczNLVcCmh/ls0apz4VDgTNKBOTcOV7smAhbkzjMUsaBRZYzN0rRU21HyF
SqrzcQ3f9B43yA9C1aOI4u2+c0uICa/GfG5vgmgZ9madhGcPm+4yuBotmEA9pDGIfwz7qc3XBwc0
zdUyVTu7UpMV473OCCNHm/DInQvtANeLZSDBAyhVGzv1GS9ytJubvKWL6gyK8KCwwzcAeKNFozNp
9RRr3xOPiU8y9S9hm47FmaocQ5eVB2mKOwyY+a1jUzgfZSiA0Rc7cS8x2rOsZHDZv5jv/h9n57Ej
t7Kt6SciEPSMaTJdmSyvKqkmhCy9C5IRQT59f3lH3ToHV0DPtA2UyWSYtX63iqnZ21Wa9SSzPga/
qxzc570z2F9oxYDDGCAc6yMyP2bggVb6/bGut2Q6Zitkax+s5of2nWU5uk7W9fuuT1abOpti8IYJ
egR6K98LgoXu7qkt9JKfNQGu3E+dyewdwruZkRIJzGxahBo4QgBBgVy2ppPpch2+mFJ/GHxIrYdP
rp03ENlkVsPwkrcFSD0XrdkObh3imxhLeRUWCROtp3pM5m90OflzbHP4EC8uJy+d0DGMIB/Ebx3m
utMXBc+/HVtnzHNCFCgsvlY6nnHolUOSHXnJCOG6BvaXuWlDPu8HM/QSVYW3SaCPLhvvZcXc5R3j
oUx1KG3PYmpn3yIqU2NvvzZIFZkcp7xJv288Zf88ZSjzDkvY+sWLXmDPv+aJUweI0DICvEO3b6i5
bdPqR4Vt4DIyoGn+cL1ND+QtRSO7TXP5ptlYEh6buxNRtkNONqncZQyGK1/bFoYmzQLsBcDAkLuA
WsWWXdauD6CL4rgudvAYUXeDVtIGt92EzPYAYF3a47BIvKB6kNY9UqEm0QEQp8NiwCvPbtYyV48O
JFZ/XrGzVK+LBMx6F8lQeLcdV0/xa+niZL5zV2zLuyoWoT2vpo7u3T6ei1Oe2XZLu2J1SSmNEKJc
Mtvg0UZVSVbVsm2gc4WTbPTbkArlF0fE/sTEhriXD7N0kuVbMPgVqyvIjXe7UecQ+JoFSqWKh233
22wq6EgEIwu5UI3LrVVncXJPulIsT4uFXzw3zSxrsNKIai6dJ/bPCSZ4WnZ+6wXukRjLaj2MfphJ
VtkcI8gIp6C47RLDqjSIrOxp7EXU/XZHsZXotXyEbvMgZQsnNvXW+ZIEdRseqsXJqhMqDVvvnVC7
wyOncvM0tC7XYO/Gg3lqeDx57pRtsveOcY36RZDvzlfnusoutckob22r85+ugy/73q1jTuYIjNq5
gz1kTEED3ktIw1C41S9jI4+hD1Pvq0Nu+wD2FBw+u6lKgAEUG5uFkeLgts1hs6ZxmT+WhPObA6Uz
X2kb+D7qzQRNIiB1VtwszMP8CRJhOmeH6MZf951as2in4fCamwUmADZZtso7Op10zDEUIRHsq1cl
+W3k9LN3Cpmy/BZ3WbmdnbXyipPW8N+7SQXZzzrKkecsuM4bWBKu7X4HFgOwi+SFZoP+eMFmFTvD
socZR43v6Dni+pBc1ojTlHeVkkzxfHb6xVF3bHOEDMnWBvWPrqEf263e6IYHI7UX7QO9hMBErjdE
xKbZrrqL+ljfybGiBVxnh1imOdgCyyjEimkvgvHs5dFZawQjftgHQepNIYpfbkmuVTGstAUqo5Ye
a1jYU4/22O5aih61EzqZnX3bdYReL5lXwGwD+kBjINDCYSOhPg9VN0bVt7qfxWcXjHoEc1Do8NBd
SLVTJo6/wRAHTK5KeveV/oiMo3WsAo6+ahrLB0iT1pxsB9VzU3X+dS/PwrL3q9ZG0FaR5ZpWQTSm
Y60U8yk3IWYaNxzgt07ueCyCLQTc9sK62nZDcO2v1OL5K7qVzk1uOgwA69nZ+gpKts0pyJwg9K8V
xEQviv06lPsuQzZBG9gkxBEtW874yWGa/rQ9k+zyqKqiQwu38rz1EWiNXDqBDTiLt3dODpxGI33o
sy8hQ09jNtkvxikw+Mu+m14A9IdHmYxlRgs0ra8lgR7mVI6d2o4Nzf2GmnD0f3espnAHzENlU7r+
GkCZbhHkYmRc1EUymf+EzrQG5zxaXB6ezI8adGgtye2IQ+c7JMpcorobopdphWlLF1mpNs26GUWZ
yoW+kJGhSV+hQnHP7iolWYXzujIy087Fhyil943ubHjQLRrv3WKkqFON2tg9K2i3X44XVAPC8ahV
qWC6dr6Hd53wFMbVeCHkOMdYVVSIfFaIgy8xQsD+HK9ohH4o4O4FaWDMskU/3pa3wBTBSPJlq8Vu
sX2CqixnzR/QjJmZCtBjwdVqFKALU2R/x7rZGCzIZFfnOOcaVYVltPx2Qkkm7jW7p953MjSUsLwL
mKfQp3hVU+mdCACVSAO6pPUOnQ+2tl+Q7HLPBP5anjPRqx74oZ67U9eXZP+xXXFWx9FcAekkhbjZ
/MTh3oz9RhPXkIR3Qkh0impgEAl3AZcWCgNb5MdoqRIv1R5FBxts6obDLDzkiDaCwKXFuuoHI2+x
WNN6dEuwCsZdmdyRscAzvdLwUBsJe57aSj8UKMU7oDgqCMKwKpIwFNCyOVAaV2dHSne4QKHLNwn/
3xziYHHQyU9tFKaL02z+TYUc1d7CHLAbnA1Z9aEtDbWA8ccOHWsFLJRGZT4yOHCI7Zckoj9KQTmZ
TWuiBg6/nqQqDypqAzcVmxawfO0yvqiKcZq7ME66byYKByS1q86is7ckfGdlpwd/rpPfYV85r0hy
4iedKbQGw4Ta75YvA/5lK69p0iEyGrX5mJDlRBuw/pzjMey+WjWIYRd3qzft6qjKwyfICr8gSK91
Wg+aJQ9c76aBo2PZQS67qPDRGh+UmMLtS5EA3+5AoEoiqWeflNM6GJbmOEVb+ODydmTah6oc769a
mu9A4m2TtttYTqnf9flLVikq+paVdQtRwtr3Q3rKY1dO02vBkB6mvqyQiad5zh3QzklkXznvt+RI
Cbpl+zYbgObUxA5P462rxaWL/fXsb1OO1nadO0rtcgZe5slr52scb4rOsy4xzWjjB9nnDBN0vg6R
CBFqsITXUyjaCY2/qu2r4wTzmuoEyOOzm31FvzKMBPCRY+u4pO9zEgNl1Otzm60dGq9IMX8iHvCV
HH3XU/a25Yh7g4dJfqoQdeNNk0zL54iGotiPYcDu8tAXm3Op4haLdDyt+rlnTBGjpYp1Kj7iwBTm
yG/bcQzOvvOupzGODlXOOZyOzRzaW9PnmYrRdgT+vcHNoRFjKR+LYxnGcgeKsOljXGcyOuqy7q+w
TC0/48FNfnSLZwdUwJ3/5rRq+hqMDtMtGcK0VocuypY1XcoteZ6GuuK+5aRRxyaqXAcDe07GFAKO
AXq2S2o/e0CQWU77WSdElVF2hOMrbEpExl5PIZrGJiJSXgwDiPa8tuJzCXTxVE2Fz/gsfwVqbBra
tQdPboyVHvLSooYxzki6eDcn3v7q9BhBMKx690znjSn6kOzNMBhrQABbljlXAgfZgc64vWvjOeFS
C3JQaOoqDBjAyc1HJ4b5F/VzbS99rcBsYqOX5OAory9uSt7C7zkc6vozENhBwKQ4efZ6MaAVvlJc
oXJg9vB+CvNiPkTFlNffeYEF0mw61GVvscCTfstt3O4jP6i/D1yPj8II+4kGtw7TZAvRL42uDqd0
m0T0fbH+GB5nTs6SxjAanS9ufXXJQT1zS3d9JtcfPh6Gx3pAa/ZDqco6NxOqaLFHr1eOdxW5gtvr
lkNlpmVUgSrA8oIHHzDRtM0NaHI2/aIMCsRxTiLr3dbWdsOj4yrFuWY34++0b+BHQqV8F6WDm9X+
3byGU7ZHILhE5OPMOngJBxsQ61FxCJw37gWGb+SmRIs3eLo4qW0y9bEIprE5h1PexreaK9q5ASOG
AGUqLDx85Aazu+d2LMQx90L48ZxmDMwjyeeXcpJ06yIMxndTDNG6G6IExtdFM/Uaybl091yGDaGp
HrZ2pBUFdOjcJiOH+xYND8PKiHXKKRXoIxJsl2+drcjimcJhEdhtPocGZLjuTqNy+uCe5RjnBzvT
x6e5CxC+G3FaBCfOwW1JW/yzzlkKFxXfjCqMn7ceGJ0ujPNJiMP42qhZLc9yavzg0BuR/YgmFCdl
EzbZ3nRZ8Su3Qebv8tkvy4uNVwdABktWce8RifwDZEP+0H1MC1xbESYvDd2+QGqCoq0+1dBlSIxh
CpfXDP8TUoyinSg/w9CyF7c4E8epnNfixoTIfzmnRGH2QvnjemzMlGT3QmQeN5dJvOGJ8SgF89bV
dNXvVVE8JZ+BQ6/AIm3WD9PPtXtyXYXgPckG6d7raIP9sd22+pcsQABzdGNvo9BwXU/Hw6HDZDEu
KHwaBG6gYJ0dilNYruGAoKF3B/CAIIxJd6y2lU9yEBl3rQyci+sCy+bsXjfEhgwRPby1UI7dsQUQ
2NJxyjzOBtnWv0rWG3pKuNOY9sedl0PrdLXDPXcdwlSJyvjf49qfMANJ3+BeY8b7RH7FVGzgz9Ri
xmj1Y4AH+y3XoMNE6BFs+OLYtcuL3eAkDTDGsKq3upqFpAh3PKe/m0Vdc0Q1+fChML1BHmnRf9sG
q9+UWBf/RdqcUVD9sHRfPdUuQarb2YhdyJjY6CuTBQaUoyVq3p1X2JYFuJkRKLGimPJSY8M1OfoJ
QRh4deKtP9p1sndeoGh/kKltxaMBqXJpmUsQmoUU4v5nMGwAx3PSzwxWx73ht4fJJNv7WsjkqcWs
pKiXvSq+CODKlmHP2Zzfa6+okgMqrrK+BEJ1+bP1u81XlE+ybFEyUF6tCCh7mzyvSJz1F4hx99sk
YIgOZHg4zaGY0bpwTBcxFy34gtnl3UJuSOeGxRtpc7U+axeVNTSPte2jn3lXvw2eO0MDyKyMQ9Y4
3BpZU1Q/IdYF8B6igUU+RYqwuNcmITAyZSVyvyCvTr7NU9W+1TEcD06atgWWpX91j1MtI1ZTVsxe
ihB2vof6pXud+qB9QP98tVbbyTM7z13DbyoWW/sE/0n1ZAlazvexO7Wf4FY+txhcJNqfJexxTrgA
7zqqmIocbmWEZ6K7CpxF6ZrkHj0CVFuzxBPqKJqwJs3rspbcywPcfxbyX/8A/+b5TQSK1B/LCKkS
VQdCe06x2R33GD/d9pIx99I9lFS8iGCSRiOKbITfmsecirG8MXG1LSchOvVZwV4Tvbr5q6bvd3W5
i6ti/G1DG30WYhw4Jjq3Siud1E99ZpKvLlaQz9ipFELEHLfz3o2TKdx3S489VLl9/anM4rh3Zeji
k0DKXuqDl8vppjZzyLxitHLhvT+bcvlaqXDJdmzhmJkekKlqH0clCuclcFD/DtInkb/qGh8ufLTJ
B2U1A0QjTAmkPGU5vjQU/+ghZbZa3lC8ZPbq2ViLHT899Zau53BMsX/PgiI9ZP7mMLWu+bZMPvAg
U+9tfk6CIcAzKq/OO8gkCvrUgUIq8D+u+Ms8RNzPodL+BbRiXsBYm/lnZ5MYv00IEgrchI1m+029
ZN8tZNtyzIeBcvSYx+hnux29lNl7UdGQ8kZ/R/Md1HZJkzJj/MQ09p23zwqFzaILiva1l1ExIB1p
I5XOuhqJ7Xe106PXyLpnfJssNulpcUuhniV74YzFKxMOAudu81pX7Su7ZOvDFBUtta8aZLCXgPw5
JVjEWcWmQNyhlDt/MEpritIlhvHLiKrRMHSJ/cjKpTAfm90Ao5UXlQvSrusyNXkd/Aau4T1U+C+z
s2DCKbU325q3ZDffSyEPQ95koJkqEqDM2sdj4JC1Ya4AR7ZdS6Ux93HqThJWE0F9Ke7WUmJt99oy
eBvzcWR+Y+IhxInyfAJPyx1nYSDRsrxB/HZocho8COD/ZZbtY0+ZO8bDVMCi/JKPdOf1YzRnWIpA
ovo2DfvFLAdGZwu9W6arSzp0BJRuid0z2EFrendgI8unrl1tdlZX66Wl6Su5ALPMnjp9lWzCQotn
K/hRHvQMY3EDraYHQgKn7ifi+YE2PQy7B37AyoLSoW2FBil9dXRl3cMz6MDFYISsEY9Ev6mnyVmG
Zp83PR2/I/kShzBQyXffX7AbAIWiQm8Db6EUzwmfZXLnhueb7dCOqBOu0k7jtLSPIukE9l1Egimw
pvyIYhn96ETV88+g2h9zI8Q9bWy5pT2s03ueUTKngdl6rANLVj9PmNjcXYJqEZQXcG6HnBx8hUsJ
ze8AzPyT03fMjyjpsQzySqx/tGVm3V3oNyv7PZdEgVMtLfGl3MT8lJfO+lR4bif2UNTteIpaaf+0
I46UXRXO8IcJLeoXeIzhCxYkrqnEb+rw7E6o8O8UzOXPts5wLWy1r8NDERX1C7GqmpZ/9JeHcICm
v8oBuIbtNLavgVWNdyAlDeVkvtnqNmNOG468TpDrEg1hTPPv+lnXcQSXg7xwBjuIv7LQS9ASuE45
fAbokUjAweUzVd9LFJEIFlkR7a0bOKPZqzCUGEdy5i08C0Ef/hSMXaJuObv0H1IHgvGeRmspTmMb
dh+WKWgh+q6qn96qIeidY9k1yUMJPsndWgpeLA+CqE4LoBGiBHykCEMVQOjRps7BnYsncsTu1NjA
HNoOJPN9a8P8yViIvXugTvFSi6RRd5WMQLVnf/DLBxNPobrLOv8qzF6kWxwaS/WOEanefmIjhj+i
z6GwoQ2EeIYozr8lE7UT/0cW/vFjcF3ebtEzFpGPgdqdER2e1WYSmXaNlz0SLlUuB23l9Gwcpijf
hLDF7tdMZf5bMFfT9y1wzYhOaRmKXdAMtKwIFuQcI6Boa6fYLbVkDmEcZ9F6o0QjtjvcMH3yjL96
ffW7GkGErUZs99fCbL6dhriwvMYGmx9uD9g021SJs68GNSKgLI2fHTzRclkgpMrOUAX6y+x1/gfQ
S8XcoGWuCFafoiRJ8yJXn1uS+Ii8tVjFDtNH+V1tcv4mqeTYgDbAjmIRn/7yqJCgESdwnBR5tNUf
xqkXqLyFU/EI8+MH95Nr6YvxFM33DeZXLHIy5ziiia/3cu1tsMuTFsm0BojouRM2KMLFDwSuCdIx
o2MgqPOfpTFSPsW4hlD5xSZ/cUAN9aONjCScwae16UDdHQS3GDozYqmcDlFNi0l1TsXYK/8c+AVK
tJqeIt6vEHsyHYN8euvqUOOfW7AJwfzG2UEHvghuxqkfoGyKWH0blDNNJ902eFmLZWn2riqjiNM7
60bU+cwTpNwS3wa9CfjobugBXCu/PbvgvVcbm2oPIBPhxP6xW5vqyqOPWwKvOJuGw+IWP3yGvr2s
HfOVaqcldgmyq3yoEdDMv2njOkI0moxwoB0YaRNzrxfrw4CL4N14M+LZbqaW2PmeZ8bXNZABer4N
TSlfNwmbd2rSpbwh20v/qgsMSjsESyPnwxD738LOWR9qsbII+7If6qMel+GLrWz7GpfNBiRhxvVz
4bL+pZGpRFej1PLUFaUz7MnoXj3U/QJVb5zY8DXMVjSEoUr8j6YYrkfBGmdtiumua3gflHroANFW
7spxJklnDpCF7SXfM96tnEXvIVkTKK5Umb/PWVGXrz56Lvh/ztXmdfRs8aVuE7uiVZyXJ9BhNbAU
N8w0Sy4SfYYQAogP87kNj8LFrrsbACB/xyt15n7yt+phXjMcujjOJhQvWOPeGjLoMjS6HtEtjBpd
MdmsZfM5b0OC4dI4yFW5Gr8LtrfaIyLtPmPwd9Kn8CLqPWYOcgw6I+IUitp8kBC3BngRq+qRvH7J
8L1EOOI0U2Je0EYUH6iRUNSHw1YRr0p0xwcWL62ORBTn4ylD9ZQjFJ/q8fvGPU4NJmr/lT4zKdLW
79D2i3JSz2hPbHmLbinnX0fGdjcR4TL9/da0y3nclGKVQCmVrN0gQggNMfBBcj+vIJ5m/VBvffCp
PESnu5jZx4ToKgPU7UgMPQiKIlRTQMPTW0CT/hOnRzuf2ky5f8jtGL2DZfYTU4Hg6JmaqfPr21i8
EoU9oWbbAsMnthCzyDBA8I6D1/tpXA8r8ek8gPMQq61/ByCD+skz031w6HYPlppApOC0CdXSVC7X
MfdF+ZMTYHF3mMKsvF9JrYAw9ip5C17sh2eksG39EpAKoHnMHjRQLXNCmShrc4kD1FkceQMpouVI
SbUr64YDRzfhFH3R5LIV37Gt5MWpi3R1j3zKl+CLJBuxaNFmDACW9gy4Mo7nqViIVQgrRJRp5FXM
1FoDEXvpNsQGb0DYyV9XhdVFwyKI0zYlJqRgH1d1d8WSv5cEVtRIFGL/Sx16EuzcmiJ57F0zjS+w
VXjM2uQabeCUtaseGr+b68MSd+HXucpXQoepzh4zmCdqeYRPXwd3xdSivW6DNHfKtWPE8UqLLHWt
YQD6vOlAjq7aDVB4FgJbYcTiKLSi3o/H1X3opi1/JLmnul/cCB/2jgNO1a8ttj35EMWmc6nS5grn
dyoC4bjigRAW2ohjX41hliDtXcLpx9Yyj0/tQW+Ry+7aJIiNPTLvVTvLM3J8d3SfknXBX3VyC69s
8fTgB2zzF7mSsDDeJT7KYDpF+i0/P0Q46sMYgwru8PKGaX6Jw9zm0G0c6lRVjN+jIdoEHSCqp31d
6gFjehfF2bHMGJ/T7XvlecSSVgnVNwlQWnR/hikfUWbCWhtzcXoZyFc06lty8HpjqLxESYyC389x
tlt8d/3tk93S324ZBQcUQzB0b6bM2uG24CQM9wvTJz4l4U3iaYLPv7q1OeSTX45uTf7kxauEuUm8
WpJQactmuamdNt5OnW+Y/3zNEwF4MXmbf9/WSLU362AK/zyDeeYXaQj/vCX1jzPTm7ai3RtRxfZ1
Zk8ziLiLowhvBokI7+PiVdvdlNRhdsFhhN/Ko0HFxQUnihjCZffP3g5BHrasXcfuCqlbsZAcQD6U
8wJ4gnXH1hC4tw4Rm3YnyIBh92xkFJBj1CDOyWe58tdCpesdnbe5An0j8zBN2yGJk677RIhvjbJ+
se6GlVhCE6C7qL6EWkXfPUw03BeDkS/usHUMNPaAPFcIRsxCTVtR2XDvdDTiMgt3dZytT0EWBvoR
goo7jB0ZfJn8hBGcOXv8QTtaE3jA65a3TqjkT1uM+Y+aH2A7FAjDBUADyM5hUdH0sy0M5aMJSoDQ
uIVFynzD31lmm8E5F3jbt2HLnezs1YOjzpB49l13sTl2UeRNp3nKrH7orCJ6JUFV8KolQB/iCZzA
Z5sNuE5J/zGslbgm/VSzAh+2nhv2rogRACGe5HQgMKjKDtDd6ry12zwe+nnsX9b1f+4737VfRh8q
bq+8Ai4TA00XpQWfG6eFka4FKQ9rvCbjEthz1tfFB6EjJV3D0sp77Kwknpig6Q9N4IbxDr0FWtUy
RIy+A8Bd+jPH+8CZFWjSf7aieAbsctWOth24bhJ0YFfgyvUPE07MV4h8CGp/bJzHtSgAblXeYl3P
tFz+GBPNtKdsoOFQoaqgVQcv7gEJ8aU95FhEM4Ifene5sWAod8k2I522zGhngCoZPt7d4g8JYut8
QkEhIGhHNlRrq0PhDxOPlmfzdu/FgKGY01WmUzOBTZMu4m40JBPxw0+N8m15SqakuNq0xlHcexp3
AQSCA243KKvtXrR0XCn9r0BBsVYosuJ+wlCSa4IW4OWqXT55fr/36tz8RkBP75chOyUks4iX4NRP
cY6RhPv61BMtuh1IBwtfipHMhD3JHfpZmASie8kyGidUeqyzBtXblzkbAyhjOU37OABxRkAn1DMB
MCV4FsYFdR8TNPa+9sZmDz1TZz8Ssap97XmL/rb6EN+g6ausqHth7dnfsLXYZQkEReWotNxB7ogu
JSaUgBe3Aoo8oDxB6eoTMYDsgtbMxbGpwo/h2vbss5CcYL5xNLQ3MtiyL0rEuJ6hb8PXeBDrHmu5
fhy1ao4bctccNX00/8LEj4IHfwgoPDl9NBsb4K840MWLR+Jm5NWvDFu6A4Gscaxj4XYPDi4nojtQ
I6MkRDmBuXTYoNu9VjUfdWua7C5pGsei9G7Evq0i4gKkm/BnOYSknJnQbJeRpv1nj9kAq7pjqpdi
U6GHlQ5zzA4d8uLDVqIwPlYuPD/rTE53vXAzj8knUnUvQ5CDo3Sim/50rh5+9EDDfAPVJTTpIAbr
Dx22Kj4kcrSPLdCW2ZVd5svfkXAgknwY+lPu1pLxTas7vxIiEQ04x5OWrmgeuha9wOjf2kDBpExd
WOQ3fTQl215CRA2HZPGYq5Ogvb9zr0FDh7Uv9CMHq64P0E1o0VyOA+d0ndzmPwztspo7/ADYJgwJ
JO7NWOIQkzTVqAHFNP2I4ljae3wjMnoCv5YB7liMHbGVBEppp2HL4TUsnOoctQtWsDKIi+/4Bip0
wZM082OR22i6+Iu9qtO0W14CPBTFY720bXAROrPQJhhayvqImiFh4ZoaY6CLB/hnCQb8XeK8eEI9
hOabgkLHxARJHI/82esvMQYH54auRXu4g+e+OYxwUT2JEBhpACVKlGq7jFrKSSUzxuqjamic2Fkl
3GBaKt/x9lGTJdktpxxJnqHvXKVEhOuRRqM3szwhyyfInIU/JESa5Bu6vzkNy2DxH/MJzqDY4Scu
DZdagUNDpS6HdfsCBrTh0GT0WHg0s8z7swxr7IlQbot/3MjmDO5WA/V2RYI9Fi/X757WdCvSsnHn
X2YZ/ac2INe6SeUCynNZGTRIFFUXiYwjM1/n8Q6pTRt8dQmUgAoOHcc8A1EV6h3NZIGhOkZLEOwr
RC9oYjxIQrBBclW69zLW0c+GgwYNiA9HEW86gPUxEeGPCNviZm8UYnQ04dCvx3ao5+ymMZGOT2T1
qOkkDQULFyJKDpmKStUDiudIkqhpVbXc9l2LJ7nQyr9Ym4tcglIXrv9j6wJ173Wg+19jZF3u04wA
UaRqW+fkpRrmMbuXWCVBLwbHISd942NOI7Zb56sbTLpnni9/22sTg/ef5aig9PHAeIjwMInXQbv3
snx8np25824WsIWECCbPe628MicKXngU12Nt0Pc4V0NkBxkhbql58+rG5uzYc8FbeZmVS5cp1UzU
QBsnxScNpp1OxGYuT9qLx+lQmmjRiJVnJ7/BWZyLdND9iqcLK4Lr3CWA94R2ZbLInrN68H5Wg5OP
N0MyDgn6dEkXgsE3+uRImckXmqHsSHPKE10DNsR+AoU2IYwZv/YbF+CAi64t6tuiqMT8mQjqbbAB
fPCHvlxH/yEkna449xV6BILRSI/ahQB5DAhuqrz+IKjF5Felbihe+nEa+kdmADNiQvnBND1NckT0
tvHKxA1uoZya3XNCf3wLliGCqF4mQA9tSHzbt1MRtE/A5tbe+hHiH0f7EX6AOOgzzGyLDqgUbWgu
hE5vv4JEhyXi3Ln68Y8Q3P8MuPaIMERLEgqP69f7K1y11q2boH+aL6iHl/LVa9pDixKPD0TiJHab
k7/lW3NcevcmOc9pypv6R/qy+9/SSRMPkZFgOAhTQv76CmPUxYOVfAWm2q3EXecHgkT2qEMu7Q0D
K9L8+M/pAtcA27/zQxmXHF4jvX0si38Fojo8lm7ifLmYZlwPWjEBRSHEghU2jBfETYC0QnKq1XZc
jk4Uf+swrt0IXXiPOUaF7B9RxP8xPsL1JJpS5t3HggjVv5PMw4U0naLvlwv0x0Gv56r9LfOvxHT9
42X/Z9Tw9XMIe+fHJvsn+euX3oy7eDiUlkvybOe3Pl3tTXwJncOcxu5b2V3U3s9PLXEMac80x8f2
X5NZ/sub/n8+/69cYQCQwiNjAQfqdzrqYWaiaXjA1Lf+Ci/miMD8DHNSuMdC/uMHdv/rkwNiSqZj
ezz7308el4ziE/PC/JUh3ZaHjdQMmp1cnEggkFyU4YCv4A9tJ7DzYbgKj+eb1f/jGec49PU/lvx/
/g4AcEJcX/d10vT/TIL/v7KD1YzNU5NcdoHdeczHIxTapRpf/ve3/V8/xGV4A+s7jty/FxUcrW8b
bAwXN2ifUfTd+ctLFbz+f3wIrSo0AJWZ9/fo8brL/TkKMn0hzPZdRu5vvOvPSeH/IyT772dhW1CC
YAqMJbhimPy1XyNHTiIJB7KUyg/lvnjxl2T8x0f8vUL4CFcgMSFNOKRmdP+aueYOWjJZ3KseUaMO
80FhKo3Oqjmjsfjff7K/N/vfH/TXUqSEDueEquyxGp7n+qXO/njyh1oe//dP+S+/2P/zOH9ttZKZ
BVuj3OpxUj+88lciH7d/Den61y/2V+Bz+H9I+64dt7Etyi8iwBxemURlqUqq4BfClZhz5tfPojy4
lo44OtPdfmgDXXBtnrTzXsuPYtQqsWOxaFTNXoDxGiy0gcslRW/Q1kKcfs70rt8HQrhXgrMr7Vzx
S8woPA+0Q5k+4epFAoqtF7UW29W5B8nb4VDY8Gmo/uFrIY+eoHfxWwGjViykAEnQiDmAZahvonz8
byc/HdvVUgJMC4hoAw33AgZQIuYbIIIYv6Rcr2nLrw3on5XAsRQ4lsfLIVaC/oCcyVk53E9YZDoK
Zyu2xjju45XMHoqKYrwEoyij1+12JQjk0NUMQpS9n+9VIMqGgBzlgq+yyymC7szDtBxegoIRFCRS
BIF4LUqbcqw/RPE+qDfIbgTVRm0A54wuwjF/HyRk7VDnAkqmPfJ7V3mLAPAtJKrRozLjowNTAxjY
46WTYOrkBxFvq69HcWBcfJA/8lYMELRA4lHq9cySyTFYBzKV18cC5/b6egeINwYKDFeukBTat9qC
/50CXzJRUdek7vR0ZuTFuZZDPLRRKZA0Lbx4HwHFNEHnMubt0B0E0DdtAVA9DQOYUW8rmIB4vL7L
jSQFq4ICqydwaPYmb2yjRhyL6ZB4r6XMHuOT6Ks7AGIP8wCA72OeoyflA5Fiu0lW8iYBaBPS4DSe
kbk9VkV1YjOAsyfKxB6Hgi81Azr49rnpN5bPgEsF8/1SSlvqZEHulipxMo85AwnMPsQeD5zqovWw
jvdF/YSUrw7MtBhBGvfu6spRtAGrhYa+2KBsMMnpofBgboI7I7NwsGReJlRChBavEgmm4cADzoNF
HFsBGwIEzWH7JHcnLlsjMRgiYdMoC5X/6Iv4MJ0FGmAGgITlDrIettQmlK+6s1HERxHKsA6CoQfw
23BoMH459KcAcAgaAMYaZC+4zH68BXdKcRIG31oAvI7GgzvjVl/lwACVEhc7oHhPyPzoZfn9zwXI
+P0TNRRgmMhICSlLtBhJ+XDoUMUTBAB1M++PJVzcnJu7gzVciyDWwLS9pCI0Hw7wh3RZ3fjiF9a8
EyOrA3g3yuJLAIG0hUY5p/+HXERiiiLBAdOIt4GcLxAQ03Y4ROmuzd8Bimgy0/CetmdUgCF99A1A
J2nsbncPEovFNipgCATRCVzY2wOrMNBSoKY/HhhAStcJBiTwJtG5shV9ypuckwRqbA7RJigyQBxy
K0ktXLfsvII9iB4A2AEs5YZLoIejUYrCYE0TRO6jlvaR6MXsoQHGwA5ovwzSlcDPxcONl/Wgqebj
CzMrT+GRn78EMyphowckFxAR9+yBryI9rp81+E/AyC+S5WM5dwaRl6ccgcjzSI8qPE8cleShNwl9
LyzG4JV9LUWLujh5RQlgJRHlGf7QZuzzY4n8ve6ASAW+DbISCDpIhZZgwr0Su4E9KBnQVWOR+ahc
WT0nI0o9CVC/1pIoZKsKZbuVWI3cF7J9hSMiC2oCMbbaJSFKWiOHKWHd9cJk3dfodQeGm7QCnoje
1PmvGnMvGNCWaqcFPIVeo/RhMB2zS1QpXALZ03/HoLlPeWlzGylgFgawWLjxvETcRDTTZBhD4dkD
1z2n72EEPWiMrVmXu5xyFWfeNGJbIEUizwJ1yJFErCjHMFmVa3hewA6Pcs7OZdkKxpWg9kYOjJ0e
kzrdCHSncbAen9390U1qBJzmKpSkAsfu9rllVcSDtqMfD4rM2MBAAAYIY7fJykf/WiX8eizsQoZ4
qzNvpRFbimF/DpavHQ/lJxrT6/fxi3tmV5od2q4pLvll6wEHUdd+Jxvv1JzyVWk//oAL3c3dB/AI
vxG3SpJ8IZi7cvlFBgA+aEYdD93Ke0I5YQ2ySGYnPcnmuMhfdsEhAbertqyccIuOLIrwO2+Dx+pF
QQWluIT/8JOGuBIeARwJHcLKePAqQDhhwmrty5Ijhskbl6D2C7RnIMTVH+CiWGByzKyF8e3ffIGG
RCvuNS8gSXD7BT0voRse6COHqmLwuMoX5G2Xbm92obTEuPovDEujF19WI72BX/tY+NxNg8cD6m2J
m7BZCb3UBN4YVqj6H4S0OqmrSjG0NH1Oxh81X/wnSZdbeLXPPqruGF+RL3c600VMzqMev0rGeMl0
mHNS05fH8u41+5Q2gq+ORKcE80icayqg7UmLPPaAFa4a2bUBBQ1kiPxJbSmSZhUF0r+Y+oUxhvEn
RCHp7I8im0An7Qs5w+DHZ1idwAsXYuSNcXO9iFmryBSafppd4ZVY4t4AYVBIohJiGaWyy3YR1CUG
WPJtHLon1+XRU275XrX18hJI0SawvhqmWwVaZOXIzpc0+vHJKycfMawNMpSKBIg2mbhJPZ+1GVBa
2UPaxcFCa/sf0A11Th8BJuDxyc7dWURAEqtxIDKSyJuU8KmEblasW0T9LRoB0+ygcTLvzhJmmB+L
uqQyyVVdyyKyXWPZ54UYR+yhkxpMfYFZxkD52RGZ9Iymil3HC4wRiv1mLMojilrrZBSfk3jchMC0
MoAzHVpVgmZoCSD7uqIBsyvlBIx0sXsPYNH+WB+9gAOKIVOOZoYMIhAuUJhxuS9flRY82huNgnct
ue3QlM1XFMXP3Tv8KNUC+0LVWB7ZT41YnFKEAdpPSzglvARcY6HeNVHzykpjaCRxmhvon/wAIPIy
K8RfqA1uA9VfxWXGY45YcNCXPVJs++z3CLAASJaCRFgjnDG4nsiAuw17qOFL6J3EhwZ6a0WKlJnn
qsJBkMB+IyDcQ67yVt/mjQa+rYjhDpkOXNdVt8g6K9yjHzgsbEDfPb5B94/0VhgRzJaY5GcEweMP
aon5iZzfJMpuBMUaOrdZ57Go+YWBOEBGXUhgeY1QCAKgIIUcAz0HzIV0sh2ayi9/BzguDMyf+3+1
MEnQeJ6F86yxxMLQED0GDTLSeBmIR4Gp6AM/FY0GGMV5vKx7xYIdhAsLTa6h4kV6fIAWikd5gKCx
qYDawhfjoga71cLLBI/ipc+KklkUzjXApsj85Hxe2SiGG5K8QQB0KFH//sHIWGB4QZd+yoH8+XhR
9zoMi5rCAbT68RqrkkcFWGpJ8yApRUMGWjaMuF2hnSIBklYWU0oD3OTA3SoxCNOA1azJKodAhFDN
USxGFWhLeDRN5IAERtedcga5lCMqp1r5laCJIAheMAUJwFUnwpyn4FPo2e8fNsrmMqIQqGsVJULi
rqQ+JgiLDkQh6oBWdrg4CartifwvLgqiOEWEK8Ohd5OQAogzDqXpjj/AqWfRGSOin5BPDf7p8dHN
vehrMYS1F0sM5IO6mT9kMZTgigmOQHVFL9hjKdy9X4o9m1wYrAj3nqzx5tWYMy4g6Q6h8D2gN5KJ
TjUAVdPEieJvNCzpYgJ2dfR4Hx8LnnsD13KJXRxy5N8FZeAPHgq4YiKulc7h8tp+LIXjZ+7ktRhi
FwU5F7ox4fhDmgHZQHUFMwMXmVWVyP5PXaFg9KjbJaKgcgcw72AFAMpkGylRsBkAUUD5mkkY8UBA
Wa+JImwPzIJMvEaxTjH233nKYUDnDnINiHyBsqN7pSJYgCBurMeLn94bIU5TEJtrMD84WVKcizKK
HIkAAWzDXwJQxZErM7z+yOe4sTUme7xm7RcV5Q3eC9VYDNxLoiojvYcwAx91pdswStNijC1SDkHB
OUyqj8+xcOgGbhOFT6q80mSKvJkTBmKFqMEVFBDIgrb1VqDghj16KjvtwHONVQABpAqORbQEkDsg
6Uq9aNF20pxFgTMUzPxCeVB2eSauRZOyipHMSfPBL52u4NWKNYzQqKE4+Mek+S1pe4ys6mK44NAS
F/VGg/aeHiiM2HKwHDDJEf2L47BVMDUFQKgC4GGNnICY8kuTCvPx8c/tjKIiKtEEEIki5iXufobJ
abTycO4hwsgNWqnYCv7jCo3pLRrjfTCrIjGEYeM32Q5odM133SqTIQAoODdF2vCnSLL2dhRqdN56
3rFr+Je8XOaRUTc2EoxAwd8qTW9pAGgtGYBQaeMiS7ZScOAYxwsqypObMUpo4IATj+AMLguC8NvT
wfQNhqS4yDtiZtIUpBd2RFalfM4+efRubNHAy2aeAawds8vfFY9ifu+zSLfCCUOfp1LdAjvDO0ap
ahcDYM4BuqCJvwD6buTo+uNcGuvvdNtv3zw2G2D7AuwTC8Rx4jUEIDPBOJngHQHhhMHDAF1tgJPU
HICm0Oo0My99ci7w7NBZKCpknQb8XeOgDIp3lLcAlxSDZdrvlE7TYzmysuKdUSkPjSaPWJoYgksF
VG3eMW+mYhTQZdJNA6I+TPObgBJ9/Hju05oCGk/Qa4RkDeJteLm39wa9fLwMHJTwOA47z4nF5eBt
xfCnxQFG4akRUWUHLn5uD7K3izukkA2u/wxNYDMxBs8sNGZdARTZBY5qkTNG0S0wKegD0TwOA1qg
cXfmt58qEPEMKBWBzx814TF78d9x4Oqh+C7OvdUs4xW60c4uWtUp23PnaREiCS3fgTwW7IVdeKy6
dwGU3s334+2/s5TE7yd0KsDllEp28fvFFqAjamFgULgIfrfN+z+Xo/Iysrwy7KNAuqxqW9bpMA7h
se5exbLaqTlUUiIPx8DrGMo53fniWJMq4r3AcYRdZoljSgupq5nIxZqUJF2wfRYDgrRADDzmmVMN
TbvE3CfFy7qP1QS0A8HbgDqANkaK/vYaswMCUwDIjdvGAJeJ1S1wO5eYfQiobWt3zxOSkFwVpoAa
CRrSLU4kDCoGrcdukbE2+yWzCwzVZp2AYtXub8atGMKoDZriJyEDtutm1ZuRg+ZVnhbf3l/uSYSG
oga6Kib/6XbPtEBJWEYM2G29RHbaxPCSXpmf3sFYAXJq8/VPb+CNMLIyhHwlePNGbFvk+KZm8Btu
+VjA/bW7FUA81Xjyjwb2ci6d5RvqBu0DlDPh7zXQrQziuRasBoikzme3yjPmQhIMtWD+5qnfYPte
3X1guFhZZwYHJL133ad2dPVuiRkUW9k0lEd2Z3Evt/B/Z6cKt2dXg/q3SLqQ3VaWhrqCZmirwFQo
670Pmggp0w26cvk6TNdUABrFDTE7C6h1tmqKnzqvI5dFWc/8q/q7HsLoAfgsadoQ68H82To0GUM5
8g5j0sTM6omrO68SzwoQxpg2TnGClYVuHhMJQeiJ9He7oF1HjnZChEYCLgawhFtIco+a01jTI8Z8
yTE652ttxy8Fo7D5V3B/aaZAMVq0l0B4YyCwB44aD8m84Rv5WrA8+j7SVkfojrFoowLzXOx2tDU7
6R3hA+63ka5FnTMAV2rIO+0AwFatMT3q+uavJTKacMjQzAqv5fZaFmkoBpIfT9eysdxVbPLLwkQf
iQ3uJ4pWuQ8upidwJYtQKzzvgogQhA3b6RAHK3IUxzVTx3cEKzNj67EOm9UvV8II/ZJKqjBOg1Pb
5ZNDs5DTv73xmImFEBqjRNKqENAKsG1xEwMrwb3vzN4yEJebwevjdcw/M1lW0D2CJAAqYbcnBDyc
hGHSgkUPeeQAscXK19Eh37pGSNEbVEmEihIZINL7AiRND6zSXRP4X6t05Rq0V0WVRKgoDmDHbDGt
qbPaZaUHFvxBU9yUi4zS4DqrC682j9BRObhpYm/IJx3Vm6IxmUtlVf/3rSM1VNoMmSphQUBHXPbL
0Kx17scAoNfTf7wNhEICHojGhQIWVNrAcdArXdtFBmeAXYpyG2g7R2ilBqT3qRthRQ2sYoyhEfiA
Rn1kKQuaVX5/D4gsrLg50wiyhvX05mR8+SWK+AZN88xocXQFwmHnoORQyyZOB636KI9iwBlCfCOE
kGGT/ItneiODOJgxFEFApl6uNHCGTL3W9WzJLGlWd2a/bsQQx5JrIMDCoMl0LGDuNVgYP3BSUM7+
vvyGRrurDZMJq+ABAyEYAzB4FzrG9416A55RM4SuDgA/jmGS2FBpIoV7nXojkjAOIOkSATeFhQl7
+TjpVcZIgSSvNyZrrn5oemHO7qEcrCG6Qc4DXWPEPnLABgyzVpnsXr/M3/N1j1ek/A5MsPZRlnaf
7Zt2868sstu6A/eoktcXWcmuBXLzUwdtVCEdAS6xDf/s7jkj++L1eMWu3Seqsp3UNmGtbsQTOwuK
vhKzkRfxk1qPTbSPXl5zYYObwfAR51GU1PQb7ySi2RGdmthftAbj51e+Ls/JXAyIPmxuoGO+fJ1b
ot4boHw3gHFM0fCzdxXRKvpCkUCURIkw9HWF9HtdRdw2STBk7aOsLx8lhGBvY3eUvFWVHHl0KAkn
UOTqHUa+FUamrXcmwJwC5v99wnS3r9bL+UUQAWuWgznjjdjUdukHBqy7d9dBXdVQd8zGNbIPlqXI
vYwQkvt8LZcw2GMvMYDEgNzKYvZAFi/NwFSNcdPtYFc3/EtgJIDQBnmd6e7r38CkMitaAW/GTKBw
psmIe1EKvcuGAPsFe49eT8TWErh9Tf8UPAVPk5YF45KdbMDdBuYx/yndlXpk0hTV7NO6Ek+aD6aK
kXAD9ejW30j72tyWG3FVbwLHtrndAuS8v8Hq9jPi6qULyh2fe1WSJosY8cRwA/4mzlzqMp4dKpz5
sbEkp9r6sPmuM6kRXufX9DjhkpO7O+0riYTKYuV28ISg5rbA1gNPsdUZynO3mFya1KmMwUJgiYQN
UKvW/bJbTIGs64yGBkD3TzArxnph0+MjfsYVRqvL/7ZBIixFyAQYLh6xDZoj7dUjqvvHZjXaYIGB
swWa+vSj+gQV/SI3wGuBgL5AYEE5iRlP/+YTCP3WuUEIbDR8Qm/GJrgJzGzrHvjlaIROugUxtcGc
aA7FXChzI5NQOgjXKpkBPzaOIc/1yBEugTZm5k20q3TPmkNZ47SND86e7DRQSkHqBLXktr+EtQ+/
vMclyw3NpAqinSehUmpwxScxi4UJeE7ZrjIYA5iwBsBROhNc2kvKuiivSCICgRJgLO44rauzprje
hZORrFosLzm40BfevwpCb06OiAgQZyllEk4nh8cyhaH9pjKUp9QZTPSm07xo6kUhXM+JH0ZkXFxO
f9OayQ6ERpfT60xgEa1ymkGgbSehlPp6Qo1XoCIaGKJ2iTE1sLGZtQmsKotfuo4LJcAcJbjYuaHg
8oAjHLku6qnOGoUrpUBoKtUDjEEp41TByHvJCwFlymj3k7ISTUBfG9Vh0gOayVCTecJkax+8FNJ1
lcFcCO4nnK96dFfFDqrQAtPmznutTbRJY9f3SPPt0fLmaOCV1dtV/CKX5miAq77VlVVjxrt4BwLX
f5kDvL57MqGpQJOualKLy5BZL5VVIcd5WEhHVqeZxVnvFl3DGidj3gNuNXHJMWUfhU3UcVt5O34q
F40BtmILHCEONZE75+xdyyJueMk0nVwB/eSSBuSee7tbtEuw6UL/p453qHVlEe8msxjiQQMyRn+s
QqYrfX/ef5dKXHlghzdgOoD4ZgUcTAOJYxi9kNbQSlskcaNDWXADQL1DTxnw3I10HxwntQgag/2/
ioSuNpQ0qdD1HPDmIQtVd+RV25NrtpP1xPHxuvjvgj20WWJkAS2yaC4jbmUsxEgwDdyf1xpu1C1g
46EvcHjLFu9BtX3r8ZHNem1wGWXgMYjAtJSJM0s6xUtSEDtuQZ7405v8i1AvT4XJLYoNM1iAW3Ly
bWb72wyBJrOQaD7r3GFCOwEaQuEBzEducDMABikBn9pWw8tQcUPR92oAK8uEl06LTuYM97UsYnOL
RmXjGthT22GBiH2rGf1Traer/484aHpn5EO4lkS4JAAF7CsxxKqUPcDif7cnxQlhUNVN/VP+TneF
LaII4BrD0+PDvG/bmIbyrnaTCH6gZwCa22KFIAc9ZrsWPqm0ds3yR1l5hvDN6jWQRigyZ08QfXRT
VxRoPUkl77ouF5VSw8POMXq7z1aehVNcYE6aXf8bBaNdySJOkAOETFCMNW6LMxVDg+9qiYZ2ihM7
ZzGvhRCH10pSyUUAJLy8+Ul1wq1fSHDwHm8cTQxxVlJZdRMjzLRvEXLv7Qpo8Dq6uCkPfNb+XC9n
8lOuAuJyyHkUrFsehd12Xx2FtWdlyFS1C/E1oMzL05ZEeJA13/HKCBLvSw0Z1NqVCb5k3HbaCVHX
RNjUADZORTmeh02d/H3PmtRyb7g6ty1eHx/TXH4cM1Z/7zdhUyNwZWach0WVJoZtdoHlo7zgO3De
/uOFIDRxlo5AWpouN+D6N1NOatL7WBRNDU6ncKecrhZE2M8s4yp5YpSElZ5sWuSIv4fdFKQCTNEE
sr45Zgvt67/tokLEpkLrcnXlQ+hUcmWRmEmMcQUEP8Ol6KPLGBixPEC1sAJS1SpoAcieaSUBAnIs
DjzKhN0uctDMsBHMzxpdAJ2J2fDfZzw0q3h+9szjkba1Mw7QjWziCCsAayYYjOC367f8wFvRetSB
yW20BgRLBtBrrcSOF7S9nTTFoxUTB1orhZDzPVY8blD2BV4ukvegwdkkh34nw8kUTpTDnMmxXS+T
zPRUALbjpRjLVPQtZ3rr3N4vD1a+qw5n54uypzM65UYWofLDEf3PYojFNRY4YxGwRZtQbxyJ8vjm
/KAbOYTW1/o+AB4v1vQG8PB31mDQFjAul99o9NXf33kbaJsg98N1pbWqiTOnx12afGQFnf5km2cV
RDWv9QU2U2x2SVGeozhaUA5sxkbzHLqXREwrYNpNnL7hygYE6PvhhKGanvyfsku0zdf1bqrSU5sr
5tfzVxZhBIDwLQBmeZJlXFKwvg7o68mzm1JPqMmaGkMNsuYuJHpVp0ZpDf1+LLG+JhjKpuFKfhvK
FUYgLYZ9V5IfWaGCTswJ4lm0xqJrUphg1W43skmaKOFCkd+KixaRPKqYSK4tn9Ada/E2co0mCxNO
Obw5pXItk1icFIlggIkhk9u7x+SpeUmXrCWYJxAmGaWVvsS75FTvBKtzHgueO8hrucRBIhTJGDAN
8VugjIKwwa6k78cC5txVzAX93U3CjIMxxlPECBIYYDFOeMiK6eZr1gU1S2al7a5qF2X+0aTMMpde
1cIsQQFM6z+f0y/X30CYdwBocmmNCYMta7iraP0RWZ7Fbif7BPBOqNHORBkDtJvoNqG9/Llempv1
E+ai5RuQyrUCvwVhrBXt2qWw4TDS3OqtHuvAEB5M2Ras0oC6O1G2nnapCJshcjmPIYLJUn1sPwBM
q5+eFosDCgP94rnTaVWouerI9Uov2vdKASUZLhK4ZRB6GfJiND8Kff8rNpfARIFxlGGZyymeXnf6
13/d5MunXYn2ayBTcwM2GWROqNMy+rjcnxaHKQvyG/xJSN4eaWkDyp26JOqvRIolr/Qon07qtoPI
0AawKLLttAjiHtAJOKRA25gwADBqJJBIh0rJBOCJkqb7AyaJcNPae3sf6N/fpVVaoGr67Rk/lHsz
mUHS17gWSZhJoQYOeuBhN1GrRXtFtiqQ5qlX5ZPs5Aa1ojWrgq4WSKhbEKLVjV9ggb6PjLS9PXmX
p8G/sZ/SijFz8/HqaOKmn1+dGy8ySpAEECdFmT6yOzELKRIu1vzR/hFKVWtDsE64//c2ioZoBVZm
4LymFxA7pfEDHiKKzNmnjilWDXRrIoYLCA3HIMUC3ACZ36ZvHngJWzN/RdttIVigEH68f4QkjEah
QVqS+KmMjylMidBnPA9QWC3l07MNUPwzB426B3Oc81gI6an9kTKhzKCkjcE3MqHasXHORbmYnl/Q
dhPufdTQgVAGQgRjBVxNHQQeTuc8G53OpbTYgvCj7kQTW6kxiufFipCe16bdfPvmiHap1B51tV2m
QJk2jJ94m310ueXZUWVQzpEEwLiTTmyv3HRdlNZYePlZWXmAUdpEb06G8IKuDK2xSvvY6cepUOPQ
JIu3r/6PZHS9ocCNAXBBJl59IDA+aKKD5BwLn2Cr6oE9Lxe+Ho4B+oRV9aXygSYZA9x4CUDrcuII
p0HxXYZqrx7O5ROg44AsJPMo8ZJpJkWMO4CJl8m5B5+XuqhAVg3QAou3BmCkG8N3EtkDOGSixSgu
tUW0LfdlgUqzaMsged9w32Ni8U5Vr8PASaXD4ytJeIV/vg0TmKoqAW9GE4lr0YVeC/JENjlrHJjC
mUzlMS2UQnSYG6AapNV0Jh1xtxUYTYcfj7l8loTsGUpOLGRNSs5JP4COIU51sQRzjsotHi/rAp5K
CoLKwJOGLIyXEv6ZMESZ2Mp1epZRovoAw13GHDC6Aywd9gU4a4XOflc5MPE70C2tomXp20xpj7AH
n32/wFiPEpqxa40JgPVXXgDGqFX0ym/EJ4z4gpDeReH0x0usMTL97vj408m5scuRXH86cSRgW4lg
Opr0rMpm1yeY4AFrph53Wxbu1JoJl2mhZ063pyWZL0Awd3umTOO4AgY27lBqggisUJ4CHejKhgKO
AP0UoXmzNQ8AwTOAuzUsalDX68VXsKjOE+MOODBrJAc+AYtdbQJx2UiUYyT7Av7sxdUnETYHHX++
3/b4pNo2B0u0hm97KR8WKWzpZ/4jOrDciY3xpgUmzp4en4Mwpzkw0fa/7SCukM/Vil9wY3oOl/Ix
+v0m/uyDJ2UtL5NNYJRrL1zU1g8ShcYqeQ5sabnDjOsePSL4/zZv0hKUZOLwshXQXxpm6THGewew
xTLZUA9Fkp1FAGEWS9B9AbAf9JDJW9ty7EsdgK7TFACRjkifD9LnZkzYF+DMJ2+ZoMUexZ7M6Q0k
qSQBs+6IQUg/cfDxMzAwZOem9kebrbIUxPTJZ1Wz0nNbsrRh8enOE1cTeMxA8REFpDMxZo+fX7k3
Wq+A9rxSsjMmysWlGnC8nbMFZyoMuJuEAhyPcRmLlNtHBjnTlgN1HdEyOj5FwLATCRx+4CIub+rs
zMemLOllaOFJlpkjPJVo0llww5NoFttSXguco6B/o0RxhOaQk57yn49AfUsEjKsiAMfodunC4A+8
lDfZmXFkbsuDnVjUi00BMMZBx66jsXFZiVYKCqXGBhxo/qksHz+EuZsHJYppJOBGoqJIgnWJvscr
vlRk5w+EmIWR/MpONWYlgg+KnJk7BTkTkKwIot8745CnvDCyPlbqok8EC63GU+GDmR63qYjAhQvS
DJDTcRKAXhm9KT1jHC3pJQLoTCH909HGy7ajE40DmMMEe3S3aFB1xp6Y4uxLu85W59UzY67Eja/D
Sfl6oWQK53Q+JoQBUsMKrAy0vkkXXd3vsvWD3pOG7BzpcEzgAqxLkJ6khrQDhWyjK6mdMzrNNSKK
in+WCHUC2G9AkGNc+lYo+BcYrgET6Llj885kikHR+YYTnRx8gTqTpYOutKABi3311GmeuxhbllaC
42ceNh4XDhuuh8reIeu3XBG6ePn4BtdlX/vAY77SXtAEMwX1InASygxY83CguhN4JlHS1TK1UnZu
JGngKXXbKDIjjOaCGq+PPdCdD00TbjDYVkUmO0T8a5oL4iuoUjEPz/pVh/l4JeBgM5SM23hdzGq6
xnf+i5vz0kuZVi16DRVGPAttmtOGiOdsGeY8wY8JLEaMSZOtfjGIUEtXm+hi0dcoW+BzU1qAIkU6
GG4Mpvjg3/E5zIoX9OzQFSA54gz5o3srbNk1VM4AWJouszUl7iH7XqdLALAEfA8G1OEGkgDxPIgv
y8bnvPPEwaOg7y/i0fQoK4seHGIrDxMpHcjY4t4ahd3j936J3m6VOuY1JWDTo+kTsM4XzXd16YvG
E9UI/NJn8+3XYKVLdAzUS0b/lem/sBH6vsIoWGFkKGOqS9h7XTeezZ/j0VhhiM/cbKAGUTqL9XfD
cI744wz683NqPOcGSNXRmbRarYxnWjxxr6PwYAT0xKBHFd9O2j2gQiaFoLnuiSvewR2nV/Uy8g9+
TzE998/iVgyRPfDdTFIbAEyfkGazvHhXAUIEAEKY2F0LoHJ/fBDkECXuwK00Qvt4WQHDE0Ga15mD
kS8VHY03P/lmu93aYKFYfn8Omt6vekPfjD/RgdZJMfMybuUTiohr67IDXpV7MuUFer239kdlgHhI
X4qHwytr57oMhwpsRwYw/yl+zH1AciuacPJUPlKVaBIN2kIx/+GifQQy1cf7e+9I3sqYDvvqnoPS
xkugVtyTH5+LptCDmvKSyNTMnwOUhAlOB6kSoKvcSmDAataNQsacEsc9fC/6VbvaAdDyC9XstWQO
lPtynyvBeiR4xhA3cTIQe8YWstcKZcOcAJ2l9/Vyol4bQCJafNTyaydRKvOzJwTdNJkpBTQY/O3a
XL4UR2ZoIU3C1EG1SJQXAe3gj49oxsfRWEB8QQnicbNwa2+lDCPq/2rKMKfMiqxkoW5UffXjoeuX
ltSdUyDYFxF97oCwQKB1K0hG855S9S5z6r3E7vNVWAl6VW2L+p+7zFjRlSBi34RKzEANC0Fa2iF2
QwuFyIJHVtED9jOOR9oGzmmsa3GExqqqRqzcUmNOa3BIYjKFP6JbVEd8/ckZVmoZK3lNCZTnnhVc
UgDvwF8CwBixk6VQCPEoYoGx1loyyPIkxO2Pr8XM3YMDyE25QVQ4get9e1h5XNVg0U28cyyXr2VQ
bsBa2+h+kFiP5cy8KNRRQZ6C5SDkuLT/XmkIVQm7sB0r75xW2QrAOXtXit60NPgQikEvktbmeJby
rGayUtqNTOLAerH3fUHNvPPW3gNrH2AD+KtHBn6pL5Y6jK2xctxdjJj2meLtXiaVCMN/I5pQV1wp
yVXdQfTbG2u8yNZLZ4Dv0ZF007aXmoVP+EC63NORbyjB/7YWTRkDXEa9QJawcta5af5QMrMzt/fm
i6aLcHUACiNooVQX3jkINEcewTUusZui58ykrI2q4imbPysOSmaKqkAqJRP3KuRy1eUTzztHIFXm
raCRgMnlRPU6zxLKw5wzrqgvc6KAUWWkPy/G/2ppfBtVdS+q3rlZFapRedhQQU9VHeOl+/qQmpJr
VK5eY2Rb9zAL6uqiewJ87e+uKPXs3a0o30O2sk+26uZ7COsBtl7AazO8d8akOPe2DdEaYYM27ydE
15DhUiwjUc66E0aYXjDsSlELWvtzNS6Kp3bDcuvfEhJJ0nb4p8BTf2QBbBQzXKghIOt4e4eYvmaT
Ior98zrRt6POcdbw9bV+iZGb+uocgQZPOee1oZDwVx6RUw9dX2pZ9Kmfu3DZ1mtAHkZrv7UVMC6z
euA6yA8EI7DsYzP2BVMQ122w59i3RFvy9RqdTKyeMysltcCQbfbpJnIVit9zCSDJd379hUTWZvDj
0WXb0D9jZhochzaKHkCK1eFefnkrY8f94qcJ59r6Pu339tOGQYe38Xw037Zr51n8CPaBmRqOa30p
Zqd3ukPrj5t/Gn93kOzgTQUlH0U/8s+8tA55vX6tQACLOXLZCJUVsKmz1QCQY75c8mZ8HORtcao4
vf9dPzGpMSjH3Kck42cSTngbVx9E6AXkRoKgq3CkEugO3HeO4SxJcwQ3N7taO0uZnQE1VkDuiS2B
2b2qchP8utp3qW7BVK/HLq0qNhMd4oMAUwDCEGQlALd/e6cB4tMXALL0z6yhrkSrWoyv/CEw2LfO
TEzXxSAmS3mxc6bwWiJhloaU15Laz/yzUjpyYQwVpsbT4RdS8z4thzm/3ShECCC0mMAKiRfUIMPb
SgO2uxBtAfALiSk+lzsf846a1e1iPTUVf1+xKAYsRtBG6zHm4E6PLf+8OpTkiQcO5HdwCW93uJmY
x8EBiiOvF6Ncov9HWIXe784zCh753TRcJmq04F0FbPGVIdFKknOOL6rUADIEZJsAU0RoLamVQVGd
Qv6wkPTiBwT1oQ7maM4wIpti98mmmYuGxGYj1wOyAYADEte7HUGMW6SDf8asre1VL2AMT1zfbNkj
H6xDeeK7NgLwefLvRa57jMkqhqS8UDZ8zqe7/gjiSo+5NgHVjf65UZ4b1dBUh8O0Qq+rmTkcI/84
DJXJZQGA3exh+X9I+67lxpUlyC9CBLx5bTh6iqQg94KQGcE2vP/6TWjNJUEsEXs3jo0zc1RoV11d
lZXJ44kvF/zCHfgH3Jg6RuA7IVkB9w06t8k3RNnAxUOFb0Ap1KKxwVXkHc2lh+TgOA61IgNtC+QX
Lu/03wx+zCSDPxlyntMe8q6U1MpjZXg8nZoKKKYYNLrYjWl+SvpP+iUtpI5n7ygEOf/H3mTFg1IR
806CvXoDMGvxnDxFZrVTVuleNvzPYiUchg1jH6D6ANWsjU/qL/SS6UtLPk7ndLoBIAA7Dd6rEshx
b89Y4RU1T+MygIbrBbrXwUkpTIi78d5G0Q402nk/zEZYUtKajXKvrU5uv8CXwBvYwKov6Nbbx97/
ru1SL4k13oNveJkn615XgOyRA/NJJjLpAxTTDs4Bul6kIM6lf93WCztvzruq6G+HHgQ23h23oAZh
Y40qru8Eme1Xz0W9Tfh3Bc2gXUqWZn301NNZH50KcnsKB+GJSUwN6clsiAUW6b3WDIi36fcBUaFQ
e+CJAp24/+buhGMZ9WLRzwEm2NtF1goAUIWICZy09kxJ/PYUIvBm1oHbRLNq+YlN9QAN7ulvBY7C
HQ0NCHjrsqjTwo61pcf3aGwydswulPFEFfXDOyI3lMHyPPD40NEqW45XHHtqXTuUFgKsmWcEmsaR
iYGBkWh0ssM6IRQE6GWHTlNtGEGvBCMye/9JHX4eu43x50xGA7iKImLTIBJAfHs7tbxYq2olMbET
1ZkBtDFYZolYr4N9IawC3iNAOS88vGfmT0BRUUQrGQgg8DS7tRhwjexHnRbDTx2rTW8tthvNbM4b
AxMPXJRh7yY1DKSHYZsY/L9sC+wH4j3girXn9ouxHk/h/ICQ6UYkBSjIlNQzTxACVCLsiT1pyldJ
OSTDJkw+H1uZKacgMS0LMnw7eBTuVLo4Sgu+zEPqoDE0LUhlKCR8rnbNDmSsO7ypB3JuSGY+JWCV
SRKzeuGQJr+sHn/F+Hyfbpfrj5gcfB8AJ6+p8RFQjDdFdFOl3tdjCzOziRoh0IMsYlMBHuZ2e7R8
rXBtmQOo1eHiHtYBGFHb/OQt7MKZgeDSEBGrgIYVgi3jZ1w9nYvEjbM+xUCKhr4obKVaXFFk5uOx
zEVgN1YmgwETk+iL0Dx3Yu3YNBth5waxDnWemNv36Zsw2GUHBcalWOy++IfKz9XYJndiXUBKech8
isg+Ui7S8FsOpzA/JN4zV+I9tA7bhVhgxokgwhXhREBxCXDJJMNapIHWJFFEnVYidRWRMDr33XtR
WR0P4KB/WnqP3+0ROEQYAikxksZ4uUwWr1F46ArKaeIEfQiG3DhD2diGTFKgxxG/sFHuHPHE1mQJ
RbWgHRdGicOVihFCmM9nLQoIeACRo5r9frxh7nYljCGIHtOSoKHC4G53ZZoofakEwAdBK0nzmq+m
KH8eW7h/9o0mRuAD+gSQ65+WKrORd4fjGuAUAazwURNq3t44UMVJlvfEb7fM0ma8i8nR94DjBYgF
5OigJjtZKyGDUAtEHDKUv+Gw0PbNgJLMI/9kdH0PoPtAMPx4hPdP/4nFyYqhDi93ESNkzjbrtl/Q
h7AboIH/hVZDIHamn2rys9KjbyNdOu0zqzcm/XCpgVWQBSJwsnqBG0ShF+QOXjfGh7YFlZBrEY83
PitbC41FEPndscNAAaYAQzwuUgmPjVt7XpDKqtu1uSPaKYrdpm9Bi2OISPavW0hq3sWWE0vjlXvl
LUOqIc2owFId/MSycalZcun7hZO2NJxxeq+MSCHDJ81ohBKx1xNxJWvEUV1j4aG0ZGZ6hclMxBcu
lzu5OQKPQySiNTPyCfcuPQeB9Xgz3qM/xpkDVzyKDCoc1t+tfjUoxIkSxG/lHNtf/lA/LPqhlYd6
DQ7US0viZmkL3sU+MCei3s+i6VmEgsFkcHLll1UG3KUD3KtCtsFnnlqlaLzKCUFroUwXe5zuEy2j
xVG2mecRSMKx3K4a64pZCV7rwkF1rScDXnvQ7IGgzlFB1gpNBuIzWgxTQ3H1Jr5UzDn+NyxFlPeJ
lsk3THZOE0CJrYSCmINuinokDjcySipfB0fHZtNJC/t0nMObGGhibTLHmaI0bq51hVNY4HDfLtGS
znnomxmdeEy29FUhlcvCyYM1zjUx9paaE7Z87yJjJTwpz4sahmPI/WhEE4+J5riIT726cBJtL8l2
88bw2D0hPeXuRisBmyVLqcDFbTOJUUIlk6JKwLYR0j3HGAMF/PRVNDNqhd8Zmm7Qsg8SfsoDLQ1g
IOGYSBfeAZWRFo/MXbSE5Rw79EYFRWRCpcmdW7UREIgMLR3OO1MQRKkJUbjN4OoVaBPb02Au1djv
EfO4BaHW/KefhLP/l0u78gmI4fs6iNzS6Yq3CHA4J36VkJKkI0w9PKhE2SdbiKYNG9USkCh67JFm
4hmIRMEfQX5OBD/95KywbCOEsaaVTla/hbXeGHJzoRlRxQU7M1cGpNBGKIGCiAZNHhO/4NdU5VJa
OWF4HoSV4njFHhupJX63wNYhjAdisn0hC8OhLqOhOgPN01tTyInkUAcUKoc1a+RgvoAzUixvEzjP
+7BAh/Xnhkf2BewyIBuzvWOi6+b5UvzboqcW3XNLDYpz8Qc+B7koKMGBMmWKoRjyXpPcVq6cuNZ9
qH9aNDeTXbBVul+s7AqElfagbaNqLQ0r3ict8u2MIR7U3/itiBYuhPt0JPba9cdMjrY3BGHTFmqF
S7X5QSMhaP8AcyUgkkYYhooHIRFwab6pkBaMdNul1M24m6ZLI/HYAwg0oYLDTpaGKzO5YbK+dgoZ
qk+uJgw6zSBo/XhP8zPXngykI17FI9IQAd7tDihaKrg12NacYigIFIL4l7hYj0KOpKRmCNrOlQ/q
JoV4gym2dg4wdQn995A0n2r76qvbUNzWtZ7674+/6y/rfTt8DoBm9PuPT0z8c3JV4DEf1grlO6fg
iHx2oQdtN4UpfIPmaAW1vsGzfZH0md7mu4E32tTkhGMcEsqulMRooy3A4LXdc0ZW/rgG5KRFDbqc
pjv8RPygP/7WmTm8/dbJHNI4SiPOYzunJHvsSiQYPlA1GJEDI11AYD4n2+wg6ZdYRyTxs2D8Pii7
NT7ZpsgyBmqaDx2erB+xvu9N5CwjSD58jcnT571GPl4D8v4p2Zzu6IfXzwX790jsUXZtVGbA42h8
fk2SUowmdomaSx3CNKgMROawooAfRoWRQFDAMyTSosfe1RfM3juuW6uT00EFrVJFSeucqjv0EuKz
uISS5opyS8gk4f4c3lqaRGk8lCjFoMT4LEqso/HR651VmwNaxSrAL0x9hyz1FygZCbXRvo2O8YLo
7FaHtyZLeer7XpTJXI/fenX9aQnt5JxzO4e+JDvhVQSN+LA6xzDlwx/leoUN5/1oITFOKBuAFWPh
Zppyp4BB7XYyJqdy4AA74mp8gJf/cNU28Ukl7qJaJHzyHoXZCPwEJThZ2OL3PgpWOeRlRuFv0ApP
kiRM4IEOlGMwbMJ9W/7l6WPNfFfr0JJJ9vkpKEDDukf3IJDYZj0yslIufMD9jYwPgFAq0pG49uGR
budd8gKNH1Svd2C+j8kePbnP0cYj53/ij31exxcbvYLoPP4SDz+rX1DxLhXl7zu3xokHNAlqw+gt
AfTq9gsYJg5Fl9Leedm+HffB9gv6O4cjSlUBOWdb27YP5qUnm81nuT44m9j0CUC/p9XL44kYl3fq
lK+/YrL8XFzxqcvHmAcwIBavShkRMMQtLPfcgcNyYsVHbgvgwm+HCuhBphRl1jvBYLqlYsacZj4e
xtxyXluYHOmidFPZL/LeKSko56SYCAIObmR7nGJIEZ6b/aJK8n3sOJbv/zOoyfpxfdiBYzntncx4
2e9RLEjJtj+9ve0/fP34nO+fccUbCaefO7IeyNpde+RZ2K6pbhNimk7KEccHpSXgq0+rS0g2ZnJA
c6zzm+g/xuPJmfOswqjOhpZMtIdOM4QiMxZoKQ5bS0cx3lM4fGToaqbqwjLP2gHEGm8HwGWhj3a7
zKE7DCEdz1SGXPiY+lQRXLEyABTV7+MRze3asbCOFhoAvSD4eGspc4Ws6bWod/CbWiJJaBiU+ZY0
yID+fxm6o9FpMXfxeEg1+u7y24p1BO7tsYnZWfvPWO60m9u8hFRt2EOGGszP3o7iYcBFr162VKtb
mLQpwLipJU/Dbdo7tdjhgZXgHCaQI80jf/14RHPH/Wp1tMlhlKq0Z3oFhtwWbyoNdf60+i/WBfqX
CHHhOseOotsNUKu8mLJx0TtNVBtcDPCod5DChXTtlEL67268tjK5JFoFGrR5AitIFe3o+Dh52x9Z
82g9ZauGnLvt+QzeqMZ8/xR58skSA/0Zj6fyr1429c/XnzBxncBONK5YYANmxts2JYoGN7O3rOMZ
V5U9HJ6EU0J2nxCEuayAo4j1Bdcxt5R/jTMC+gKBb5gc6Z5H5+Df/q87gMTThKjRx+MRzu3Kawuj
Z78KgMoslL2wwwDLCJgF35C9l4xbQuj9X1YS3Sz/axxThyFRXiljWAnCFSUv+3REJxzXZwkZcefc
Pn2LpEXs0YDkAQQr+jiX6MFY8I8LQ/0Lxa6GqrQhhF1VfEQ1+kftn+TEnvX/Ppso4uHthwZK0ElM
zgXXdHmteD3OBbq3y0Sy3Fxd59oSXnzmJY1iITA9YKtCWgONQrerFkehKNR8MwDvAt5r7MlujeZz
Yx3tiQn5M08vNspnpq+Wmstmsps3hqfVNYi5JTIkPwdHIIVvy59BtC0/2Ke8IS4a5cSV9pR+PZ7S
udACQSIUd3F9oqY32aAsV4SVkJaDQwFi6hNTBCggrM94J39E4UL2Zpy26WmHHfTyowWVxSP5dlqT
Hio/ZcsPjtonpI4vNZcZmUDYNyY8aUK2oflSz87sY+/a5GQlwypJU1oKAx572x4c34AL6d7qA+RV
lucQWusJcA9LmKHZVweybuCyhYQq2qrHo3J1FFo+iUK1UQdniCwttvKOJV2UGlR4DRjSsru6NtGt
un68kjP1Bw4hw3+sjlfxlVWv1rpEy93BaSDyIJOkMQEiVkS9qX85XaNPUMgFBQB9c/nVY8uz63pl
eOJGi7jJWT6DYV57CjYctEuidzZ99wW72NAlBrS5wPR6lJNNlCqupGjJaMw7tZCEl/5lqR13pyVs
yZQ7/O96HJF9LLyAghhycs9HaKz1qCANzn5f6lsLWaRV85w7jGmji1EPLNZwOP27t8zPE4WLqFeZ
/Rua9fa0cEnNDhjcxCJ6mHFQ/15aV8vK5a4QtJo2OMjUC6pVrQRfhwb0UmVldhGvzEzntUxrUeth
Jsn2zbHPSQtHkIDhTdVeKgiYPN4ysykoGbTPQAYhoAYbwO1mLWsOssaZzzocWa8Z8+yZz8evDwlN
o8ev9fq8BrmK5TGLuOT7G18BmA0lM+ToUEad6qfldZ3UdcU0DjvwDiNluiQseTnh/iIcbaCtFKwK
CBTZycZJC8/PizpsHUQ0uIllXfvitriJSXJc/0tW368QNQd+blNW5LJyXOKvPjcrEOcohve6MMv3
0fftp0xmGQiDTIm9qHVeBCIcQf5BOAsPOECIqD0K1bFr+/UdPXKH8ng55Us41XscE47i9UxM/KDK
gPe3j2Bedd76X/T+60eOWKNxxHfy7vtVPILb8nCo9J74H7+o1j8e//xq/2clJh5xiMRSjiqsRNa/
0uqYKwu18pldfDvAieer2jZWPBEDzAzws1tvlqgPY/dV5ZEnM0GZZ7fRV6sf1VyU5hg30e1demt5
clzVmm2VIo1bBJYlqKdYvEgNzTOoFukxiFyUcqXFts8dC+kpTrY0W+w2XvqAyc06VCo7tBHmViBv
0eEDxRjfeBZW6zURDdtkrU22ucAjLkWZM7HZzcCnMaDiD13EjXa3DUIz8HzF1vO/c/gKQvyN7psr
5mmFZtnH+2gmuX9rdPJUoowSUj6F0VaXagLiuY/9V3N5jk7P6Wa9tiXzNUbyOiGs9Y7gkNTcWIJv
ySI/3MyldPshkwdTL7VJGvz5ltwcj3NrfnxUzxppxgTNXtafQ+NsJ1tCd7v3VDIP8OHkMrbdgPR3
4dZfOt1/8cjVxcRrdZ6mCTY/s3p5A99FjthK1q01eJxBpX/+p5g7U0GXP084Z3PSjNPC6V78gPH4
X31A3TU9pT5WZSQDBBMZojvcH5iEgIDY0c5WT4yiv5rmBjMQ70++vfCCvr+Zbxdj4t76XpVow8C+
j/ZCt92qmcOB2sRN9DBfeEfec87dutK/3vGrsYaqVnfa6Epzk6KktxfN4xoqLk8mtznoPC4SY2nT
L07vxLkJZZbVdQaTQCVIFmes/YtHmjEuwLvyDLjTbkcNOO4NOvpff07Cj3xe6uufSSPfTvHEzSmR
y0BydzztIDXYjkAFoBXYTbHDQo/k1t020hX96fUV0hSgkDCFnpjQCUyIe8wIIOpY+tVqYdmnBN+I
DG8/auL6ooTmXtGMHwWloiNyjbjbkf48298Eji94gs8Ht/ePsH7shf6eDQ98/t8eudoDg+YzNBrt
RkTcU2JUu72loNfWNc7n7rwjzAlbASg7vEsXjtrCTv9zyleWXTDruBELy0Ker5Gvsvos3QaVp4fR
YKUNbz4e6Qxs4maGp3C3oihTn2awVxhv+ede2CEeJHZroUT3hCFePMtYWNSZN9utyWnUpvk8E8Uw
mRnu3rUlK9i4K/Hobvslv7kQH/5tr6vJjOn/vsHGXq39vtkNKTkeExD+esTd2U9IuSUyAZ/yBdto
UcFiaSknTqvSujLVxhMlU7sqbRcd9xRSjMOaiRbzKOPpfLRhJ/FXpLpZVmiw1dtGGJA3XFE5sVB+
wkDX5ydF/1Yv7yn8mOH8nkBvsF3YtsLsByggJIKQzajuOVlUtY/LMEwQJYkgxK+R2sx16xztz+pz
0OoQoFpHp7VvVVvhjKpFiqMTWHpyGi+rlTqMmL1FIOcMZAT77OqTJpdW7gVqUYX4pP4kRiBC2cOV
k7UyAD/qWt/kgBTdRcdbYGEqZpf9yuxk2dEaSHMqYClAT2XIeqa+0yDT3dymnP748P6hqO5W/crU
ZNVTRdLiRsO9Ab7jU/M9Po5ZBP+8/pWgCxRLj7+47XOBXbDGqT4ceAPF3xQVQHTpWsXL7lUAjJcF
WVBD/hUVOfPr19p6Dw/SxgRJkHFCmwAYu3dyvzRJ49w/+vLJjcfHPt+JIm2d2uUPdcQ6DCcs1edn
auLjBgCaFxAmdqyR3kYtuZvkgaaOYRMyUsoYsSAb5eL0K+ZwACINXR0melhWCYpnW+9rlS+2j93v
BZXlWU1WBORQx4bV2y8Ycr5slAoFy5qNjbCq1rXLFDrr0gOvKiRhldh4vCW4cUy3E3tjcVpoypOG
a0M/6R2D4Un0Lwyhhi1uT4yBzbhg6t673pqaTG8Pnqpo8DG4Vmdt6bjdqvp2Dy4sxCy+kS+cqvv3
NYyhSAoPM+a/pgg7rkmroukwLtfXg5yg39VYOE0z6MnRhIw6EFYLNIaTnHdQotuvH1CIBb3G2HT/
8eGtQEswkNf+qNbkoJ+GxHo8hzM+Csh5kIiBGR/9hWi3vN0gGmp2XVh5A+YQyqIAjH0dz8NKNkoL
ON90TXQnNFvyGy6qI8/cwkDTi2iMAE0Q2hamfcxuhBcFU0u9E9abvjUzRQY10aGsAOkC76tSfYOw
gSTZUlLx/p64NTv++tWV3PC8zwc5zCJzauKnMwgyd6GnMwsh3D2XgnRraHL0wrxQGh/d6s4LkmyJ
cUQ+JNo+gycPPX/attS/SvsYQAyQQ7Zx1GY+rncmv4X8oAO6YdtJLXnV2JtNY0PU6FLp+HOTWheW
sKRH7+0SkGVue4PiCOmyscsY5CO30yJX4RBnkj84XH9JtnnuaIEVtf7CFp95aGBSrsyMbvlq9jmx
zLWixXbjN/UpF9HF8R0T2zQPY6Hq9xKb+qqyVpfVZ2TE9uOtPucKkQ+EKxZVlHvUyU7n84xmVEgG
x3M9vdKOrgA8WrhlBIp2SHXB2MzDYRQI1nhwNKMkrkiT17vmhqhCpqgLJDtmm4EkD1uAwePhrOhf
qNG9qlhFiFLukT0p7CUs1Li1pj742vhkMXm3LIo6RoLXi1fySyYj2FGQ5eV/S7itIkcAUi0ST8z5
/Wubk5VtNF9rPIoBc7sOLbzZSlH0gAH/cSGQHtXQ11w5PV7QOQ+CBiQZcn5AaeApMgl0uDaJGyHm
Gkd5hcsHpXFq5aIhavvGcekad/pjezOzemNuEuzUBdS5vI5tHHETGuiJA+cmR3WmfPJ8260WWDVm
duuNsfHXrw6KGA9SFZcYm6grjNUnRl685cfKW6jTzc4hIoMRyYuSLRqTb+1oTSVDJaBqnY6N4ydZ
ivZqm+bEd3vJrPOCWbch5YgIBmta+5otif2SFBk37ozJbsVBAY8/+NVGRO3kGgdCFTLTgtY4QWew
oS1lI5Mls6Gv/Dn9yr+EltCvxyspz0QONyYno6aBzGWNC5Mia2fFe/3FcF9ioGfBlk0IlxtBRAJu
7XfvLJa5M6RsnyenDDy2id1p+9h9of2xApxSAuftv0iD1mmyUSEL2u9T9yzi/9ZiU0ZUgsWTTv0H
qAvkzvIHg6Z6CREL1Y4Tu4ZS/GXYCKhKVj8hWHM3Cavn1asff8vSd9Ke5VoX2rVUljp1d3Jmdso6
2ORhA46TSgexq9wv6dPMXAKYFjgrNDWht0+a+I2mq1EjKVAyEbPtcCk5nbFq8Rj1Y0tV6m/qDkTO
pqCCm/0pQQv2a7eERZu5nG8+YOJEkHjoYyEJkPZoDbEn9Lf3f1Gipo1dyws7f6a/ALwKEAMdm0MQ
dP3tkasTJrBZxVe4jBw+tySSQaY5g3ibFR4bq7ASO15vVV/3rWFLHdcaYqQVBd21KJ6wF+XjTxkb
PBjMwr0xFwPefNXEycRZx0BBBl8Fess3ySV7wGZH+CxjvjEg6iuDbe3beuYs+NIZdwNOHVaVQVcu
Qe9iEqxQOZNBJxx3TjLI2KKsnkDgPEFKOUfbXvj2+PjNHHiBU9ANi6LcSBYwCcFQgFXjtM07R6mY
4KXB65SIcucu7OaZ8oEqcCo4+kB4CRaRaa+KpKU+76qA6SsQrIGOgRW7htb5BqiasoYUijOgvIoq
vYsIlxqBAFBEq8etoov9RS42ZQnuuoJZZb7JCdbjGbjn/wS3mwIdXKD+cIEB5HLrdkPV4/poUDon
RBdUZxV0J0oZOeX+Px5cGChWglEYb+nScBk9z22PJY8/YOZpevsB06NOwwAOGdBx+gKGL+ujNd8M
7ysip98VKisr8Lrmns6/Nyyh/Rb/ZSkHN3PSwQIwAqZHKV70fN9OAJ83eGwVeE4VwK4jW+S2BuQ1
reNA2KN8bHfBU7kON6uFUc9c4TdWJzuvagfwOfEALm0rKwZigkSHnAhQMno+U/tfRXattftWdMBa
2/Wm2zv6wgfMvY5vPmByzjAXCE/F8XWMe4CzQOnTGN0n7wGidTEeD3ZuhlH4FkEagHZ6kGLeznCf
sozs9SwiUPSfSShUdC/J8DzQVa+tFXXpsM3cqAJ67QAkhhIG9vTEc8sIFZKy4wbHp7rwVn9GgFEg
+fZEZOP79fXQmGiPBXXiv0sRYaRL07pkffz1K1+u+EyutgqsV/keHJzwmwIaf4jmDqQX9ByhDIhd
opXi6/yznx+WhK1n8DhgZgKGGpI1CihipxCHOIrkKKt6QKsUK9/7HFG9XwABtj5esrG786Tj0Kw8
yBKy5v/zIt8Yng68aBXwNXV4T4Urntt4MuHVnSI2JOV1P114vc2EB+ikgdYIQKnoTNcmd5OWZzWj
FnhWVMKu+RK136J71pSFEUkzV5HIj2kBVZFAGTJ9p+V4IXKVhttBIC89ZB2lt/BH/u12nAW2e12y
cvIxWI3B6sNOtdtPDkpdNqANg5594pbOd425e0ebw8a0dzvzs19zpgjZpvXroO/eN5vfJR3WmWMm
igrI+HmQO8CVTRypkjRsG6Z878TZCXSVWm5oETptKgjOIGh+vNozZSFIiVwZm5yyAk2trBLA2HZ/
lD9jA3TrDlHO1erbtk10RYNAkgHnOv/aLjrsGdd5Y3qy0xpNqAHB5HqHt3OERQH5srY/L/sSXWTx
i2ZvPpm1tODB5rzljc3JhmvLLHErCTYpyV8U8hau99whewkX3MfcY10EAluRQT2CFMF0Y8diVTJD
g2lNkQBLjFSX8eYApTS7xgO2RPzlWpWpvlEjPzJr5elHegbtxfOSnM9MKQyre/UZkzuxcUO391t8
BgjjOfD4HipMLr8Z3kzxyDjNF3otOzTvgfN1feHQTygtbK9x90weYoCg4w8ZLRagG5gsseiWKWYB
J69P/5XhoVTPj7fvH5j23gAeFzy6s+8RqEM4oJjalZ0DOMcHFCiNYSe+qBtg92XACWKo1nt2YUbr
vDAU27mgNKIZv6NIAMjVmKcGDYwV1IOgVUmWTvH80P/zZZN7GU/gnKVd1TmBwpbbyJPUg6TGl8fj
H+fvwfD/sN1Xt1TVapXAZQWMuPw7z3v1S54gukTXUrJ/bGl2OGh3A9QdNOx3uVWvR+NCnWOi/dC/
5Cp67YWlC3/JxOgXrwYjSKXUhG7dOS91r1MIQGBJj5n1hwna0TXaD2VBf99cUKN+PLbZ0ypdDW66
VnzHDNyf5Td+s7dGQdHUPgc2AncjN8x3Hvtj9autY1RVljJrs0v4H9vTdLmcCGqT103nNLK0atkX
Vvti5cF8PMK5e/ZqgMokcmMrpgM/ETajl/6rXEPpXrnACn1q/Bdm0HIyUougg3BKf9yVIPBphK5z
sszT1erLE6wmu5R4ej+2M/fYQbzwH0OTrUKHCDwqfN85KleaNEG3tuQWBDsoJQkat30Ah6MAybSQ
/xVCRc/AvNc0KE+5kmjlSrf2ePFF6+jCDh6t3p3Gq6+abCNBAhheY7GUA4qYz3ypRpYfFwBKVsCf
+H4enfpG/CoYVViAEs4FOJKEqgd6CNG3KY0n6+rkUEiDuBKDrugyq04tH5h5fuqHFynht6y2lHGf
gcWjuoNWAx4vYLSHThPRXcLg1Z8jL+uWAMsEhlyQRANinJQQ0Rt+xAqtfZv4tQKTC+g6ul+Z6oMA
5sOFfObsXY50C3oB/hQVpydHkhoNwjVAAee/1HtzOdGIBTNt9qHwqYhW2EFEB6o6g/a2sPnGtP50
mUcSs7Gopoqo393Otu/zDUSePRZgD1ZPkSbeM4eM0Cf31V/IoczlUkFjibyZDIkDYBAm4UrSd42X
8HRwDO6VA6nJl12j2J2Q8rVe8IEzwRhuUAjxoEgoIU6eWBIieSjcBLWMcF3VemeUQMBBwzk+L71s
QBx9P39AT6PjVQILg4hE++381VEpVlGGoF+DYsle6wZXNssKyWAL9MacSuK84n09H1yxs2JeYb7y
TnTf+rRrGJtVk04m3vgwJJGPI6Gngi+BRraRmfRfJ/hV9FwnEDZEj4QqeoT1AH7XIQMeJWdF9kqA
jooceYggTrN4p1ZKIJtyJmqpmVJkb3+gXu+yFtTkGBUJVjUNdFWU2N4oxIZNjp1PpVFyDB3L5thS
mlhJDSQr4SEszJgaRCEE4kV9Hxhd64Xyuh1a7STQJhaOqZJ28VbsU97bF35QMIbsM65AoN2dsfaQ
oo6yBbECHx5pUknFm5IqTfrUhEGhrbsKaEm7KGMhw9UuB8CIDm0sWloXC9w2zfq+2PBUdscaAu/K
e55jczSntK7AWUlces/wgX53oX0Ql3tfknxFL8D5DTU7KQfhbFoEIV55mgjSc00Wg+opom0WWgMQ
Y7VNU00tDHHIerRm9BTqd4HLRGDi4WO2NiWXF/wVV6hdAFqnnI2cVIyb5FuSKJDsxB+QJfuifMZD
yyxyU8Y/oD4gZieZtpq4UjoQ85+UvPbRU9YXAkP4is9TMy6VuMfUF10w6GpLU/qRgLFKNgMkDMrv
SuW94lssa+qBvWoomWRVp6LWbjyGkcIXMNr4oemjCzZ+TqOQj3JSlOikg6IBDeVD0yhS4EB+wUMb
G2pAaKLXoi5DvadoNCTlPa9WoOtdygl39tK2HowY/55XJJdq/D3TksSJNGj4mm3mNd62LJAY+Y09
LojbTdnEkn9g6lqW3vFjMsAjqNI2H5VQVRXk6xLtOR7ivicdxAx5M69pnBpuDkJmk8dM44u0UOkO
VcFAM7ruQ162vTQOwl3Naz50wnjRjaQdEjRMsHULl032TIyEmA0HouKHosN8KwxizRDaNGln9kGa
QBA+dcuc6mWRSpGu5ugHBv1VmfTFswd1QyGEcorWJpcsy5Rhlyg5BEdivosZXWTQHrUSkoiH3LKC
SeJIhmRFa+BbKm9dQV81AVt3knBmzRQC3eYpm2Dy/LaSoJaKqIZD61sVqR1Bs6TGkKZsab6mtOXy
JzAQxArgvX3e9ys3YEr2IqkdIDODJhfqh9cqSvg1pEUm2V7PyCUKH3LQmI0ba73O80HjW5zsRQKW
SujEwyCDJQlno843nN/LIK3IIFBvx2URJ2BsyTntm0koBBFYr/YkY4De2z8NKR7fgoql5x/9IvOZ
A1ckXGTG1Msrk1GDLrW4gGezgjQsEw+Gh2YU9bdNEsYEXcvw2oHax4PqUdv9W7hkZq500CWj4guu
NPSCTLmfxKGJcAungxNU0NgOtW0TOiy7VgIHNUqiSfsu+WjU5zz6Ah6H5H7w23WZobn/AgqeV+13
4XNm7rz/yXwlgMENBe/J9VDQIQHQZCx1exZTEYjWcTbSySrhJEPN7cfWxh82uWBRVUfyDzUjjH7a
JJ1onMuAd5V1ElmllsCoL5IaWAlbh0bI9tT6H5xdWY+kOLP9RZYwO69ArlVJ1tZdXfViTW+A2cGs
v/4e6rtLphMluiP1PPS0lIG3cDjixDn3rS08O3DlQcYKUQsYPQwpNtbqOQDv0MQ4cqPycxGHG+Bm
Pu4bWSpJgk4L5QMAYkDV8gU2vAjRNNHaXInQvpgSNJjjOd6WAW0xfQLJeePNmNCIIVw8vMQmDUGp
4dR+Ydu+udqf+rVzLmbXghA28kqIJhBPYAvJMYVjx1pI7coOSLU3Rbwn1cZkL+n4Ap6j2NlpYFLj
f5nm1ZDa+qMD05KsJP3k3ObNF0hZiQqMvak21nYQpZ+FtW2a9tDF1CXG1jLcDlRqRtBOf8o0cbPi
MMQrcaNcqJjNz83EyK1iNRDAzfHJxVLYbdqRohN2oMaqq9Xqts2mV72INiJ95dpZZSdUTEL+S2R/
De0NJLjjrylEBx8gNfxDiUGJU7pUa9wabrTqwY6l/hYf2euwlreUXzn/+VDI9sxKv2gjlBnnWp3g
fqkaO2DODwOkVBnzuzrz7bw+GWOGyARVYf6QCS960hzIHbL9OPm16H26NmfSGfnPl4Cey8QhBwBF
bmfsQoqSWk/toJ+muTKdFu8r52M+ZdKuBEANv4xXBVQ4vhbtYlGiUCtKE9IEgbB3LbI0eyKeqXHi
jZdUzyV0IarmIa5XakZSJPrfw/o/o9JG7Nu4AaJStwMnfzOcn70JEaTVwtycrr0ZGajTQdIO74IL
83q7YZd0pV0QOwgVXoFa05kQh+iQ9KyLb7mA4k4XDXw7gGsIzGMD39uA2pwU3trPpkVMl5ZOtXIA
52HdfBH2Pzj3wOiOlM71FzUgbsiowGoKcqLVjj0R4yF1PC1byc5J7+Gv6cXzzLKtmdkGeWTJjqi4
XiWY3gTkKkpU+mry0DZ7PBbDCYDK/u3+HlpazUtz0rBGWoyAKWl2YMcnof5TxicDuIn7NtaGJD3x
HeDc22nEkECJKDJcgCX4wDVXrTbWI3AU941J9+B/5m+uawNNA1UDRdo5tipSsE0V0KfoiJvQN60F
BRT50YLs8r4hmTrgxpLkEvW+NIokz52gUcv31HiJwfuU1/quYVurbx4Kx7Wqf5rWnSxfrIlYLbo5
JC1Q5gKeGeK40gVMC61x2rhyAnWnT7skeUqtl5wBqqKeE+q4ZXUw2hfhHEvtjYQ+5980sBatvX+X
5np2cNCyRMERmP/rvaqPOhSDjcYJuj7xRItXngFGD4jRNPYKTGTp9JmqphjoCkfiQubuzgs1BjSS
OAFTobwWPo7gLxX8QONnu/9+f12XTsT/mUIm4XpQORcgYupCFmTKsWHQbAB6qFmjNpIBJtg88GuA
zCGcQMM7XMq1lYLFfCQcmydOXyvDz1O0Of6gDaTj4lPYH1IEifGhzz4tUrqs2jhsz9pdgVkme2sl
A3e7ikgIQZQUzAm4p1Cqvv4UQC1S0Zk4MWmpfBS0AjmEBmFoq9+mWrOGeJCzM/PA4UKRV51xzg5w
P9fWID4fC72nWEkIkgvVLevdZO0NCxsH7REj+I1dfU0q4HZJYXOudiAcn82q1zb7BEWQQXAWCFG5
odi2SJX0K+nE5YFdGJmvtIvLuBHqqMR2xIIm/QtaVmeb5+4IaSqk934RTfHzqft/+1VwoNJZUxn0
19YN/TUIW0aFmfDdkfbCVfZRxGZQh/qui36n+WNDVhze0izOqwZ9DEALoBZzPcBOLyNAerkTKOkR
RfZjdVCqNYqkxVm8NCI51UazJrvWIifQDcgcao9Fum9AUoQUxy7nz4PzbrLfIylXzrycFv3alciM
O8ACgdAMLGzXY0MHht0kE85AnweFyo8MBWQNLb71oW2BWrK2fdTt6jD2e/vtvrtZeFpgFS9MS9Pq
ZIVwbFI7QZ2A9ib59jzgfb8f/KgFJGqX+/ZvR6SuDYHCYkOMNeu3IeRsHRlF8JnPyAnpOFp6jNA+
muebQg0+7//wFogRTd3nqOKDspAqnga9zWbSV3aTNh+664AKZFvUQK0VHMK4qaVDaRqlqOMcl4cA
HPstAgC/8AD6MX0b4loD8HbdnmxCoAxc/BUaA7v6xR8fHL+HnvUIjQF7e38hbqOU6++RtgAgdhry
xvge85vR6xvcZqq56XoQSqoferG/b0xu+PjacECdgStaRTYcce71hgvjpoXAgMBhsvsNi/Egio1d
BX1A5mzrOkIab8t0OCtqezVzObLKg3ayBggQZEbjIVmqtL+VemuB6LYLfxXNzoqf7n/ivO9u1gdH
EQ8pKM/hLXX9hdCLSkIzmpwAmeGniERI9dXhy30bt9c65lyD99WpCZVEmbOyAF1k04+4DJxUcZuK
YKAvTYHUDN626sqGW7pywe4GfNDMQ2uDPPt6QKANL+wwNHDQGs1L6AEvwrAXrm0XbqPm4GAqXY2c
lWQXo8JP1MGzzV1RTs/RkGwa1MF0+w1MWCs+fOHynQWSUfZzALnVdGmW9bSOdCtmuA61rWk8sI55
VD3EzRrB3Zod6Zy3at1MlYIAirT6qYnzPbpvjzqebnwlU7BmSHpQxHVkUICXnWAcoMEJooxdFHnZ
yht0cW9ezJoUeMbgPi+dBnet2SX/2FESo2ep+XZ/by5eRRdLY0iBoI4nSzKVGAno6lnvOfouxL75
9suC5nP7NFrb+/ZkapP/uAQbyEOcCYSEX5QYFwGEYXElpWPGgsQlr4oHMZy3wZ9pg9/ArSBcHZou
JrrBHq1j0AWvv+9bXzqJYNnEaTTRdgS9ievDkeqDHlYGjFtG5OaI/UDaquXvSqO6UbcCi1gKJC5t
SZ5WNCMlXZYjHOt3lv5ZQQrBWDGx5MwR7gF1PDsw4NeuhxM3LGWOwHBQwrFU3+HUbYcHph2odjTX
Vm7ebbKnnEHbeI8hSeZY0m40q5xG5dSwYMyURwQnnpVaPonIHzPON7WtPqr9r7pfeRGtGJXxeQIp
7tIcSxa0oHajVbQ3nYdawcvPyV0xpZk7Wo4XqaBmv79RFu1CAhE6PGj5MZz5aF7sUoYjUSR1zYLS
14+ixAGH8I/HqN8cjbX35eJGubAlXZKtnpcZVzCxYf63TN5s/Xe1KqEkJem/Th0qq/87HskBZ6wJ
ic4xHmiru9lRPdQbXXOH8ZMnJw712nAN3rWQN8Cz78Ki5Io1TVhOAZWcwGTDuRMnnaP30QZd1XAK
i5cSOWXlITHRv9Vn21qNViKPhUTybB5C27M621wpuF7AAk0G05jBvM05d6m5GbOfJf1HC5+d8pVm
e6CjXAVE2ckxGdEm+S9u/AvrX073YvuA0Tcd+1KwoCfUrZRiYwzW3oJKwwnv5JUbf+mWABs4/mgQ
jFDlBwuv9Ryk+3j2QYqLW360+xcnYW5pmDG4JiKL64kc4QiM1oAbixHNeZZo/CE2wDTezbiZzfBD
gPvPoCtGFxI/WL75pyHFgCmRA4amrxy7zCh2Tyy8Itshy5uQ/YCCawl71Q+I7ZXopwg/Y+GaW16g
b+G9pfXK1Mqlmf8cm4vPkDaxohRWYvb4jKQFZARUQObrVG7Czbg1doNfgW4dzGcqQQbaH8jKHlpy
7kCJoj8GNOdzJHc98Y0dh0MRw7mPfC+SD5DHuBpaHaFDiV6pwshWPN7iiYH0BepdcywMFM+1PR5Z
Oe8VLDTkQLzBzL51OjhQPZ0BSJE/CgFdb3St1EqC7mnDVfRD3v6L62yWuAKeAKE48mDXX5CXI1fI
BGePRg6P8q1T7krzgVW+qj7aawKAS1730ph0d9pq1/YGnY2hHb13IS0jgEq4f3YWneClEfV6RHY6
jWFG4NoRbrC69hP1M9XaoKbvMcs82of7LCrBsdZP2zL382GtDXlxUbF5MJ9Ai4MbQnKDrNWgFw9J
34Ajd5mCRS6sfAPPq6JHwi17EN22TX/a5SmPnb0aby3y/f4MLN2jF/bl+5sjD0Gt1GQBqQHdwGNz
SF8g265sS6N7VfD4j9da7hfPLBpMcXRmKR88O6/nfFQ4J53q4Nz05i5LAkP9NdXvNXtQinTH9B6u
y/KT1KPiZxXyjUiSkwn8wf1xL6ZaEOMidAAqFhkA6cJVhSJKZcgI3OawccbXqD3Y6IUe7Q6pOXRc
DWAeAEau0nhQFPR1xfrCtKMmQHGKZyAaSHiv50C1+6qBTycBf4z/mbYDJKUJ0i1YgMpzgmRnH+IN
yTYqmI+8ar/2bll6UwCeQOfud8PAu1dagqjtmzpRdTJvezNN/CjeZvpLt0nOaFfoAFR6WhnvQngD
gzpuQKRZZk2q6/EOzIL2TKqSoLEUT1RkQzughk4diks221nlX8XpPW31dM3jkELiK7PSK5BmVC+x
eiQo0teBPqltsk0s2yMzot7cksFD3Nr4wHSt7a7F8aIxBqpAaF25SWbTKI60qWxx56sxcipuhhaC
aSPQ55+44qHVVRfIyvtzPG/Ym7HOnKoOkBDAAkquLMZRA1AYJkdSuY7m8QhyEaHx0BZrRPgLF5+N
mE2f+TVBlGtJlkTR9iYnuHS7wj7YyFLY8UOW2XvbjD2qvVv9apli6biAawXANkAOkbSX1rHkQ1ON
ugo3TVAGQWEJFCERA2bqENtAqLJnlXbeSFLIwqN5zqo9qwdVGjI4iKp9rv7Iw1c1/KatRQBL18cX
ewSavDAZhi2fo9CIVS3nJOjS6AO72gC4yHjkGhwX3nwUYM+x3YXNTs36TYVG+vsrPh8aecVn7or/
sS6tg0EBd2taIJ8sBrBu0+RQwQjM0q060On2awQ7i6sO+XAd9RIAUOQqfww0dG9XJawNgJ+D1Ytm
7X7UYoQZCWRmy8hFVn4lwbJ0V9gIr1CemrE3EEu/9hu5aIHHs2oCvAfQjqra+vnZEduCnXOGxvPW
cW3gxpvIz5viQa3OefZQDCtX5OLAZ+UxcOLYqJFJ06wlfdqSOCfBYO7sSmytKvYtlIxxmmvtt4qS
0f1lXQh87Ll3EBWOmbpMl0KCxpxIOiDjE5SJqfhOiQJOTGjud1ahr5havAig22eCsRjnGGmm6/kV
g8LCJGxgC7kKD3t5TyJlOHRRAqxKWpxCB0zbSVoYx76IRi+i5tpFvDi7qHXg6YICLgpk119Axigd
20ghAcPOdVJkDSKUrB5aZ3S5+IjS9/uTuzhiWINKk4pOY5Q9r+1NTj8OLMNqNtkD44nf/NVNzxDG
Gf15lgFJHcAd1qqNSwf10qa0oomimK1GYRPYMXMqoeDedu6Q/mQrV8DSXIInBH4IAThWVBpbX3ed
IMBqBrXJPnLIwpapzv0ahHafDfd0Ea6UbJfsoRiOyjvenrjspPcAtOTUNkuwdq3lcSgzkHOzo63q
KdXbkO3vL9zCK9q+tCXtkySOFVbM+6QfJjduAZRcc6dLF+ilBemcV7mwclGOJPgeCXUD4oOYbAhf
Q6EsXWUAS+C2QIITmTrpxJm1KWjmIPQyK/M02PtweLPZoawSl1JQ++abtUaExWEBhaZTDZUN1Byu
N7yhF7yZQQtBPjk+J44nWBekmrJTou39JVpyXLPsONpeZ+SCKW2/qqWlmmcI8krje28CjfwjYn/v
m1i8cS9tSEepSrEbayRuA5buerZpvk/23gIymh0g6Qrahj/OH3utJLcyLrlZZbBFyqYONh31b9r+
tZ1z2X2sjGspYLwYl+wGTY0gkWJie2vwQUr6QEEMqQUK2yNfXP8J36d6jVB76UDpMyHhjKeEXJ0U
kjtVL2J0QIRnK+0Vf9IAr57yfI3Id6mujPjX0NDjhGAYeNjr7ZehuzGsyxLgHB9EQt4sSAqqhU25
+fhWeslW2a9ZXNrvlwbnf79I7VUNKxnVAGkBYB8kl5vO+dnV1BPUeV5Zs6V9Abw9FMGQdQcmSJpB
u4yEbccmSrVO66PnfxtP/1THwgryPkZAdEzqU+RsJ1wyI0UGHrQ9/CObXla+YulyufwK6dQZReRM
JLIAwcr+QBibHcWP2vmG54fHi8HtMjATE9MfimCIPaY+4ktI+zgla4jXpWk3IXqizrEhAIrSwUwh
0Wb26sACEAy6ZQIYKD9VEwjKE7EWtMweS457L0zJ144ZTnaW2hMgLmO4sUEbB1zCMTf5nlfGuXc6
pKNekhzSKzY9GfpL3a5gbJZOjjlXx7D2kKSVH7MNLxsDfROwr5xG0OiCGer+mi4sKQ7mjDKbMWa4
YK+3cGeig8ie8vDcONxTY7RCpbjzks+owpOuWQ0CF5bOwTNOgc8G9AK0j9fm0pI2Yaul0Tn7qx8n
n5zTg33MNslpeClil72GB9vnbqlu749y3hFXywgaEkwjkEPAfCG8l3ZMOKZcqzorOoN7ZdD8GXWg
N64uXCN+LMGc0a9EKyv2viLDS8cwTnkvCtiDAsmpdj4jNXXJeHaa77ZK/To/1vzp/ghv1hEjtJDc
w/jQEIGc1/XEtlSgCYnp4blr0k2V6/u636XJc+Xo39gacdrNIs62gBsCKgpIbzR6XNvKqvK/bQGF
BajMrioATbTIbhUzsmZIcuj2kLUhT+zw3LKnqtdc8ASg+qZCcO/t/uwtGsJza+YhBQ7Zlg0hQ1Xj
xRCeh07zecIAmn/ik3Mo1J/3Dd0mYee5wxHQcT9BmEbuwU25EkZ5H0VnMwvqnm8oH30kOXw9K46D
Fj+kKbBtqos+RQ97RCk+V8e6tDcvv0AaK7qI1KIdkgg8lNuBJQfSHRszPth65idN4nVp5tPwz/1h
L80v6F5BvQXYE4oKUvRuaSW6Ep0sOit4XIr8h95XnskOq7XNZTvgRAGOHCgjGcHTQcS0NYYyOuvp
Xgn/COT8iuQtclYuwqXDhuf5/5qRvBivwi4yBcx0Iahc49Y1Ekg6J81MYLaBwfuTd/uOxJ7Bs3VO
YJtIZcvnraxKI8MrDObE6FH4sA8e91BrC0K72xjfRvIj4dRfMTo/cmSXaaN5Hm+HL4Je9fqQ5+NY
iXSEpy42+o7s+2f+GB2iJtB25lppbfZNN6bQugzsOrSykSG/NlWVohsi2kdnoqNJ5THEQTixGFpU
u2htI341hd3YmveGhqIiomBp6UJi2N0ouuj88OPTcpvNzI57dtzfs5bhFoxg5+3Zfdm8QGrWfXnh
/vbPWwiUHsJJ/+3P5unt8yl4B11X5z4GUBYOvI9g8zR54HX6/ff5u3N4Bt323gKn1vGReh/71+ff
e+vw7L0+e5vjygIt7sGLgUgOH43JeBzNAwkD/Um49V53p7WEyTzx9yZLujYTbYo19IfCRsgR+5it
iUAvXAsKvoKoWzO4mhG3AyAuMxk1Kjo5k7DFbWlw1yz+6fTYjRKg78ZfRDlO4MdUs2HXlehTRSfV
Xky1B4IxT0neavMlb6EATAo0hGk+MF+7+8dgdob3Pk3ammiBAd6K1HBcR+rn/6zkHBfn1wZgBxc3
PKOc7jPJgJ5dOkXnJH8wE0iWlyuOaskAeDVBcToHeLixr09W2yd61xcOTlaKnt6ugquKxrry70/S
gtdF485cgACdxty5eG3FLBLA25mNoO7FfYLit3v/55f2x9Xvy/kYFiOfJ+bft7g3RZlro5PYEmcU
DFxr/6e03mzqm/F3kqWBSNxB98vRTcqDQv9GEGph/wYqiorZ5ZAl79iJ1qjsERPbdZl+tkuDHjTW
f94f+JLjRw0ClQiMDxK2Mllj1OVdjCIXruokQvMQ+KL3EWjttWe0P6MB2uPjSlbvFqI8j+vCopTB
6S3NSimDxekX4Mjum+2//Tw/JV7iNd4PAgUaPPNAGPv++LEZvM1v2zu6/+y1YeXU3fZeSp8hHbve
nkQSaSw6a8mjAn7buQVzQiJzrjdVqQls+EkfuZ9arWu19gPVot0ggHB9IPZvAQVKY/xZqh9R+NYP
aNTcddxvoWjOo9iDl4AHWgm+Fy6wq1mTjhnP+r4LTYINWkGgSfE5oIStUiPH/F6klcvAG3F/Zyw4
/yuD84m8eF8kWdgomY75QYnvKXKY3ygPDot8UqxswYVgEYagEI2KEzhav8SVLwxpfaPGUZvE51H5
qDpAMnNfoyAQbyA0aqLV/sOYftwf2m0dZl577Hc6P3nR+iR5E92scw7Vufis1T+oDc9ORYcKo7pT
SeER5hwI8OMOGQ5m/E0n4EkTT5MKYFDf7+9/yYLzRJsXnfUqURS6YZZs4lppihBjHywa+QCqMtfI
ymbFuy0u5YUVae+IXBlz0YTxueOfOuhvQN3yXeSbpn69P5qllQTVNiYXfSzompfihbjFm0SAKuIs
JnR5BUV4ZF2euE33M88i10G/qYd3z32bS+fi0qYUPzATfA0ZgU0H8SOaXjf6JmxPRWR4qbkCwl4y
BYQtevMouPTArnR9IkwwlOCFWPAzFV43blOxAVKz0p+YOJHVtNCimwTvIuqEKOsAYyANrOs66rBW
wFqmbIgeuR2fa4P9Gyl3LKSnuANBIqh+zWcSbStgLGp0Rjnx28Ax5X0fVN2fnmi/sp/6I1i2axCx
2m4Vv7coNA4IfnhziMy9RR9jceDqJ9fX6K6XNh1AgpivmaIV1cbr2YrNqZ0Ir/g5ngQowV0A2czs
MaOVJ9Yq+EunyETqClsOffRAHl2bYiJOUuKk/KzGv5Fg5mtp+qV9DQXdGSH4lSaTfr+p4tFwIMB5
dhCYkm468OlUpY9VZLvAJPaiRyfVmjDlfCalqBANItCsQBZkTspJtz+3mpaBsZCfcxMtQ1rncn5E
YnTl9CzO3IUV6S7W8SJCTajHzJnccTNh/0amPlm5SRan78KIdNNi0nLQXbT8rBR/h+xkOD7Nvyv2
PjIT1y4++Fr39VKsCA6NLzgHYP8yaQfttRHhHKaOhn6UPKYKd2fWWJJP/8KvXhqSBiYGo4FOBgyp
1qtiNBsKYb/oHFvNNtf9+25u6TThWQ50MRKMwIxINxa6hIeYTA1Ok6h9tXtxWhR6iefU3zn5c9/U
LZYMGTcU1jBxIMpEBlVy40riWIWZ4K2khsZTNuZ7u1ZAYDc+M7DlJ2zyNcM1wIZEvsXxGo57Ye1g
G1oJDmICOD7pqtJTvU+JCtud9lKW+9wAe/pGN3f3h7gwm1dWJN9khgNxkMmPzq0N+YISyFOTP2pD
6g6T+ZLoh/vWbotGM1kFhgNmIZTpb7iFRzXWU2TW43PLVeWBJWnlK6k1eiCFazchtCk2Rt9Pu4HO
CialxR6sJuanyARNPlqrcpQ5i+L72OPlKaw2XtlZC6dTpVhloDOU+X0lORrQUVGGUBjhlxPuGhBd
IK3+W+igy8vQCq4xnzbiU2/oP/cnZcG/gQh5bnVA0g75JnkJCLdKfcBl2g/lW5Jkr7mluJq2FsUu
vW/A9qrPPSuAhNxQ5BlqEwpuJekZhHPjbsycCpRlvIb2Z0AAIlAh/kiAqs4zJJjRGUFWfN/CMDV9
LiEBk4IdIN+CnaZqEKzr0nMNEfJk8MwP8KWtuKHbKrKpXBmR7idw7VsExGzpuR9dMGZB1YC4eQD2
Jf5P4Tfv6naNOW/h/MAgelzRa6nrKApcX7hcyWPG0A9zrms72WCzKKfGpg4gc3n0w6JN9RTqmbUy
TNko0pNAH6KjFjzsCDHlenxkQtktBu3FuVc74Hh3oLsyAEKrTGvHtZWsyU0OfTaG9hUIOKCZfoaW
Xo9QI5E5CQ3GQuWjbIctwK2uWqaIsHLPPjuW39GPtvb7THGZRb3EXCnKyftmtg/SKbwIZowpkjfX
9geTOUNes/SssdRFNhs06G5i/BsjM/sKltFAZUdaxgzFDycBYhzq2o1rGu8DVApJzFfWbXEoF1ak
WzKcMsQGSZydR9RvesxfMXN3jM1KKHPzqJunDP8Bej4/PrB80pTpfcN7QdNzktBtYw/EjfJvaHDS
2Z4eLbpTjPxAM3urgzUscprAxlNzVSlKfiN8fQQk9IArRCMJmN6vP4JSKMy0NqYUCEbbB8HtsNE8
4QH97pLj6+/ff7NzD2THfV+6dDIg8wIuLRC0WDge10ZRVoU4VYrNUojoRZmOSHRif7ItTTeFsob4
WTwazhwgAEwPlIBcGrcSNVK0eh7idG7a0u8QXiHpNxfJUyQlmmQ4xA5kXfAmmaoUEiN/s2mtaL44
Yqjb4ITOLHByzsBIc1bVLMrOCu4Q8DLiWg0RHm1GC73HrGyYmxZDvL8/zTddQlhczUK9Ys7qo7NY
LpKACWJivQ2rBthYCPsspr06FB+p6jk9uD3MY9r7NX3RwJtsZL47Co6mRVxqxkrG5Gb0cxkd4CfU
uRBSoMpwvd5KW7A0Alb12daIslGY4pltOHjTOIVIUBkd2oSyZnd/8PMpvXyPgJ8NIRnQq7itkar5
6rO9yNIQIyJDojnxcyGgeNZEKgWuXl1jh77dXLMZEH7ivtRA+yHDePR6JuTSYQbELaL/I8rK00Zw
h4p4a5agKejfK6iyx13g8CCuApGKFZ94kwn+GujFF8ieF4g2oxd2/GymYKpJfTI+dMmjoZcfqIa1
HXVRXkwHcFiqvwY0NaCv99iWIDuDYjrUXNke7TVrpMo3Tcz2V9oBNy3iM0hUyG015UQ6K2ux4H1G
i0Nc8H6XpJQeNYYGbYh4a+7EGwpQKxVu0hvmKSkL4YsmVrdKzbMnPbLnXl0h+uMk6ASWUZZ6pGxQ
/cXl7ZeZ+B4Z+k/SlhAjcGJQloJaeGUDyZH9TFCD70d9EU7DUOWVjfK8SkczFacW/OabHATAfocb
aMcHHvqZbq5G3YsGAQiDG0YrEvbN9SkxpigiRFTiFKF8lWcvtnhRER119UtXD67VfdY9PZC837H3
5tBHD63xE+5rAiXt/ZPzlRe6PDrzyMEDAjIOiqIgfMf1h4ROl0N3rhEnEB4fQnoU/buWe7XfVpEX
hvFGr0Dpxx6cznIrIrypg+jehj2l7c/Q6LZleMp1c1/UH+g9jPA/QvTxdM15/G4SMF+OK3fJzV77
+loDCQfEWGBu+Qo2Lw76ECNnJ9JBnJDSOQ7QmWn1A7iP3TFtQaT+FiatR5s/JppOkB4+QnMSjMmG
r6t+Bpbh8pjVtWdkQdQYXg4dYMN5NcYBXbhrYN2vF688q+gW+AJoIbB3pJtWqWsB3cS0PaVWVk5u
3Rvlc06bRvHUKWqBoQqVGDzctZk6bhta0YM6pjFzqwFqs0qMSreNllnQFuq1Gr9VJWDUrtnq9pFX
bMg3bVbTgCctejwrxnOgooid/Zp4CPh6Gbb8V1UZPfSf7bo8DXhQfEZJrSB5q9Z88PVc2NM21xIN
CIEpWyNjk2OMeYV05Ltw26MnBz2U1/tJ12PQThnIOja67pYs9o3ub04/RTSCTOTRXuuUkG+bL3Pg
UpmZ1tGX++WyLzYEncbWDC2YA1yLVdip/tbFWt8/JDdjgoY0LkK05wHVC0chBYkmHSahRAU5hTE7
ZSnD7quPljE9JOSkJwJvJ0bf75u88Q8wiYoiRfQJWgg8Rq+nMZpCrUZFl5xMfkSt99CL04AnYqx/
u29HvjlxV2tYkHlkFpAOhvTSpW3YdQl2TpB4rr3iW27HgHwQesIQj8Gp4gV/PYZ2cCrLHPESIlPt
pna9r6ujkdmbrhxXgh85ip+v5UtL0nHLyj4H7bcZBpM9eSqZFJf04jcR9tP92brZbZIdyVmmTdWF
qBTBjt4+ItD0yzx8MMIMrcD8V1qvlQ/k7AeGNQeRM9kfojuQNl1P4FjqiRWWmMDyEcHMaWA+uFWM
b3gbdHR7f2S3W/za1PzvF+eo0wqtjVqYilJ27F+0asPaU5J9IsJD9LCyudeMSe9XQgtLR9kS05jH
R3tClA6eyzIz0FQNLFgzuSAxvT+8hYW7nEk5Q2mG7QQyNljUs9c4QYXEZv4E+gM030bh3/u2Frb9
lS1pM3ZmS3Tw9oeBAmBG3Ht695jjpTGaK5fhwqa/siNtxiFurE5PYWcqPoAO8JJC3dJyZV/cpG+k
PSg7IsTSAzgVYKUn77Fpv3cs+54z9UF9S5+h+UvC+EXN0QNnTK3fr0mF3nqnq12pSY53KkpHqynD
rrS+Of2fMft/vlW+BjcDf9Hah8hV1sM0C8b6bCJhkDqgbhioEb+2ptp7Ia3LbVeVRVC1EH66vz+W
1g2kAkA1AG5Jb5J+XUamsY9FFPSp0rscyPZjZo3QSMC9uWJqyYEgfTIHd8igoNp1fapNs47xKGii
QOgVJ1B/QdEhK5oMuF88pp7SJgOHtiBVMeyqqWo3TAm7NQ7BheMwv5YswJqQ+0Dr/fU3ZClcSzjG
SRD2ffxDix3g9VvWb+ggiDeWdbNSCL1JqmJRIaU+Cy+i6we1B2nQhQX97cERSTCAdV9VGbgfkdqs
By+s+00yJTvOmNeacaCCdO3+0i7bBqgOXR6IFIA6uh5s1Yy6MRk0CcBvnH7nTqHsRq3KH/CdiTcA
/Q2uCEhgVA75IWjf+1VVhCt34YJzRRiPbCSy5hag7dLwhVVylUAfICicrsq2wzQZr01XAwdkQ46g
2kamrqSelleQpGFxEq118CzZxzUJMTd8BjorpfUWFsuJmU88UEZN3/W8SndG23TfFDVEEwre5w9K
RMTOMjN1rc1mYauh+QU13TniBqGWFHBUkzLSpG2zQDQ0PBdgcNs5omZ+Xtjbrq703f3VXjKHVy8O
F7gNFORirxd75K3aWHWVB+GUg40Mz9kiayEkbXvoL6JrW2vBF6KH0kQXBGzOwq3X1qB2aNd9NBWB
KmzfClu3T80Di+N9op6ycPJAK9RDjaWlppdRctZRa24y7aG11q6EhQWGKDi6i6BspOCNJM1y0kQi
0s2qDCpkmEoLpAJRsXMS+1jWQ+tx3r6oJN7cn+qbsh8O9ReLBdhfZop3OYvI58xAo7ZVUBf2vgv/
IdVzlb1b7OxQrwFiwOBiH4+vobrGwr/grYGHh1Q1wPGoj8n1Rnss0HZO8yqgev5XWOGGGz06S3m6
ctEu2QGSYq5YgKkJgJvr5e0TlnTMdsogSeAh9TQzXfM7Sw1zxc78O1cvU0wk5J/RgowjAnEhaRtx
FJyHSiuqYGziDWShXBt5OaOPt3r6phkr8fLCnrWR4UCvsz6rVFjzCbqIKsO4ZQT91EiFhVnxTEme
70IwYPr3N8fSkJD+g+TuXMnCS+PaSgGUO7OcuA5KzQMD894e6a7i4alrvvXKGkLwJpM/t9CAQwsY
fvDizsXJa2vYqFCBcXgeOPahbVyCtvjj2OINKM7GLoNK0ieDOgzEhzLrkztr2/F2rHgNgoYAJab5
KMjtE4rSF6Op8TJIO/RQh5+KFiIHecBl4Dux5t6f2NvluzYm3WZtUpAxKZMygNSSG9f/Rdp59ciN
LFn4FxGgN68kq6qNqlotO9ILITf0Nul//X7sBRZdbKIIzQKDO3MhQFmZjIwMc+IcIP57xENvus+c
5sKFyosJCS9fcLWE1MRtbvV2epk851g+KI/wLP0x7oRXArkEed67SvRQ73Xrlm90fQmWVelH6EzQ
kfuuPHdqmwOCFqyqyNlhhEIqZegrEcG73Kqeb5/h23t9vdQqke8k2ssg8VPI80QS+7b1Ic320Ex7
ayzf8dU1k5pEaqAUzRiGLJip76s4g9M/RxalbNsvt/ezYYBXR7f6YLRyhrySnfSC9o87l/d1hgHa
j7JWerO9w4G1t9bqqlFuN4rY4jPJz6V5NMYvSCWWtpflewOVG1nO9VdafsmrEzSAVlRJzkpMNpaz
N8Ln4mTUFyct+hhFjV9JH/Pk3UATOwSiNih7QdPmTnlVgZgCttTWiY7TBl1E8wGDHAqvCJuviRiO
8hS5WUjSX36+/Q3fpgWLPBH3bSFSoT2/egNaa0IFSk6zS1afk+LcVSc99VvjTkrPgXjW5d+3l9s8
3dfrrfJ9K1PLKTdYD5pTVz4U/tOHX5U7H3IYl3aWWpLr9c1+tZS+Ck7UWWROkzJE1i56Xo959O/Y
niC48CC5ZjaakU7UgygPV2O/s/TWJ6RICC5u+YBMt12bUNpMtjZrIPCbUfJjN9Qvi9RYU/xK92b/
N53m66VW9yJKa0tvSpYa568zEwFKAF1LfwzKxxjzTaeTZvnhPMBoXMHMU3txcDTF6Ap5D9zxQl71
5rhfbXp1b6JAnzvDLPE89/VlOPQ+FI+tPxy6D8UTEK1v4Xl43x7gFZdjBhJcrxg9UPy3v/mmNb/6
DStrRt6nDjWmlC96+A/vx/wPDG/QTXWf8l9y8fD/W2tlyQF6885gV9nFCk9FVDFMApzlWNdu/huO
WaPfYzN509Vd3kdtGQsC6cFs2Jo9bKFWCRSryy6zdJyPgvkD6SdCrjBc3SnzB6n7rT308zk2v+Rd
7s/NYeqO5l4ZciOrxSORSwKGMpai9KqiJeQmnhKTE85reGtO42P+D0OoOf2K3/Pohns1/e31cE8o
T+GluE3XV6mRpDS32ixHnqLRFJdkfwzdIkFGwguTXlkKTVbd0iXryn9zuh4ocMkyKN66ser/8Nwx
eULYuKTUbwYqRTKOrVxj4IYujnJ+p3Knp+wxL5/GbNwx5K1n/PVaq8tUywmtDLzdhWZRKFBAey85
O3PZb3M3viQSSaASiDr4pNcnm2pm1XXID18cxIaT3KP84Ec2VGkws43f7GSvALW1HmSpnB8UfNBY
rgIts5X1uejr7BLM59C6yPEf07wP+8fJ/D44d7fv5uYzg9yHBbW6BjR9nZjGUWyXE/qDl0B8mVBp
zymTO27Sj9BaK64M7Cw0Pak2Dur8a9orVW7tFJJFjZ4ffN6Uxa9PttSaIo76NL9IMuTneXSWwmNu
he7QpZ5kH6Y9gZOt9ZZkEcgDYYOxxvI0oabFozIyRB3LD4b0CLbHC4IPoe5bBbwzHaw9t493y83C
PrTcA44W/ZHrDSJXilpqruc84pWZuG3w/GeK+O8vofgUansYmq3t2YswB7ZD/rgeiR2tboYvxcnx
ewFasZAWh9B8FJ6B0mlffCyjYCdVfQOt4NtR/9TgF8HVLTwj1/uzUCZVGjRSL/MMvIICZVdql6n+
rHWPrfapd4bnzA7Og+ZWhnZgZsVT34U0w0EXVnPP4DNamfEvKX7ovt4+9xfI0uqNZZ6D+SMQsAuH
w+rOOmE1B2GQlRe7SO7j3nhs2vqn5lS/DcDPkEoOGJzBLLsu5FMtqV5DIhq5YUT4qujlMWhMT27m
91Jyosa989s2gh4dCXvYxPh1cM+sIhHNbAbNHKXyYpl/xmB6mtXEtdGnKNEAlT4U0LE0z+ac+l0f
uWNwp9udJ1F9lvr7OUDwg/r37R+0rLc+K5SV6JoaIDE5r+uPmOSNHkhDmF8CO/AMndFY3SrO8ZCo
fhV+vL3W5t5frbVy101fyGYw60ss4EvdiUaoV3PwIvNza4/Xem9fq8uXh3FmU87kadCiA/LGk/pR
kttjMexkq1tPL+bPwBvwQIqo68GehJqRXTq4sWZAfifVK4AUJXqX8Oqkstelsh9l2nFm1M7K9+b8
N94/1kZ1E4Ak7YJ1pwD2hCnJ+zi/hF3jlbF1n07NZ2eXFewNjGu56bZMV5r6jQOH1spVK2kvWSIQ
+UUDyN6I8SDHw7su/NhZP7PQ8VvTnU3dH4L4LhTDD13/nO1KCy53dm2nMMfJC/absWRrlSzUXaPN
c1Dg3kw981S7RPHQMf/cNtCtB5HG8cIgDbbHBI5yfRsAyqD93bDRuPjXzsL7PMoPxmj+norxwQDr
asWWZ4TFO2Mwzrbsi270b/+CLbPlQeRRBA6ov6GiVave0Ouszpm2Y7UWrA4CSyEzQyKcdvz3lvFg
s9A1LMPCtJqu96oWGh9raBdwj6y4dudIcCw76kEJpr1S/OZSL6+EyYSm/SYcZjrFZCh0Wao4jKFG
RCjEu5iiwY573V5o+YImsM43kE4y2bqNrYHvp+kwJX+OB7DJ6U6/bGsRhnYAbDKADxXm6t3TmN5D
UZtAQoJz9NBb6u+hKWXXbM099NaW0YNoUClzg4EGvX79iYK8rOQqIIJopIFi0XMZjzsHthGjGMut
ZhBfRgtNXxm80fe2M9ZlcWnmvgwe8rGlDxPQvDlV0tQG95GkkStLweQkvkQH8cRDJeeH20a/caBU
omlXIHS1NAFXPwIW66mJ2r4AofVBt6lqdq4z72o6bG1VgQOMCi3M3pSOrg8zL7PINmkfXuLc/+oc
evcPJNre+8vnrwdm/90vnQuVxM7rulX7hn3y/xZdV1ecys71JGfRVDQ+fPhokIzoI02lODTJfet4
Yw8X2SHQ76r0SxM/SBAW3z7cjbgQShaVLBR4sSqvD7cvM4Z2tLS4gGgzj1YcBYeGUR1In5nEsrXq
2JhIt81atVd433o1AEgxxLkMBAGzXjmYHJFzNeJ/Lrxc1Y9abod7sxx1D12E4T5u7cWilORUTfHI
mHRteoMDkiBWkvyZCUPJy7RCHP/+MOizouWm4Pn4Ydc2MKLamFUoi1xqKbUfm9JRDoK46EGtavkh
rJ3w0AzV5Bt6JH+4vfKWjTM0pC3KRfSZ1eXPX9VL5WjqYaEuqotkzMeg6u+KxJtq+XR7lY0Ii67R
grniwMkeV65JdqJ5bOeyvHTBoa5/qP3d18H4d7ccurUMkwKgCHG0FFlWX5au7ShKueEYq5SvmCWE
jqN8P8zaU9nPhk8RYm/ofeP20kMiylnSG1zF6vbOeTTmRVpW6CFpD0rBGDXEXpl1LjXFN7K7/iSj
6XP7MLcu7+s118jMotJaiIbo27bDRzs8x/L33v7QZfJ9TlUu0550RKSF+n4GmJoXn5qwPFV7dfaN
F2BpnS1zQzZNLHNlNotgfcPccEVeNXvS+F2Ue/GriuGtAitEQqAtoEFNvLF+Y2QgNWlRDzSn0zsl
Ocig8iuSxkPffxmyL8rUuWH2KUsPe1qgG5EO0HFiAapW+H5ndRX7yRyDQCN77DJVHHK9/aEhk+Kl
Viy7eWVX/u2PuWU/sNosI2dUmol6VvdPSssun6aSwKqba9eM5coN4ex9Vnr6P71zX6cmukZ9UiOI
LMk7sdaGEyZoJa4DBw9T+Hr+rKSwbSWxRBPSARwuIg/dpDQ7NtrdIBWLK94Ze9gwGyaZiYOYKEFv
dI3r0IIp7bWqoQ/ZfVW61k32lLU2NkR1VVmm9BnuAAh2fZxJBhilB212STS9uQsnCNZLY5zeCy1L
L06pgpqS1BBG8tDaaXFtONKlUoUQok0n8s0cwKCNg7CbubpAlUe9ymnf9d10l8z/oZWLr1nYQgm/
GJ1eJaug6TtlmFLa/vPoRaHphtrhtkluZRvAJICr0lJautPrK1Ckeak6QDTCQnqwcTL93Hq15dtB
44Z9+SGyBKw9Vu8Pte0GbXZs8z2h+i1DUcnuUAJXQB6t53YnUw+RyAasEaQxbbRPovtze5N7C6yO
sRf2zAxWVl9E8TjKX8cy2PPSi6mtHBiA7wXiwzkS5KySU6OSIi0P+FBFdiwQoL2H3Eb3S3GnHhnb
UmrX3uufbDx/FqEU4RQFMJBTqxWLqM6TeArrS76QVUfy2YKtXT+UGkS2x78/PsamliEtDIWs4/qe
5XMl21Up6ktpNcqhFLPshVm806PZ2g+xiQKoQCe9XxuBKadqKSq9vuhV43Wz6ssIVZgicSGoeiYj
3sk5Njw/KTzwcx1RXTzxKkiBw3K0p75sEIGm+RWOD1annzRZSt1oZ2NbvoKzI3Faysxv2jAUlWWy
mrS5pIldH3SnfhrSrrwr4h0j3zrARW1sQe0so0HLG/squJsRCRhFpzcEd9lxkKKLUp2YXaTNX33Y
JTLfuFGoHpHCgLACWKCsbpRZNVGamJlAGq/8MjujVyT1TtNjawmiLCA7cCpRK18FW2k+TAM9QrBj
ooeuxAqSQ99le62ODTuwCWvYBYUlIo+V+3MC/F+mAKxSG/uxtxJXmqFoMnO/j0+3b9HGSgSroGUY
t3tpdlx/H4l+a6YxQ3eBEsXX499t+UWGnnCXTPTtuYFFW5RAgIpRplpDxVQprwq9BwRtzrL9NBr2
8D2sKW/e3s3bUIZVaG+Cx6Eoh1+43o0cq8mghIQyRdS/04eigEEEbUktbJ37IIEBYRztCpVgIR3s
dnIOt1d/e5a4WmJSAMo4DEDZ16szVF6VvJjlRQwVEjJZYjzrgZX5QTlSIxutaGe3G0DGxbdTXgXp
QUVzHSiOKuTokV5VF20IgQPPUqu8E3Jiu5kiWe9GUSRPsyAUsJscmLIpAvMfs6+QcCqYITve3vzb
i87HxePzizAkPsP15mMzHyIzIIuLlekL/InvNPkbWk2dqD3L2nPLGwk0q8FUBMEwXQzC5OvVWpFG
A7o2C8JRLXNfiKr+hocxBlfvM/V5LEtq21JRQ8FTSLH+DzRXuvpuYH468oa0geFS66UatbDZqnZe
3S0rWCaWgbXiwik/X/804fS5FddydYH0Zwqf2+S5ib1m2In1to4b8TNgZ+CzyWZXx500oZH0eUCs
J4R5N4VlcDKCWDlkaWL4UhB/hJFK3Vlzc2fUQ7nCQO/tddLXT3KR6AnhRNtER1mS8kUt8cGqk8qr
TfHjtj29DaOX4isde+IvAnVt9YWVvDXKQmUxUU7u0g9xIGhEKnYKUrdLnQMV753Hd8t5EK7DnkLm
heNdfbiS8JkYAKcr0o+q/L1SDpH1oIUwNAr9d2Lu+fi3LzAbfLXc6gsOnXBkmK+AuiTte6SS7kbz
G6iiPUmzLUOBdGrh6LWZmljXsvUkrGqrIN/hj09DFh7FOJ3HnvxAzYDV73FgbC7He79QHTPduK6p
daMUd9WE9dupcoojsOSz0/2ZNfunPP2K4BW5bSWbLpB0Cy8AsoVa+SrgXAgHG11XqkvzLk3/7Xz1
2Nh++kt0qFp5yufPt5fb+mY0dZc2C01dANbXdztNO0n0Qq/AejJYLUDHQ6zhTHskvlsXDQI2KLV4
xfh0K9uPwqB2rG4i9UBZshBy5U9G+G2c9Y+Sbn65vaUNVBDDxQysL1zqSwywXMRXEZoirCCSUpXF
qMOiinUXDeVxVD0GH2PNmw1SvOqoTl8s56Oc6kiVEbwNT7J1nuLj7Z+yZTt4FUayF4HJN8Xuoh1L
Lavt+lJPB9W8iPhRNJ+s8M6QdxbafD5er7SymtTIgjKIrJrKr2taXnco3eyXEbuMP9+XsIEjnyn8
eY9FbaMhylFDZ0Gtk7wMFYXro47bOa0IH+rLjBKsQtEXRsf7rBnu5cBwM0ehFzp+Tqrs81ztVSU2
cH4L9zjB5NLAo/qxcjdNDjddlsz1pQfgR3LBxE5Tn9vmW27pbpmcM+WDof6QGTBvg8e0hOQ1l96j
8LWTd2x842VajfiMwjfBwupnqHFW0yPi5HNmGJVj7qkDN1Xzd0KjjYuKEwdJsDAKLhiM65NGh2PO
okCqL51qXVoAg7H6iF7rp9sGu3yv6/waJ/dqlZU7mMp6VmPG3i5Jlj2YpgdjqEvt5dAWOwa7uR3K
EBwYLW0CnuvtDGEZG0ZcNxe77w6ynUHEod632vj79n42l7FM2WTsHo7WddohdWE9BjP7ySTNYVRX
BcxeZ+0poraw47g3HtslD/i/pRY7eeV1JBmdWuhgm0vUYwDp2UhCL0qkj3ELSW3tJG5aw58U7DX1
tndId9KCCooa2eog494KGs1ImotDkJrdxb+CPUDtpk2AN6SDAhkowIfrjRlBSdhdR0vCm7hMWBxK
ol89cQ5puXOVtlaij4tmHBk8TnPZ66sj7GohpilpmksIsiLOTF9LHxiCPtbtn9tmseW3FMZLoeck
qeKNXUVGjkCKewyH5qKUSvecllNzVKpp/lkYantqqhKRGUV/7GNrPs6y+tDG5Z6CwpbbWOCbLwAH
4EHLWbzaawLHasOMY3OB4M43c3SWx0+hdIwl/Vh3/+GyvV5rZZqmlAdd3vZctlNv/rGfrP7n7fPc
+nD0u5DeI0tlvnD1vEslzIdBOjeXIv0cZii9fAebGSifb6+yOJ+1c3p5ZBjbJIBeD4GFmVENQlOa
C6y0ZXXStG+3//6NAJ3ZWBBbKpQzMEuvPLnpCMlsU4IUKOTyp4h9fsul8kFO+H+1HduHrM1kF/XU
v59Vp0VJewR8AXN07O3aFsJeSKM5MAiWdYfK+WZEz7Z4f3tvW97p9RKrq9X0WVdEhkx8kNH1KOC2
kunGFtMH3WkPsvw+kw9qfbq95paJL6U4cjmLIv66eNUJKu78WX3hBvVG7/f699px577z9CbcoTDY
vNHwcBPEku4AB1ndJ7kPY6W3zebSVOoPKZaVY2/ZodfoRu0z0aQcFQ1mgzIPC1+EAN66bHB+/P1+
0TwGwEGeTON59ROcvA8hRKIy2IqHKnbekcB8DOP4pITKU2vulO2WD7a+DExeUu9EJwjTWV25hGZJ
08dxi7hvhkCWAZtVFig7b9rWvX69yMr1h6IAOKtG7aVFfH1ITrPzXhrcav4Pfh/heVqfdJdAqKyW
kZjsjIKuImB3RvmsKrmXT9aDSBzdj0ot8W9/pq1NOSBnzUWjB6H7lTcM2oKpD2ScL5hBDTUJvPWt
0gx+ZtR3gdm2O8ttfCi6nktf7gXvsq7qy4lFLzsLxKVpW2zPtGuPVlAKgi7aU97aygJo0jvMQGMU
KG+vMx8tSJ2o6dqLFVUVgxf/FgnA7jjUNX8aZ+fSMtl0tGdJv8s6WTsKNS+ehsgqjlEe2eBgq37n
y25snkYDBDcLfw6o6JXbqWN7EtaYCF45YGeh7Wp955vajqPZuvw0aJj+XiorZCLr51wd6y5qou5i
npz6IbAPcf3YWoLG2n1ZlkfVirn5939tRqwJRzV5OpnXmoFTWFbCoHDWXSAes+kxX7Lyx9+bDnVF
mTQWUUfSrJVDKYJ8xM2I/iWk7IwPlaK5SSd7f7+R16us7oPIwlpr5qa/DLNbTV+61i+V9wOd8tvL
bJiCQfy4QEvJyvlK14+cOiZB1hbxcDHL30P0ECme1v66vcTGzX6h04V6H8SevfaJcKGUMr2F4ZLP
5yT+XAGrDlL14EDVfHuhl4u08r6Uw0HfUJpfErJV1C0meYR+XQyXLgF+P0XVu6b+SmEcfkVtyJmO
ZOiGMrXm3JW58qGxoLj41odepyJI9HMwv8/mU1kkbs0HbXTqFO+z4snsP5ux6cUDKLE2vTOT+vn2
r946HmB/tJEQAUQ8Y/Wj4xxGjDlQhosVJ37h+EjUuML4HJvxjt1uL4TRwty8VHJXgdQ0ZVVmWt1w
EVV+gg2nr7UPYVy+n8Is3VlqsZo3H4J0GNpJKrgwdV9b1TjL45im2nCZTmFyP5jGiSpqYg5uszvv
/TY8RJOPe2jATkJDcx3OxH02jnICB4HZg5PhvWgfEz+OftXKv5X07+1Ppb/ZFgQSiC8sn4rO8zrU
1VBYn+n9kIcbozviw8c98oG31xEdXPBVNqVNyqhrY2jm2gxFvlSjs0b1KaK5g458qaL/rdgltsaE
HvJSMDkCr1g/t4mYTYK/hPpIZrauHAngx/ZJjuFFTHNvzuTL8NSn2U48uHGAVIWMpWnBbCBx4bVd
BKOViXkiaVX0+gyT4HfFKXacwEalFjjHIo+qLaf4hstllIVtpjEhZweNjJ/NiuWVVv5ktlHmOzUM
siiVNX7a0KlSI1v445x7AZQZO1dga6svgFrGYHgCndW17qqsskuZUgoq6IdUKg568PO2NS5/w/Ul
o2/LTBxFcGwfFOD1YdI4CfpIUOKqqsrNYy2nX9FT6GqCc6UrrR/a+r+BCqZTrnfeprfXm1Cextiy
MYob5rL3V1my1BsGdT6rucRhdmdQWDGjc7iA19LwnaZ/vL3Nt24L7B2cLXCO0u6koHK9mKqDiGZU
tr9MgBvvKw0lCNWOEj9q2+ne0kp558NtbI7jBOIIxpHQxVhFa0gllErel6xXtndgxr5WAaQ/EspC
rj71D3qqH29v8K0HY4OvFlxZSpNOeVipdX8pHOtOZWYrqn0LdNWMhaaBemKa7HR7xdWR8tiDgSOh
JaGGwuJNlqLooTaMtijPdaLAQ2qOxb0xZLanK8n8mLXGXsN65dVe1qMSzHyMwvPPXMf1J0Qm0jYC
uazOFhN+Os3TmAJ/bX2/vas1mOtlGdg7md1cSr5g/a6XsXRhZzQOWSZhNgUZRuMBZlzY3pOq8mZr
0H61U5Z+6Ae4KZVpsh4DRR99tRiGhykO8p1UcGVHy68BLASqErEhop51adip6FfGqirOkj6JozLH
nwsr+WQakK84Ya7fSwHUXrdPYOOceW5BBdAR45zXFYsiFyHij5o4a1gww8dSBDVuNBDmzNGOCa0n
/F62xwtIlRgBAd6R1WHrZa7B0qyi1BQpqXVEzycAe9sxwOqksUSQH5sp3Kaiab5GZdrbB0lBnMMt
NSn8FSC9+k8neuk57abGdvNubiCLRdJag/k8K5tDA/cXU9pFIUcuE8bVTt1l3Yx6+fVoZ2mLGizv
7ZuYdODdsGpbnBslqwY3DZP6LrTm3C9LCzVC0Q8S/YmwOIrOLE+pNMo/gDy2qht1tXSU6gTqO1nq
HpIYeWg9gK66r4Jm53OuE6iXX7n0URZWNCo26++ZpnM0RYUlzha8HhBfJM2zkELAYWM2e6Gd1UdJ
dJlnmJFDm8dE6g+RxZ0P/XJrXj0z/IglSaae8TJFS2p1favKKYDNk2LYeQ5SJBtzNTBCXx3nZUA4
sEbyrDIWX7jfQXeMABt2xwZsaOsW0xj+HPpAA2A2tDWRmdLXT3Y+GV5jGMkDpCxFSL/Enipy0BEa
YDuKzOJnPI196xUQ0pMn9KH2CR5dQi1ZC+b5kI1dIOALG+VPf3t1FHBDcPBpVDAXePL1Lpt4nsx0
mNpzqSrloWiEwlgyqUNvOLtl7iXQXp8o7wrxMR6Y7sfqRLt6SVJlmbVgIfeDMFNRNBAJSoBOYPtl
GASfR6sEQilF012jdVwEdf6GFnOyY2DLQusfgreAwGUhEIeG6nrTYdnElWRgX6U1OkjmxJ8CM0vv
iiGm1JOgHZuIv3tcX4yJgjSzros0MrrI1ytaQjeaVJ/bszlXMGFbhF3trMPqDyPyATsbTkDh2vvb
33YVKP3vouAcSQ5MmCDWdYi4D1H9TJT2jDJn80zbMIbWqCh9q+6mA9GgOHVKpJ+iaYq8YDaL/7I8
4Tb3eJlPXSMjZCiU8q7jc5sVKsy6kQ/fEFtQkMzQf6e5yO9NXRJe2jeqR212D22ybsguu6edQqzG
i7ig0VdpnyHT7rYDqT+bsog/ZqZAEkmX4au1R/MUw6h40MZ4Ooxd2Xkh0ftRtLXkEeZ80AD+eG2t
1n5ZDOFXq2/3unOr0Oflt5Gpg0IFsqdSn702B7kbGc1ShuochlQe7JYpjl63PLITxa0p3D3bNNLe
V5mj7USwb19K3kgKwozVMvf2hrmOXlLV0xpszj3ifqPbhIJhT0cyO/kU6Fz8HRN4G3AxDwSxJIUw
itp8iut9zlYXDQlzJOcSAMRzpjPzpZti8myjYrojrYz4622TX/7C1c1mzALP+CKvAaHo9YJxmETJ
HDvNWVKT+Sgthkfte69btrmtpXhErYW67Xr4mabNAAwtFOduDMzca5Vea1KPslUlvY+DbCbSkwJt
mHeyyI1laYZD174QT8EmszpNM57BAC6bU6fvigEMDfB3LsHjE7Y7KdaGfRJGGYt1Ajd8I5JsVYrT
kE2Kc41IXJsZnmW2BxMR2w68VmWVJ1HssQFsRLEEJVQYaMIwpEbx5PrTVUNTpH3X9Wc8k/M1NLKv
o5mVhyrLDT8yEIxzRi3zesJWN0XHzKMeRmM01g1kKPtgj3pxw5DQQ2FImVQaf72enhyTsgoENNRn
xnn1D9EYzsesF3vV+A0PTWkQbk4Uk0FIroe+KxoMdRyr/TnV86fOCY6pJfuTBDvRfF82UIpZ2qdB
j3Yi9A07omrEpDIIT0577ZhHZS4Ka2j6cxN2vRsByFHa/Lssortav7t9HzfCZUYjFt4ydKF4a9cc
iHlJFi4Coz/LSht/1AKpM+9yKekdL2mD5MlMuuJDGtiV40YaftqXKwFutG3q/LcW6ulxkEvLTXnG
nsIqHt9T/P5Wp0K5I8YV900qKe97DYnW279664DQ6KSkijjPMp5wbYoh+LBurMLh3DIVMxhOD+qk
/6GNdeVVTXa6vdjGXaPSuehjEJMv5bzrxSpz0PKmWN6psem9qZktN8uy322ofo/61hcVoEy93Yv7
tlaFIopxVOZIDDL+61WTzuysroqHc2MaH0X+bq5/9dkpDYhD2oOBqMXtTW4YOj5rKbm9TPytk0J7
SCppbMvhLHrzbgwtqEW/FPCyVunB0YpT8TtAce72kuv20/LI0qh4ee9owlL2u96iPTHxk8rZcLZm
G+6bfLLv+8xE9gSy3FOry/0JMtryLoyn1M8N+x/izPagUOt0cyc6GZO9Nwe+YVbLI4ibW/55g55X
0L4Ik1wMZ6Sfkkf4UdvTRGX6pOIY7qVs3pvg2VoPQldAHdw/3sTFBl6Vq+ZuVKSOZ/6s6LNfgpJ3
uXk/Qq38h1i0/fs7A7qRaIaS3AI8WxlU3jqtiRzieO7C5FtNCceZ/62M6XNo1jsw6RciqtUjT+0N
TCpNKDL+NQFjwiOUyE7cnSdTnT7Bp/m5E8k3ue4rX07m+TFUM8ePGs36xJxK6WWDaJ4Q9UoPlhzH
yEfHRpK7U1X8MTtzqplZcKqPgo0dAyq4bpQEqpuU6XiCPUU9DlQddm78ul+DZfLG0aRbJgvIQtbx
gygly25EOpwT3UpgHJC67J7Uwf4Yhtox7fvkLszb5jmL7fAusiBoVlRQ54NZkOnGuXWsIm2E7tLU
/JauyampE+fYOUZ7V/bFhH6a0qJNZwaunNkfojyR/MjpyHOYZPNyvJCfVtlD3PegT/t2jwdj4+ug
QU6vxSb6Am+xxvCOzHM5Td4O5zpF0w1gUfwx6UX4KabndhiGvsndSGifGS2evHbWhmNhTeNBnZrE
77thPnQT8NBR9O0DFNrBg42D8hoaXCfHCM1TMRmBW8gxgnRaLR+SrtR3DPnty8/vX4i7F5INfNYS
Qr+6NY2spl1gGMM5mKuA8VWpgqUJSdHb3unt3WQVAkgefdwiLPjXq9jMlMtpgS/QW6n1i1SZ34Vq
ORwzS+59a+zUnV299feU4wG4LDVCwpn1fJBiCk3MczSezbxXvdS2hncQWM2uHmn9wUrLyG9bu0Tm
wNijYdxaGbYpqijAyMGXreK6tIcjOajwQmKsglOshp+TGcrWoTdggJbV6V3baqdKjHv17LdPDg0X
bRkQpnajMvB9fcJm3pmSPTTzuW9PRGA+DEHjs2GKB0U6TZUn9ljQlqLBtVda1oOf5KUQadjLn7+y
G4um0lQk8XwequGkxrGrKUj2hc+1ontzsUfvsbk7OiDIKBGi8MpdrzZ1y4Eb3XyG3aHzG6cGx+FI
GjfdcFxlsi4SAEp/qpeqk2nOO9a0Yb0U0hlEWrJryoirvY7UZgAjcraDepzG+yQ69813+z8tQpbF
qDcEU2sYX1tpWVlMMGY2SvtdKLkfZ98H80+Eutntu7jx5diNAwUZBPngGlaBAoNrljLIYj4z7hM1
T3JyMbrPcjp5MITdXmkjyVlwnmyG01/wuer1Z4vGQDLlzJnOYUPuooE3PsSRn6SeoAihe+3Xts3c
RgUYafg7Sy/3bGWfi+w3kHCsZpkTvF46CMq+VcN5PtNp7T3KdO3g8QbZR6zFeHTGqHYlI6Y4Z0S5
P1kQJEV1H++kHusu5fL0wY9EKczkDIitV34v07tmFBa/olB97WvwicqHb7qqb7seCOXbW976rq/X
WkXWoegiu9ZZq4tnX8/cmaqO8mBkkccbs/NlN7wcaTJlImqb3Ic1xeOsjOo4lrp8pu7yjgaAPRDX
Gfxbg/Sv/Uetmp2I+m0lh7oKvm2BeHOka3AVtfexTOtJOcdGdi+RNXxCeDp2q0LaA2u+PUZWQmIG
kVbgGny6a8Mxq6gSYgiUs4DKVn2269+9+SC3dLOmcOcUtzaFs6ZmSFRHK2cVsaqN1lhOFqtndA7b
x6KxI8RvJO3YVa307bZxvH3mUZv536eQNsMbXea2VhorNCbtnPRFdaDb03njbO9t6K2jBGdGbZ2A
b7n066mQ0SqKXB5k9dz1+kcV7Q25cdwYzfsm21M4WT7D9f1mKVwKc1pkWcCBrz8TmYVpTrGlnmFR
e6/JviK/Q2TlGE7yCaKFU0PVhmn3nZLU2w+2QBZJ7Sgqgqq1V88QvE9D6rS9BoV9AKUpzQwJeYoe
Hswdy9jI5lhpYcPlISAUXkNrimYOsyRne5XZKmejb7/3LcN8XWFWx7wM3ys6qq61BHlTb6GclCr1
7OJ+Inee66c6bv+SIA1HRhMD+A09TiIbKoHXx02prx+0QNbOVVq4Tf5HC77cNtCNAvZLm2SJoTni
NzIqthE29iwUDXVGOUlcpdMErCYBrOH6hP+Shdp8iet4KHzyDPIazWgykMQg6FpPxFI3HoauHSUv
Uo0y8jI5gvfJ6dp85yJtdOugtiWfWXSrGNdZz0k49RhVyWhqZ6sSupulmXXq0qZ/LEOn9icGOTxj
xuo1LUDws7Z/dlI37ZjhxjWDZAwTpL20tHRWLmowUqsbmk4/J/YPrVvotO4KJz/mgbrjdTcuGXxI
aJpyqSEPWJezpgB5rKQT/8PZee64rSXt+ooIMIe/JEWpg9Rtux3/EA5t5px59edhfziYFiWI8J4Z
7G1gAJfW4gq1qt6gosM/AW3pcVBNDUG36zIt9ppYxruyGlNPSNtw34/Kprr35anFa4GyLDo0S961
VtkKhDKupX5UjxCWHtQismMxfp7a5jCK0UOQIGCg3KnRz0iK6COgwK1JePI+9/i93V6cV/Y9sDPS
MtIZqD5rcIrha2NH5UE9clzDEJEyG1OXB4jkL7fjXPuwiw/Z8nhY8JqrfMkSk7aO5VI7WghgW828
nzABGfoAjfqNSFdH9C7S6viUo9osArPQjkldA6b7GmXRfSP+vD2cy6uU9ySEazow9GDIbM8Pjbos
aSK3o3ZEoRy31WEcHJxCPyO0g6ZAB8Ntkrr6P3wqJFyAPWuAgy+QrmruN9wjpnYcB8q7w2QA/TBT
1SvbassX6crXovdCp5GHLSTMdcstDRW94R/qMSjLZ90CTxeKj1r9p0Jb+/ZEXqZb6pIjIBBCeX4h
DJ9P5FRGoVXgnHvEdOleMO5LJXJDEVV56ZdSv+aydzvclaIG8Sg6oQFJn5TQ5/GA3PVl107aMdNm
sXN7MgeZJS9Ne6mbx9oZq9B6CBDj/WZmOULmLU3JvSHkUPcntUIRaJAm7VRJViTavY6Lq5NqymLo
BB0QFS6tDf+ochaCwzfSobCFYBYfJ8ModVuJjejX7dFceYUwGjJwhkQOTvF5NRpf0vEAl7Ujjkty
FdmGP9mpkOxLSNCm6MQSJiriUwdIfhpGm5FvfL0rr4DlrKZeSHT+sC4WqgrZ11LYORpB7KiF/3FI
4bg1X5UwPrVfDfE+6wa7bb00lLcwfNeuKyqifEdyZk7wdfN/rBIAdyhDHeXxZzRrDrjBH0nzjDAv
rUJY50rs6PJYQj/f3572K3cHryoKwADOyafXaLAsWbgHWqUf/R6ojT8G/S7MWuGQ9xYGEbJY7Mza
lLBdKUf00+l27W7Hv3LC6ZRMSQ0XwDXQlvOvXqFiTH7Vk4uiaOwGY5G6GgBip4qUZuPl9TaWVTLK
3YAcJBITkMnWBQI/nDVlCsnW4jneIVvrxtb3KvKfEiCbvuJMYQNfE1u8oPf0+iVQF5nxw5QfSu1U
Bq/ptLfCyJaQHW8ooqCeSjHFM1o0KpS725NybTksVQzqlMCoUWxajux3ZRvfoHqk6KlyVKXvfhW5
VWP9oRPpmvLjUnPoyt6rR+XQJFuCoFewWEuH8Y1wjCUAU7WKPBeCGZM4kdEGB1kJ9r5/4Kt9M8vR
8VNgYY9ilR7URNsbSuv63SGM2oOfj16thYc01D/enonLu2n5OWSa3Or8qLd09N1ERLBTszCddLgK
u8F0hdNJnr4WW1YIV6Owl6h/0Oy6rK4ayayFyMEecWYunHJGhD+Ja3XH45W3CqhfKiHmP1/ti2Iy
IMzFco4zfPVImZTYLH0/QrGzmYe93/ilG8tyZmf9FB9uT+LlHl90q8jVRWTTeMKusohaLHW9blWd
LMJyylRBm6Zxhqw4zaPimUHHu08nu2ifb4e9vHgJq0AIWLJfdvhqa5ehFoJk0/WjkL9M9XM4/k4D
6q1bt+7V0b0Ls7o3ZCFPJzEw9aMSFx51/lcJvIqSd0/xAG2ETBSxQncQNlhbW4Nb7VA2bp51pABH
7tXkMBpH497caolfWZZMIGr25KzQHNYtpT7s6srQEXWt6qVwE+rBQziW1V2a5plrCmW7M0u0M29/
tcsDeflq/wu6+mptOOtGmCBT2cNGdGkTUY7vi29B5be725GunHKEgrrBu5ka4EW5OG/9SRsS1mVu
/YywHjGsAyeTI6fiIZcfkvq+Dw9hubVerg7wXVT5/ISryl4DxE5UDnNAw+S6vR1soWKWY/L8qlmG
tvCV+XKc4atZLCVdCINM0+lsuNJ82LSsuj6I//39q0WvlyqIpZ6/nyeenbYvgfRF97dkfbaCrNa4
nNZNLnTLzholtzZ024+1x1L956cAUwUejx4txqLmupIXWLGOIJ3F4WsFwa6heuh0Wf6H6l/v3V5w
Vz8K2QYJJsuOJ+v5lw/6cqxkITSOsQawUpfiyikBa/yHKGgrLt1Gig+Q8M+jmJVYJ4uS0HHIpeLO
HCQawCb52+2xXL41kLKlYU/mv8AYldUCS/QZoLHfmsdczNBOzyrRSa3UxN3Lau6R2pntoah+pcjd
bKTJ1wIDGaWLulzI1rqqgTPJNAniaB79Yca7TM90D05hhqFwNO/G2EgPUis3ey3Ji93tIa+94qhu
LewypMhICUiN1qJFijKAQBcG86iVL7P4BRdhL4uGw5yhyRj9GEHkJtJB1YRdr933S12HBil0dztW
J9tqigMEo3sTQaxIjO6NZgE1bvaZl1t7te/xsHlL2aitoox3/vGDLI1LIxLY920avyLhUr50guiT
uPnVkyqohWNWSuJSRlH3pT5TDMUoBDHO0EGyUHDNUOm8Shq0J/qgolPHqvk5tgYdLKheuZ0k/Bqz
OfkYicKwsWqv3KJwQtDP5PHDM2ht+l12pWqmE6eiMUtOPGmumLtF/zUU7+bid1s9S9r321/zymYk
IyEFolkHOWONA56iySonP0dRShO6nZQaP/wWUN3tIFdADbzF2eqL1zT7ZC0pbFR9gVqsrx/TqToW
1i4zHijkt/iY2MlsB1bozdMv3X/N49DOwqcAopHfPgT6SaHtJuWDF5nDQ8NzqLaTYVebL515qOTH
ooEcuktCGqq9Xm/kTW9GWKtFxKSAIgF6CCtwLXIuqLQ2fE7FozhLBWs7rf1Pkl5bL1Grt5kzJoq4
lzujzzBgU9ngqhxaAdjgfPrbqRHMy4o+3+whVxYBawir4rtfW1FgG7IvIvVtpDko5wE5qNBI5NaV
MySTQi1rf4+zNmNyNiSR4krJrP6OAXCErqxEueg05OENWqR+D2GvaLt0J2goo7plGHcZONN4sfbJ
J+uHVjWGaWtCVh0XP+oEQK+PioCcamh3tKU8pzSEp+aenNH/iBWi9E0NE58SRCNTvyi0ROo4y3zB
sLtUSmIHWVRrn5qD+jWYlXqwrVGrP7dhJsZ23Tf51xRfmNYOmiLg0aJZHUKYQZm4YDcBdPiyEDiC
FXE5NtnUdO40oId3r/cG78u6pki707pCj/YoOunlXdM23Q+xFyR5J6Boo+51bap+FNTCv+tBn+Ue
U+QHjtHl83DAStZQ7HSWtXKHnmr+SexoFW2ct2+c2ferAcIuVTnawKD0aWesUWp00RRB4GDBFjSe
W1tPgjq1/Qa0siPLsTTaSUclVUFCabQFgRatGlrpsyHgTmyHszU9FBV8X3E2ZU/pgbzZUi8Nf6w6
Db5kWdFs9FLXOSvEDUxgUFjgRl84gqvEJGoMq50bgcJeJJb7QkKDVSrH2LWK3n+IBrnd+aH4r4ny
/wUFGEvxCAdoY/XAEWspEos+0o9Tcui+mIXqzsVOarw2+tdyxRIJSWMud64ieECr4dViCKNOKXnT
WIrth/oXq+ruqAv94+uCbjhHI+8muLMLn3qVQ2RRqZZiJlIOEtiwmiv76IwNe0XZooBcFL2WSBwx
XCe8RWECr7LhNC/9ue9b7TjFf8ameVLiaj/0j1Ge2W2vPY2mshfzD21i/UyGLZXK9Z1DbCBngEyX
tcJIV7G1ypqF2Sfz86dFbiz26LTaea7dG3FtS1A8JYT6uo3EaflC59vpPOhqrSjgtZIUouBRCX+G
6WcB67voX99Qy8BY/Uwr2qH8YRUjtfQmAQyoH7sqtsM2dms4JQEmMxu32zrbIA4yT8BJKYNQQ1gD
N7ou9CW5lsyjVOTmPm1MiOKgxx1oaZInd63sBqkeOEh/NMBhzPlbozelZ/bWt8SQu4cpG6Tj5JMp
pTXSwJPWKkdBx5pRaJP4Tu1R1/e1XPd8KdxSMV6bJcLCRAeLjjDqdugssPbOE6VoxhxRbWL/GKWB
rSRzbodC9rkPRE/0H31zX6kPVm044qJQ4guPw1Tv8nICZNc5ZeZqwidjCHZ1INk1mJDY3Pp9F9Vo
yr+UCdFl5KeBWZJXv6+tk0Cknu4fJek15CPGlSc1H5KdWgVuLs744lAMU7jbpOaxqLe+7Do5WqID
9sMIaCncaGsIvtxi+KM0qX/MoLzZRSSIdujrGxnY1TEiuknvYNmDF04BghQaJZLC5BlD9VcxABzE
8sF/FXxHEY6R37xoweBpgeQhOoxv7hbae/28ZJDYjyhYk1GZQox89YQJC5nmD6ns0VRzOxAzT4RI
3sBZub1LtsKsjmxF98PA7CfhKEeT3Wp7ofwjYVt3O8hFLWMZzMJdwAWB1yxJ5/l6blKcIxLfEo61
mezlobcR29UH4Afa97pHGDxtfMcsWyed0o0b94LNsIRenJR4CEILgHN9HjqLWwECShycfAldPsMV
VONAdE1/9qUW6eTanhXtV6r0n4SufcaB9feAvnGrkqKN93KuU8B+jlLHnD7enpOL5PvthwHrooDP
5NAjPv9hISXyRK+y4NQ3O+RHcO9wFESAqsJLtTsDrjs0oSD/mGEyjk9Ai/6jXHxcTIRwYXOl7CCB
yu3iz3Gxs6yPXe3Jcb4rx0Mc99Shaycq781G3TCzu7yTeC7wyORWZC4vFEyAo8WKL5f8ZsGbwHMT
idZXFyHpGBuOKTJ1pQmRCqL07dm6vJeWwItcDmkF7ev1ZIWxqsHgDk5WJJ8GY7AnxCQwZdwlWXj3
r6He+ryIsMmU+AHenn+XVDICKcVq+FT5pum2Ruw1qjTvgvwHRA/vn2MxIiC+EC6XSvCqR5lSuZAy
dU6xxgKWQH/vEOT+Pb2+hXu5seAuvx0qKu9irUrqhpyWFaQmrM6ndGGw+4NbTJNrIUXg5aH5LRbU
2QvFJLoLxLg5/IeBWiRr4Ilpz6wT38pnOVG5SE9C/CgGnl48pnXkWt1WF+tKxgaidymWSZA2QPWt
zjOq2XVmZXF24m3mdAE6vvXnUv1L4WE30+lNe3sI91UuuFphbKSll9eShmfEG11meVOvdb4Vc0x9
q8Ucl1/WfkLUV3rItET5cHsm1xUmHjyo6PPmgSmDaPCaBVQhtWEaIw6yWu9H9yMdOgd4bQmgaJQj
BicqnzPqiDjZ17W/sVyvxV70ktl/+P/QkVxtDdSx8lHA8NRHLHDA/kutEicU0KlBsiqRlQ+lUn77
9+ECJqasxdpZDKTOQ1ZSJwtWp2Bai7tyNLNmlb0Rf2OevaRpoSJ/uR3v8oUGZoWOKwQe9j8i++fx
THkqcmXUslPeQ3yn7DGEgeCWxTjkz/VYxPLeSsy5PoA2Ssw/t2NfW0CL3BVWsqxeKojnsdupSKum
mXGtzeARzlNL91RRc/ffoywgVChGHAhQJs6jyHibgUkSMRpv84yzTZSerFKaNsqRV9InsCsAa+Eq
AjrnrjgPE2SDmCWtn53oLNqGFjrtAHWqP4hwCMJw9AQt2LW6HWbmJ8Hvjqm5ldlcSaLh/gDuJUld
dIfXq1U0aDFY2oS9KzQNW9Tj1quM7CQa2U9Z63wP0aXQTgqD42hsfSdX559G1R7iWpw8HwuJfd6m
L4iDZU7CY8xeMIpO0MrdzlAy1Ytovf77zQM6hhI8D3XQ3msOYzXjcZ8gsXNqLcFDGOpp5IZv6ud6
U5H52l2AwD3bGEob0MzVGqhEK7EqdZma2tOl+2Yf7KLhPobVt8Ob9vZ6W07c8yelBsPCXPjB6MuA
YzhfCHCp5E4U++wkd37yBedg38VldHweUktl5Wnyxsq7toN5LbOHkQ6SUVc8j2d0ipXrGbtITF8t
K7HB/mRc5sN9Hmw5Fb85gF6MDfguzzXeshd6CTrKl6DVBeYRu74PSY+AjRxI4kELrOwxhK/v9i10
NjET6p2VCZzSqOi64M3ifazXhacomfVIph87AI4Vxxii3k2DWviQBQFke6kxD5PVGm7ThNpDoFXJ
nvbtU1CVwk6N83I/xEpwLyoDcPy26l9VM5x4nhapg99mhcyqUt9NcsNDtzBMj6qeD3UyaTfu9mu3
AiU42O2cJ6Syqw/cp+BZKSnizSjMryT/L6Ho25KUeOwhR20CZxLB9P6HRUXrd+HRoNi5ro9ngunL
9VjnJ5QCHmppwujnUQ3zo9F+vx3ocjVxgnEe89aEnMr6PV9NSdtGAtZAWGyTNGEJn0mp23J4JLPx
lPXzy+1ol/uSSx2pVzhClHxQ/TmP5s+8KS29zE+K/rs3DgtDKKvtevirBukDWPWPuKXfjviGMT9f
woREPwzwAxhZbGzOQwZjGw2ihBmKFuJ+BmR5ags7ESLrT4sY0mwX0Gt5qClWXTjUHOAQDDixPSnh
WHwVk0L7LCNONNlGX86dbRS60tmlmCh3c5vL34vOLz9ZoVb9DECR9K6YZQE0SK3UfjQ4enoqAM6N
AV37YFADQN284VXW11sf5BW4uCE/CS0crlK0qYeDU5teEnNwtC7eUiW99sl4xdHrYwr5z+q4GcOg
SXh6FYAp9LsJbvYxyCcvxV829MWDpSTQPLe8Zi93HIcmuFCk2PCMYM+df7Op1/ESn4L8pCMZVlpe
rv+ozOIeWEIThjuLx/TtRXIlqybgwjqHu7KAN1dZtZnJkQFCG0t2UWjpRaAP8C0DoH8fDKX/Gb6L
2TuZkpifQtDmOjlaSjl07Avk4UJtBPN8+/dcHT9iHmwQqF/QC87HP8+pRZ2/yrlSksRRY7qEYd5j
qNgnOS1Eq/gQqKh7YYdrbURezrL1bqEmy2sFS8clDz6P3NElEcWEDWqOqtvrgpMkeyUU//mZzTST
6NOIYuq4V86j+NKIQ6A/5adBOqCmYKfxx55Wz1DMjiEO8EKSHWWNDUD+Zfa5BEU5A7kjoFDrgpNs
JX0qTjNnz4BOifrE63gj87w2eUgVLvxHmO3UNs+HVeWB5QfWYh+PSERB7pcc083W/7X9ryxobQAG
QAPXT+rQ8CWFnC0/BXggJ3AsKuHj6H/yQSIF88fb6/AytVkUEtAsWkgUPOFXOW4bjJUyjQpTpqS7
uVdJcDtHyeed3DdbioHLN1+vPPBgqHDxfFz24Wryoqluw8WQPhGKBz/4JJafRdVWA3xcSG1+TuaP
xtpSdbu2JECnsQjhAGKrsYoJ7bgBDYlBOJ1M32sMbXZjxEG827N4pTpIYRAxRLYUsgfk7OdDm3ro
hYrcFCcpLHFXoWv8HOaV408v+QEzeLc0NTvZyiCuLUZ4nWxhyCdct6sjrVfaxJhl+NOq8VBmL6l2
X4tb1Yhr59T7GKu7gTpO3oc9BvJNPCFcezeXkOHRFEc+ToHQuLEar63899GWX/MODYpMbm0odYCt
mZbuukR2cqO0lfJL3LQHTdmyWrm2NoDXABZCJZ67YbWZxaGLY6HnfadpgEXiljwPefatDtyVHQY/
DvFgiyQFON1qTOkoVe2cJ+Up0PN818yGUgF97+T9NGbRIUeeamMSrwyLMfE6hmAId2VNyZutOC3z
tCtPWJKEXkDf20bt5x/tounv0I8CPry8G0xQDKuNNZpmFE8mfirqKPtPfYdUk1kKhruxsa6siIVL
D4kfZRwircIIgNoTnAoWVxWqssNLOYaPifii1gMP3PI5pfPcKtPd8m80uHYK6iYh9jU4UNhF1nuU
8l0/VDfKZG9AsrOTjCoj1RzqffwoqPCrb8q7s9caxnzqjW78nk5JFDtlDNPZHSa1OLSVEolOR1sg
dpUoEdw+1vS9qkChc6UuqzQbK3jjZwI24mc7+TiDBFUr26zCunGmeFI/ICdWw1GorXDnYzdk7NQ2
HEanqmExk3xWLQQJRIP/CJ2sBp4AmVx3aHwOr3FnjqOX6v7QfSxyvR0OdVknil2hX9TYxmDJ0S4w
+qVymfsJfwwmHTxFiejuxpdbjryLOaLERrmbRX9h1iUnVjlYZaiTxVbKnZ6Vd76YUfVuBvEuB9Xo
GHNrTHYUho1sNzUaJL0lLsaCQ/RoYiqwod9ymQByay9sJCA3AOsom5yfLbg38RYFdXPiM7V2kSp3
Rda6irWXUgX52uAe8WpvhuwVJPGHefA3EqKLw/otPMUunpcgYtdCx1GeSmZnpPppaAIvr3SJd0rk
hH4RbWS6Fyf2EoiqweLnSedtrStQVXEX93OpnwozBwyD5kxa84LI7LqFdN8+Dv7GHt0IaKy2qFVZ
CjCvQj/B9LA79DwtNIGb0pU01TaSV8H6srGylpxktbK40EFgAznnsl23nSLTCNtBZPcBDO93nFTF
gxKpf+cOXgdkAswbo2JWX5oKxkKfK4VXDoO+Fxbnn9u/5No3BbXNR+UsJM5qSWG3rfb4ZgEmqyW3
s/aqtKNYt/E9rwcB+sJHJaldpxYkaJmOqKR+agE2NnQ46Ylz7m9s160oq1dBZlGyCfycKM19S1HT
yPeqtpEAXi4Ulj6FcBqF1Dv44/kOROAVbYdCVU4+lFG4gLJ08JM7tM0cJf0iRebGunzryJyvE3Ya
9BK6KMtuWBc+QhHHnlqL1RMpVOaAA55Rpp40cZdFH+TkeVK/i/IXkRK1qOZOS92q7icPJ+tjoEIf
SrduzGvDf/dz1k+iVg9GJWj4OYryqPrIfOqPrfWllb0xfhjyjR7LZUYKTImkAxjBYnfBbJ9PNms/
iQ1NMLAAF/XHMckNOyiBQ/pkcx5o0/okZwF3AVfKh14rJ6fC9dy7vT8uMhF+Ax5MaJzQBUTQblWY
kZUwARlqGKeU+5FOl5tk3/49Ah0A7mCwaEiALXP+LmE0Fykra27MUykKqpOw2V0xLbfcYa58OUoU
wEupx6DRtD5Sm6LpCsxuOVK7wROUVwDAj0J0VO8wvnR5pv/zsUJFhA4KwA2gbspa06ePMG7thYRp
M8V7TaaEnuPXqhb6liPt5aany8fDhX+CnAVDez57GDGXkoypAY7B/UPetBH9+eiD5FsbO/EiBQb7
/z7OeuPLDY0KkTjJMNsmSihJ9AUw8q7c8s++cskvkYCc0HzgT28tnXfrIWKJm/0iRJRzKHhm1yi2
GASp3YFFdv3UF+76dvYPiBKjbOaPgtd1ucbxk5u72wvzQkeB57SKjR7vC01ZkvDVrSgiNCkYgY/h
7STYA7ZrWfYllHd5pr740E2rvTG7VTk+xVr+qRzHF/qDC+A1TaqNX3JR3VuYYVyWS+rBIbgmRehB
BSK2ka0TbxT6yVLe3FWpMRwmJU92JN495FNf8qo2MO78SZbubk/EtfAQwVH+5YsolBnO11ioV2Vs
5YQXBgtJ1aBxS4M0MI8NvOStuxmxcT3Hu1bbGPbFw+ENV8URSGFzQaCtzr+mLkQtRrXk1P2sEhsE
iv8wqna2UXG6Ojrm9P9HWV2bEZs/CpYo4gfR6Z+7z33s0Cd5rbb6NMtWXN1lwMT+F2g5at8tbIR+
WjWbCaQUNqXCL+nr7c90OV00B3gGU8AAYou0z/nfH3MxQ/fQupM6PfnRN42iZDS/mvmdr208ni6n
TKU+h7QN0DfEmNbAO38SEhTE6vE0W8jpCh0+KqMj+F8psVaDSu1TcNDO3khvLk8ggi7ILfzuMIFf
k1qmQQkHLZDHk6R9BC9G9oHK/3OuTxvJ2pVp5C28xMKzCI3G5f9/95maTsQWKzTGUwX7ErUfuzNz
aPpA86VPUlRtJFRvh8j5qlCpbVHopOBJf3rdbkc+y09oVUyn3uU0/W5W9mhyhjuVaneqnegOujT2
/vvnT93Xei/cpz9A4bf7yAtHu3wdX8sP5X3ubL38LpcqP4qFhCwKdb6LskoZiF3jD/F0gqD0OIDo
KAWMqfItqfVrU03tEj6PSqfk4j03mnEt0JqcTk0De314DkOw+7ndor3979IBy3v/fbDVDdaZEDAw
bplOxhyyPB2xqF1LDI5Kmv3N1Z9189gL5WNRHiJhY0Vdm02SjkVDY4H/rWnEoiCqvZ+00ynU7yJD
uMsTWweB9M+7HyzF/4Ksdv+cF3CIxWo6Ub3dG2pkp8P00D0G4W4Wtr7bla0I+pr/UQ9beN+rlG2E
12gZST2flBjQa/RdaWRHFH8ZykbScSUDRjeDLADPEdBawETO92JtsO9yvZtPQg09wtib38QWPptb
kOMjL77L04287RIwgqD2+4iruy4Z5ASNECIa3eyZavGxe54RY3OoR+GdPBaPo1ke8tGW+43Ib4/A
1UGwqOuD9Ud69/KRCBeni0R5mE/fvh0j2zt+eCjsH0+R/WTZmV3ZkX0cXVJ8O3QqJ9jdJbtk+YMd
er9+VXZjSzZcqd3zx6+PL8U3x7T73Xff/hzaky3b9Z4H9D7cUde2I1e2PxzYbq7hftrZH/ePj/d/
PzyE9t8/f2+vyDd+460RrW7W2jJHoxkYkWYX9pP38NB78m7aASB2LA97lAdgLk/Wzn/UXetH84ja
puZET+0H5zDY90Df7YNib1z217/vu1leXcJxUo+6Hiy/6cnPs11d7jNKWR61fT35WX8AltfMH7dS
jOUvXU0EzkbqQmpFR+Aif0N1fpgqCYu4OKYmHgm7pEw2ruS3PbeOgRoFPGZgedBEVgODZiomvlaI
J8kunF+YCvFffP2c1P76+Wdoi/ZJ/bjxfa8cAzAD/xdyOffe3ZRZpPbzYBFSVb7rTnJIXcFp7cx5
+bYs2B/ocNiNl31TmOKT89c8KXfg9Wx91yHbKHroc+iFzd0ie9+HLU3VKxnK2U9bHfbSFCeRIfHT
xFTZaULJsw/X96huG/KUaNdM0Ulp0E1RxY1j+OqcAEvG6UmB9rFGT0l0/aVJqcWT0XfPfXHIs7vG
/JWo3ffbk385wDcTR7igy/GID8D53AO7rKc6DqQTqr9N+2iVvZ2VOH67k9w7uaTsjObP7YhXDmO4
zIqCJQxnJPSq1XbOZjVtpUSXTqizqXNmx43kyPHfIUXDK3/Qu/ukH+6QmX7eiLsM5XxlLxxqODpU
oReJzNXKVrTO5N2sSaf8UTAPsypRkMd+ZfqNuj4M2Db/VOn5TjJ2t+NeJidLWPIfAGM059atuTjt
OKs7UzrFDS+P5CERfrR4LEdPkbBRAbmsTZxHWmWcfSm3UjwafMs2trufYvAii1/yKnHDex9lztvD
uv4ZwcKRDYFagsF2vnLE3mjRMWdczbSbnywyBTRjfA2r0VhCBdRHCutPwDV7O+y1MTJfNKhpHas8
q8+jRhbaa5qayyfTgNNpeWH7bGCd6ztd9FMQNyb02hhZovTeF0cQNHJWJ1MtRskcm4V8ymBgDoMb
NbYKqbIydxk3aXUU+sROsdG6PcbLvb/w/RfVIgqjClf4+RjLNtSnOU7lUyUewZl2SbPLp5egGzby
yStzSZxleGREdI1Xh1vlp0pU6bV8GsvGMYufIZ6EcVSCvuPAt7R7bFduD+zC0owKyFnE1ddL87Gf
NaPh6xWJnaRYfxR23n8DWCMoTjVW+15w1cbCH9SwqfTZQmjBFXEL/tiOvxutevCtfZvZQ4VvE8us
iYx9Huj7VDYcTYHkEnq3f/HVFQDKk+NiEZZk1Z1/iyLO5E7vKvlUCl7sUz2Iazf3AKRLFcqmle0b
0Py3tHyv1K5QgSFVpUbCUQk06jxqOEklqJaedRdqf/Apc0Yr2omKW/JGFv/weMVDoLY7A4n6zDrc
HvLyd6+OSa4EVjvtMQgOaz6qpNXD3NWdTFJuakgINYU3+2myMbFX7h0s30hQ0UBD78Za3TtDXc1m
FvqshDj/5I/zqZoVp4g6V9BzpBFEPqdCNbzZOIyvzeyiQE1JDggkn3P1PfWwHmqBSvmp6H8jTToQ
YRLwurcVsmLTjnJbeW0E2b09p1fDLnpTb9sMxJC8+qB9JZdNLdB/gKM91V4jTO6oZ7Y53unStzIp
P+uCJ0ePyE1uZKrXPuf7yKvbtoBCkRhJoJ2Ksarh/w9kLi0uZLcHeO1zcg2gFILLG964q2lV0kjJ
Yz/UTrFPBz6BuN/+nao7AXOEoO93w4cqNva3Q17bmsBdFvVAixwNVM/5nIqzRpeYLXsKGlvctdMn
Gd3ZKt4PxWcxNbxhTmxpI4e4nEwejyRzSzl+0ZtdTeaECoKAl8t8SuVY2XVdpN81glHf3R7ZtShg
UUiNFrHHix04heqsFGE5n+SZ/H6KsIZDNP5fDabIR7hGKZnQXIDfsc78ah/7h6Sq5pMuzJlnRoh1
maMSbZwml3fZeZTVwi8ySwfswjupxy/80cAfbYflK9m9bAp3lq8OG3N3JR73JiUnUCJwJdeA2dGa
5dRPEunkx4r+o9CsyZN6k/RA88PaBlUUb2ztJQU4Py7JY9+UTf8vo10dZIsFaM2zjKQLmAwkC78N
IVyi4ygUVdtvbLNlG50HQ7HfxHIaSjXbbN0OCvMRpCjelac6E21j4tU+8i6PP2rB62w+KPHGFruc
zPNwq109VsKQWWDDgTjGjpZODhvOabTP9b8DMs4DLcfLuxegTOdJbQPRAL5W/E7L9DGM4tnuZFs2
QlswHgRBW6SjuyfV/z5gwnZ7vy1Zx8WsLv0QpCx4aq2FfAyz1K2EPPeUwZ//MwV3+vcyfU0Qjbwd
53JfU1lbyF/Qr+Firddm2kRhJeDleprr4FcGP4aLzs82brjL9UgQqJ5gIXi9U4E+n0oJR9HRLDLz
ZKVZ5ADsZUz0mqEGtcN/Gc+7UKtsTs9yUy8RoqJ9bOa2oZb5LhrRov4Ps/YuymoRDsEc98XEgEw/
89p2xvZ2Sybu2gJ4P2er5YfMf5P3AR8mM9xcKHMnAwnQGS+mnqLLFH++PaBru+pdtHU7cJEDKnSf
aZO0tPGszu/cYG4/TVbwmNTTvLEerjQGWBD0rNGpoCx4ITerzk0d9UplnqYpd2X0Ef22OTaWtBNj
0537e6vt9nig3qly54j3yZTaUSftpaL7YcX+t/Jj0huvVuLbyrxXJB4/tArDRHrKFN2efNdA8oxV
sJ8g4xSq3Sc9KenH2xN2+XmWdSxTjiKx4EZc3SFzHaE3D5oODctxBjvL3S677eiq/l2umltn7JXS
nmlwJ9KjJC/lwb5a1uqYlpYG6YPk+2tsHWCgZwX2XIId1ojjRt3k+GP7VxGew0y2u0z4Z0EIWMWL
ODBJDakGDZ3zHdwIC+RcKJVTj9qsS49csdVY3MKGXUmfYFyYxCJ3WNTzV7lMUAkCHL1IP1VKaecN
psc73nzGF3xo65fhKQ/rjWP2ct3TB0NNzkTFBDn1N/rZu0PeKmB8BX4NRKrHGkIwq69lRtFJTL4L
ldVvpL2XUkrA8nlaoDpB551ZXB0bapcgqBXpYA4TeVflM519Od8D/OJ9a8m/AE/GWJ6biCz16V3m
sy/aNtlr9ML86E6RSwWhlLS+V6X/R9p57ciNLFv7iQjQm1uyfBtWq9UaSTeELL33fPrzsQ/wny5W
oQjhn30xwAhbUZmMjIyMWLFWN57GSvt536VvAJKYGkAMh8wL9Cz55OVHNluJoTovMJ59U3roBf2x
arxXGBTs3Poi8wxCk32j1+3Bq5MdPMWp+qgpp1oyt1Lnymvo8fe89fIGnH/NPCgMAn5GCV3+ml4Y
esvzgJnIXwYSCxMqhG8W5OkOo6Za+zP8JfWOdTbaw/1duDrYUCcCy2K/uV2hiFnE3VaP5RouMet5
6rLtGHxF2t4R8rMxfYb++r6pa3e/tLWMuiUwTtox2FIg1/vi/a3cId/Um0Del6a9NmI0O9fFfs7G
GNui3Q/yBNTH5X4yRKGmWdRgTNG3df6KCoYtILqe0FvJv64V0K8O1sLa4spXpM4viN7Wc6b/bcba
ZsITRoRvswrw/U28yi0whMApI73z3D5+e7ksqdJHIbEC7znRR7vkGpaD71a7xoJ2azlz1QsL7Bxm
Lq3ovR+hPRF6z4a8ia0NUPw0eDCLleTlpkOAjgVV9c6BvYT8VyyvTwzMTKANXqZDU9l+6kS0tLrE
8V//feeo6AGwAiEOqmLh6WLUqlEhRB7Pkgp6nY2U/VTSlZgy7/7C6RhSZz1grOeRrsV7WGb+QxcL
X3jW9LTe9Fou2Eovp8f7K3nnKLgyM4NDZMiSwPEsPk8TJWrcBonw7L1VZ+mzKtH0cto/k2+P4+6k
f9K6LQPB8Nqv2J1//sIuCF+qfu9oZghGFm5haJWQKaLwLFaPER3+UdPsOv6O/HXXZLbqbeQCAJ60
4vLXIYo3pEmg5oHNIMWSnR1dOyHUCsV3mXK3u+m31dR21/40pK9Ila3Yuo4a9F+o+RIw2Fx85XKF
ZdRFsZBNgdtnf4ZQ+my2T2LcbkDjQeeobvo1beR34OfllmKLahj/b4DwTABeGmyroK4mRLtclfiU
1j9aJxZdNNcYwoJYZXpstF89pJRt+4lpKURpmR4Rmge4xvbh3Cb6iuySUUBjbnFgKrooawQ9NzYf
2CMFnjkb4727cLVpnHTPCvvQNb3HuPApkGk7of5TeF8RLF2JB1eMs2RcVHjxKyb7OT7L8bdOo8Xs
IePhZt1rlH3z+rdpfBwhjPb0ettLePTvUrBD3h8MpGe/ssqVoeNU/+sKBaqpSbQVRGiaeb7CX0Nk
X59sskH8fqbi5cZQF44hNkxcjakSuVIIXLrOqJwng2etnLArzQR2ABdH5oZOBxDzZa17Gj0KvZCg
uJrMYW6aTSLGx/kVWUDO5wvnJi+PbSFujP+8IbeppMgBCBRwtqlP6y75j3loR+B9MRbbMdo172Du
AT4lbZOGa+dyDpgL1wU5Pkt3wIwA59QifwK16RnBKMZuGzh19qrm1a6c9Rz0n63cH7wUuaeVwHfD
GcHf8hCl8UQ/djnbEGSylEyGGbuVdQqqz1J7Dv1TUz8Cyl+JA9cvEPo+8z+AFRGxJZG4PJewiZeQ
PHuZG+TdDti0HcajXbHSXtbswq9cigi4obeJxy+Slz2VQ/fPi2VvIT+gBQVqmymSy1/QhrFR9F6p
PQuC5YQjYIsaOjO6HnKyN1cQK9cbC23v3O9ijmp+Fyw+pa+PcSWbIfdWpjW7MBUAmwya/OjlEpNc
aq26arsqEHLbKKybZAAgKa6kqZNgSkMzFp7DQkIORA1608ksX9pOCch/caxrp2Gc6cv9S+w6wgOC
o9YKtILjfHXCpFzvpEIeBCpAZjU5WRFqusPz3ayI8Hnt2fXoWXRPQ7EWt+C90jUV3huuBZkpM08U
EUEBIyh0+WGpT6Wq1E/8As8PcntIYIAB+Bs8ZrQGnC7joHZJmm0E6HztLI3hjdWrA6msvNca2NDu
78d1QmkCwEQ6AbwibcjlI60PwiwzTDFxA3GQtpkgDw42gQQU7Vr+cMMURVPGYwEdUPNeznxlPRXu
KrBitx4UZRPP2NKhYtStHMY1gsBrrh7WBKsVQGv0AAiqs/N9eOnmAiDTsI1St0A/smGmzCxrGGQr
p3vQyVWIG/Lwxjl+JIh04yarjEOTpPui3hlablfVsBvT8mfN1LC8ctauX3qzJg65Bax3pL5XOy4p
XRIETZq6omchhs1VL+27Md14BXMw36WqdQxtp6Bc2Owb4yFJhX/+4rDemfM4KgpQxJfFYSe6qo2c
G6nriSc1UzlzySZdaw1dHW4GTCBLhcPGnFXO31P/D/vvqy1nAPEr8hr1FKiy09YvFrQ0rebSgd7d
9+Hrh8TC2mJJmiq0rT/6uTuZ3dEse1v0jsWweYvgO4XARnuWlbVM8ToJn21CCDU/kPiIxsIm6Vjd
WUOVuzVsNXYgdfk2krMX5kx/VOpY77iswoeoC2GYb9Nxo4x1dIIAAkZm0co3hRcJP4JMWOtb39p3
quiwcMF/B23J4t7yO2Vsxm7MXTpneFFoMCTedAYzD9H3oE/K7aSuU2LKHKaLTICt4DkCiSoFM5L0
hdHKjPS6r/XczXoEmrRalY++yqx42ac+pazaP5i+z+0lCMJGj1PvARX7b7lklMe+bMy/K84wp6RX
v4YyygzagtJ1+XgVzb5n4FHOXe3VOCgPUUFZye7s4a8Cl7sdHvPGZvZyDUh73V+eN4HF65TzaE2+
V8M+eHwhQhRvlGruDlN+KCXd9l+qsdjUXW1bSDHG+qm1EDPbIFh3f8E3P/n8PoIvRkRxa3GfWOEI
scnkF67YNm91O0Zbr4QFQ9YmdR9logEx6pT9vG/zKpSzWNgXOeEUQs2r+VlNADMnTFPuhlSGGcKK
kBgtWsGpmADb3jd1lXnPpmgwA8Mj9+MRchnJ9WmsybWkwjW874r8pltv9//+q4Rg8fcvzrEkBJqe
RWrhysbG+xI16FjYVelkyR5HuW9qPgcLz2Q6bh4A4pVJu23xpRLU0iMvMQo3/lsci3Mc2+ambJ32
c6D+f1qav98HZ+wl9MESSylczXIN85h3myZ2hvrT+CpoG6lZib83PPBiXfOJ/GAtlCe9T+Z1qcmr
Fm4l7SX44aefVwsQNz7VPPhHhsSNPv/70k6JkFysmSOfCll7OHf7vyUZk+i/QkXqxEO5uf+5bnje
hbl52R+WZVrCSBKIuQlF2ehzuwZluOUOoPaA0UBbQBKmXP79lmCaWUjp303kyhbqz/p4ir2/XnmU
SkdHH7qDi+X+iq5zD8oaPOd5YVLegzJ9YRKmxq7xY5yd0eWpeAqR5IFX6ZFi82/vM1QiuXmMYCBY
G/i5tZOoJ8G4SakPPsyFWZmiJQOHOIiZPQSCv1URs7u/sjUL859/+FZ1IEIYZ2KBiUJhm8Y+nGMj
Rfz7Vm454P8SAYHaIHtbxAqyJWAtClbgmpQ+J+pRqZkRPETjvm1XztTsy8tYQStch7Cd/ImS1OWC
9CgZrTjMS9fXdwGU88mLnGb2YKyAnG/t20cziy/TwXqX1/VsBkdoslMgH+5v2S0DjF4xWQKHEjrW
85Z++DBDo48FD57SNc3akdKnbD3Xn7disVWcINAYJq9I0EaLsJAgtqpRp6pcoz0hhcKslX7sNzEp
vmLsxPAsyYdudIbtcLDqtzBQt7IdxXbvVO1Gk3a0VdK1oasbH+/iFy0jRxaVaT0YNDiE5iDG4uyL
dhb87cR/7gdQJ4N2geXDLcFc58LvfSEn0ZOM2h12kfmW9I/FWs/wRnC/sLC4SqK0bZAxwYLSj47Y
/dXNh5B8Vop8pGte7jvL/HctviTDqTzLaVHCjbiUnBpEPSmLtGjcFoEVh1pjwLshSg5JBIbi303h
lExxQjZEO3SRVvR6R+YY1I079ZKjyk9SROFh3N83csMPoKKYM3G6/hzihfNjdzQno2ncFHLsOIUN
J45/GPl4KvtiJQu8LivMFVNrljGiWkUddRGbor4mxKJC4SLU9SDV+9HA+dVXxXg1GD1M1WgXQwPu
CeqhFvR9kKxxOV+vFX4BqvMMAQLqhOPy8qCrUFMjJlLWLj8EPO6fRP7sCZsBwfr7e3rtI7ybQea+
U7Li8gt/RIUjjFB8rl1JQIoiyyHklvdCvlYBvA71IPNYENW/WWl9SfbboNQgZ93UuJka2b30OY+O
+uSMCvoQY8ZI5/H+qm6YowLG2Ch4ev5Z9mGHRlGaPlYaEmr9i9DuAOl1tSO2nytnKsW1Vuz1mYaX
7/+sXXViB+C+QSQ1bvnXf4HU3wh2b12SrGUb8ye/PM6XZhYuKUFAjWbI2Lh69muMmIo1Hqrym4TY
pbcJQ1INT7Wb6Pf9nbzhhwoyG9Sy+BdnYl77hwunz+vBElK1cdU9TEKf2sc18NB12saqPhhYHGoY
O602jjAAaZijO5Ktb5R9vgl399dxw88vzMw/48M6vDip0gpVZDdEJFftHuZalFesHKYbjjBjsHkp
Q8jCFPhiLVKSFsWYe42bFNBnQDbTUwD1MtD9L55RrET3G19mFllBcxIMCuWfhbGmo85rhn3rjlH2
e4JvKQIUV03SRuvX3sQ3El3I0N5htSCI5urE5e41o6j3qi+3bnD0n4tj90s8oTG9b07xY/PX+9qt
7OONCtSlvUVUElNPGCJRat1m1xzJPD6rx2LLvNoRftt/9ouLlc27/MEvpF6MikYRsaS+WX75c7Li
74P/73gUqkfgvKiRU+CiVrsw02p6kpPGtG4fPXmRqyn+a6VtBeGkV3/1Huoen5ajJR2iKYVUPv+U
+Yf763yf7FlED0q3MwU09yd6bItfMIkeHNht3rqWmUAEbPeiYgf+g5zvPO08TZspyZzKsMcAEuxz
Qw2usB7XcKmzS977DYtgIsu5N05D13ILUKptHlsleTSb+lBXJdMx07dJXNOXuXHsYWLQKaaByuEi
WMTMvJXrHrR268rjIRj/ZEVgF/luZWtvBOYLI4vHRZfBn2/GQ+sm/UNngLCUnEGDDEb8pAz7xD9W
+n/h632b89e62klAt/gUgLCrJD2Xo1RP4aHFbUNHQZ0Tcb/sP09ba6/ctAO5MDySVCOB+l4ej0m3
gjTRldYNI+tHj4SiGQg/0+i/UV1jkLoZYxDN+H+mFjGmnYykBzXdusWOtKDZNKZdVLs837W9HSQb
xoOqZjN8W5M+uZHpcTR1ZR7ZAaiKostiiV0kTWLBEq0ofwzjp6bNtiWEHbRyNuBptv1EO5zfIHUe
ZGvDm5jV7v2POa/s6mN++AUL/xHqodJDxFPdpKvOkdy8acHad7x5Dj6YWHzHNjKtPgNS5aK1sK2l
wLa6R1VfWcd7An5vIYtPmLblCCMkVpRD+L2G4f73z0Cyw60M0XxppwCRHrpDQvmYKupXWvL1ofiT
/8wGR2d+Ao1LesCDE/1ZxaGsbfDiOlG8IMz9Ftca5WzTSVujX9vf294LbSYjbgB60W249CIJfkAD
UTiE22VbjRkxH4JNdfwlD7u2s6Mf8VH+dN9pbp7MDwbnP/9wcYUKbEehPq/plByHnej0ysqb7rrr
N19aH0wswnXbhyKayNZ8Zaifk/Ip9KF8cRAcLJoTpfujluinLHRU5qKYlXqOTe3R131bG+qjWNDX
VztbFUZbQ/jR7FcqLTfSxovftsh+kpJ8rjdZfrktmpLyxIv+IsVvzE/ag34eK3nlRXEzTID2peRi
AFiRxIVvB3Xc1orgd27bfBJHgDFW+OSFM0JLfpqGTxmF+4kaYCrW+0oTD0NQrJF+3Pri5A/AWpnr
IGlZPAl1uN9GXZ56V+grW/H3tdzbSvVLXVNmuRUrZqlW5GEYONKWOMKshgIotqSeLIUyC6X1n1M5
rqRdtzIBxBxhfoEpaebxu/ReBR2VSjaiwS2nchuJj4a8HZrzMHibYtiuCSnf8hXGghk75ZFGS20R
X1OrFTxZTwdXiDunD6K9xnwuEb1ssocuMuwSlnhx3Nw/n7feAh+NLiJuJdCGT9J44LX2J4h3hgGm
6queH3m43Tf03udYRF2SSkTKZjQh0M+FZ/YdjPq5jiUj950qrJ3MrA6t2HxmfH7jxT/V7FvW2GVY
uyGjr6hy73XpWxH+yIXuux6a+wkSN73KtoOUOIXi7UoEdtvXpkRYR0zXMvsbTgxGnGIASBzDuHpJ
SFoQoOnDt0jFQ5tv9K9IRPrD1hoTJ01+Ntv0V8gM/B846wbvV1Da3UphZ96M5WZ9tL+I03BgDzWg
M3whko+lIbyaQ76Was/Oe2UDvhGR8EmDallBNapQSrSyHNyJSwCF0u+m8qxrzVOau8Fk2jXzXnn7
F7j81pi0tQ2enXlpHFL4uWENXJtq3OXJSlqtVRWvH92ktXpHNseDiIIqk+SK91kIu5+iAnmV3wj7
sJTLbSCih90a0WaYpH5lH26ccQ1SJ+DiVN2p8y9uqE7g1dOkEb9EFb+V+R/Ras8oEzu9wOTbd9Fa
G5C4EbdAO9KlpzdC2Wf5+oYAWVP7phtpPRaO5A8Htdh2Ru8MQWJPAcSo/glo31j8SNX/qtJyqx+t
752SaI257HoUgiUD90beYO5KXmmOmFltJn49jW6TuRFccG1gy8qD0e1NYzs2u86w9gUcVDCQH+eZ
XjHciXDTSn8yzV/x9lu3FsOj4EbooaNcJS5CX2fKht+K4+jW+UNbkFsVG6uzJ4CXz3K3NZ4m86vh
rzHu3HJB+jZ0D8jngQwszpgnTCOkkOnkFsiyDigHBy1aOSg9TbQKAFeaFBhlO/Ynu0AM3jOstYLc
jS/AAMbM04ZIK19gWcfXw3yoDE2Z3DL6D17Tx/oHW/RQRlbplD1MUV7hCKJTjDbjMpVw8Ftoovzf
XZb9DuKf98PzdcCBdZD6MaynfAdGZi/Po6mMKJzL4uS2A3BavZyOMIusdQSvo+qlkUWmJsWZFiD/
MLlJc8phbirocG1XybBvWQGrDnEEXDNc2osrLeh6TamaSnS1yHdyQ7YhuPmbdJ//fcMYdea7gRHm
vp7DyofE1ozQD9WEUnT1cXzoZSO0ldR8uW/jRoGJsXduTd6bzG1Zy3MhVEAomYkU3aA9ecMBkbVQ
eGqi58Sr6eQqG8XynUBdGwu+5Qvo6dGhBkg318MvlyYXEUI9HlaRwRxtOCnjrQFQfCVvv/WZIImF
7IJpsZmv8dJKEBtaQmQS3Zy/v4q9PfC9VwS9fxRBuL2/jzcX9MHUYkGTlSVik2iiK6nTthufkDNY
WcyahfnPP3oD+sdKWapYEEeghWVuW0qykttfXxzUUN6B8nSu8LlFYh1EoWxUWirOmJgYMT+xfMql
aWUhNxBNs5X/HWNmGnKZFYR5l7aFwenJOqjqLN5Era2c5E12ap6y78WKuet9oySlUtKAkwrEzxLn
YwR1J7Eo2fXRZWiqfYIq8f1vf71r/NXkGVQ0QVsAQ738MlYtCHVUJ4orTmD1kmrbM+GXgs+6b+ba
m8mkeHDNDW9usGUDYqgo0ebNpLpjAcOOeGyYbpq0Uxiv4WlvGCIWMG8080fwLFnEUENI5a6PJdXN
mnIX6eG58My/Ss0sSZP+d39NNz4OjzgE4aCIZVBl2S3l/ZalyKYYLjelHYjfCwLpfQs3vA0AG5ho
2of0fhETuPw6zahq2dTkpmuA00sfm3J8qT2JqN1bdh21GUMgwg8t7EFcDE8W+kErP+B6N0GnEIEY
d5lj0bIDFzIGOUxqaLlB/dS2IuoeT3pFCS9cwf+u2Fn23oax8+ugCyxXCCLHCyO7A+srW8cu+Xl/
R6+z2XlBaH+ym7TTl9nlMIpyNXax5RbW0yifKBTYHoS7bfZD8qUjA+mf7tu7nved3WN+gDOkwYyY
sfiCua5lMQQ7gqsFDXy38qGWTmLenytTZEi7cyDCgS+MmfEna3qZksCuhd9Fr5DIwB4DhDb897Tu
8gfNn+JDKLbMRjYS0RRc+aVMbOGr1thHr3H8z9mpe6qehN39Dbix4aC5YOChC48kxnLDFfjF5+Z4
cDZyYTMJP+JWOVRCuQ09hFV6IHirUO4rX8IQE42kBKSO6K/OdYQPCzS13vdkv5zFPl6tEQEVwafk
3BnC3x7l9Puru21rjmk8jXAo+dJWU7VVGpi9/tya2ngK6/rNrFELrMrK2EWakqxs5hy8Ll6FM6UL
QwJg5cmLeQ1cmqsKNHGbSoMNv9sULZIC+r6ruldV977oXbxm7argMs8KzzMhtCaBs4qLUOoXhdrU
sNQ8t8ZX3fivK/0HrbIbo4QandKVajpqu7ah1yvEJrkVJ5T+Gt/xcoVJ5eWUY6C8qLoJHtyyOZNb
7qvOo/CcjJqjWQyZ3f+G10d0XieHYh4wo7e0jON9nElFGzfmc1lBAY3NQ27o9T73RekAtuNBab3o
MYiFZh/n2beckoMDDV1ha8Gkv+ZWiSxkfQaN5LmePiWbslulB7u6pFVafdxl83eH13AJmTF6wQph
3zGfI6FhGhhKMr9NoSlIX1e2QrlyMAzBQk5mS7iCTuJy+1NB6hBB9WHif2K9X6ZmD191h6Ju88ZI
jB2+Kn/HIzVFtVmreFxdpixx5l3jgcukMIwMl5brylKDri0g4Y+SfidVDC4y9Weu5IjXAwqY4SlN
esi7ge1cpDua5RdelajWsyFW+vfRb7lrpEC1vhryVP8sm5QgPfa+9XWCoaK0Wy+MfVsg1hS7Yexh
JmnDwEgOwZR3+7Qy+zUdj1vbgIAOct5ohVAOnP/8Y/DyazFtZ2mnavKnR7SvcjuQx36/8p1vmNG5
AZlLADRMo2OxDXoOD0UtewyZG03xMJH8W7ZUxeBq0JK19UnP97Exmls17rVnSQEqnemF7zR92m4F
MzK2RSsniC3Ha9yPVzEHYOdMhD1XF2e+tkWEq8uhiMUoTt1UlpMXNQykve8lzYvnS7UThMw6MhkE
h6dZjsxlwYxxf2OuDtq7edROZ51J4MfL7Q/gqG6LgDEkI7U2WSeG23jyQoqa5T/DIXWijUnmqNH8
lZGGufzSYxkmUIGZwRlxmP53kpLgd6FUHcY6ERmfCdof95d2/VjG4Ly589jA/GxdvMhjPdPaJPTD
s17/UofPPRrLEGzuwrdCRrAtKHee4AjqGg/Z1Q2J5DEhCydjGoMIu/A0P0DIrYzN8JwpanWQS9nf
VVOjbmO9LuxwzNZUKK7yjYW9xY3coyhX8GxnlcZD2X9ClzRmCESjRuukiKrd39P3p/7FhYw1shpA
z8x2wG6wjFpNEyQ1lehz7yAOd7C2yabbQOC7MTfJBp5QSMwFZ9fTFP0m/0rPreRomdOvwaJnK4tf
MVNjiqSzTOUiAn/pSoKE+GTLgPQ51SjKZcjzRh00Kar2Ey7Vn3Hgmyt5yI2PSkpnzJM98yDh8pjI
raoKZZskZyV8lCYku6fz21ivEQ7d8tgLM4tgIJW1itJQmiCc4O+ZCjMy/0Hyw30eb3PfcxK6361i
HgrJXHl2X0Uh0rmP61tkISiDJYMRC/FZRFxeGx6ixC0HmPTO9KBsSPn1qNje96Rbn/CjxYUj9ULc
qBzO5FyNz4JVbRAT9Z+EYlehNX/f0o1vR0UbJXlK+gaP18WmGgIqkHIop2e1oqDehfs0/KKk/fMk
15v7lm58Py4ZqEVnIiFyrCVJhVlFVjPJcX4ecwPuMs1hH8PBQeIrSiMUjpyMaSItYihuxfDs8JcH
AhQzOC16Fgy7EX4uD0Rf5aHcGxOUPXXzvRyccbJryvbWTg62TXqUktKuxL0UJgd9lU3ven8vbS++
pJU0sIGJEraH1wCawCQ7pK3vjP+trPEKrsTEDw/Y2VE1OoZLnussyhszisv8LEjnWoOktvb3g/cY
WQ9UjKmJwpRw1oRf962+P8Svd/b/rM4n50N+Mo7hYGR5np87Alz8Vr1qP+OXyO0e1A0stU6+B1X9
mO/EB0Z33fGxeI62yX46i5/kT+O+2WnHtaN6He8vtuHdBz/8oHQuHTRtnZ+lRtgI8PJog+qk1VES
EVqZKgeV0W/39+A6OFxaXNxoVTBEvjix8V394ouE+ekpq3dluAn7Z/QJGbXY3zd4lZSQpYFF4RDN
BXtoQC73vEmLrCNjyc9wAzmdJGx8Uz6k2YpSzy0rXB78jzuNSuD8NPiwkVZdmlaZT8VZ8WyyLOH7
Kn7nupo1p5v4KyKRlLOAMF6a8Pwh47kelGfBgz2JJkS36RFUtRWlVrZNyX+rh1jc5APSq4kypP8x
75M6tW8Ux/s7euOM0tGExIJZ7/dH1eUPyUYvJGvRinOo9rzXZrXTE7MkUMSvEVbc2FWqA/SPIc6m
T24uvl1e0KilLFec83a0M3E4V+DQIgZH7i9o3rnFseTtBFKY+5iSx3JGxFLTWJu6tDybWdLtykCE
qLqd1jTEb3g+A6c0ZeGtoya4tFIHUxlX4VieaVvvNK8/QVXxEj0I4fhNEswfYzLtS3/ltF33Pkky
Phqdf9QHvwx6f2xzsy7Po5Af4+hLWVEVq06p0NlZNdiG1gIEPw6FkwnCm1+F5/s7e+sDMmSLy9JT
AOO+OBadbAxB2knl2Wu0XTs0Tte120bIV+7Km2bmGgulcZpWyxvLm6hpWYVangOBhm4Jzk5ozN1Y
6L/vL+dGuAS5/H92FreTGYRaD96hPGvGUS4rhuE/SxmU7Y954jKXvwLvmv+2pVuaM9XcPJzKvNvi
2/ltm8aBVlXnoc6aFzWP9C9tHlsOXUPkqHK52EZStEZydyvMAJrgwTFPCl7TRxkJpdZSTauzFgUH
seFwl7Ym/aK2GiufYOfifdVO2V5I1rgrb2wufN+0VQEo0fnUFpsrAVEwC1iRzpOWo6Nofu5KM98M
WfyiMdAaNqbhWAKd0Puf9Prsz80BGaO8Q6ihzK714YDEgBDSRKjr82hUICakJPhS63r0ct/KjWRu
lkklodOoTlDKXUSyrExFIUxVFpeO8aEORv2klVa4UQTNh4pHrD/lZT98iYSW+W29FXYx79/Dyo+Y
79ZLh+JHUB9CuA4NADpjl2vVY7OJE8mqz0pVyjba59TcKuuHBJ3wcRpBNhrdzB/iaamTJ22+TfzK
ohob/fMA51xCojrJa5reDJCty9+R11DVUzSpzy2ViC3gkeYwRWm5cvHf+rIfrSwyjc6saFqFFBeh
oO23vFkgXRvrZnt/U68P6bwWLt5Z8wyihoUVj2nuOkzZU6ktH5TGi6By0n9FcrD3fV9zAr1dgfhc
xzoMQoiBSRDbnJfLzZPLMFUEC4OaOKJtHki/ZMnLGVmvjJWoen3P8yDWeQPIAJdmNMKlJSqcBiOM
VXOuq9/d8EVBaDN9q7yVmHpjAy+szK+RDwcwo/I7KGXenCndoVACQ6EdIFUMyyFEvJkaMxaSGWuE
NUvfIB2hKUxrifsYRvllBW+smPizWq06g5vpnaIoKwrkgbryEL6KpUszi7XJTZFNQ2kCaDdruKAg
Q0IXu//jISIq1y9G8Gcc6yOTLvk/+sjS7uLanfpiSCgVV2dL/9JH+2Z8G6Iv9/1+jhUfY8m7iXkP
yURpNSwDmq/SGU5qvz4b8Xe5RnweOCla7FvGWeDyZrpG1Wx0m1ei9bui9NIskQOwysxxQMn70lvK
Ka2KwhsJ1+oucsM3+Zv+OXzqTt5j9tdw/FNOxQhVeqc+Jv4pGlZCytJXZQYzCFt0yCkWzW2dS+sj
aoOe59FWCRNb+5X1wTEy9U0paRtdtVZSpyvk+dLYIloXSSAHqS81ZyuhiLQTYQpAyi8bGTvrENuy
JyEeT8NAdDqo2WDoW0HO6sBp2gqOUM3QvHDvSVY3T68XcnLwytownSQOmY7TQwS7N0VXi9NB1hNw
Pkqh14lTTt30976fLIMIqwAAypcC1UhXZMmaxbvS15tk6s7K2EV7gfbPPh6DB4aQooM3VtnaHXfj
E80Hm6uWYh4IhsWRC4u8V9Ik6c9MBspPYdoIb/WYGkc97IOtJ3Q14aWYKCyKdecocSFsikKBx1eP
Oofnnezkk3yIioJaoyDIxwhjpF7p6sTNsgDBvsyEjDpT9mRZhPJLV/KFUR2gLu7PUetZti7nD5pV
1d+SSaoeEyVS7IEy4bbU8/DI0I50qhAoWQFGXh/hGf01t9eBf3HLLuJ71mdKkedyfw57tT9R9nkW
oFL4qlZFsw2FIXfb0HszfOVZKro1Pvb3VuTlQZ5bSER+qum8apfg90QeE/roynCOfLl0q8Qbdpqs
jLSPgskhRxF3scJIYCsJ3aM1Ibarp11wAOZdbFO/6H9ESZQ9x40iO1EvQM+ZaD0FDBTflKE27LhH
vjEJSuJsURknRPJKWJu6+Bn6w95pLNWzeRBBMpt7mqOL4yc9nKxdJ3b+Qej01yovO4eBz61Afmj3
aYMKVZblK8/OG9cD3Vjoe6FunnP8JQAv8+MqCcRwOAfWzzaXN/6IGGvwBRmtgxnL58EDjSXvSARf
+YX3j+WNY3JhenFD0CRGj2ZEVTeTtWct9l4rXfo6WPFz3Z1igZL7fXNX+e/s7rTe57l3OuJw01+6
e13AfTeIyXCWoghVMnUTQeoLQtZJZMXOhcZRmvwoFMBWfHW3Yvv6sr+0vfBzNetaozKy4dwZI+pi
JYM5k7zpkn0r/Eg9w5EtbzNm8Heodbzvw50hmg6QaSVZgz7e2vT31w1stEyWLFM3KxKnrhwqvnfU
2kyhiuQBHTN9Y/0XxMVK8nFr1VxR/FgqADSlFztujFat1N3EAYsEeo+eJh20yqr+3Y+geZxrNArv
J2ZlLr+rqQSpZUbmcNZT7aULUN5VGRD8rVpQv7ytfMcb20cTTgXUSbwids5//iFTzA2/oYmkj+ew
KQ9hoNmV+aUcjyqDOWMv2JI1nbTacjM0BAP6zqx1tAI7Nw618SsD+J1Vyf7+T1rm4sRuHqoUHWhi
UZhb7vE4VJ5WlOF09j2V12k71LDmAj8ORy7i+6auP+eMl2SegsVzeS9fxxZynko2pdMZHdfeDkn+
t16uZJv7Vm4kHVxFhCO4bwDKUwRY7HGnZYIfVtI59rtmmyRhcyxENbcLU+33/SjILyONe0ihfX/n
l4qxYSbe2MCua260bur2UuIZj7GVZzs/SMunJk+kvSH2hhNULeqRgdQqLxZEvisJ7428kEIJoUWj
1MuUxZJboyuS0ezMSDmPfrqhYqFug01r/VVbWy92GvRroxPZaAxCgxFuIFjMvk7zuavsYq2YeCPU
Xf6U+Ut+cFP64oagpfwU/aQ72S7YnKsfqMvuyrVUZ05lLq9QtD7IowFlzJr3S3oUxerjXlIy5cz1
Z6fb8iRtot0v5eQ9ZE78et8xbng6tnjxEUqhul2OM0xtLvq6hK2G/D4rviCoWllr8KXrXPFdvGSG
1OJ+gIMudw6K1C6oo1Q5V/Eb/H27aKy3SY+gZLC2dXNYuto60jkN7fC5KbCwFCpKaTZ6rpyTb7pw
MLblfoz2WbWjpiacptzpD5pkp2tk0zfOMHVQmYGk/+HsvHYjR5Jw/UQE6M0tyapSybWolqbNDTHT
PU3vPZ/+fGycs6ti8RTRix1gFzuAojKZJjLiN2DClnLo5fjiIWKRRrP2Umv6/VRNqqNpiXX44y/F
Oby4fy4oHXOteK7IQ6SOSW2+tFJfu0bSpvZU149zG+2Zym+sCdbdb0cbJI/IZC+Ho8p9Ko+BbL7E
mhC5mhG1rtqpmWsVyNrcHtTGzME4FQHsI/UGnWx1mYlK02ZhbJgvQqXqWJnIJm6d454z2uaAlrMc
CUoQdOsohtAobTkK5kvWKPW5JwuNuEW6+EuLpYl3e0RXsch7F28W8AaUUWhvXE6eIQRlWkap9dLI
YuElflAoR0HGE92uIeftSolehwMsQ09XQb54WRSrHCiC/maWhiGQ66e2hV2O5X83lAFr39PQZbaS
zC9TdVThaet1ZQe1f+L/OvQCbclgB6189S1Z/+w77ksYQaCIV99SGiwtavo08KYC2QuMrH4lc7Bn
MrARBNVxRIl5AcI3WJflzApXdcEyQ+/TYefs2PvLq1UvCpbEtc9fJuNw9q6xqxNwgcF8+NnLufXh
7jDarsjgNYbeFH3hJDlr6ifha4J+doOmXDofFfWsJW9l+JwHkyPXT4EsPoy6U5vWTtK89UOgGrBc
eJmAPl4tT1HKmibmMPZaNb4LoxQSTd2WUGON3E6iPZb9RjTqcPzDQ5B2/JpUJfiSkKLMEHtVP9ts
TECFvSuGyLYfbu+6zUBYtZCFc4GAUbucX87cMulqP/ZMU3iY5+HOyuZ/YjNxjGBXDWGZoos7Rvlt
dkNfQQFFwUv3MpaWpaoJyTb2ojh8Gctv2XwS+89deurHfzQSRVG3YwnbJ6gcMzUz0KK0COwaV/j4
X11IX26P/EqcgdOGAgzfklucZri1GnqeddLUiH3iTSR/p6iJc8W2rKG0yyG8t2Irfx1HXMZli6p1
LBVwj7UkPA+9NjwwlaETaM0uEfrqGubakMArL/TERft3ObU+LnerxBR5VBPPH9I3bD0/JWZ3mMTe
lt+KWnGU4pTTViZ77E0xRGt9ttO9Z9J1urao6FGgEuk50fqVVhkvpgRp2OIK5hX6A0/Y5zjxquQU
qufCODcyy1AA5yIm9u3PsXEe8wakQgU/mVrm777th5GjxBWYVFUSj/zZjhangPJXF+7hojbOKm5o
0g36ICQD67H1YSDWGlBJL5LM0alykWdnbwru7bFcQcBZWsYiWY60Le7PQJ8vP2MZG6qvmUPq+XKG
y/ex1ijfh+05106KkCM2NDlpj2JGMdpSG7m1+dCnP0FbujWAMFV4yvxkZ59f9b1//yQ078jtlqqj
uvqqeqiVmt8Cgk3D9LPlm+e+qH9ow1HLrR9V2TuT79vCdDcp/2LY2SbT8faUbE08aewiZL20pNfM
M0EYcr0vwszLR3DA0oiJkhagwXs7ysZphj7FAg/D1ZAi4mpLx7GaD1LWZl6GuZVSRedpfpuz+LOQ
/U/jAXsCiR0ALJW7yy/c07vsQ1VnOvMCm+tzG4w7i2hrQ1CDRG6DZhpjWV2rkTQPihxFmVfDHHCa
Qf/hjx2640K+x9nb2vGAL+G4MXncBOu8NUmBH3VVmXvTSUTIZdCPyXQ36p4fvXbyizC9VeKf73bk
8ACxMDzQSGuxYsCvc5YBj/eSXtYwm+wF2xKUsyi/314QVxVddjmW2VzZ2JBI8npBlFYRTIUa556q
vLUoCTsiBUXrvUWxsH6t5WpnWBs33EW4VVLp17Exp1Oee6JWoO4xKb3ble2/0YQoftpb9b1iBsKf
r3liUgShB4MXrrqKqfeN5EszMWPp37lLj5paOtrsRX8MhV6yc5zx2FckC1hIrQ81388ENW1yL4ic
NraO0nQY36Gb5VQRRB7Bt7/cb22kVbZAOP7BuYb3vLl6G/q5GWNXkxVenM7BoxKp0cFvk/5FbvLR
FWezOQ2BOLptQBexLmX1WNWy7BiCjtNIkIxHleK1U2jYpdWC0hyxrlIg2quWM8alfq7GUVxcIkJX
HnTNjsO4eBCzRrqz/AHJuwC/r1xvu2PNeXWMrHE6lOWUnOu4jB+bKtLsHvbAeyrNhuMzKeA/Bw7x
IMxfk0pKT3WGz3jf0WwUqtYNBDm8p7Rd3suUtz81c40hi9F1p9tTthzh6xlTaLpj/CJSLrCWM/jD
FVrL3Db8y8Kb1Cw7Kb6UH8n5R0czKDGPWSod+9qo362021v314V71oYq0tIiQSafWmfH4WwpTaby
buuQbVAlp5fkkzmfh8gbtVNSx24lLtddeYTufL496o0znxsFcguylzzlru5awZzNqo0LbzBN6FN/
9VHpGcuZvLPPto6Sj3FWF6isdXKBu3rh+dVRSd7zT6Iq2Ib/1Vwkw/t/2j3V8K2z5GO81fpv4bcH
gG8Kr46+m/3rgFC9dZ+kVB5ZPbencOOqofQDmHIxTVggm5cLpzCSADSRlXuVHKnn3ozovJg4KQ9p
++/tSJuTiGIsNSaktK/c5/w+K9I8Y1Bq/1iMmmPSKNfjEHm9H5S5v4Aaa/YqofLW6CjHw4Ai50Mm
ffXhBKsn8ewFDsjQlcpzEIW2Wf8dqW+D3NlaGh+C7M7UkqNZOIUfugMJd2xrd7xK7US4DzqHLFuO
3NZ6nMT0Xu/xetOAl5hvt6fmSotzOV8ps5D+8y3oBK4O8jY0rTC2OPBKdyHrOgBIi9oh0Q4O4rn5
Cr8F57ewtiH6fr4deuurfIwsX35/o5vNyNeSwstb0yln/diUiTvT+xHM4Vj61UGswr+gwe3sqK0V
DiVtUY6liQHf9TKsWWVSqMRl4ZnQIpo+c8L8V2T90NO32Hq9PcKto/FDqHX62ZVFXtcyc6vVSs3V
gD6dlA5Ppg7QU5nl+oA6Bh7habanJLszxnXZZaTnlAtNwZk85p9nvbMn6bGsSneMvqbJz9uD3PyM
Cgf/8mpbzL8u5zNR8m7W+7rwQj+yy+pTAQM8+SSa8UG2ouchfRLrvfLMVkidbweCD4Az3pWXIXlp
yaXeJaU3o4+PdFp1l2tZZktKpTppOE4PVq8FNp164RSO83jXhmFxrCxcMAZlRp1Uj37Og9W5TaW2
d6bUp3e5X/Z3Mle8L4WZe3uCtq4KJJho4wBS4J5ULn9tb4k+BUVuKX+0ekh4WXY2U3jBQSEESDPW
ewDnrZNneW6h8QMBExrsKp45l+ksZKU3Hs+j86fM++W8+PjXV7t2TtNRiXz+umI2R2n4nGTfUu3s
+wjxoDd56oq/ezNwSxOmind7Hn8TstaZBgYn2NmBvMdKe/XO6srcmthEpdfO5cFPHhBr+twqlqNG
5qGSu89d8hO5HH28H+vXKu1s62VOHyYtdXgqk+0PD6F4EhLc4IZ7JNGR3L4PYjsT9jRvrnY9HWXg
WEvRH0TIFQdBnGO9CGOh9HRjQq6/ckb/yewfG1G8q4r4jeJ6vnOTbj2zGQPldvooNFPW+gShOjaW
JY7MTB/0p7AeefSnUJOwLZuduJbT+5B7zx7lsbprNW16luMpO0VKZ7m0A+W9NbKssKsPxWEAZ2qp
rq9BNWpXSV0ilKWnlsGhku6ayvaDc27c54IzvyrGhAPic/JjZ3ksn/8qKrQMmQ4kgibKamVSIZva
2cxLT4ykI8D6ApGK4GcalrYZaP/W5Zg51Wh+T/Jjko+2YAZPwzA4Qzlz+wtfA2TZ1Cq4K4VfjYJ9
0654zNahBRkdzAWvXUTZVj+vxFlLF8eu9IZy+E6majlCg3yEambtWS6RQlESE3hYL6gHoSuanUrI
73xjPTt8CXo3CH8t2t+Xp0Jrdrlg5lWJMumMZGg1ZtQcYzPovlm8dx6HSvcXNsuMOyX76a7vK8TS
rF5pzm0cy6U9GUH5IKpN8KXMO9r8LKj+cZTVcli6Z+iHZ0ry7fYX3czvf4PQOTyha6x1FPRYDKpS
FVlH8nRfaONZr3w7zkl7h+CQfVb0h9B35lp1kK/ayRK2qhM8LlDlIgNEbn4t/SWhmlcko8x8fU0e
UtvkPwq9672SxP9njP+Ns7o+22RMjNgijp79Mvyn0FycPF7T8ttcmw74hYOl25LZPFt7mf71NcEu
WWTYF2kcpnd1mlZpU+VGxnaJgCOiuWOEP7NdFsNekNVdZI6pRf2a20L2grmw+7fGfwoG0+7r0o3j
uyx9V74Z2mNCvgmQzC1IQoWdbGFJBi4XPq9DYD7gY+C/XH3ISqt8tZ0GrkM1PSpZ/9aLe6JdG4uF
lyC+B9QAwQCwuS83F0LiYj/WWeVJU+gk8F7SQrWhkpyj7DEMEPgzJqcS/yr8nbFd53mXcZd//+Ht
LYbJAL6SuLr+MNf3o3RSrVNsOMoecGzrO1IVXECkCoTUNUQuKxRTyIO88hrN4u0Udr4jaEoFHzbY
RWtfn+MMimue45CSD3Z6l4OqR6FDIreuvBwT16hVn0ps4Y2FzRdwXVXlXRkLD7KPfK2Vv+ycOEsu
tl4sSHYicoQ+4oJiuoxd+fNUjZDDPAu4LMoCJBqGGOpgD2PbgpM5VlPhNjpCvXHTpId8jGrHnIbm
XDQ16sSYeO9c7VfJBHcZbre6SnsEVM26xOFz2mnTIFaeksufQce+6n3O/Bs/Cm0652p+Z4x7J99y
Ea3nYKnoERQdXzbP5Rxoco9WxVBUXt/EByPEBEIvz9PgUUaXq8kdSK1pxDgJir75hBWoP++MeWux
QSFbyrQLZ01d/QClgy9C94nFpndklqmO5r5O5oAx4N5Yr3NzZCQ+hFp+yocNFLdZMScSnih9MX8f
x5hU4VcwpL+CUrqfjdqpleEx0i1HVCd7TLKHpledIDTIX8TTpN2N5R7ya2vsNIokemF0Xq5kGbuk
sqrESCsP6RRbTEWbTmxf7iWMW8NGE3ap3uLSzZvkctiJmmIRQa3H0/3+1JSy3YjWv6Va3qFWcNjZ
UhvbmRodELblg6qQci9jqZWoRGNn1Z7pC4dKLB2xN720re0xozo398JbUQgIRVfJkx4ebwffOPvB
nlsi2weODoipy9h0HQoDYcgarNtbof+YjJ0MZWMeqfFA5JIBA3KFLv/+w/IpZTEfxbmrPRjUggyi
Y36S06dgD7C0sSguwqxOxFDtulKTCFN/VVz1pXu7PUubfx4MPEgGSnH0py9HUTeT0s3dXHspJBwx
PUxIk2Pw9T8EIfWkmk+HGV3DyyCNaERpCerWm9XaqUIsgmjBD39KaVtIMMBr/hNltdiqLjClqSNK
7ar2zrG0+bH/+7fXXR0x6ls8DvgKcdYfjVRwROVXJf9thv/LovoQZ50zBWJUpQNx5vZs+gg3BbVt
xacy2TtnN7AIy2yB8sO+gLN+XboX8i4e4kJma6agHxDPUXr6B5kdCUCQbAulZnR18xPZZ/je9+bp
9orYns//Rl8tuzTKk6HCINXDh8dRFEqMOiLIPcoACFHfDrV89tWVBsWCex3KECWj9eMnH9XIL5q0
YfHp4lGphPQkyD2q3MBN0kEq0YKUxcW3PnvSAbQdbkff2l8KWkwgULhOMeW6XPrgvQqpgBTkTfUr
XJtj2sf2PBU7UTaKAAvNEkjXb1slEIGXYQQpbzpZLxuviiToj1V/LBT5iG/XgyZ3RysQHsvsDomk
s6V3bjwrR00T7m6P9PfL/mqi0frE4RGiNP2zy98gG8hZSWbdeOiHfyvNJw1cvyiIh8lKbewlOwou
ZS642iDbstHkdiVVj8Ks3IV1cOy1NyncK8Zszj0PHFJWhMIA3lz+oNDXzWJEU9uDKjZrkd1DoA7n
nYLHMqqrUX8Ispr5oJjggkp94wnCfJr0yjanZ6X+2wxeJRGdlp0PvTekJYf9cOmYYSwLKZg9T2hL
6JldYk+6l8nF3qbZ2p/L2/D/Td06DUtFISYXb7zWt9X8zTJnu5W/5rvH0HJ7Xc8e1FassVCJXef7
vViqYQf12uOVhLuRfAjCM5JPdiOph0nbmbztQf032GqBRlmhZVpAsFz/ZVnfAvOdrrVC8fj2Rtg6
cJZmNfocYGX19bIbq4KkYZxar+J9JOY/eu1rD1RwGE9i8iYHD0nx9XbA692/ACx5Z4K1odBsrp/z
kdLPsoZpLFl75URD7jZaZVcQLwDYW+Jd8hh31UlLIlsDafOnZGiUgxdAysL2Az0mrynK5hQEUVJQ
20qtdxK6uG7tppf/dE6pqyJcD82OdBKhy9WnC9pJE2ddp2DRvY7n4NzpR8M/ScKDkvZuuIdcvdpl
q2irTCJNhC6ZRK0Ep+dJfucMamRX8h6g+rr9toThBbJwJvh61up8MnLLj33LLL1KoA5jDHrlpEZ1
PwaiYPMGU18GJYZEwUPzLjPz4iQLsnAw00451lP7wG1Z2ZR4Bjdcuu23l9TmDIAmW1794PHWGZuF
IGgS9n7phY6a/KznN31Pee5q5y+D/xBhNcdTGuPyFhOhiXhPlvlR4bxMNRuf2Scl2BnOdaXtMto6
f+sqLai7hmhpCQUV+W41bh3MyJykMJ/EordrqottHNqcDpUh3d2ezaunyCr66kML7TCn7WyUnib4
yGHqs+9ERrkHF1j2wMVZShSgWzR/OHo0hLVWdwNJjtn7jNHMTnN5F2t3vQBz8pzR+jN29uPmhHLN
YwClk3ZckcCVcoo7a0wqT0NGA+L5T6P+XA3SoUzw/3RrQzo009AuPbcD4hXe7fm8rrktQ8VmiFsD
5VtgGJdDzSeExbKaCQ1VPE2KX3Ae3EJt30Kt8MZYeOoN9R7dnVd93pP3vLpDfkdeeE5whiksrvK5
uSgySUuCymsr8dQimyX8XTfWCUG68+0xbu1AQDUSDltYuSH5ejnEOKxRI6ophIgpjuZBZSpOaNbA
JOgm7uyO6+XJ3oIMg9LdYlay7k703dSrZiFVXjqnszMalU5W0e55Ie9FWaUuRS5ofRvplTfKri/Y
VeXenrCNJUl58rcEIU9A+pSr9S+kqc79ZlRe+NZ0sV2Mpj2kJ6Tfp1BxdP84Vkcze06Fv27HvXIb
pOeE/SU596IKhlbH6iQbW9WIpSbiLVPLYGVC0l5tJGGKxFI4IfYi043WY2j/yeAOyJfAtcUNCWIE
2UGfvgPcRZIxqMtXRQ3HQ52LbzPy1HcTLqnOIA7ZMROqY+WLZEWq+FqoQfiUTIaCyFI6oBSj9seo
NpHqNIR6Z2Esv/zyRFlGxgan4Yqm2prHNM9VbyppSAlFqQ9xHR4gtxwLpMhfqP91OFvbctcfbk/n
9Sn2Maa+JlliGYUH1xzUnvAle0++W391dsabYef82lqMNOQtHUFXGqfrt4oGySExs5KyB36JTi+i
RtDOYrXzNrhSV12WBiruMIzAm/AuWn7Gh3RdyOsCYaOi9mTtIQjTL+PUOKCxF2l8ikentoxdXbCQ
UxtcET/oIJifwxmSJNZUZvRD0TPWCiS4wimp9ibpp3JAiYBGdll9vT3r18fa8kOht+I4QS6+vh8T
JStp7We1lyWf5/EhePfh5Uk7ZPvrK58gZCSL0iximmsCOnCFcbZMKnKy/1K182Mc9U4XqvdUnF0r
3FFWuD4/CbaoACKdI+kYd1xOfe5b6L4kNeU5A2BTUt2JsU9qtecvsRmGNiH066X5s26OhC0bVG7E
2muROXLnwoxo+CjiHdoKe9LOm9PHO5beOlhLCnaXI6oVhKJGVaq9Rr6PLBFZrrsQJlkafAnancnb
2vh0fFANgbxOI2Z1lEZRVQUxalxeFwk/s8XHgZfzYIs10A6JSrlYfhGrPTDpZlCaP5CQQE7DGLsc
XzEXARQHakJGd/J9NGv7yEbcrXAUcpjMOCXdz9uL/pqxzPbkZv2/EfX1u0mcxUIWcp0FeZLOqeB+
URz1OB0Tt7d9t3BGB7OAQ31SPpuOv3PMbX3Mj6FXy9Mf9LbMZoGPKfjCZ82q/g6l1i3rKrONbMgR
2FDMnQbXZkhsLKgScRSRKl7Ob21UQR4v9ZkqOauHlCO8leBknIJsl+p4VfdnYtEYRdIZ6ZtlsV6G
wm9Fom1IUWQav0ck206sHuVEdyXtHJrasRJfrXrPN+dKGX85bPFdWLRNOV9IaS6DlkFDxTMKG0+T
3OJ79V68T+/xJ/8sOMYBBd2vsuAae+qYW/cI4ElevyTeeLKsYpqh3CpSUTUeqAvANq0r/alY6+9R
cWSiUEPpHILU5aiyOihyVRobUt3XOP8+Nncp3AgrPMAEP4RB7qjhXpFp6wpGwhEUE1HJbJaF9OHW
MoUkVqdaoW4WaPfG17joTtJriqYzQjR/8WTcyTL2wi3//kO4Jkg7w/fVxhObyfZxjukrpJaS/O9a
eZLkh5I6xu19vxmQ1irtP0gaV4ipNCgMoSulhq6UNh8DM8HhG+P0U5Ln2Z01jO2haOmL+TgD7pyr
W7cFGeJSqKG3yuP6cqhmrcQoG+rMbNMtCWnYHAMjztwiaFP39iC3VuZCulpkR2jlrtVw+7Aap9qP
Wi+diurQDnJuGwG3xu0oW3nDxyjLr/jw7RRplhLRiltPT307irWDGr4Gwbta1TvfbDMQl+yC7UKG
dt1t09tes1q/a71arBxZCF2lf4+kL621F2hj3rCwtRbCGFh4FMYuRxSVVp20Rth7chbPBzHp8mfD
D5Id8MbGQiDJ4rWOUeiCRl4dkH3qD2HQYwvBOf8OBsibQ9w3tfB0+/NshKEot5DgEP+BT796c2Vp
btVKabReH+U2bXWbWVOkPSGpjYsFDDDUVkzYWAxrCmkvqv5kRVnnhTqG8UKXx045NL964JXHDBLi
Yznozc6hsTkyCmdkb0t5as3dT+JMliohJGb0Txt+UrJnIdp52G0sOS4RervISqJmYq6OQaRrm9EE
8OY1Io2wdNBkVyjBj3YYG7oNkLSdJb6x8hRAHjz36cYicbtaE8CHrEkOtc7LG6s6Tq0+o5KEDOvt
JbH1sdhDyB/TL6VvvVoSmj8bvp4MHVUiRL78+rGYNUd5laryaKb56+1gW29ySGIcaWwkSsPrq6Qp
ezEMIm3wrEwan8M201xLqGUPNqZ2J/CedcLKQhm0EuRjKkbyfS/r/bFOUOK6/Uu2hk1PCoYzyc+i
/XS5rSs1ps9txIMntXp+UgVw8bU0unqbv8l68mliee+s0I2qPBA7anFQveGUIap7GdJqyqaxVKH3
9Dni7gSh6tZSFB2tMmnpdZbFc9fmoktuITxz35QPWWBRshAhjYiGsOemvpFdX/ya1dUjUEwa+0Hv
vbEVS1cp/PbQ65bgIB6Vu2OiRPddqcDj65ruXuqDPWTRxp0LqohkAqzyIvi5Cm9VbVRkWTZ4ORet
UZvfjeapzXRnbn/N1XwX+uKeTf3mgD9EXB3kEDEtTLaJmIZYYfXfqvfEr+8WJhXCfsbjFH65vcI2
jgvKrrCvqQrS6V1fuAWMg9zXi9GbkfPNvcEabX+i9rNn6L5x8qnU6KA1Q9q/5twpRq9p+FKMXow8
eocDHl25+1z6ens0G1Fo5apwlzRoR2h9Xi5eE9xdncrD5NWa8agIcI0DNT0IbbOnlbNx6nHbYq8L
hhJC8LqgKg5tMKMON3txrwv3+Gw0blXK1U7idR1lATpYrD5uXf57tRcrfZgqxGZ7T4gKAJq1re7B
ya4njAjgaXm8Qk2hlnE5YVUYCEHgs9yaqTpYFcwIw4gd/IP3jpXlZXhZlFsCkQMBKyC3E1eBEtLS
XhrbwROnJ0EJH6sCYcY5fl0afbJdzt/y8F9/+NENezLd1wucLtXyDjHxHeNCXL111CiVVT9tRm/8
EVmHHtRT50rKziW4NY0Lm0in9M0H01a7Vgn6UIJWO3r1VOHQ3UJiLpzW/HV7dW8sB4D4NEmwdEK/
eW1d1fQCfuRYo3ti8KksY7ub/7kd4Pq4YynAVOGvY1HDM+NyNUh9H9d6HohebRTDoYxFlRqKPr6A
7nPzbDE/xAjsMA5atnPjbgU2qWryegN1x8VzGdhoNClN5kgE6m/a9XTUR8zQBGcUnagHm5DuaW9v
fC/6v3wp+LBUOtcMsMj0k0Htw9mrxs4Whzs96e1xOt2ezWV3rpY8bCZqhhwUC9dstXsTSlScCdns
FdNd1vwTKqqT4MvNC0ordkJtLPLFf4q0D+11BMlXdZmpzMdBseoZpoZ5HNP+dR50d8As0BDm8+1R
bSxCFSNMys9MIFrYq5SEenBtRmIven2WWo7RiaFb19WeAfPGB6I/B02aPcujfl3D940UYxZrFL0g
G5w89eagcow91a5lOa8+EAh4FH9Z84iQrZ2rk6gWWl9QRK/KDtP8SUhMBysonMtPioKKa+YfZPHv
27O38aEQGkS/HlEy9IrWHwosuJ8kmiB63ahhx9Rk6AnHw2wnenVuE0vc+VgbS5CWKnpuaJPhh7IW
rPClSlUrvZK87LnGAa0yjKMvPZjgmcZ8T+ljKxZiPLLGEUitYA2KKTrZKhtflzwq8VE0us0YOVES
firlh+Hz7Vm81o1B8AOxA8wIVItm7loPT5mkLq7TRvZKQT3541MoBOj91baOUGcp/jM1Nhr6CMRI
RzUvntLeP4hhfpiH8tyF0nMZ9EfRt77c/lEbZ9jH37SW9Ow0yLPFWMpeUkaHOXJH/yjo9616ysz3
Tm33LtTrYuVSXqO6RtGQr7vmaI6hOdPWTURP0O/SILN95S2qUxctNiN7ToR3mrwwNY+3x7ix+bke
MBVbnFuvfbGjolaH1sglr82m0B6MfoQy6ys7p9nGSrqIsmyiD+UZI1N7Y25iyVvGVWgwt6QW05nZ
CeTJVuIdVbmtaBTUmUeZlw9c0ctoGSWvMKl6yWskxOhLR/afoAWPrZs1OytkY/Mv7ypleVYtoi7L
ofdhXLKWlKIfqJIX1cZBi/sEv4K4R2UdCGue7pWzN9YjpROZ08ZawN7rVlKlDfmgTb7kWUPj+nrw
jF5HrL1J/XdJwONu8G4vjY2HI/kjnCJkCem5knFdjm6ojSTNU1ATMgW1qn+bi19K3jq5NJ017TAW
wtH0EatOHq3Eeuz9PYX9jbbIkr9SyOWyJWNeXxmx0aa6GVTsv+znFAdfJqQeMU85C61+XxqKPQFD
SmrlROZ0jCXx72acnEDvz1XhIW/4Hh3Dx/IVxvntabnWxeXYZU4WNS28hPj+l9PSpdhDVQbFg6Kt
XSUlpvpSm540HFPzWxyHB0r/Jo2q5N/OsgOoEzUw7fS9R9G6Ef9FYP0xhmPmW3s/bAONsvwwQL5A
Cy0EmlbfKwXZEAAZY754vEy4O8XB5MZRaRtGdwg6055UBF7S6dTsOqttHCMGqQp1Xpr0gFJW6YpU
DanamoPsdR0GuL3QVyDThb0ux9Z2g5CFKBRiLwuJ9HLmh0GTcuBLsqdWf41D7GrNTClDOfr5nlra
xhGy/H2A4WDDrs/iJo6U0FQy2ctnxU2ywAXtgtRPYEeI75Tm4faS2o5GlmzKpMw8di/HlQWjgt4J
Hy6LTeNYaTxrAqiwxxEBUnukZPFLGML8zzMJ3GQR8qJR9Rt5fxk00vUkNIxJBlTxl5YbLvDoQyc8
DW130vO9qs8GxpDbhScp6fPy3llLkah12LU42MueJMyHAhvJDg0ZPVAOszi5CCk4vl7e6dFzEP1t
lfF9N/wspbtBQYJkGnY28NYqojCCNAHvb8inq9ke9UGqZnmWPXM6W82XoX+Ljc/TnvvEZhSVkoUB
CZ8bZ3VKSP1kGWOLSLYYpy9SPz4pdVacNLP9x7f0PbDKNeadM2lhNiG5R1/iirI16XFWJJxYXtZQ
+a5PVnIEEX7UmuR+FJvPQfSa9z9K69B2qj1b4kFOWzfNDP634RrVHlNzY+zsUNSoIS5TGljb2835
MOZxnqpekZ2scUAkKLO18Q0dq9v75po8Ak7sY6DVJAe+puTpmBBIfRAGECpB4k4d1u7W+KjkyefJ
fEXXpJbOuYyZ1Zz+lTXCjjPbxrsGijaJBvcyr5v1wzM2+rlETkH15twPDlFb9Hd+XItOoUInuD3c
jUP2Y6g1OAZb8Uis4lH1skJ8FMb0LUFF8XaIrS+3cFPA+wHf5N25OhQQ0C+zSFU9MW+110amxZsN
hXAe8Ww/qvtdgK14fEIqSbwK4Zeu4uX4rWkDu8frp/xQa62rG++lprpBu9Po2pq7j4GWH/IhU5M6
MYk5D5i7CoWYPLIH07s9dVsLga0OVpITDhLB8gs+RDC7Ou1HudE8mkEVZuQGsOkd4NLWNqcB8N8Y
q+nCIqo0xKzWCDAeptIJm7MlJA+S3xwn8VzKYInn8tlK3W58sbT+vqs/ld37IB5rSC+3h7v15T7+
lNWEiot8eQZ6ghsyPRRy4yyTGmHJYu3d+psTyyVFIo+7Aji5y4mdtGbizcjEpilaYDlCUO9yvFOX
3cp1KWST1dGpXrQpVkEsvaoQADA0z8/aNLUTqSHPLDVKm0bdu4WvBI+y1L/2amakoN2js+JDSSk6
o3w01XCPZrA5uVzMMGNRKL4S6NWsXCny3te8sTvl3UPfPGrvuwt2L8jqHkS5zp8q5A69QsYma37w
w5fUj53/7ft9GMyqFBh1YOzE3tK8OintLP6uopjYCzvZzOYi+RBkVcSikpZFCRYcSFic5BFLkFcc
fm6v+K0jhBbsfz7KaoMXXZAHYc04mKtG/TGYf8yI5jbji+NmZiE0Iq2vEt8CYiNate6F1o9amoGD
fpuVjlfrr9sD2fjwNFJ+H+8IZ15JmviIZfWRmhMnRLqqwc3ogP9jfSiSqHqCOrY3rq3izlItpRcF
1RMk32oFGGXT1rEY6d4gfpMbzHWMZ2N4yJv8OQ0DR0cMN5n0l0g/xbqdacad2Z77dzVBL+mQ74k8
bw6e+tKSneC+uy4Rdmoxxzmab57P6y0rXoXad4362Zr2uB4bywX33v8GWm2vru7MEoAHy0UPbDqv
yHn/eerBQqFoA4aISvu6hZ7QwBdnf/mO8miXMWV1MGf+6/+wWD4EWa16bcGThkGle7X8OBmPRvaA
dMrwx+xyxITB1FCxpSsOImUVBYXk1vTLTl+2L216m/2LdvnOlbWBAiDK8goR6bgA6V7eYR+u6L5s
Q22i1uFVaTw9Dpr/LqBf5vYVYC8jzUU09C1kBnktlWepN81TMieIjYPJSo63Z3XjuOJdKQNX4apZ
gKaXv0QBrTsVfWp4kvVuaBh368dqt1G2GWSxv0N2BsDeOrmaomEcKqM1KLmf0XtS5Ae/ebk9jq3d
BOHgPyHW4+iC/0Pady1HjizJfhHMoMVrJkRpwSLIIl9gJLsJrTW+/jp495ypAmEF29mZl7Zpmwqk
ioyM8HDPQi6FCU1Ahs3jPursWkfofeEWIOxLhiZL53Feh2aaXDkLxVvoqfrQ2G59buqlMvCSnWkc
wDgyq9Y17JTroZUusdsfMt//27ALAenS4kyeLlKiRk3hpAp2PFpbO1J6KsRtvh8vz4KR6YvBb9vI
4dJMOQcsSs1oP278Tezoj42MU3JfdEHuEwVgPIBQwsF2vt/LSl05ctRrSEtCX9WA3+OpHPaCUaSD
Rn10bXi+6608tVrKh/5Uem8tIxZExQAPTNTjkCScVq4i6N+mXeUMtnQcauI4hgrBHhJdol2zGq5M
bpUv6hpo322sUnlf7gPR6jpdkcAEB0KBTQWKtcx48cwYNMjnevW/m5afjwOSYIQ4K8gUTnaSm3as
EvkNazu5XNC2QUUt5UKZZJnHEL5zMhIONUv8jsmNx5Z/8ayNpoHXRbUNnUDIn07uWw3q8mCDb1nb
Cwh/HtSnDiQKH/2nsilCS+NMHyRC3x0SWVSASOjBf/b8hVhpuvF+vgAIGyQEwUiCrp37PSFCET0M
fYW1IylqcVjjnvA5p9DMabyFyO8X3nq0BUeKxCNQjHCpk7uDlfLa68qUtfWUvOfk/Vob7+U1I5vM
ejyvvzqsppYmO72s0RgssDFrx6TRJRKSlIx/qg2gUlaypRF0UtGcCLrpN2STkJNk1T6pn3t94VzP
rvDtmCfz60cKOLolfMk1/fmIPUfW1okMtNR3m4Ami2o0ozuaHrVbgxP/m1VuXiXC/zdY6QrRm4bo
OR3H1xgupRQ9ZUvX9dwmurU5OUFB6fKCC7Uxe7s3Pz+1g7VxdcqSy2rBFf9KI03XdeKL/Vap67Fd
3t42pj5sM1Nc01hv9vpCimB2q6KkCAji2NskTcn/pSDO1Aa1VjsloJJ/9wqjeB2ewpTIDqE98Wr9
T/D38aadeudxbCNfKdwAatRIR96fxChwQK5SdqxtSgzlnpiBbs78EovLkpHJSsl8g1MYwUi01ki3
Az1bA8YBoi3cNL8eEtPBTBYqgixXh2c4a+eimb5Gb+JafQFo2TuCZkAxom2aEsWnILauVMNTiPhv
NooM5TuQgo39K9Orrk0BY477lrP1mOD5H4okF0kfmer1YNNwKSgeHdf0zIErUEEZE2BcFAbulw4p
CVVFX2VvMykHcrctF7Pm483xiyF8nNBbExOPlivQ6hwYobeHixOSl/Dj3eSIuS62DRmeAHoi2h4s
PAk5GKsVQErkz4L98SZ6NMSJH0tDBh206PKwwYFRGDHR3599I7VU3bfCdiPDMpzLioFvcQzpzxL7
+9IET84Gy3VtHKlSb2dRd1DldFUz5ZKawziCRyOcHA0Qm8k8Kqm9zbumV1YGy67VLDdLJ39+PJez
hn76GQGCAjZkcjakwpPEQQgGm/NsaEZr1Xc6mOJS9/QPg+10PKg0gP1ibGiEAvr9poRaeBenqtPb
LwLBPcBde3otrvr1yJHnjsSUc8lT++ZTw8gI9Ui/vdjliS657Lmr4fYrJisHero4KAKmt8fee2nP
yNt2iXpibj5vTUwWLvK5OI8TLBzEHUgI8kyh7UlR7wZ+SfLs17t0PIUjKy8UP0R55Du8n9PKF/i0
S/zBDtbSNV5xW3CXBJ/xOs5IBEmoz8cbZTZsvjE3ZaST8lb1whCT19Skptt95+mdbib6OqWWQndG
qxv2m3N8/ULAZhgflzN4uBY2669a9WTIU3b4NvbdWBy8web7fa40EGI/syroyAfS1hyRyg/kfpjQ
X8LYzCwq6Bpw/cKdamO33P1Mg+LXDUNOHez4IL8AgcaZ9UYptqkZDGtI0h4CwkBdbxdCENZdCGd+
UYdjyFA4gyIPyLFABDjFrSoRiAGCvGbtxv3o+EsavYJYFOeUiMNH7FfW0J481Ou8ULxUfrMOGMfK
kWNUrrVEyrhCJ/Yqd/S4+si9VJfcb2kYCPv+eG/8PA0mxxthAgpWyD+OfYSTrTgMcsSH6I+2xf3+
yiGg3uJe6L46E++VCLFKWujJwaU8oRdXP788tj63K26t//z9TYKmd8HFUib9YHflpn5qFRIrryxj
dgIa1XScPmZhTX6l/cc1weWKQhc7viKneZgkVZum4eTBdjqwS0MrxtUMx3dAP3gA+U0jehBKkDfs
c8wbvLBE0PSrKP5jnUMFHhEhFKGmpGyBzPq1VzGDXW9K49qZetpbEWOA4ple9KYlS/Rss6sr3Bic
uM2hRy+6Cuopu8slkgHOULU0bVIQQ+jdZw1WLTWiRQJ+tObLdYGrOTDckRnp7HVXtlrRKnxDq5Gt
0EBAunA0R9PTjYfEN6QUQNmOHvZJJCKDl6Ni4gqfxpF3FUxtH2W4kC+dNQHs7rjmCjKvExNF5QRa
0eAAxgRkB8NKs7uXyH68hefeiDIu3/8amdyPIXAclczDCDTJdZ6mFBkXC45Vpro5mNkuWUs7s5WB
fNOxoSoLLiC/eBt2m+x9cykHMb+/0Q6H9DtAhehYvPd3Apc1vKtkrO0q4ldQ+wZfros2NJjoW3Se
5dYMmL81ZO65liSS/ngq5p5VSLWCRR5RCYA00348JU26QBhy1m47hnT11SdszVJoXYbRpu6g7hm1
xEs4M4XMDJO9RMFCcnLuuYAmiJH0EABd4JMm272OBvBVeVgLJ7jU8jXLzrJVv6gu9TxTfBYvQgfu
+5IFxblVgqQM6n/1ET0mC05mdJnTnY1e91GhDG71FzUDnEAm+5HM2pC1EdhT/lJour8uPV0s9KJf
yJPOBEaAISPfBL5x9PVOO3sVtRzENnI5m1NRP8E5EkRSlwvvoLlb9NbI5JLo85zvggZGtNLq5Jeg
IGDGjpvrwv6ZAmJH93hjZnphhk1e8iLDYP/0ClW0t6p5iYOt551VaR91RtOmhFs/tjk7fQAjgJYe
IbQwJQpOOwXys4PH2QJvaIfGXfj5X9JuP0P65/enQ6oAS+1qNuVtwXXBNFqyon8GIjjjTZeVowQK
ywMUYgCeGT64tojBto38J3Eb0J7rAZ6KHRG1BjeT6Pq+ZrZ9FhmB5HQRaTW8v42kBhKzE9ISNxi4
gEAfUdV40UCiBlqDrJpD5zVzKqhMxC0T/oEwWv3uoeIJhE4x4EZASgmMz2hWUz+qvh8U0AH1IfTq
y5ZLLE5q2ooCnIEU68DgIUyTLJaObIPYxIiFSHxJuUQV9R7A9RJlPEBhrKwfgImXBymCunTOXIu2
6Drz8ZLNBg0jgOR/1kyY+LiySWMtBgrc1ivAIYiyiq0YWamBAtCcWI+NzT2YkWT8xxh/71DZVuhz
pgk4u9hxulnSRo/Wg+mv1L8mT6vj8MST6tDvVJPVvW39HJBoAanwC3463UKTSncNGnBZysctyp5U
xmBAz10eJWGXR0Y2nFzW6LKVCqXMqDDZ/IoeQb2RE110zr1nhlVjJOpJi5Z4OsfH0C8fdzMt40v7
JnDzoDaYpzI8QlQacDzsQCPnlSf56vH0z93gt7M/ucH7Eqo7fQYzbk8CYad4RqNZAjJNcblwUmej
dfSZgSsc4TAoiSbTrEFPCvI1WGiJSA31kdXd+i/NurZiONSA5Dt2J65A+raKNsG5/cxolI8Z58Uk
6Lh7f8/sP98xmdkw85KUdWLOjhu9OlXQz9qqu2QgBlWL18ezOxuPjsCDse+bA2f5xBbrRV3dpwln
s70hW2604qAjyena2b1unK/ymA00viws6WyIcmt0sqbOkMd9L6ec7a0RlYGQSh6nGOjlUlePjV1k
JhTHHw909v4CohxtFmMjjTaJ0XjXg0ZxlXHIevGbFFSkpcH/b8k9fo7pjY1J7OG6WRlnHGwwAmXP
cmKwiZ3qKUDY/UJYO3tnAauH2wrvNTQH3Z89rFkilWjnt9XIcqJPSd6y6UJUMV7ovzYhaMNY9KSh
JXI6YVUKRd4Oz0U7TQ10+qKsFLi7TCbsCYI4vrRw9pasTaau99w6ElJYKxyrUwh/dMY0SFjRy1JT
2qw/uRnX6NZu3BY7VKHLN7CkRnqFENg75YHRNJ/AUjzecXP+EQ1pI3EOiFbRYHxviC9616sQNtn+
d+gSU658wgVvKQsVbPnf3Ie3tiaDSpEZa5O64O3hyCKY0HzCcF8ClNM1yDwei022lFWZ24C3Bsf1
vJlFufYlpddgMBQbSCOtBOka/X08f3Nb4sbENGWlDlyTgneMt2sqxsawe2+2yYvK6d5C/mPWG90a
mgQTWds1PThaeVvKhzXjqpDAfHF4YIg/BqxZ7h468VJfcq8mnS8v7PvZSObW+CS4ULsUXCxpwtue
thkcKJsAnIUNQpJzQv1s4UwvDnVywzlaV4IgGUMtQQdf0TRau9mJKTfZzk+fBrajUWX69apc6q2Y
vWZQRYEq9dg2ha7T+/0ilmIe8+j1s2Nob4zZHV1V0Na/KrJj9wwZ52TdVa6hZjpITmRzWML/z1Xh
0A0NnJEAJmcosk4OCF+mjIMzikRcRYvqkmS016EVbAjphgssVt6V4roTde2k+QsPp7ns+Z3pyVFh
+L6oKjxYbenLDFeSOaxxPIsdQwY9Mk2GOmjpBAsxddbKWVylHok2/JZnCY9/GYuxxN0AqkKkDR4f
r7kL8Z8ZAVrofkUCqYxbJKdZG3UDgvTrWVnIBcyd3xGoBp11dCoAFnBvwGXyrHPagrPR0tlbGbRm
M8CFqPuMpOtCgDybdoBsEvohkIVBA9lkeftUqiJX7BCL6tynox8qukEF6ezQJWWxuUHh8kB1DtQq
0NObHCDwWkWh23KcDeRJGwL3r6U6EOBG24RjBzXxq1OULdK5jFM1vYuBLgcREJCUUAmfBC+Zo7BN
n6l4fK9iCGYAuWiUJ+nFIfHJCC/bdLsU28+VJ6BZBrpHREwaKj4Tiw16p4c+1Dg7JNtit2+tSCG5
SV1dfHq8DWc9A8qREtRyMDh0Ht5vE0izhJ6XO5zt9+8t85dR1q37Ry7XiZFZRUB5MNKwRlFQ/y1o
tzm3cEnPrueN9ck4GbHsNScdrcvbOrXEj9x9DdV14R4lZIWXVPfmXhjK2ECI0A2PePAr3w+280v8
Ve/zdg+cIeUB59dIPlyFxADXOylD5ImMYp+Eq/irzI0LaE9SJMzSbCWtObR7u9+JC6DH8PZ4DWa2
FyA7IxAZxRDwQE0uwHKA+Fqqcr0NXXMy5KAJgorpYxNzJ/TOxuSeq/u4kXm0kdpgXjJbJjZFRtzJ
pd3Wq67YB+6+Y3QP0oNZ2pppfuSK//MXTI5uUvR8PYSoe6e94ZeNVYDtNipFo0N0Bjb/ynG3TS4Q
sBORsu1MUYvXebmAkZqdaY5HJhqAArxFJtsNTdllV3dsb/dC896BrZkJgoXF/EX8i1eIigzsf21M
4k5VAfgvHzDTvdVbwc5be+vSeD+6BP9aFemekFxai0eZvG0ukATXHy/0XL0B5qEjBvDCz7m+3+JB
LXFd1KHAft2/f7okpQyNrWoVUguFfRv3LmlJufKs85LA9jh3Eyd5a3ha5+sr4DSgNdTb9WCV8kGp
P9rkGskLL68lK5OzooIqtm0K7CKIxUGiLq9PZayuhgApN7ZmzH81mRoy2mDRgyOenJrM+89k1rTS
9/tjYpYWeAnIE8FsvqmkXufm5fxnqa14bpvi4QdUkobr+5dWedCxUg/9P+AK5E3oPvHyUnvAj6Ob
LtaNhWlwzwkdGuZEWIhJ21N1L1vouCHHZ2zOiAQv2l7bd7QiXzHtsG99kui80a09+oyyyt9Xwmwq
S6IcRXadMgJpl/L3P0nfR983WWYmqiQ38fF9ANshv4isX2QGZmqle+fkrGNqGQc7MEKzsGITymUk
oS1hzIQi6Hi8BeZuYrwe/7sWU/aPWG01wB6GwQbeUKSAXL9Dr3Q/HPrg32y2W0sTBykrBVfmGurA
MYZcjpOOIatrD5TEAOW8uahRXhAloovDiujjUf4Eg4/me9yRN+/JEN4k1uQf2+/P4K8nOWCW3hqM
xPgTFr0jp6/azIyGVKu/u1coZ5ELUr0Uqnd6uV1ECc1eVyjgAN2Mwj16cybfI4qlIDje0GMuiuc0
XKVnVW+LgyhcYo7TfTNBa33YU2X9eB7mnoNgPfvH7iQaSmSpVqsIdnkLwvLX8q+jERqbqwUvvWhn
dHM38934rdC6UGRGfFeZ7EZHPwK1W/JnYThz3hIkDqDCQx0S767JcBpH8HkQoLEwI30dj8+5tYa8
ZKAPL2mCe2DlHBZeW7PH5dbiZGCDi5oB18Jinp0SqQJYj7YR0olrSW923l6TDuh3WxjlTNEKVBVI
UqPoOTa1Tm5chhVlqFYDCrlvdKT+3v3QcqF2RuqQLtEGzC7cra3JS8dHXljlwx7Ptprsr60KrnBl
2OuGtNRf/lNDmR7JkfgKlBcICRGt3G8R1esdLW85YKxZldZWruxAK3jiNvHaIk9obyJmadLvZK+6
JLLOW+H5RTy8aHpawhUurep43H5/C/KQkAgAKcn0bg/KYUg4EaPeB1f3rFBuQysL3DXkG4d/YdP+
UHo9Mjbx/a0Chly3GJdzO5if7+Z7bbWWujGxdZ+eNNqQaHt6/mu8Gh85fS2szo7oKjI03b0svzd/
EaKM0RwSsCyaYNEqLU0xEm2nhpHGoBZQNWKy7cNYL7QIik1A7RglkPUbiOx5ujZ06ZFlXFxWTq9s
w0ROX3w5YdcSSnNWwA7KoUn9CP9b1lrCICrHEv+g2c7VFjzYbPw3im3ibQzlZnz2/bZhBt/LBujU
Iq+gO5bCErGlDqsHKx13o7Y+p5/fjL7aSuuaqHQJ7TKetOnSgREd/Glj/PsLbJ0nmeq1KTLw5WAM
3KfAPfeM6RE09S6c+SVD44a98Z9qAHJhB8l+u1Hsd7HOQHF3zjChGbdgaDacvx3SZD4DWUgxJKRR
lITo1y3ikRqlX6N4Q/OQZCCnIqEr4aRuofbNkD+rlwXfNnfyxs7RsWYCFe7pcsZFo7lRDPNZ4UIi
bC8Jf8UgJLXvU5H5dqD7wjJUbHJUHEmZbTjXCMXh+fFHzO4p5AfQPIeqNcCzE6deJZkTqWHF2Ylr
hduBaB+vpWlVLjlZhuG+HTabs/IGrwNFzceWuZkLTBvPHgrYoJnGnpqsc8wIylAAPFhvQrJH2qU1
hh7zXSDBdBZONVkI9+aWW0PSBWmXcdJ/sXN3oRqJEEPh7K3gQUeIvBbfCXo8MnIgKIUkVNPzbUKF
9ctq9Xio40gmR2dk0MZDA/A2sEFM3H3ewf8IBc/aSWtqyXvuflXtDkLQNfD1QqA3/FJ9ZNy4jwxO
jpDEJ5LaIdFmB19cule4QpfVJbDfzDHFQxtNsVCSE2U4pPvli3mWkdMcNuJm3zfGQP1BT6olioYl
K5PtKcppmXk+rAwldTdH/xyuWEMg3Bevgb9Ol1e4E1dx+8JmxsJ2mctrj5kEpOjAXYRW2sld5cse
BC8aeFsVVAyuetG4XRobcWgAWJJ3tV5AqK/7q0BVi6FRaaefjzfNDNwKzoH7oUwao9Yp9ayfiVzc
DBUP7Ch/Vr5GKEZoWJxyYK/gX1sBhVAajjGcHpudAUTcm52s6yB6TKKmMAtFH7l3dT4BqG6vmWq7
KhqiousxU0xNxyfE3of0xCLPIenirnnRQj0vFqKT3z4CH8OPFBKgMkTKY3JyGrctQ7xleYR/a594
26Wizfj/3x+U+9+fHBSk0IU2qgcMFiw3srIWfY8itUilYZsUFxES9Wy51wI979fpsK+apT32+6De
259MNpIQIPMZxwfivvS1O5XSsxPqTvwUOh/DRygflZYqf1LSE+BXHy/0TLh7b3tytDKlb4Rcwtij
iKJm1ZQZYdJT95qXqwI4aUMsl0oJYwD9a7ZBhwNifzSYQlnl3mXUfNWHUo5cuxBWEdCabAPOJKWO
0ECptLJ4CR2evdSl3+gQ8gJ/fZt4kkCiIpRlAtF5QAubWBJ6KGyo/naIwywjvdd2n+HQ9h8pGw9/
UsUFV+njifrtgjBPN189eRYMPRiSNRkIoQKqhGwprwTgtkNvK3UltCaXVFpmdgSaFkbc7oj1/CV3
w3FVpqZolrJ96VXM12rwHNfm4wH9vo7QlD9qlwHLCSqCKS6ljtRWSPpmxMDEQDNGtM/LNeOFupK9
CJHeRjFN06UUyO9gB+kugFfBwyH9yDbfr72i1Vpdg5ncHsIisLw4+ugab0krcyamgBVI240czZAT
mVIKJ60Yu47v8bZcAt4fbcqC+OK+BqNMGDlm04CbqywGXa1NP76CC7WOz3GSEyn4WsJWzRRf8CkC
+EBwhUB3ZMoV7ZZhDdbkmLedffac01yXjLW/ybalbqhkMBKRCAux3EwJGiaxc3AfQ7kXZYf7OWY8
ta9ZCaW6/pySErnhmIo6d+joIdSlfxG/IQuNhmxUINGwjoW9t4ZHk6L4bQQQQYSbCDDG7A/7wdOY
+lTliOOR+irjPz61r0u8xDMvN1QjMbNAHPHoG5zOrd/LkNdC8GF7KUEdqyf+yllXW+VQIXm7rYzN
33wN2L2Np+PCG2zGhd1a/rk9bx4naMuMI5fPBJtrwEycWWwLRi9AN40h0h1vwfMsjZOfhCAMP4At
jME42e9Mzw+CvnY3MUU3qHMsDBHtYQ4SiJUVeiRfqqfNHqWbOf55ONyMtFIHMXZC2M5OXUVAnKS7
WwE9d5T1DAoF2nqL+aXx679I+dwt7jRarhDBQ4sFhpVMDz9EGh2lbidR9hkBRhQsBBhztyDySmAu
RGoQzWJTYaCkQnJN1TogVLpt19BGI39cycw0Hdjo1vsYyiVIzJyDvzE4ZczhB04bvKbBtQsAf086
nvCIY3docZc27e7Ded1EeIMsvd6XrE52EhLdXZV3sNrFOzahZW3V8r8aGWgjQOkBJ/+L4JZp+boK
AwF4G/6lYsQ1ZKT0iguIxNu5QFRmHbPqO5d8l44Z8SYfrBhn1S4pCM1cbhK4gwE1xS0KDsHx72+2
beSFacb6iWC3tFtHn/XaNTGfS7ETj1+ZRDK3VqaLmKVdhP5DWBH3MRHfOx1aau/5NV2jjL+UwJ95
t+K+x8N1bHMHy+b0id5XuGYi+WdIerwSK4TktHtSn7/aL/XL5onGEXnL74cjGn49U8iI+JQsvfZm
/N7dN0xCt64cpDCV8A0h2m/AQ+KfhA1Er9tPb0m2eObddT/cyb3iR2yg1ONwjwOR/1iuRV6JsPlO
DW1VLhWjZo4FOkgAmhqndkzH3u8WpuidoBtt7SXjz+Iumf91vOEgigqg4g9k4WYv1rzsppqQCnZh
Qo+ImvHqybdKnTWN9A3bRH8c1nEzjxkM5h9z4+fcmCtCBcp36rhGpDDL79YCsBrXIXusd5d61SxR
Fs6FG3CaI54b+BlQrI2H5MaepHJ5Fia1YDtxQNpNIxi8ug8+/TMoXIh4aoondtiVSbo0ztm9qCFb
DUcDaIU42Yt1gGRaG7a8rV/5zYCnSkAPHuns9oLE0XkJrzMDMhtzVLgFQMoD4idxjGxvhlmpYd17
VQZgSWxkrB5q1Kl9PWIj9DCGhhupeuJEmINdloEHM4MSvHDmFARgXms0vc1FW2/YRClPy3RVAQSS
7UJeV7xLy1GxoPK74OF5qbPNnwh1lMha2BRzkzUyCYHBGkkMUOLff72XATXdSjVvv+gDT5rVOqTN
ioVzxAsvR/fpE7/VSwX5YhDqPDY907uHibsxPTnIQZtL4HrGndOfwaSL/r1Kd86NrhHJJ8IrWxjG
G3JvVPTJ25t1aParZLGxfXaP4iEAMqVR2x1Pg/vhdy6aujQe17tAAmRxUupwpKLoBz0v8rvPnfZb
U5OZlh0fOOEBpl50/SpucpeEDOH2LAK01UpcQLv8kP5ObyAwE0CGDdSDaDuZWEP2TXGLEFerdC0/
2Bdl2+nNs3AIjWeFWjsOFDJgWjsX9uUi2HZBiPGarHYE+dzL2TUXTuRMlgbE1/98y2Shla4XEoFR
AcdGoykomUxJxHKLSxmLua0MJXZ09gM7x/5Sum2kXAl7dRDsSnoKNBInlmt0CA0Tww/tx3t3LvKW
bm1NLoae6XinT1m4bh3NMdpFpMOnbzNGb+6SD5VsNquMftMFq3O5tzurE4/aoNpRBi0v2GMJoCfc
ztnIm+aZyPrJ2O0Kwpsfw0C9lUTLP48HPLd5wWeDrIAMKhagee/Pie9UyVCHMl4aKm0al7SXoH17
bGJulwg/ras8oC/Sz4P5xo8Wg8/5fInBRT1AuVD4FOpdEG+8hYh+pqdsfLaATGPU4UCWabIb+cpV
lZjBUFq0k/Uv7itah08lCBmaFSHx7gsbFE/ir4b8ZYxPoSReb3ELsynPTeftN0yi0FISPZfzVcFO
pZRBW1NYRpKVCIP2quVebldh2j+70Nz4K4O+vNbT2kG3uMh4yr5zB/QCanlTxZB37RMOHSJ5LxAp
RIhB5CxkP/lYBDAnbVBUInnOlBB6dBkPxz1wEvTdckGEPJUrJV+RLMaRKTuxYhRM/Tmg5eTQe3XW
kLYY6jfg8ev1wHU1JLk0RrIVvpSf0yyJTnxaQHIgr/gsp0kPLicqJLLgGiUQTS7+7PVvQaoUyJVy
WbZixBiBWaVoAJx7gboPJSFaZZEC/b9Mdv/wEmq+tBallEZJlXBkiJtqoyY8s46yRPFJxGVKQzM+
qqGnkERsayQF2jAJqAQAnU684oOFdg1L5LatHYpG3fAzxlSVZBTdXFI9nb0x/lm6X+rhrd+gsRNU
/3bwnEMgnEoXrQfdWkqYtbd1DM01XW8hITcb8t7anHobVS77BCVX29vJ1LscA909cxYHXojIiCxp
4SDO1PxwQlBBRgM1TvuvjgG1hYBskDjYnYa30xtzvw9XOYBJKblKRzCgfaQZFXNdjihlUktfuC3m
Rysjt4maykjfMTkckug7vdzFoi02esOch/QcvohoFCoIu8aeUgQQFpX7ujv0S9i48ZenlyaE4f5j
edov7KZ8nA2SL9ralc9oSITC4tNd2lhlczo/9nazHgCxBbjL4VMh5nHvUNETCo3vLhHx4L5q/b5u
ABpYqF7Me7obG+K9jTjreV9iYaMw91uQi4AzyNOf/jqmu2soMTary/dKWb+oi+/f2cEBMilywFTj
7TT+/Y0rZ4SB6Tl3EO2tDzOPJ24MXH6t0c1vTyK2WkaPoTD+dm8bG9sDAPDx788f8BsDk8hJkbpA
1jIYUIOVY3kAFl7TBiU9EeU8JSODcE5rmWjprq0WgrafaPPR2CZXU67E2IA5TKfGfv9+NIHWIm0O
vA/YBne7fH04bHiiX5SAuPrStTgXPY0w1/+s2eTUdW6QBa7HimPbwb7/fsd7hIgGGoTWT9HWyr5f
3+Lnw8YGguS8Qg7hXx36f8xPUakMl7FCG2DozZXbHccHgKM/KbQ/XiqgH61gYRfNOhk82BD343kK
kP1kqrshLTnOh0sNgXbc9xQSxZXRP2/As/PHWeJznJvbW2OTuYUoR+AOvYQ0gmiEG4VGTyvubWHb
jnfAdO9g7eBRRnJqsB3en7mkCV0opUciUhVmtmVNujr/WdVLb7a5HAKe9MhXQDoONO/TCBTnQpUU
eEi/oM63+ZmTBLz85FPbHtdvjeE9qYV+oEJI7MYO9cvjMc5FiKO0PSSJIBGKL7gfYqTUsZA3vGgH
8mfef/Tpc8x89EtS2TOAWLwhbsxMxsgIUDmRSwHe6zp6TY82pwCIqZx8PrvEw3kQCdkxZ/By72gF
8l2QV/pmTxhd08HdVaPi8HjYs7sH2BCgU7lRQWeyezKPz1m+V0SbfWeOUWvJ9RpC2eigkBdq+/OG
Rn1hDc9GLO/9/Cp8zmmp6kl2pauyKXyyzipJjCZcZdr34yEJs/sIdS9Qso86jlNUIURzmSyOYSo1
SkMhzGUwB4FG6/e9CcGQC5p2/7pjcgrqD+fo20hI+AwqzfiErmRfB7Wf/fh75qoZqDeDB2nUGQMS
Z/zemxvLiRmNcz1sLX3f0j3k0QnK+rR4jbbxTtp4Mq3p0onl526yW5uT61mVHI+poK4LFyQg+wH6
rZFQt7uY2GbE+iI7o8qpsRopWM/6y8KA5xYATUeArwDtBPjsxF2UlTgyHcDfMpcs0kwhuqrekwCa
oC4xwHsWdBlVcwvhF4PdvZSEn71jb61P7ljRb4ZUVPtx6Hu9OGmvCiThwYcV0G+w360WxvobJAx3
gXTgiBNGfnyaoRtUp+MYXxbtGO0w1Tq33IImnqKHQYO+cFXvAr3yvh4bnb3Lb41OYqDa75MyQ3iL
mP3l6uwB5SL7Y0nWf9vT6fSa7nYCPdDVir4suYuZbQXOAOADEL+DZ02enOIwD5xALmPJ5r9BUtIi
zauDq6ZjrMcDnInx7sxMTkwqulFYdRmchTRk1hComFPGD2jvoALx2NRctgXQbkSyoBEEue70ye7K
YSYNTS7ZyEWSkTH1yTpZtCAeuQDPunA0xmN3d5HicoM1nIuRZB0ZyntXEA4s5PUkt7XBGe/qXo2B
1a1XGwtj+uVsRzMQ6YAE3XidTvvRWmTipcJVG7s7hgdOF1bxHmnxv6Drsnwq7V8rQ9RLXWvOC8P7
YaH/Nb4bw5OzJ/lSkIDRprVd+eAUW+ZSrYV47XsmUK1N9aHwf+KeelTeoekmNUPP/NQ+ItGI8TzX
oCdSEih7PuW6v8/tvl6H/iv4KSKeRjvPKhxSNujOKPUSYbPhPqfHNKLNTrO54FWNqafHLimiY5dZ
Uk5LH3Rgq+wi56cCAqWQDu0ZEqySjxwcKKVmuv+Pui9rjhtHs/0rFfXOHu7LjemOGC65aJdly2W/
MCRbRYAkSIBYCPDX35Ounmkr7bCm79utiqgIl5xikgQ+fMtZQtS58YGD5ntBAQLtr1hQr2HNqgEz
ynICwi/JmzUCHCVU5XBjT+z9a5GwEsQgDNuV9xFqJugLxA25jp97+Sa1/bSVfvUoT+/4u1OjaCmG
0XlmPiQg9D9KUUUKcshXAcT88GWy+8RrJGnyd79eOj9fOZhJBRiEw6rz/NwYiDPZ6QUGO3KboVfV
duVbUnZvXeMsepkZw/2F4xqX8R7sN34ZvrWnfwjK39b/v+7i7ACylrtcdNhmEKuvp1sFqMLjgCVS
isv26dcP7Eeszdm1zpb86sSUmOB0rRJkwWQ+RGOT3N+0JS+DSuzWy6B6KNgbdMWfPkJAYFADI3mD
Zv7rxcFcKqTyB1xUSb3TLXyuXDDYZl6PCwPiyCr7OBH/LcWqH3Ghp5vFMONkRX9yXzl7sGzuWTYZ
vLq+/+xv4KuFYMPcTDQ44YmlX0ZQnLT79CsNr/iLf7vkNWwFyli/kUyestIf9sZ3X+PsmQM36SZ/
6tfTtH/aeRiDL7jltqGY54hblkW7X7/kb9PSX13wbDP2ybzFVuF5x2KnSJkUcAyg/XGJa/VlTmC5
BQOBGZJvVXqX04Ydh+wwfwlezFoTlNiN/zUAinD++Otv9ebbOEveJaF6zuh4WnrzeBj0uySoyHPH
3xcVm8v4qP9Y6dWARzKVMq0H75K6N8LFj3O20/ECdQakejDuwHD19UKcQiY148n6QaaXNEWP+G66
K6JKzQi5n5J2Ku0hmcrxKBJ4K4Ay0pfFu4B+tNHO5YjsjQX5JUEvd4V39D5ar9P4mLyJs/lZKD2d
gycBSyTh591/h+lYHE4pviRcyC96ixeY3k/xMVX7zu5HejEkn2Vxl0QPb7ygnx33kEA4KWVEmY/K
5/XTiVBVSi9VFu4dVwF9JzdbbXA2jgS966PPNvUh6XOxhLug7RsPvlJp8XnRbyBfz0sBkBzhT5CD
qxeg+EJ5e7Z2B6/NZKJBsvoj3v+BFZL3Zf4JheV+3sOhSVdAqrkDTEZBumzfAVlVp9cToCTJt39/
/UBO4eG7bfTDVzl7Hh4gZUDzb/4HH7D2aFjLwb8BmLtlb9zzeQ1wfqHgLD5GkGAwg4cLLVA4pMFX
297lgsOvPGySJdkpVrHLSCuI5Xx2enojWpxFpx8ufpbkdXQz8Sx9/4Oa389PLXvY/AtqDjSoA7VL
vTeaa2dHwQ9XOy3+7/KEwPdy5Tm83gHDnPQ9jIJgmwOrueWWDW9xO958rmfbvR0L384JaJjT0W86
uRP+YdKVheBOD1p3NB1gJv6mvMa3t3W+bIC3gLBCkEIr5VvB//0t0sVlsPmF9C2w6Pke9iy7HnLa
cIsA+jJ4fkvh5qd3eZI0QqiA8Q5gnq8fqe59iKICiv+hj5tkrBJ16I9FdBDuDkkkGf+UxX7BiRu0
X369Pc69YL69SxyvPtqGUKMBfvf1hbdBZH3rQD+LNGkfU+3WvQ0xUZunLiwjRtxnRw179PKoPwZ+
5g7Mc6DhjfMnti1/DgFb9zKL5/sRWLjbbQ6BW/KTJ+76+fDrb/qzjYxBOJhMUZjGMF9+/UUt88k8
tviiVO5ONuEk2M91lL9pC3UWQL89kFOmAQRJesJKnaWjxrRyxTgDgqBLjTlR1d9BpfOO3adN/3Xd
K8jce03SXGU7ekz2a82O/k5gVAZx0/uhLo4wLUC+TnfeWwnmaQufr8jvv9f5CpmDsI0ifK8sfEnZ
eDA7JWlj0dbpus/ZijImmqrkr6v+xxf7f7qX+e6v3y//8Z/485eZuwVeWursj//4Lw2DxaeRPk2/
lXp5edK/zX/+9qCeFJWKfpH/efpl//Ph17/qH/sXEJbwN5/G3+on9fRb85Wq8w+8+jwu/s8vd/r7
r/7QTIoqd69fFvfuRepRfbsWbuP0N/+3P/zt5dtvee/4y99//zLrSZ1+W0fn6fd//uj49e+/oyj/
bnF+++Z/fe7mieFzRzk+TV9ffvjEy5NUf//dC6K/ATQNHSzU26fx2wmYvr58+1EY/w3AMRyPQGri
YAxO8lLTvCjy99/T7G9QXwScFEQIcLCCHD+Ss/72o+hvoFyc/HewTWHyjpTnv+/91Sv81yv9bdLs
bqaTkn///bRR/rWQgBLFDBL/wMggh7b3D21Rt7jEb/Vsmmwmt8s8d1D7FRZuARb1udvGavS5LL97
Pv/8Dt9f8/XmPV0TZCZgPU6gGQSbb2nld+FUpwlpW8Jls2SSPpnVTrtgDe6nPDd3ZvWTNy532guv
bzEFMBede4QKDOzOgeTKV+08REI2E3S+9jIGc2YJAVn3e56+sS9/eikQO0/WpDBPPx/0YETBfR0M
sukCD4KMWUESFB8gvJf+HL8lPfr6mP/rMSL0oZ1/MjMG3Pd1DJRsmQMWzLKZo2W4IdGi93QYo8+i
H9iD8ta0XsaQr2WY6uUaWJG4+fdfY4LeDtpwmKTjfl9f3/h+m9rRW5ouzdkl1xI9zmFZrtSm+3oV
gGn8P1wP02TALtFVwqZ5fb2iXXkYsmhptrYV7/JNiOvURubSX/P8shjfQv3+bJWigw+bDWhMwEj3
lPd8t0oF08WadPHS8MzL6sIbRa3gWl5JLLXDWuTjv3Wk/fU6T+YREdQM4Qp1Lo0mHacTXd3SuNym
O9WlwZ2/jsU1CztxC1zUWxyW87Ua+5BFg6rE6VgDzzM/e31jkustHuzSTJhM3g2S9DuJs74GLoV+
+vWb+9ZW/H4Lnl/rLK8owjXtp0gsjZ4meUSiiAR/lOB4D3QqMS/RN10X3tlgtvd56+kbaGfGVy1v
i7fcsH9201iw/jfJRnAbzlLjtXcGJBZ8EVewqXaZB+H3gtBLo8X6/OubPq2Ps3vG8BVDCAT9BGH2
7J7B0eJdshHRJKRAmkgB+koAOHpQbh6LSqr1CzzpEtbAEbf9twoAYFswQsSRkyOJi4oi/dYl/W7p
8mAohBMdCLuPtPFu4rDSf3h77ert4df3eB6CQDJARRvgXk6YGlgcvd4jXaw0yEg5aYZ1yMsZ+6hS
Ldp3VZZ5UcOKLjvmA4ngEWFgo6hGvf/19X94xidqMMJBFIK9EsJy/fX1DWbc1JuXrolHQ8FsT/3D
lmh7lZNuqEQXfF1JrI4Qws/eiH0/uXEclinOaB92keG5H4Ue4ykQkoyNGaflgIvA6rfI+wsnnF/D
5niqzOyZvTBTWkdd+xbB7sfLh0gMMMfEkYZD9JzoIQpIKPYt2q+gJmy7sItg+9tCkibiKg2acExR
ZUcugRmgUvlhRnoxvxGMf3zycBoGiRLHDxzCQIV7/eTlOFEfMsS8sZKj2533X2k8R5VICeT9FzPX
opjgKhD4yxtr++cXhuYfpsUAwp4LR3BoiwTpzHmT9gHbFcVcNIM3TvvNj+Am1GuAjpx5lxOfvnG2
n+7o1X6GVs0JeQtg3Ynlcw5q8l0LTIXLYXDe57L2rOM7P2eghEGAtrYT1j+ft7fUBX9yt0ByYg+j
DMShd87RWFOvV2ZxczMJ212tpEh2EhaJR86KrIIVa/BuzWX+MBUJfWOF/3hl5J/5CaGWnabzyWkJ
fhdDonXNrIS3dBOxxNXt4M2fOn945C6ODrmOI4An5fXY+ckbOKHzYxcwD+g64b2iqXzSHjhbWGso
vHHGkdAkYsmqfs2Dxt+S6DJ30X3QFd7x1xHkbDiO6HE6bFFqnzR8MVM8x5LT2QsL0UuvjvpgezIU
XZIsBOUB7o+rf8htu1y1gJtjcG96ctVtBb3OPC96VpidNYLC/sDELoYpNpfvvXhBmyUs1jfexQ9L
D3scwwQcI0Dyw37nrJs0OLoA35qsdcoJqTyTQi+1WOdDGo8gklliKsSit4R8EclPv/fVkg9huANZ
pFPOhSzzvH0ISo1Q3RikdZvZiVV+YpbtcwBSDyx/BsXETVbAmOeKWer5l52ifdRgPrtBdC8h0bjn
2xr2e7taOz5IOm9LUm4dlOJqX7ch/axb7fs3RYRX9NASzYoqXiS36E7OSXQx2InIQxtjuvHZhLAS
OPgQFhtqJ90CvYJ+9uFPwaCptF3kJEIJrMEnXysXcql2Xj+O7CZao/xJio2lH1sF5/lrHpuF1+0c
OVoNHTWQBPSUevZt6sILj3TmcXMy9CvuLaCyTFjqtPJDsb3rIgvRLWIjrAMWDgPUPeFSEpatnNs7
EZGxQ8MbyeFuKgLnv9f5Gr8MIModpmRyfzhgIZcqd8uUVBq6N5A/hF1XlTEFmS3D17xa2sKb7jYS
rRpkdFH4NR9ZahDeuXclEAS6naeYfCpiE/EdSZZ1zwqkFUfR9Rn06jYDUuOWEfeHZrF/v4hMQAt6
S9rPbl2FuegWz8JI1S6YqOXW6+oVtRArHThTfD8ULV8Q0AgAgCSOvJO1wDiFpW/wdxtLw2G/hI5G
mGmG8mlaoCLTxJmnHnO9yLBaeuaglqiA+Dz2srdPNp/MDQYDsIRaPdWaW2OsGCqqOQH1nLLAq1zA
9VqibgAMWtHkKtiEKgl+n6jCvM9upo3Mf8L/SE37cAHf8gjSs9IV7pvyalvJ1h3anIbHrF226SoL
fOJqTXwuLkjne43PhsLbL0miul0AuGZfTiFlMRppLo3rpcVwOBsL/I90UYLWHKa3fVPkZjE1WcMM
wtmE5CGstWw2XNC47zDW8Jzc4dCP2qZHUtftI8bsWgeOzEPjS7de2rjTpPFE36kjIAqTqXQgMA8a
kdbqYxHMKd2hLdy+FIW33qToz6qqL4ZlbXIYRRXVkG0gsXCw8iD3xJGIQ0cbw5tBeS2r29TApHaI
Q9rEiwqmmiCaTTvICQ7vo6mjeA3wJOtgP9WqXbTBMOddqHsPstUq7Pp7f43gS5EMll36bqMgx4e9
ym9hxpAbUFVnebOubdRBBzmJH2waQfKJzMWcNb7z2/yBq2m54psVUVOQbMYVltXlteqNDqqAuQ4D
awjVLPvFBeven3Q/73USt3fxuEiwNjO/h5c67w22k5ACiTDjAK9POPYwFLW9wgED5uOHQBbtI86z
HjJwxM/bMira4k7bdsJoQqWQC2XjGEVVykPtwzfCzc9pJ3FGIUP14jJbCwcJRb8X5o5gpOHfh2Rk
okGTY7yPwy719tHs8x3UAybWjHSZFR6Hr4s7x1NR3KHwKUTFJY349Zpl9mHmYTBcFMzXV3QJYLEc
umH6Ygc6rJWy2rR1ks/tcaI22CqLlK2vChpk+N9DGHalGX0wgKH6oaHG3kZ2rie4CzmgDcYEHHKx
Gq+cEMy/9ir0t6bb8vDaG+MZnl5bQQ7GoWNTqi33bxUUq9te0jtCFhFVtE1IjWiC4omwOFOVP05J
UWnWB8vHDmggyLpzOZmdGTimhbnIFLnVPKC0CRbCycXAVo7m5bxim5MZLsU7NxmoCXXhuK67BB1g
vx4ZRA01MCsQczSwY0AK0uG99gqw6HdxIhJTx6OvAIpxSf7CfAOlaZqiRG5oKtqoTCF1V9peGlap
iG8PCga9Q5lOgd1tg/QwmYNXdrgTy+oDVQGdMAwJp2LD3Doj3D+Gfd/fTg6MjHociy661X6sHzN/
yfxD5+v1vig68r7NXfoHmxgqLDNJDIBRFbWHIRhDXaamBf2E2IFDdhSJIa1XCFWJJs3sOpTOTlta
G+YFwBgYCj+aSKwrqyCjPX0YujaBmnM79Xfp0k9gBwjiAJNkKkM/QOTswc65QwB1afCQTVP3RRaG
8woJIvpm6YKG4+CQTx7nVM7uOGCfd7upK9yw37Qy8hgXQ75bZ5LhTJdU4zjKaffCukEs1Zz7tNsL
FWQfCksJKM9rMEQIjK5ty4y1sKOC07LWJR/d3ko1XaS6hY2PD4npB25ncP0k8dbLTcYhRGL6dpQI
A+DW7F0bQt9kmjPYZ0H68M+JQS+3CfowDQ56a/NKSh0mFZ0I70rmFnjtoYHE0L+mKcJSF2799VYs
qyzDtfVeApKoe8aZ40dnWt5gBhnjSA24j4F438Pyk3h+eAErYZAd6CDbsYb6aS52bd9iY6wySmyF
7AwnkZ5mZ6rVBhmp83VJ4OKaRkDfxsx4GgbnSDqwP1z4vJJRXvlEFs8JSQaxI3Yq8rI1o9g5vgDs
ZmcW83Io6PbcBcbjFSjxw8l0ct1mjKCz9FaEwkHrbU5N0mT+kBP80HGFynXd2ooReUHm+WsXI61o
omzObjB6lu+VZcOT7kZyIRMy+TVGiXFXITuZnhMzcoa0LO6ucQpKUw/GZc9zDM+5shABzyurQ8zm
VTHGWwmtRWVLu+WDf0WVSGTTu0VexwHd3neZFZ9Gp3xdkk3my4PL1rbY8zxPRZV1QffV012e7j2d
w5qZLdtwC+HoET6zcbjJ0kvguFoabxy+uDl2xyXtdNq0aRuxvZm74r3Dso4hJAG9/FLJU/NlGwZY
B6Zm+NK2vWAlDzSBX1KewjN7NvaU50ZIfcDCFEO5IoW7dHC4H48stnLcrVsxXPgqsJ9W8DEOPB+g
ftLHFsnCiBfOau6myWtMkHcfOpuZHYC5jjcraYOXVvmQaJ49xdcazbXizlKakMOWmQBNqNHPbSk9
4mcVeFJurJEx5TBY8pRfbYvf3fN4xNuSebBgDQXbElzDuVHK3ag5RnPgkRVdA1Jwr6t4DKDvF6Sg
TdU2jiJ+6QVyogiyJnyak2EUFbMW0WtMlyk+iDCIp6bAhoZXxmZgdRbqjjtwWsfiESKQkMLMn5FN
xtE1Jv0U812CNlWkYG5KN59UieUfTWDp4xRTWOB1y9wN6BxmsgcCLbYfPF/PTWxo/n7aerCQC9G6
9YIg//66IhFFQygl4fvJM917t07gTXt2ZB83CNhDYwaN4H0Rqy3aFdJadj21aT+Wplg7Wm1jaKGf
NXdCXckNE3+tZMJvTbKIi77NDd/xbOKIYh6P1uOWr31WFsyxw+axdCznAT2jcjQRFE9cAqO3i2Wb
Z2DlMo7OgrcK2VWDpfCCIy3sVW8W4xuyyz1JtmpNpdEHvgrLSyHHgRxc169RaUUcMzDd8o1VHVvH
oEIDbv00dkmbwbRjWvJLpLyKHvql2CACkiT5Vm1hrp4KxzJs/9ZMrKQYdl4CEuTL/dAtDJlN3nYH
TEuirN4kB6BvtSQ6eGsEjboRqmm6HIJAPnuRDr5wBcvDynVtWm00WaJ61dMGtVUCtaQKXaXgvd9T
6sp08zxo2SmCLbr5NOgq7OfRVhbA/F2WiPXGE0UYwN4wx4LNIGELLne84euRkBT4hf4mEX0GZLlV
qIbcNNa1OeCpnPf3vVCIiYCgTwfwDBd74JZwU6L0xDUnF+ZfFY0zWMfEzn7xSKwlcl2ByJfFq6I1
wQQVhuj9OiPjJFTQg+pmxkphoBFcxmO2qnqFKGFbLhlwHdFE+yczoBm0l05SVY66gCXs2BYLHP0y
euJPRuPHHh0W+JQOC3YozXU2oFO1hseFRwppJ3glLdLJAMwgNCZ0XKqFnTwjcyGKnSfzdarCfiAM
WZwVExJh8BaPMFfK9r4swFAGUzFRt6AsA/ccc0X5AeLXHrKQdUWWnVDUsBhrcNc45/lJLdQ8fDQ4
uyzsGkD21LFNMVwN+NiVGGvSk4sF8swLO/ombkKkemvJkb2WJhrEHWE6e99ZX15kyi7eblgB8EPI
sDB9iBPPbzS29oJJCNU+kjNPxbWXAAweFct4mDwZmlJ7Wj8O6IlAlS3jOqx67qVmP4MpgheKx4qF
mTnY6GR242nDYfb1tV/RfbyIvUn6lz0VMvqa58odYlPMuulHOj3nILDGwMdZ9qXHKsVOibXGWTFl
EQR+Voz+wHzFSVcLOF4OJTimJ3uySG37rFAqbFI8J28/gVALxXp44O6mUI9ezVc1Hz2XjtvBgO/7
Bc/UwAQ3m/oFuCfUvuU0muLCzda9QxWrcYBvPZKjOMUuCzygC269rTDHJWQFgKWi2y5FkjuKpDTy
1oNnsm1txt7O7wbDFWrXNSkAWtJ4HyWDhycA/bBcv52XIZaIvv76wfTIE/BxV/T4SkbfBUg8Hr10
TBZwqtFFLU8j63sd+3CnmAROzIZuIoJsZrch9SUWGhIazYOoglJJBqUVH0p4CLIIf+jv6hJ1DA3L
cBxRnVls2+VQjJGCosSqkNIRPgEpa/wJGUuQmxAa/zbNd1LhyFlQ0uk6G8ORVktCyUPCBFKGnFL/
w5izrjaim/NGO2m2fdzCuUPDl1NeSArA9jGnCJBzznxRdYmldqc4WXa6s9wrfavCpIHnABBNCY3Q
csYkbu2ha7pmoorJsB16lkqBfRVDKYMUU/CcakvWnSBh9pBLM13RWDl27zOSt7AS7i0yvNlBEDsM
cgVb54zi1IvQFuluMY9K38d6A+DCW7roOpY6ixHYQlWUSArAc049NC4uPTY6gO+IBg6Gjh6EOGZ4
WBj0rxS/IUWm3ZHzcO12p6aPgGVJOmHJT2HeXYaCZHqPoL+ZaprsHO9Zn5KiHLsibfBE2/YhT/rh
VKDOCa10z2K5S/jGl1udepK+jLTvEmiya8TqWuOuMOcJIxRbmgGmWmIyOhRH0WfA0Syi790h2dRC
K9XHvmhGANa3fTcjvUbfjefv02XW23th2oAiKdbuMQfiNNwlQbse23kC69uzSOgqu1L7eQu5d7AB
QURKux5nkk+5fokHuV11nt4QRuKErld0g5phJUk4ARU4gCdXU6Qd9moOA6YrDAq0avxAYvA95wjD
tezm1jvyPOx1Ew1G3Le+lboChLiTt5OHE7xMIh3RG+VlBEKhOMi8kvdh1gGY1GEkKgavELsRubGp
07nIaL1BecevWjkwpGZxF+2MdomovciyP+PRy655EW7hLoJ8R3fpL3GHE9+ItE5RYpEy6NChBukd
TUo4W0byU4Z2WA6n1AAHIbamAdy+UGt44WCH+TnfMmRoFrqm6Qe7MQ0HUhYGF1Zv8KPrMaO+z1zU
kQdL4sVViS5oVkO1XY0ldFDRcYZ3QvhlZkvclgjF/VKhWcBgWBeMXVThM4u9Ugntg8rOOMzLYvWK
cIfTClB4A490VBSKdx98ZGBQc57MQiCTKzm2y5ArDOG2NSd70P0IJK5ZrqayE966VBvzvaXeXEuy
ZhhRQ6K0WMLusA5D3jUBUs/jEOGjdd+v+hq9hAzCEDAFo/UUJ4mtAz4tCkdVyMLK1xTgWEz66BMM
tfQNQVKLjTpHKUSP0U7rSnQ3aI9Cehm3MnBb9xgwilq9DaCvsYzdkFbcJ9nVFntqqPqUt39Cg298
ZirNPyyetHHFREtxB7HBxGXL+fKASybuYivE/AiZ7cWWUUrar8Qt8wa+mfPCA0EliRNFJu0IBT2R
3SJD3NwhNZRBCXXZOltiNsl53ccsd9WAFghiz5YvGeKykje97MhaMT0vz1lAM1oxZGYvnhuzZ1+J
+TbepEbXwuaQ0ZdTqhhSanRdLmc0bkgTkSS56uEbHRxUGm70KAT3HxccOR9jw1bAltQ6fJAZ9b+K
LLDhDRcTWmSGUBXVfowPHrdx7fYzF126I6PoD3HShRhbo1cGHN4Wf8HIcM9x3ISV6aIUNNde0L2W
EWrYeUFiX1ov2O7StY+PrnfD1wg+xAVOBi94RvjQ4h1yaJIeJHTn8zLNkEDU6DMMWO8ox0gT+Amy
EbSGHDqLGER97aTXWsg2BAOEFFTgN4mM0LGR2YYXHW+p91miNETBXOT4b+aWeL6k2yggJO8bHdXF
iiQKoE0uaxzkG8xfpPTig/OJ33BNeV/70WjRTowWt0soQ68BvUcjG85CKDiswwYLwIxm6g8WDZ6B
fQxO450JjP+sAaTvS7QwMRZLgER56NN4yC/bxa45BPAUh+l5P65YsQUKycsUsv27TugJkwjVtSjs
u0yZeolOe9Z5i7nAwcSGHdYCZnszH23ZTtFwO0abRR4zK2BO+06G7T7MvQmyhX2hwT2JU1RRBu3i
zwh1w3RaD93NMBTdS+Z1BMoUvux5gz50j1cmMr3uOeZNfsk6bAdIWGwOowfhvBnze4YNY5Bh6AYT
9bkZ8BqrWXtMHAIRoZ6KOGvHBjoekGcbFh2MKLGFMGjfZQsUV838CWyqeIM8h1nfTRkzDuCcLV1K
2eXBVGXE2mOgGCg3nUgZO0BChAlcQSIODdPAHzsfs69jYRD0H9Cwgb0Z2+IUaQ/amPHObDqR1dIp
gk51MQ9g+gTEUVjaSlTuiBQBBFjiec7KHoopoLm2WqBwmXgHpSTPQIgKi07d+jMK4iAZC5SGNBC7
Au4IIBO03MgabuTQbM/z7SQI53VMlWjwshvCNTChhiTbI3o5GJ7l/gyT261FX8PP+vUPGFai0xCm
5CM0YU1SJX1qSKVQh4iyi7x+Kt0oHd42usZtmRsHLRLe8ehrj4CFplIWu3279REodwk4jOuwiA94
OgGvIm8klxyjKohlQzr7MpuRApUynJI9AgIqGbNuVlecjflcw2/KG0tUfJw0Iy+wHT2eLi3mLWE2
H5BZ+EgtNqGDnQ04Ou8T0mdUNHmf24pAoCCsgo0FWYUJqNFXaqDu1qNtW+zcGCRyh0Bv5it/RlDf
5xtcyw7W+AxZTQdFsdomdFG7MODiE/q5AyqgDezGujOTOLgMy6WCktho9p4Ix/eqd4QdkqTLDgTw
n6DMUP59GtDNjavW8+V9Gi3JfNmPfgetW6ds3QNCctsmc6TKAodCW/GB+Mhfun5C/1m28RV1LfCs
aUJRfYWxoEODLhcomhAbxGs4QU5hnxeyNgbDao5IRbtueFd0DFatEgLCT4TOLCnp1GZeOa6RebQ0
97Z62+SGUxbToJqrfPkDvhkotx36Dm3TYQ451XmWTLLu3QpaGU+TUR8U1sfnxS0ByiEjp+la9RtW
4Vxs4ZfQcCgMunDKv6SDCN/HW5HCEB29Xl22oS04tnkI4Lwj0Usml9FUbtLiY7pEwCiLHK3EovU8
zDcy5nockFDp2lECbmCDWXZkgWRa/wC2wTzbdUWfpKXtXHtyFeOeic1hOsJbROcWLZAIQkEj6n9d
jGPazNNMBjDQMOHazx4DfSHNhqQquk3kByZd8q5AZQThcKlTeUdQKQdoB8nuHg3u7V1SyJ40PCYz
3TvIk4bXyP5QsYxoyLWXcTSb9h3FfELWIxhE65/CG4pxwavMZPYB45YiqUeHUeR+Ftivl56zPbkP
WcaiG21huXub9z0v3s0hNAGv4iGl6nMyFGDtD0GP7jKmlPIugDgbZPrigKdvwap+mF9jQgtMRArk
Nqw1s3OeeQxhEjiQx7aOwPqA+2yU3vo2LBoEuWgXbliU3wbY/8S93v01jj1D4Z798R/X9Msyy/nP
H9C0r8C4t/xlelDLy4u6fuL/P+BugSb6j/+Gtv4Au/0vjcrgC3l5hbv9v5Sdx5LcypZsvwhtQEBP
kUBqUVpNYEUWC1oEZABf3yv7PrPX0x6dAclDViZEbPflvvkT/8FuDfhZR4ckAI6hDdWBbvgPdOuD
3LITlGC+uG+hc3S4hv/H3Fr+fxEu+x9UF0XDdu7Yff8f5tZy/ouvU7f0O5BPiEX/PzG3kK53MOr/
O+surAHr1R34oTunxX/uv/6/6Io8yYbUW1W+0dmycCTCtPHLJcIR+YiT1N2arjz6Xb/TzZ3Z6vtM
WSRm1ZebcZtO4D0bDtTpi28v43Jvzipe57zBepSMgyqY05dFpEWQpvYuNpuNX5kJzoTtbPyClkZU
QlzYl34x6ceGjuKIEnUWfk2D8GsMWeAl02FkQhbFBwJiczb9P103HlGpcPniIrBYrRpafRbehc3M
PRbpTYz+QTn46aDGl7oWm6FQTz1jeG29I7YGg79smGwOslpziOL1ZjkFzbR59i5iIdH96WF3tUjr
LgwQnKu0sCryo14un8rgXJR3xQ4dfSs1agtQ3Kw+/pgWbS8K3C3FZJbZcdglX01No9l8NNqvgaG4
zbwPp4islrUy5udY/1AHGdTqHUdBhEshzD0eeDj1SOa90x+7UX+l4XpX9/PrWFh/13S9+wjFa7Me
BW5nBnS1ZVvMueToZ+Y16pSpTn6h7d2JE6bhb0erSI6z4Fzv5+nemqkciI9zWqs3Gp2Rql9c/+bK
jp/TZvNVdR+a1K3LU3NTM3zuinuBGeezR5k7qBb6niPkjtfQWVdf6ZT7j6Xh629N68kXEv/jRY+b
NzSiQOuGL1LkEY7yhwG4UuryU1jtkaI1jtrPObXVVZ9hqSZzyd6KIQkd9Igg7po9zZyR6/9ZPe3C
oHwaSjWFrWrhDmYWQFleWCzm4T510guWvXXIknKuqjXIKbDUveYBs/pttnL5h6PC/M9r3+OxCmy1
fHcF8ebYexjz8qET86aUj8RcAi3uAq2MQ99USVhVbbOpWrdDManWM0g2/fTWC2m//k2N9etSFn2g
MPf2WcNWQqL/NWsT9JIjrrFTprEhExiSBt3Y9avtEpY2LhzoH4XTnpyYE3i1NpvBszacf6+xoZPy
YqffmO2r3H5sMZqbho8UybsojlYp0BeJU/vObm6qw73U1YEXcQ7o6xuz0gM9tfYKNAItAXq8evW4
uG33J0/u+wJOhVvd+opCdlQ9zz7ZYtwu03QSdMD7fv+CQPyclX/X5JQs+atoT/zWi2MWYyQm+q+n
r7X643OSsfKjmY5YWLvRb8PUYEdlcfof0Xls+Pcbywmg4o+Bdq4rqVCYHlkaEeDuBBgJ8aYjXrji
xS9azyCVvcpFf2Ab7fuSeFfaMLarIDPkbMyFU3mq5MZzj6VXl2e8skD6FPU72CruwVQlYMVEFt02
eJ03ziZRFMSInDOymNDiWlPttV77VcydJ9vLH4yiu5hy/J2z7KvqoCDWJf9oktXdpUxPcjKvPrwB
Emsmwzq3l7/wHsnH2rbe48yS+l0Z10Oo89yIatN4Sa1pOq7K62/V6o/bTrIugH0O3Fode75zDdG3
9rsH0dvPnYlC6c0XGhV3eZnXv6wetN/Qw2cCwQkNgSJ+sXn114gyfGFt1j/B/WztPj0yQexZwnAZ
Cz1kERPKef+1Th5n8YozgS3+GGW3L+Ph1C3aczygYrv5p0XffZ7UAyfhCUO3RAnSvMWIEoif0NKs
FOg0SuR3rDAtm9rdNJO41ebvLKtwzh31MVqnhhbLsh2nd89kNT32f/ozxzMSgY0wi3G1+MteFUsE
eNFvTLerkVxX/WumF/6Me49MiDSDbDcMkVvo/q6vuUyl52J69LYW9vJW5P0S5pBWSRAPEEum/KiE
95IaHTvbfK3nTbHqfyfp0bXYlNamX+USAYFFUr4LV37kbmkHcfzRVUet870nmf20PSNcXLobGjiY
UB4pMJ+4OVoVALhq7i3TjxZ7s0Z/N5h/m24zADUkrA4z5WkpmwNNuF9OXqVhjDuPdHQsen0Lwwoy
ySVrfmcIQGmCHp8tjBQo4DMbBRDJGmVdyjkLVIyT5hpoRctHz/NMuNqnvuahKxGa+soqdvYKrVLi
1gI1zU9G7EX53J2Ft57bKn9KbecZPAyTTC+b8tRW3tVtMxQBNQfpnRfmx5s6jDSkG3HuyQo7tD2k
R7CMcPUePSv5rDK6eTA9qEUIx/5sWc+S56uEFkv15MviuCoKHJ2BHY2N2sy+f/Mdgq7Noe/OffIR
D/JL67mpJV3RbmCXMhirLpgMN/KrMkxd8mVacmVk3rmNdrFV+Zm56uDI16rsPryWGkaegifWQbCl
LTGZl3W3C7y4uQ8S5Tb1B/fqtEkKQwcUMnWkvgeDjcjzdNbm4lHwdx+sFZe7ShI0KJyICswqmXeo
lsw36bUkJ99MfMuL/2MtHQKECD0PTS+HotqkJftCQKxVLg8jymPSctCgcGhjN9N08OueZbplvoSt
VXw2WvMSz/Ufq2xPqnOxjauYjQJsx+AK1lZn2wzN9Iy8sU0L7wfP0glFYv0Mjv8+GAw1czLADDB0
o2HgxVWds10Em7Rjjem/trlU/NrboPnxKvlUDiTJolZocwxWay4/jGRRBwUQuZECD5nBLA8qfhh9
epEqPzS+zwCuZVuo6ih3uw/brF40I340WG69lQN4nSSvM2Vy2bRrme0sHlXpsG4N3vAF0z7m66l1
1DZWu5HUacOSvtwZ3wZnOmCK8OG3ciTzu6pAF5xMVuQRzzg1TX0b8wMNWHmgz0Jn7yWfjsR3rItj
7U77snCD2JpPWb3jdNAgKR94iYkN2MQ2L93dWvmhozI8FyoPdO3fZHZB6xNMWbJHo5LPrVk9Ltp4
E4560tIGQDGuPjHhMP+c50IOn7r+W1Xmbmx+jcU8zv3JSL4Te9ykZn2YdUK0GD8us1+B34No3upd
kNSXtL1M3lcsjvr0ZnBHx7W1ySr2Ax7t5b326VPSCW/nex+RtUa6WVJ2lfpvJrIcgzI7rMk7q60o
rhl/cFJwkp3Dd2eFSrdf8tKGRlH72Uh5XVRf+f2AN+i1eO/oAxexjaGCU4NKxkq3ZS9mxEwO2ycD
ed6dWCGhjVT1ek4EH8uC9fxX97iVxuKUWCj9DdC7203XPD2A4pxUuYS1U+lXpSh4Ga2/3Sg3vtKt
yCOeagzaVqflVY9b6lt9zM02C6VNY6vXPDoFsR9P/UGo3c/rWAfdpG0MTxxF5hzKBO9cX9XWdhpq
Ffto8OQTbLRg1fyaiscx+4UyCVej4GmrH7EejuZKSYEhsAIqDxUfWdl0xzfyCpw/hog53KCdM45q
e962mf9mTd0h4+h01coM0KSPMTAKHpx3Z5NrP6aIfaoU5Qd0CxOPhi0pgtxrvO2dI6n6o2lfxgoY
yy7NXydeXxss8MAwrU2Sji6zuhnvnWVmqMjFQyMVTTnVo912fxxPH0Jf8Z04CrE0157oTv1Sy8AO
TO0mOuPGTqvD3PzYjQxjm9GhSq3mSIktcwDygp0/j+trbSWB3/GBNv3BLPwwXYWJyeVd9LI/Gl33
NljrPvOXdzud3wpXXNDaTrwnNrPgXNPoJ2kSqRDpRTTNXuBdBsY6nlQvxQaed+aZjVQOSIg1am2x
0AQPYtFGbZ6epIN2a41ZsDpLIDsDSHd8Yenr3tcKkKjsZeEj1+Yq7CseKjko6YQPFvYD4WpnGl69
SnHWHVn6QnvjLrfa5d4tHLb58N1nTAHzqP/l6Np9OjXP/0IZ+jWpHIuHx1Tvst7sNwCSVh1qSOOh
YxRGt9FcQZueJk9u3Gb7RCw72RoQ9cDfhzJPwmyIn0tnTR5KpREi6bv2tVs7nrhpU83uDbWjuKkV
GsABs9pa4BGhz3qjdUWwq9pdbEz8iuOFDukLtotx9Jd8GGmtvStQxQdNMOxNJt2666C2SwzG35nt
3h3tF6VpV8+TPhe8xxUJvextO202NrbuTIGo133jMfg10xh5bqq9g+uyA6x24y/N8R9yHJsAwpQK
K1HcltwlljIX/YEeLYIRRcPjwHKjtmmO4MZPbmdiCDf4kRl1u3VdP3RTTDl//ZPldlR2WJ+O1Zrw
9aiDeVV/G06eP2Au9j94hP3eK71yQ4fQZs44ukkTc352c23nNVp/Hlyr3jg9jl9PlbjMRv/sDLzI
ukQLPKVrR3uyXgRqaUgqjuInJi27rkNXie9J9Oa2QUTbZ5bQCDECeaw9urI7deaB88+uNToefi3U
o94CLPorleH9Fr+JPSTrbZDFIXO7x173bxXHvzTDNyumH3eVwWyRDnG6JKRK4J9ZF2dUz5s74h/e
bxYxuhtRcXocDI3pr8nAVeY6vXGO18KMYZdyN762eK2xo+yq3y6diQhrAyEOev/VduKDhX5PZiv2
S++eGymjwaxviiv7VGS/0vI+O33cz777i9sVIqL/6yY0zD7+ZjPyXlR/Pf8tmY030+ifu9J6sVWV
HuMl/YvD+m13/VdT4b1o4xN0bL7RLHGr0q6MutX5bhNuBT0jU5dyZFbDoRdtaDaS0NtPxRB/Sp0m
C73YwBScTCewe5vFkSOVNUXOx8tBIh/X9063k22jZZzaMSpyr70C5KxBvz4KaBlajb5g0+Cp9Imi
G9CSxpUO7QglaNjYXzRbs68Cm2BTec3WZ1BYG/2JrCZ4THEUqj1W2fgHWnDG615bHjKOCiVBvBJ+
Sqjh2CTJO4Ljc1OX19jur61gb1jJYapdfybwE5MX7wY0JcbRZWnFwOtaORzalpnAph7qZb5jKn8q
W6L4hVWgZyzfszbBVfbamebw34xjjpHkpxI6uWbjhT84MmysnKHfZdX1Wn9g1m51J203hG05tNdU
gXsf4PV8QLo3BHXr5wHG8sZFK8+NrywfHrI0xkN36GbgRSIcTHQvLyP6YBhW2cYjWL5hURbR21z5
xhF8nbTsiIQ8vtqiAvKu3F2s3O3kGWFhzHjhBbkXEy4KANTnSVU4y74DV3TB3VBRxPuaJzNOJ/KG
0TNmE6Weh0MKZZi77reVNfvK649jxptwaA8jbemc3XEa/JEukMUvzwlH1AVH/6Hr0iuGPGyw9kYg
f4IEbCVv3NzTA6yVaZ/07XgGhkg5iqrDVMIi0fKOQ8mJaDz7Uvy1eNcN6O7GzNHPS3vUtCmxr9My
q4RJXBmHlKTHdXbvhxONdODMAhIPy3tOkOhn25kfwZPTu5rxbEpc6Vw3lw+2nRzntkCUoqU1GCYY
hjHv/0jHjnz1kysrBOB8STN1nTLzX1NbA0/MWV4Ts4U2tfHRX4HN5gJBqkJokrx570iJvrAstOzA
LnLZ7HOt159kXJ/4ZxMD0PvnGl8W8zg2aL7X4ENNdZuaIYJq3jSDVwb85lvJN6/51WZu5IWA27ao
nGanDx7GAlt/Q2u4f+Yk270ZWiXro7RM3zBCIkgGENsZz9dGzLnST6lvSNxz3y0fbemBfC3WtrYg
Vex2to4wy0/dWGTncVFL5Gb1lhSW2IGtHleTl3KhsF7tOi9eZEdypFogJY2ZHYpaW3jcVUQ7cLH/
VkTTbdwjCmaXrXtXKWrXYhLZz4MbxtO0NSo92eoxRlmUwcNtholgBg/54t0TCHs5swDP689xGaog
mTm/DE61uyM8rKoelisen2IvTbZ8a5g/vwVGVzxeZaXtM7YMm2LIdhhnMQVhtO97KcMWD9Njidta
aGyWKN9sgzm6iTcJtm/gjfbz6KYbfVD7wnXIMJkHvP1fM0P7KBYtquzsEcpha+brdooTBjJfrhc2
Crxrpn6otO5p5iYOJpk+9ZAaAQj575B2u/sZxXTmKNbPaQ56qocN1pVl9+QkyxfP/GsOE/ZIGQ2l
+eTX0xJW0rzgv/6IWfIWlc1h6opT5pJxEmv8lFvyAqO6I7XEW2i6l38MXPrl/XNJy+ypq/RL5fpq
qyeTFbBAL3sv40+COWcxPPm0Gzr1PpntLW3wxg1hyrETdE7SWrmiSMyVxtcKNbjpc3aLTHoetrK8
Wr26ZPGf1oRsYPdAsaLJdeYHKG9nfwh0OTQ9BePpTfk1U9pm5bWkDakWanUcwUFPnEXWD0SPI50J
e8NAAsFqO7oNr7/SYBgw5DO0PgNcZn9qOoRJXWB1OZzQEeqpFfCestYO8sH5WpRNuYnjR04nsg0m
sYuyIk+5/dInbmjzMIPBDkfEBGIxp7Ixjp6D2pOhAPV6TnRg2Wic9kTF9jW6Yw8JY8/ii42YpyUY
Fu9dxUB0dkwDMrsdGKVZ46hNVEEPn+CLPar0kgReC5rHm2ex1Y4DeOCAflruyvNojf0k1BM1f6TJ
Y6V9sUw4guJFI0l+7zeYM7UbvZY7rdM/hpJncT8XyPXLdU6elesde9c+OKkOyp1t8mk3+e8F1w+d
Ro9j1XwVlm6D08WRaMuDP/BInofnhsdFvLzkThw298WxfPa5Gi7TZO2kfn9A+7ta/QXZoWMsDdf4
w0GYGKctJMi/nClHQwAtxiqsVmDfRd85Ln2UatimVVSPUSGeU/VPVN+l97GUE7stfwbqHnzsYANK
0ik+++wVVUOvMngPslDWnembryz92PY9Y4NhXC0fJBPkj4dGf6qS37bhzWJUly5WQZPoO2/0+QkW
Ok8l4UCr3BCB25DkCOI297Za+u46xZZBl0/OSo4i/SL9dKjL6qBND1jfzYZGgX1XWftMKwJpOw92
/eyZ3+VoBmJJo6kRTxX0K2t5SMGLCdCiK259Vpxi5raAZoLIcMjwmqyEWlGpAW8fnXX+U1nJT0OK
PyDj/FB6AvHGerAr/QzwFso6O5TeijkB5XbsdPHeGmngyHc5XWuckHh+M8xs2ya/Cj+B/Fsn3uv5
Ng820PVbsyg+3H4DkFk9rNqoH2erPmgK3hI7QvXOzlFDVBbekTrhs95RE9pAKpof2TocsnZ+KcVX
OS9BPrlPU2/t8qUOHJWGRnxK7E8r8/Y1eVV8F/d1tJs5WObyXPf5LpPlqRlusT82L0aWojlpe3g8
4AX44t4P3fg5y+MTRXsbWMqdKZZtbifRSuCJSBMvfm8z1A9ggptVi3kRPs3WC4ufAg9r/uJkUTJ8
jaBnCL7DQRuBZbthUwCHTPoRn8foiG5ElnGq2suq89EhUBJG8g59th605MgaHl7xUcFhMYvq+q1c
b6VTbW26wXmN5+e2OSo4AKr8cbNfrCm/zFlU6gsvkZhr5+i3ZpAVOOlShiWXzH00tLRmn60/xK9C
9kA+lg3YtHr3rAUysQdiYcX1uG3mu/S8Xg2bMXI2t3qdPAhfRKVh7nJzzzL0aycvdoGL1RRqk1sc
lVDXMo8MlE0MUdo3Vl758TuvgCB260iXJ7s+2eXF0d96bU9kLlZbMzOCpv2n6jezx/iKMsE7sHWf
ZMVvZVd9nCGJiHJfTs5WW1lsWmlvHdjVkGF2TOC10hKRR4ynNfekATZeOWLwXDvBdZvspD9/mvnj
CpvCBkQkFjI47bmudx4de0jEg8mDJeMxJbaWv4aWMv4Yq/ecujW1tdUDRT2kVeB92JMUkEU/aUKT
YVJVd0SpukwlTDf06PuyzGZE0H1fMIJxhIqKZj0I6iVxC8KeWE/Kl6in11bFZIEq3Y1SkRUvE4FK
hoTRZV7nIJQe4rg0Agk/crCWngGtPLcGom05kl0YGqDs9jak8ffsNF+mxoA7jO804cj3nMaFoy98
joVG0V4Wv/ss1McKfc9+6v5vU2bnriLMNRaoPeM9dRoBCg66t620WxEPwV0kZ6vNrnM1nsIsRFpu
sc6PvHxp8CfuaG1G2WSvlGwgcQCtj2ClPTVo0NELru1d8n0pmC8k8F5U5bRtjthq7Znqh++5jir/
bTHeZH41BZwsrseqyajh+lzMchuLc2VOD0b/dza1Q9Z0B+F9+0P2lKPCiuwhJhPqETEDBeQsI7cd
SnLRHNLysIxRGn+I+VTbz/dMUleZnL+HdSNskoa2jgjVy+F5LXMorcH89EmLU2nsTe25daDbWlw2
KMXAlVSC43Dl5XrRF/OnTv5YiMfhiE7JrjgZpLGbbaVbExRuTLQoAtmE/86Tzj+yJ7Vcz/a+svvi
Vsdd8emssbMtFvFw37FK+BsSdU13HoqEr30yZ3M7ubhA/fhZrPUGIpoydvMRkqYNdCf7F/cSokZc
/ClZjxlA/lAke/A7yBXFKcXT4B+JKQTSQJ1GDg21xQUv1wAFrQKHt9P+NJpPXBgflyjEtSx87+Rl
w/QyrdY31Tc91o96MlCHlN/9joMENow1MljJgO2F4u8jT8IL4okoRaQw178HWwM7XEfv6DCiuOuw
kfb3gtUe+JahkIqQWJLJqQ4uq2360ZSR4SYOexAThSaYykfNjp/WkeljtNNXXyQmKDEqRxqzQDFh
WxRQuGE+VsY29s2U4/VtTklrL9rMOuXM/PbTNUNGBZE2sT9ukudRQKpg3jcUwPPU0rP4ncHQ5xLy
11NuJMPOm33tWEFr2ZGzJMXWRXoPrarbt656TxTfhpwtRXL4fZ69vZba39RKbQvKx8DgBDDdyggm
tn1JIaZYb84kDzjE24SoXtenh1bo58HXr246BWWuOUEjlDrmqx60o5+eVdGRFl01fUckfXhwneVk
NAlV2WWdJIe6sMut3rpLG0yk8t/F2LLvSKCS7PreEmBxgpWnjEmm0HieJC8ZERoRuH2KeFmk/L3w
UvludsqoJ5ly1EzbiXBxzNNo8TP1uA5otEMRxxsi4fY2jqGSer1+sk1RPzUGBqm/xO6NwIbcUQ88
QCtm4tXt20sxV2bEqNmQ7JhhMFtmm6nVVVg1SBUkkIdniepCukAaD3Opp8lGLc6wN9cSr3pUFZSo
I7LlUU4Sj5wyIGPbCmZjit28oDKN5yJu/44ejWDXOhYmYkPSmJ9z5crf6S7yJsKYN+2M0lQS/Pxd
M70IoKjGf9yD5Dlic6REEeLXLDrUlSrHDG41ean4c5AMy8RYtWr8L3BjLHIdhq8irMyfqV36oExL
8dA57tvkI5FZbbzPgTe26Vibn1juGNPAabdRrFpE1QxPj3o2Qr3Vy629Zv5HQhE3qsQwf3me+JfW
0hr2NNjaZ9nP5neXYHon8A7/WlqQycHSMeDqBszJrO39eKgox1wlSpuTjjBYa72fdas+OxqiUxPv
+S4Gno3KPtay+zdMRnsjX8LkiB3J+1aR+ePVhNZDppJz3awfUo1zmd7P49UoF/tjqkGrN0bf+796
poAhLZ22HUE2DdljtqMsbxZSU7natamG7hunsneDBD+LObhcyn+d5RbP4xC3T1OtegwUwqHZvH4N
cV1t9Wot//l5k3Vhj1iEFTu1Jm/jrM4f+zFho8fK0e2+f5kv+d4cPHkFBwNgc1Jh4tOoR3GTeiw+
B+aaQ1vY1UXMq6TKwBbXivmBE07LiaqB5iTjkRsGvIy0eCvOMf5nGUuH+9poznnuIw/OqbdrpSL5
79WgvT7Q/TYuWmdX65fCWzScRGV5P609VRDamt6FDnQL9Grt/yk7zdjlq+ZGU9vZl9i19a3O+YA+
2JpDFO/SWz9p6t2dqAUWnXAeeoOiA6ecasTK1nZOXWf6V68gakcSCBLGZKQwia2VhPtmyTjhTH9A
we1uB03JzEKQf9OZXa0fu96zzotIjCdjSKqAw5nbRLGPncsAtoQN2Sn41GLA6CPJcwEJoUW7aZbk
YUQAjkbLmB4KR/HzDZ6GK22489anIvFiG/dcpUmxNLcyo1whWANvJnbCUnr93YvjtdtKoOU9GwC9
r6kgAUjTWLXKkLeY9iQKsB/X1X70uFLIDEv8Q8BBsFMT08k2DSPKwKlqJIrYv/oJqkkHAhwOuevx
tWT2wejtBxXLirdmbWRR3BYJ0oZD3rmlAuvdKmPzAYGHwq/eaUvj6hTFHcCOY6IpqP1Uj2hjpGle
bnDPsoMNbQP9OydQ71p26ImGMpol9x7dNoFXj+ecFEg+Rc0MMpS4jrv3KJF8ikuVPbbMF1K41ZXU
9T1XNRNOoEJiDmKZeJe2yR7ARJddChRv1J2+HV16WcZ4RSVuhdhkU5t8zIVrHfPZfp+bWt6soVYP
Qgwrj2thRvxYgs86jveISMNJFrHxcX8Ubm2fGUq09fI66xNfAtfEU1IIe7d0LX9WUczqWJ1+sKxm
eXHI3yEbVca964I7DX3iUe/E+IhS1WpY70s2B54++Q4FHHkHl61ZdhuWQ/Wa4iTE9KnAjlfzKS4W
1ifOveSOSLRQeYb3z8pyXBrbG7ZNi+vLPYSpIi0uD4NjPiG9dLkgyP1pRhzz3mt3/jrhJA8Fckyp
1vrqNj7jU07AkPuwsg5pV+h7gi9cwrO5W3zImd73Dq7boPh7RLsaXR4lc/ZjW1vjBdPS2hpSLReT
cpqItTfcY3lXh3TrOE+UVzgX4c3jbZlsta8aWbx5TY7iRMzHIiY4q/Fq4pLIIM50ltPwSw/U52fb
9K7GDiJ9WqrOvC18t2PA4cSMsJPcfZmqtyz3ykc6DMfzZLnxe6MtxB6M4sNAXdhUGuGmValm3zUU
ZU3WvDWme/0Np8ZX3x4/fKF7UTvfxdFmKcc3bzZTl6aDxFGBdAbkpNUd2n0nFZi6KuB0cwvnP2n0
LccffKQSV8KzMCpXDNIbDVZgWRUqEE7ySRFuvPbS6TZdsX4h9KDPNLP6Qw+GTiJbwV7MDkEiRxhk
UjtiiQNOOhMDHQVRqyoET00njd9RloFw52aRy+bGkAPDwEuDg0hd9O12GadDhZpXBiQ+gGfiL5EU
hsUD2wEa8plBQraQF99GzVcXQ58fTVot9KDI7vyFVHML5gVzMsgq/lcnhndekP0kbE24muz4kDk1
ofSgbHR91o9coMWeLkP3T1X4wJmYkjcgDpO/qHN35Zo6uDyG0K66SPm5m2IfD2OHApMo56DPEyYQ
DUKMzssQ37jamMuzXpawTnH2NAA2csT0pibKW0HCl/NHwF/rvZeUqOwlZN1CaHHiayEjQZis70Xq
BMiC6iaKcUAygmK7umStHrq5potHsCpn44/jurEIn7+3zAgwXzITYWsk6neuZHYjRO9sGmdiJCtS
1aNa+OoI/4qjk/L/yzgfr5Nx9rxWPhTWEv/plctH1zijfltKTf4sdMj8FmXZHP1VX4rITTScApNg
Bt9i8gWBYd80nuRbgQB1FNOUNcAxdvqo0QwQraSFTvOITD6ng7Env9J/DsmahIlPNYRhlu2TP8rs
gobVRPThcIpOFfFxJJegbzQEwwHI44V87fpbFnl18eN42jblSqWEEBpFGDZhOYKISbg2VF0ulC88
+cKGji3TZQ27VcKxVrPX3VRCSIHmVPpfCgp8vNo4Cpc3fEE97UX2bR1m+bLcVAPO02XuU4w/uVWu
mX+mXiGdjc3YeiJEDEKvnKjT0vVLxqp96QcfPCtvsFxdNbzpPRdVoDK9Q6Ab3BO9nACK8yMRqQ8U
eGAEfemuBKrM3UDW96b0GH86K1z/tXPGdt84LEmbKkNGGnGYx/9m78ySIzeyNb2Vsn6HDHAADuA1
BoLBIUgmmZNeYJmpFOZ5xiJ6H72Ou7H+QGWVGIioiMt6aOs2azOZpCoq6fD5+Dn/AGOEi2HoEm4h
iMCbrpkmsGw20hn1NNp7+OnBhj2j3AW6ZnyvfAYz0IXP/emXlNlnVodNaWjl+VP/NEVRzdxJdQLg
g2LnerA4ImIz0j5zmHxvqSruKAs7IOehCvW9Ml6hfRPdewh8Wzi1ROyF3pz6b9IZnSfbv088Sh/B
rWM+emmQ3kjfr/5IM53bybsr48kln72yZEMIUHnTFUQ2LpJJuS198pRGiwrDcGt2oA5h86maAaQ2
vTWysNk0lWPynPRwHKdmovsVdSDPuiZAMX9QkzC+cnN4LlhFOL99bpk/nFLxPrVpFlwnJDKonlOi
H1ZJpSoE9pHcWIVmIIyRZPlKNSBOCHiJqVZd+3H4CcJn0a6htvuPtn5jGdU1cl3DVVH1FI/zatol
Fsn70K82hWrcxlMNM9b0V0o83SEA8EnJ+Yke0Jogk2+OINpBvb8L//+Sp/y1hPQfgP//exQB92c+
i1ofyXjPX/Mj/1sS/NfXzaD8f33q/D+2/wdVue2zqtz7b23VHnAD5v/+FzlAyt8cE6gcGHzkWSHd
/JMdACT/N/5fBH+FMesBzqK/v9gBivob2rwITkIaQFYV2epZmvAXP2D+oamTdcJ2mvvWRPFbvkeV
Wyz03W1+0/wRJvp7hoEI8UJ9UQo7CcISwIZl2AYbOOpWdf19LKsRkRVxrcdCIRaIp3Vl++Rhf1ZK
+aKoU7dpUJHIgLCinTJYnzRMnKlUkmlCwwXmPQye7ocyib+kbt+1Bv97C+z/OQ6KA7/n35NQ3DbM
/ut//VS4p+tvh8tt/oN/S8BLnGmkY6m4iqLb+q/1pmjyNwtfU6nqM1vFwqTxXwtOE79Jm1WKwCy+
cJo+W9/8Wm6a+psjBHaoBuDvefn+kyVzQBfy/6Xp/1aMfaEtaYFxUQWUNvK+NjyZV+ehN0yUAfWZ
Dq20B3Tz5Ahshnr8qhKZ6nr8Ie5wpYK+XWmX1LUXnhrma7s24rVC2jPnZumJgz5eXnZF+BAg3kvu
uzNBAKcwwKv+TobpT2KZbe2FJOj0+MubKfo1Am97fKppodsCapuOJw7OiYfkG7JBZdKX1QP1++o2
jYqy20ZONl0hM6I1mH9bSEXaU5hfTT5ISxKVmK+v+W+Ff3XhS2YN6L9pQK+DQMUOmzNh6rrO9xx+
Sa/V0BjH4CHM8OdE80EiJVsnhhqsekIjpHrqSasoZSAc0cOa5l0E1Zw6CpYUxdrX7eBWRErTrKRE
hfeCwu+JhWEgdcR6naWdHX1xBGUwW+QwOfsgail1IGCRVRuQiOnHkdfJiOyFpua3nWiyYnN+VOZf
vBwUPAIs5kgTOhyuw0ExR9uAH+E/UAgU33Ozzb8POQ9DGI9U71G8/9ylpvWIqkL+SZWRvz7f+jz5
R63j8zL3WLfIhxy2nqpGLc3a2Ud+FXwCJNR8R4SZYgM6iu75lg45YH9NPqpOwKtYitwd8wS82Xk6
oWxJFW3vBbr60dZqyNNpq11o5FR3sBPmujMgsKHWfNhIl5t+7nv63ide3SSGP3wcfFXdNiQ2P76/
O9yKpolcsKC8JA5bSjoBAhQaeqvJ9qWsZflgOVG5O9/Iqe7YDoK90GVNfFkWYwaUIwbkFT5kmgNz
pzQDHFeM0vgQ5c14wdfo1PQ4sARBsQOvAnJ12J8cRUzNC+MHo5rabdcEfgV2vm2HC+vtZDMkbTjG
DZabXGyzxulHC/40gxVPL1Fa+Hd1iDbJ+WHTDuOJ17VmcnrA7QXXy3kzs1bfrDX41EiY2cFDHqpk
m5GH7bKrzKupshtA4BHPaZ57MZnqJhsawckb2SmqtMhfWq5ECOOSlcOJTpsorVlwKbl+CHAOP2dK
ZG6Sm9vXTVbtYn9SrzsF98DznZ77tNjJHK04jNgCwJtlLLT+IboDoi61vRA8ISLUhiGOZZ+DJP5O
LeiC5fqJDhGTCcPEDsO0jKXHmdWYqcOTdd97sb+zWm9ELcI3L10X88m36JGUDsuEmFBqeG8cDlsE
H9pReeQ7YyduUoR7Vik+lhsWV74uDRV2nicQxwIzB1DQi8wvJqpmkDsj/W5CqH8n0AB7KcsmehaR
D/CtUil+8YSMPqD8kl04eeaPWX6sJVjQNjlhSaBy+LFGK4pSCLGXolIoY3TFd+mbJEPgfKMt6avX
pFTMD+en/MTVwb3xd5uLM6gJ1KGNGmMfCb5pTRoXtYJhwJzEppwS6AWsnixBFArgbDLeyVoqT+c/
4NQ6sHAjoNhh2boUi33WFrUTcqjsLa8Ztp1S1fdDEIQXFps2Hz3LobVVVNLhOAuwaPNXvNnNda6h
JNeoe+IKXd+2Q47AlQg0I+f17HRfgAcHX5Wirp9bZySimfQMzlxFTmNrgNOGeaknUoGOlwKXOd9/
7dQAsOlsDmc5B66Ly3uC31I4pbFnHdsbKKYByf8w+Z6DywdFUoWfSr1HLa6uKdpwjw9fhszUtgF5
Lf7NcR5D7Kz/TNKmv3DMvsaTyzFzCGSgjxFmo/1zOGbdZDp9TRGzRa3oxgpyAWQuhmhYA5+5zpH2
em6rOgfJD9Whqvrws456mL9C1Y36YkIMv5V+JXZDMfN1UqV4OT9wJ8eNdyV6B7gVccEdfp4s2hoI
p7pXKjNz0cGtVlFsX7JiPHEiWng9EQkYkjla3p7+qPnAY7p9WmhdDIbZQENUjUgiTl4DADQa0gvX
9al7BwkEXOcJ6FQbp9jDbhVT1yMnVe8HleKB1sw8mjgyfq9kLx77KhucFZJdMWhwFfauEWrUbEy1
e/YmXfsP7hy2JDnt2TYCGv8isIvzCCkPm9yar8jtFLZ/qmJILsQMJ/trEzliSQJfE5WBw/6SstO9
OKj3aYWObg8WG8h4XUG6CvQP4Vj1XL0BVsqp7+Wo5Y1OM2MlmwCkN6WS8yvqxGVhzWGLNHVuBX15
/VVNZVWhUu0B5hZrRL++FhSWe1v97kFik9Pk1hdtak/tfovjTecCxDqPKvRh9+PCligGFCjvGxGK
MrAQURAxZ3J8s8oNbWdk+FG1o7gbkumzMp+TevtkQihqtPx3NOzsC7v+xK4iwcPKY8mbRBvL00i3
y85psr0z+dWO5U1NZjStC9fycSMOyUHundcIwJizSW9PYyXzq77Ky306iOBjqIb1ixZAmj4/myca
ofQoWFI2bwbDnK+EN0d+ro0oIJn9Pm2N6ofey/hmMuPiQk/mLz08Ix0Ty2282cg/Ya+yiC8yxckV
IF17lHnFM8nUZudNU4Z2V2eiNnq+Q0vjDRYmjxId5ztmx+QsWqyVUapRbwQVSvxhhooFHNunAGUg
sHHDMG37AaUhUUT6R6q07Q5x/eHbqIngBi+gex9waQGktnM8FFuhgq16mGgoIOg12qwXvnM+F94O
CsONnqQ626BwZx2fG6bpjbon9jnijPqq6VttoiYEF9Y0ZZit7RoxsDU2TAjKyL7G9Uw24wh7Ice5
8/ynLNfA/CW8E9hhMxgPmZnDNRBDzAdfNFJPRu+OMBRSoRqqF+ZluQbmFymOh6ZmcIaRsVqE5iOC
cUqDIVefVWBW+whLZBUU5ZhFF4xeFi6nRMlzS/O7lwhG8g5YtNQCYesbFkA6NNXTpMjIhCOmWjdh
7+hXYY3EmDpKy6364KnC8/sROqTys3FK56awyunl/NgexVSLr3EW10NoIWon8mYfGnV9zyUCylX0
7SMVOAq8htyWyCx9TGS4Ttpxuin8vMNBetCuLYlo/joXCtXj858093+x8N6Oz9KrbMCoIapgfU69
oiK/oGl/oF+WPPWILa+82KL2hTbtNo6DHuhS+d5TbR4PYWq6TaaRVLezCEjaDEngEB6UlQIwsssG
sEANOvZ8F5dvhNdGOGpwnyRn7qhzwPLmVPM6paySmCVQNOJD3kjvqi9HmLODy/KuNuhfDxeM649u
6LlJnTy/Rf6UJMJcFXjbZIK+3eQ05b6uYbeuhl4AyazH6dl2ML9klBu86YSa+4QHNpDHocIQiEez
Ya6QvtScC7vt5CYwNZMtzVPYIiw5/Bx0ZBpTS9BzFL5zO3UpybywMyRE60j5wvkGrZCnBgx7Q10P
jkw3bYg6IA+D7DFPi/Lb+fk4OpTn0SFu0WdTN0TgzcUR03Sw56Te7BsYh8pG5EH9laKcZa/hl1rR
us2c/j4vx7rcDqSCcM62CvkTmEpT3ihQlUHSGTa0QsVrWzcKRx1qLiYY3Y2RlvHPC986XxDL/cHB
zJHIYUiYszg/uDXUHCjrvgPBPIGRM2SwttUJKlsI5ctC3rVRSGL4dQDPu1abR6py1k996nn5MpPp
JfPPE8ezTTaDAQRCYHNQH05llbSDD71jryGvEa6LVu1dqSVt958sGQzvbY1ribBDLjZNYoNiFOHc
b51ypeA0j9YInCUEVTHCCF6c5ruszPGE62Q7lespgGsBjUdP9qHnlykc/r59b9qUhYMhNS8/Cmdo
BC4/CjVXX0y2c1/bo3PnZ0byhIx/8Hs4Ff3z+Xk/Mcy4GeCjS9KU19LyoLYCz4i9RLkHPTfsjDSV
2yEulQvHxDyGi7VFllHHf5fTj5TZItwCf914rQBBVbXGtYecyyYjXfwUxwVKA06XXTL/PKpJGPhs
UVrEz5BHO8HqosFs8rq06rv72WPpi1oVjYEYcY/2S2+3iEogsj+oV/WE7R9E9Q5+uq714x9Z5zXh
hWuHc2fZeWIy6k0Yf3FHO9RIDhcyr6dgaNviXkcLP4C+gUD2VqfO8GWoJge9jKb/SGxHNSKIib5+
GDDcVKRBy6Z+HEhd6WALjMC8j1LPq1cY1WWIkXiB0+4whJxiV2iIT35WFaRZ8UtM1Bul1WsFimjD
2LaVCZ0kmVCMWQvZDHttKuLnMjLLH9QDjAY2upYWCFTYFZaLU2akMBmUoNuaqaV8b7M2furCKgbH
zp34o6lVfw/saPxhyto3tnmZwCLtw8S6HoB06zs/jYf6vpEdSvFla6Y/xkZPlHVDMjTa5HrafqgN
DWklnDuQoYXw5LVXquW3Iy4FIv4D2Wx4H32nKR/Kqcsh7AtsdwCqhhGmL3n/FV3yEZE0oaBFlcdY
TWysTtfxUPOxZukgeSUr9M/thzCEL72mcYE2MfZE7Q0G8Fi8OIOORmRGtWomvwbgUUYEUUn0DBpH
musUjgYQwx5zCNZNFdrhjyZGBX1d425mbIIKSuhK9OMIbTG2Few2nMrG/anLQc9HXRfE5oo/ZcGV
z3g1K2tsO1v7ujIQx7v3IM5hV4IHDXjTVnGGR9iJtqt7M7XewYaqvUbOV/szi0K13zT6zLrtphgn
Gpyo+hLwEsczVLkejR7PrqZ9qpfgEAW8Z3BtILPtTSWTgQmMkxzBIYhcyccm6pMW0WMjfhGdWbUb
p6tDEOfofSMJ1PPwXJWohZZbxJNGRGhrZmczOX71pKQ616aQiXiSfSJgndUDGjGdB1htDWNBS7YT
msjVtcbkfkUjyYfLJGANr5Qgzbx1JBrKj0rSIjBjYeP0s1bI5XqTMvyetyKZbjI1B/DmG171I5fI
pe3LcMQVTwMll4DpbPLnBnw39BvUfrFLeMX1ylAzH8dGxB/8qWQFqWNS1iDPZo8SQCSWs84rB2YX
pVBWNUZsNdretY0rbW/q0XCVjxlQdDBmHUZNBalUNFRGYFltr43O1ne8tNoGKZCrO5G0Ubsp8sj/
ZjRBg4KwnlnPuRyHF30UsKiASQbwME0VzOsQDfELuBab+xEPXlivYd09dl7fPWk5hblVy9Wfwsp1
xB8yHgrtquqgQ6VT2N1apl64epKzS/uuvs59PUAaweTXrEvHk6u+L6KP0hq1dOW1VfASIh19h/ES
sB60rjKQ/doEmNouWrnLlax5aVAdfxgar85WIaCHHlZQ23xqVDvD9GgInGTbTj02FJOPBQkKQx3i
Wq9Xyv/HL/wPagQqD0YbzUsHoUnqE0Ql/x7P8F//M/n5jz9+/gO+cVH8rJo8ewuhOfnL/olxUJ3f
NO5jpCy5vQhNuMB+2dxr/IiUkOQWnbMKxnzf/ALVAGSgQDM/rq3X3JxOjPc3xgGjB6KJGZ1gcwXb
70E5YCJ6eKktx2EZnTn+bLPVGtGuTW8DslOW9jPtkJIk96CwKrVxH1sb0W/Q0BmnjyXEdOBn1QY5
EjThTO8mwc0KnoG1brhG4mvrB1lLQ92B8C3LR+ntJ2yaPMrk19b02W7vIuuPEGJJRvI4bH6UxpOG
obX/0nm7AHSjtUYNSDPRPXu24z2G11ZxU4rbWj7m9p0RPXaIdvD3W8W7ncKHenBtO1sn3q2GgoyA
i6igbDQiH9/sLcP1UW9W4+9WRqDyoXc+mYhEKT+xdVm1xr6aRlRKqhVmcEVyn0aPRreTGgT2W3QB
ZPYymKvZWwz7gehaVLug/yYgO5O3X2ke8i7th3R8DvSXSd0p8WdtAk2/s4J7r75OAUmOtwiIVfye
/koW11HimkitoJAxJZ9Q6eUqQzkiR69mdPE+NEzY5ndaD8fvti6uh+BG7+/H7nFUV7W3CYKbqfuq
5FdIdK/UDpb9I+LKHhqd3XU1fdmYPj5IN/NfwDKMz8Hw1MYvRQ/qNbpN8UEy9xWKbPWzl9yjvamY
6yjeBvYWhyuij3gCve+O8qZCrBM4YXzPiSYKtwwe3n+QnAbj/V+IoBM86f/9UXD3s/7H6lvwLf1W
vz0D5j/0a8tb4jdyYsLgvSM1UqDzvv615W32NRU/LGvJtPMCmaV0f215YXEYSNKYv86CNyq7AlgT
1QA8eC0OESpb71LZXbwTTBVoFGnvGdoEcIYH02EUi1coEreaCdwfDv/a1HtzlVXyUsp0kcH41Qpg
Ips3M3C9xaMPAbXW0AduRB8CGpYXENlVFDpixYC1z+29aTJUId9MxONfz5C3AKaTPSN3AY1MUstf
pjAm/FmQ55aFmxoix92yRlZKxbfgfCvzRLx9A712TTfIuKlzZsKcNZTfZkpaP2/q1qsLN0dfzt8Y
KLjJjRo4+MOqDoYSvpbDBTJAvt6NSaOMXNBKcqNnGSy8SivNXamW4HPbJP0eih4mU58ha4f5QaO3
rigsvFGDEXGcEXUq8Qh50RdXbTiO0a0hNfu+JSX8UGjoW9R1o9yf79wy70LnBOhOyzFm+IEplw+8
PkdgsHU6qIKTYiCLJeBbGlmASKEdiI8tjopw5lEWAL6N/l6ldteGUURXI+QugsQS38YLH7RIM79+
kAFFDwgpj1pzWUWQTh4QiJe5Oym2vEEncPgaDkg/TESdn0bFSR6VSUdcEvfnFQ67+gbzFuNC+ep4
YVG5JvFLGRJMxlE6zszxW4NrkbmWl/SfQ1nD+7bC8UIC42hdzek3gCgq/wByuKyRKaGaqT4SPG5Y
dCMqgXlyw9MDuijVqgujerQ7OXwkSiIcNjREmvFwCRtmIzS4oIFrpFl5S6J5+MwTC6dRO88+qsOg
/KH5VRe9d3/SKkwt3TDZpDPS4LBV6PlkyBrHd30TbdCVGg3JTYsb4vX5JXM0jsR1kuQEw8m04YJ8
2AwkoK7UGq10QwfhEKxZYtSf2D1NUr6zjmaqr02ham8RR5ISWJxyXuHEmO70yJYgNfNCBua2Vqzq
r8sT6PhpJOoi7fDayBxBUgvgKOVvh/2JMoGXQlQUbughcorqVHwtmqF7SCunuk/ai3W7o8VhAbKm
2EWyDq4mGKnD9kIuL4fnUenmdv8o9BCHH1T8WqXbpoPyA3u4S9YAR9uLBtGdR6t4LiTpxnIUOQWR
b4OAltoY4uDJ4JFVCsz3rr7XVkjbkLwCV7zEbVptJlKpW4WrZQL1OtHWW03z0v+kFVrSOEGpRC3R
PVbYMKKJUbh9VXrbMeq/491aX2hkmayflwSRgrQIC7DCI714OEWI5nYlq5K+GLPEnzabDmpTg0K8
9inVRnlne1GMYydpKt6/6BaIzIcnqb4ztfv6HRaJQHNeKCqvksPvEAi6mMJj5vqiJvmUUKCaMtO7
Or+hlxiVv5rRWRoa1msC8NphM2EZS7vW6C621wiJN7CkebNv0Sp6HtPuJSiR7w916FVq7vphif6y
9vvgDxEmoxQbcw1lAzIhF77q1KoFPMfeVzXQ6K9hwpsaDb5OsWdqRMuj3r4onlCuDGxj/oNGyHty
SLNquZvns+FNI7pJkketaKTAjctVFBT1ySS+M0n9Or5AUUC/cMVRS19ENJR8QIHgUep68JOvW9wQ
XmJOtZuhtqILh/P8q94kkP9qSgowOwzZDGQ+7NDIZHRt1Rb47ja8YzI7hdllZpsCfNS6HWJlhQ3h
uK3UsXj3prFJ33J+GtTWqQ8soUSe9AFdFHnhUo7uvkatmd2gz6y4QIyQZSQ6u22tPv9Zs4Lv+zRO
kAjE6lN6ZnhhUudJOxgD4MAzxpPzQQIAWiKCFVXqSD07uSv88k9VVaJtMc5MtYY6etyCQDq/fY7O
8/nJAMqV7nMugag+HPLas/06pb6HUCtSCesKv3Kx6li+e3RJ+mvKIt64TTtj/Hi+3aMNMtefiGUo
YVMy0OYX0tu124CYqCIkdd2e19I9hUcMV6GNX7gdX/E6i9HkeaGZvLiEwaE4JzjebJFhBp4O7Zi6
Sas0H0vbHncOtN1rr0qV2xESw3pWCdkFaRC4jWIle6u2UcVOCQZkm05fGbhxZ9ipWaAV10sEQoBH
bv0xd14QvfmSGsn4FCtcg7xdOleihIozAoQ/vHyazVD5xY2utKhQArHcKIrZPukWpvAY8iL8nHTq
LTJQAYJaVbOxDSUkP4txUmBnods0nEmx33pumgzxvkgnOdtnddt3TwM405nSxcnAs2VxhChOnfTC
GjM3wJB+g/AQYKuo+3q+kWWBlFhhJoGRrXJmSCtPzMNZQKtDScZ4yNzKS3748FcGib8cHpLK2tG6
EOvv7DHQledMnbYRbjOr3pNu0PpXQo/JMmXFHTzUajUUiBue/7SjE2f+Mp7NeNdo8yG6iC5aj3yT
XU4sfzG0O3gjOCgWugMPFnvGTvPZAYJTAJCdfWHjHQWii5YXY2KWTmS3vZq5aY8/Aq5mPezs0dqg
uJr/J5Ns4woFwY4tfhTzdpPo1bZH1KoazG0mS3SYZGBeGMoTOxrMHOoAHKNzXW4xlDgn65Tf5x1d
Q8jQU+ZVn7xP5+frVCMwiMFbwUGagbyHK0lVzDJUBwVFS81GR6MVcO/xrbgwN6dWBXkJsGkq5kXA
OQ5bkXrlozQdMTcEFwgpGPGXwOvNzVj3OYT+Xt4gt99h0qdQZXx/ByXxEpab7EvdWmzILg7DNsmG
1A1wQv9kJCpC2BXqUedbOXHJ8Fq19Ll8SjCPM9PBsThhEKmadpi6qCfL2yzJ+j2nYoA5UWhQ/DeC
b+fbOzGgTBjJFxpEcEydp/XNMSyGfigFXhau0tWKa+qoi1c4XLoRDrUrwCMgsTuLeyZDzvB8y/P7
Z3EBAJQkM0aVGNKYs2jZQfO667FocFHXrDbYW+rrqZ3gFsdV9CyZ1K1vwdEi0V0iM1doF0riJ9br
QfPzKfCm4y2LqFDaOsGWzxhQUkfSEAHkS3SYE9NpINwNvYFZE3IJQIkHTxRebdKKY5jXA5Encn8o
q2gBnjqmXjUXDpTjQeWw5EABv0C8hHfbYa+o7hFV50Hi5vwMc5r8S8+p8NW2X7UTJHdgHhgPWPhh
VTR09u78lB4vJpDy7E3KMxw2FDoOW+91HzVrqRZuVMYPnNHOxmgt5aFsqwqPGIqLLDJ0t1ArPt+u
fjzMGrRLQiWq/LywrMXho+ll74eAkBFKCdHeibHapEAdGZaCT0Kp/xRMLy8QaMX100BF9J5ngFmv
+9FTEWLwB+czCF5MrKyBY0OOlfxa1VpHAcUwlG89fhURFZVxgJcf2RXKTS1Y8/WMqvigxgputUXb
8mwRPprg66HvGtLxWCd8ysymxSTAz39HZglx6MIuigLt39pGn2HYiFKR9lcdHSf8KvM++D220+rn
+aE5XuYaUBbeX1zvGmXJecG8WeZ9kw6R10WFazmK+rXmxsYysMq/nm/lOFYFZKXzmIKKRTZgyeTJ
uklPFTzvXYUEB8px1EVwXPP07MVGP2clakQWzre4RJhwk80vHugFGq9/yOqLm6CkxAv8HXsR1TTa
nUx772YGUG3YHz6Cil4EqBD9wiEtEG6sKhE91FZ/KUg77vf8EVzfBCnzG2Wx4NOhziHweanbOXN0
njhdedOWk73TBp9KVWr52i3GR9Mf7+88FyALHUQLr5ElMF1KD9dS00jdJrTiq6jI1T0DpqCGWUWb
oW/AfQYRPicN6sZWXmdXUYnjw/mPOD5q4F7wJgNZw01MleNwZWGyijRzMHFzZHrxkuDtvsMGEBen
vgRZ5weI4ZPLj26joOmvjDi2LrR/agUcfMBiBeQ1kQwMsdRt9SF/KpspehoMM96GXa9Q6DSLWx+W
+pUS68m6M3JY7zBXLyzD4+11OAiL7eU1o2qBp05dfBm++U1mfzCxqr5wR59qhEK0fM3u8c/Fod7U
pLc7oc6rTA8e685An1yk+vX5+TzdCrCY1xllYR3OZ+DHfVtUxDeWZ6ibRkvFY+WN9oUL6jgphHYu
ZXBYFSRgjKOjQu8cXPHskjAKdugqNfrgeajHZkMVQbnHfD1bl+2ApYDHcz7LkonQboh/2kaib6dB
kfusMONrH7sFcDZN9O6g4PDjFmPQyiCPHK1mOnEURoAvG58QYmk350d6Di0OIx9aAboAf9kir2Es
5jMIeh1xS4YgM4rko441wt1UxuEWPaoLr+zje5GWZpiECQAW/N+iJa+o/Lg1cIEEfK2t7QqtGkBX
wbYIq98bK7v0BrjU3OJNj5mNP3C50Byqf2sdU/oNDiHeTup2tJvNey8M5Mn2qPDAhgUv6xwRBxtw
WWGXpi4C9f7HVMdIUakDRNdKqyErjRb++Yk73R54a3AfJHCNeWLfXqZeKm1/pD0va5U7ZAKtbTwa
AJ3senQFcKP3twcwlBoyFBaeiMuab5bVatCPlJaCMJvWUmJFaJv5t0mb6ltrSvOr891byLTMlQOq
OyDkkYzRcYNA9OWgfxg8i9jLldjlrsN4J4r/bAp77TdI0fnZg6LiuonZwkoL47tIKW9Cz95Yab6p
tPgKWaA7cJBYbLbRVSjxY88LxHFzl1BsE6Cwd2HqT9y8pJVZOOCA5uLDYirAduFWX1BBNBJLXdmk
H3T9gUo9MtJj42zSSnMuTMa89xe7lkoH9y0CGWzcZYwDoUJDvlXGrq5WvatbWHLaTYgOTR3d+zKT
N741QdKlzHjhyDxxMM8MVCiHRBjm0ROt8/MpU/Ihdse+NTGliMpNnQe/jJf/bblqyRiZJx9QE5HU
vJmQCVjEMoqlTn3uBbHbzLDrhILWlZUFNVA2x7ruqym8EZ41fUtQRdg4Wqvu1W5wdniAxDOIzd6H
SWVe6Pk8iYshNwB8zUAEioK8nw7XI0CfzMNiN8ZD0FR3etYQ4agQGHRsYS7M7smmOEnAf6Diwlvi
sKky6WySu/Q+bowQKVLAh+jrpbsmdj6f32UnppPzinIqweuc+lnETakoVcOu7Yi3ipcCyi0rHHbs
6MLQzd+7GDpga1QgeNQDZV9mK2p1NEYMaSPAsawcu9Oc5zbq1E2LnKiblV3wcr5XJ8bPMV71AuCU
EaIsAiHq6h3vQT1yHV8zsGirhysrrMYbu83yC1v/ZFP0jLoHXBFqj4dT1Sp5OoQCBFSQdiij51ih
TKMudrKNjAv35+sKWwyjA7eY6iMrAzmL5WTVWt62nROShNf6F6cMjLXTxblrFl21qeK0vq7USr2e
Mnx9ZCmNe4hf2Q650/4WORvvKQgNYzuSEftDt3yzXCmD+bMa/Q5hiirEwzGNsZygfgBKO7rFRFri
ee91D/EkvI3pDc66HqtLrN4TCxAerQVxmMwq2YJ5fN/cYq0q4xLofegOFDs2sivgK5sIap1fEMcH
NDlHOP2AQCAdQFA5bEVLvTpMUERyc6DkV7lZyG1n2q07GFHuSql4VyUX0tX5Ro+XBpcCt/PcKwpj
SxKmPgZQfpAac8m2xFch1MNtmYPXsazuwno/8frg1UMY91d9314G5dgIBmpg6YHbVrni9q2NaKre
iBtUBfVtj0nAuszL5sHsqSD0PY4s8O2zCzvheCapzwAIowijc7ctoScdT7sSPFLoVkCOrsw8abbm
gDvQ+UFd0qC5GWYeDMldTpRZRWgRRbaA5WPoboGbgI0jBPAVbVtFiLsqE44nfgWsETurBmvaPNsF
XuU/jE72u+8V5h3sJH2FjGx1q49IRl/4sDmtc7g7UXmcOR26SdqZr1ysMWoviFaIeQ6QA1HCfliX
g19fm+kkVghyDvsMexRcDbp0g3mYdT0VIPOnKpy2Xg1C6vznnFp8JN0gtc5nO2+bw68x5QCsO5eB
6yO59BXZXoRleQxtgiE2L5BNj2MRZn3m/ZG4nRNeiy1s1lzPOoJ5rsryJmNaz4owVK5GH5s6tGIh
9vpDhthndinVdmrd83ZBm98CyYzgzWLMRduE3QjzwRV4L2+HAQNYDlCDvEvXo/Ja3Bmjcu+ZiEOP
xShcO9Cr53ePM2+amZnGLUpovOi8hcBqGyCMSxRe5ludGt21no8t2oGaeWGDnTjEBBcN0ERBUYPi
xuGU6nAM5Ph6qwlR3yiBtG/SLkO907ahZ5tAi9smfzcWBYwnOxoEqgCreAQcsmRWjFHMVToKXVmj
eF5tKFJejPdOLFc0GcmZkidWAUQs+5aVdjaVRuRy8e2nIbIfxtQGAR7YPnr1cZOvoqLpNypElitd
VcKdrPURvqaBCQW8OwqftnJH6eBWK7Ti0/un2ALgRl6J0h8n2+G4B7qfSBtfUHdKALLbRnkXYf2B
YUtuXBCfOXGEzmTduQRto/NgzT9/cxkasdZgOJ1Grl5KdLflbBBjGW0dXDgcjuMxUHRUWGATvIJc
F4uWYEyZNMRWXFsfEfA3pI85WP0zEuoD51ZyobVT63au9MGYRnuFgtJhr5pKqIEJlsjlBekh920Q
M0NcWY0QV68Cy8cevMUp/f2TBlCBJwpQVJQeFzd+lDhO2Q8OIWeW4xRVSP9KOkS3eqdfqpu+1qUX
J//8JlCJObmakC897KAKoSnoVY8FomjPQYPmS9XsCUDvPFPgGoCpklnu6pjcKJRjHVcptUStOq/3
dljjLkTWva/2hjd8tIru+vwwHGNx2b+QRzUSdrMOnrnYWJYVY+vim5GLeQ12USEkCwnnCIpG2G9k
GptXfVQV+8lEQJcu+lsE7DsXL1IJnAae4IXP0RmKo6HiGQXaiWCZQsDhUOEc3nRxxV6KOgzuQuiQ
t0Na4SZWxI9+3X/oI3TSQINTGAC2ivcYvogJXLWtDgPyKogpjJ3/ornBow8y1RlOOuOKjMXmzsB9
qAJFFTcqLGMH3MPBC1Qt4fGqYlfAqttMgSM/5yLorscJperzzZ/a8bMuiIPkrTGjig7Ho0P3PlA7
psfBFtPVtdJY5wC5LsQmJztpkaEAAY0qiJhn5c25Ar+P6FfB6YXDF0lsMp6fVHvUcKfTTVxnhLoe
bXwm0QxJ93Vu6BfG+LUXR4PMM5PKKpxqov3D9oco9ZE/6XhlJjhmGMFTi2RYW8pdD1WnQAa71GER
MMGydR70jBPIKaMHcoIvVV+4k+ZdFaq1aaCXIphwHYeYztrJTWPEtzWYFCOLYGYWd5bf3QFcXJdq
/KQW/Z/miEWXoNAlwq1p+i9+PkCI8fca3DcwMmtQM85K4i07OPF6csTjMMSf0zL/MUetVlViD6ne
ANm94il3r9vsj7HZxYrnqj0i/gByevyCx8zexWVx9b9JO48mOZEwDf+hJQJvrkBR1U6tbtnRhdBo
RpB47379PuikooliNRsxodNIWZmk+cxrRs24JObgVSJ8QO78HjXYp7Hrgz5X8a9U3leYGuFO8kNK
x4d41E8YuCEtP6sug3EJZj5vt4ch19dO0i6Djd3mVNyFCka+2DjcSW394fbG23tw4YJQO+S/VU3p
+pOgDRTV48hBjJFHQoAVBnTeYWHWd47z8fZQu3sclhmjEbLTMrgeahLO0iPA+Ot6tM8xXoMu4uFH
IP/9UXTGocRAJLEJBevUQWC+lJNzETn1/chOck1JLf/DC72KHuq/mARA4a7nUk9apmbmmJz1Vaom
CvHwlPIpu7u9Yjsfh4OIJJlDUYHi12bFqslIs4Im7hmclA7SCG90Oy3CAIb8v7dHWv+lzclkJDr0
tHQchlyTmt9uBmNo9DjRuRlm014eEYrUcXMp7TsN+2g/SavyIFfY+UrEdxqpKjAydJs3kUdOqa/r
VWaWUYV/6Mc+eTebkOFuz2p/FO5JqtVrZ3Zz31FE6HPcJ3n8EcJxsxxXq2jgzf0Po5gy7aNfgf92
L1hEqWO2rl1hzvWDKZzBJ9/LD6o+u3uBuiNcLxA4kMGuvxAv9qJqcZ+c+0SJAr3LZ3+Miupk4GBz
uj2hX8WqN7uBzBqSKYBhPtD1WAMWPqPUQelIZq4Hl35GjquFJdrx0igVhhxSXi5YK1opJkBm3BlI
l5jGeN/ouZ24DZ4BDxZWcYjH4hslfF7W9EsTq/XHdHH+MdC7wgmuMz5PwqyzU2pJgPUKjKufFPyn
B7eurEG/741KxTvdrLsPEX7a+Ggr4zCeMQdLiPUtZY48nczuhwUaNUiFA/VMjnSnuOfE18pLqDaO
fhqGfPhqNiLpvQyPq+5cGwP2iAKy1egVymCesxJ8sYeIovqXTN6OaWup53f4z6m0MzXjB4AUA2/w
nI5CYZX5c1PPgVqg2eq1Uy8Wt6Sf9n60gWMAPFTxT++c1RDPmqeLGS381M4xhtRr7dz8mlWy/NqZ
JaQsu+uaL3GttH8vCx1aL+7jyvF5s9OvHJk7/ibeUEZm6CdNzgw0Cioj6TxHHcy/tDTRXhvSINif
w5imXjGYI5aJqZVO7myZ5QvejOalz5Uq8dulVx5Zs365b6ok+lSnNvZ8lHvf52bcnPoZvq1VLupT
PSqoLhhzfnGEJWSsrVWEA5tKoZppmfXyBckwm+ZCCJHfv73ddvKCtXlFrYSmPSWdzc7GOyysS9kQ
59ygNFw59r9oVeD/2yTv5abq78vW1g8Cob2LgcDb4uoB4Uib7nqDN7FWkFdSU7e6HIejVlqQxzTj
A6rX3qXKKfqlU0Ogu73k+qhjPeken0dyPWIZ1RjOS2VMgaqE89MyKnVweyX37ghKqKt2GSQ3NAmv
p4WOljy2BtPSOqphNvoLrl5SkBlz+9Ptkfa+GSI8MoCtlb7obBawGPKFYtUkzsJMukBCJv1VKmbK
6/k8nmsyvb8zbCsP7qW99YQMA6yGGjDh6/qjfnuksl4d8MoE7VyMk3rP/hzutHwqz6jGoSniyAeb
ZGc1KRKvbgK8UaCQN9FqE/aWUuA6fdaqOPccHM79qhL/oIyhHkxsLztjKJo8VKYBO2x7xra6NG1a
kvCbdpN/DDMeE9luFORDheUJvcY8GBjASWuT2B/DCMc4tWpPqJrED9EgH7FRdj7u1a9ZF+a3dbbz
pLbkkF7GNI3eUJYIwuRowAz4FXp1KuV3js51d3tD7S42yqEUjQEFEyBej9l13JNWw/lv+8w56UZc
+X01G8FildrBfbOzjXQ61+hIQQGiUbuJdbj2MT3tCkLeJUVKALh3ECUY8XS13p7klhr97am9ZVhR
xPl9wM1zikRpP6kAhM/WAk4vStDB0SOdKiHS2T523QP+OaF0VyZFAWN+1Lwus/Ben6eDoGs9lJtn
nYI5gAtKStTXtmKAI8K9ZqqQ6KzkDgzhMB4z8uKbmk0y5gxWfupavT7LTSpdVKS1Do6Tut4+2+Gp
1CNbQd8UctAmZgb2NBWJpXJnyEVK06k8lY6N92792Jn9v4tlnvRZBGbafMaOD5UE7ZEAzmM7+FJX
/TUp5VdLDe8wq3625MGbsv6jivbywa/ceRlwkwbcAD4W5OaWhTlAjYoQiuHONtvMa5LCOaU9JmK3
t8TOKKi/rZ17zHFWauT1bk+BvMuFFNEjmW3EWnu1PKd2euRLsLPxVp4x1zOqmqsRz+YGkzMNzrog
bW4kINRj7eQnM+3SS44b2h39YOvRkZLqFdmf8CQ3sXFSzUY+5634eXu6b0/c2qgk6bO4G+mMbA43
pnrtbOFHFSwxVoyp0ZaXWtLUMylh+b2uNevy/xtv/T2/XWByr0aNDMYjsOZk9vUEJNe0pNGpjmeD
MgA247fH+0Ucv97aOn0HGcw4BXlKG5srRXXYNDRU9ABWVPyKkemC1pKcQoIO7U6zMPkTY/+urYbq
IzgNQS0bCd+PImy1DgfisNeCWrEKBFOcuRkIyArtoYuRecP6M45av4rM0T7FQwKSZJlbK/dazchl
d8Ap8jWsOC5u1mIShoRWmaiPdjPXNQXWHu/3uG/k1m/7SfveO0aJNXdeIAEmg0X+xynS8TsE5/yr
sMqOgBc8RekiZd/gcbS0y10T62odJLiujX6BTV7m6Slpr6tI0hLMUya/OnRkZBc4c2ffY4iW5pfQ
KGvHEyzV4yA6dKYiU8rJUiRjcZVMR1PWnDCH9Iw6KjMfkbYKylo+mak/UZ16mVKrx4d3Fl9SQ2qr
E67zU+ZZoSR/ncNBf5lsUVduVUzoStMym2yfVv5ooVEVZPj/5L7pLCZooCGfnvj1ySNuKo3upXOR
hl7ay9oR2nYHO0jIumJOTSqsqxj89WZTpSwBl2c5KBiod6nW4+0j6Y2DdGipJZ4+zw327fMc0DEI
XaVNkXTTESbreyGe7Toc7oUj4cZXtH2N6MMRGu1XgXuzNQFb0BdDs5+wcHuhIa6pdqK2naC12tmt
I5whR4J+rTD8MrYUjzj4FX6jTsNslEDjpa5R9cxAB7/waiL/hcDcQ2UVH9iZp9vHZudagNRMNwl5
DV6krW+KVdWzEvIWBVYXP46LZs1uI8kvhSj1L9hrHlF/3zx/xKoUuZBKQgiU4tAmZo26OoljZCPP
elSMHjsKxU1Mv55snULghBeN34TtSaTKX1O1dAdBx5uYah2cKdJnoW/9BjW3TLnWD3ErznD6UebS
ovfmWHxW0jR3q776aejD+9uLuzvgKsjNd6dLvnXLENJi12M18JANVXhGtbL7YM5QV5yZOqteG6bb
290fF1wA9dMc5JVnkYnQN/dggSpnESMmd5Z7kwhmzDCRD+ejPf1m36yjEMPwlmgA0LaFRCdF002K
mFodKdVdhCyat0hZfIrbuT/hDnJkuLA+k1dHaB2PQhVFazonyClfn/BiomWZ4R9PHme9q0tYvxSV
bPxu0bWi8Wt5g1oZa9viqGvzJkzYDLy5WuohaqbeIuFJciG7+RINQTi0R8jfneXkZSbsBrsP+GuL
sZtMvR1wWAewUBb9WVpSK+gWrLBNeZ6eUuOQ+fc2LIGsjE7ZWnFecQlbGJgURZKahHV8DitVvZh9
pr1W0aQh+MxObW1R3XVzn53x8kWNK7JKPxRYgydOIn28fUZ21hcdWZ24F8YGfe1NGFZNSY0uWRQT
EM8/CkOL3gls1O5uD/JLAH+zfa5G2WwfRIuMRrJhDIdxI1zYMImnSu2/VGlg5/B8uPRh7px6CpKI
hgQlPn8u58TDYALX2zDx4s5uTvTSdH9M5VNorhSqOT7Ngo6D4EWfZPllbJP3XU7TBMAjfhqYMAN/
eKCoYp7armvd21Pa2zFAD9ZeIkgPzuD1gaj7aggtNY3PbSvp7kgKc0pN+ROwtMFHxfmIlPc2PWbD
oK+CUCzkWxhD63f8LZ6bcF1NFpxCzvFQ/2OJTPWTWdfep1DO/Tw0Xg0EQE9gxuJHLuCOylGYBcia
Sw+DZvwxxnf9LTbQdZAQXHFb77JCs7sSpn+ELqiWnCRtjFAJahcvVEfKH5mpB3a2HBUIdm6gtQOA
5sAKXoNdc70AZIxRjsF7fBZt91JEifrRifr8gwJGACMEvfaKnuKwm1VWeLR7d94RhqbkwjmlQ2Rs
di/Fn0WZhYjPo1U+RKusZBqGyL2NGX1sixIixlqQ0zGZsZCjzsOXzLLuNLP+QT3jn9og6Brrgdr7
8NPEJMPtMsI9afhO1+MSIcHvt03/BIUChdC6/m4ZZXvCQrY7RZXk3d60O4cdAjDZ74ozXPuf12vY
96VpzA5rOBVqFzhWZwUOTvMHNb/dUUge+U6AKqxtmZ4ipxCwC6LzSBrps6NV+IWzfXAAdz8KmDda
QhAoOBabuaRpSgMR9SPAMIuHHIHsoxOs3OUmU+uWNZOggnawFXanBm9jVZkA/7LtrKWyyB30sKNz
qzs/6k5RTkYk8oOY8G2VgECaUw7+haLw2iu8nlrZhHpiAzlA6SGpnvXaVFzETOVTVMR9UERa5lNN
SU/A/6RPUlV3Hur28gnspvgAOG30xmHSqXijhDgsne7TDUTOOWys5SGpisyd0p4/pexQpG53dUAz
IFhAFZvy6/XvThIhwk6S+SS9M7qmisSROcQ//8MeXsXPCcjXm3dzGKu0DBu7ZhDZbLuzluTGyWwO
zSH3pkKUDOMC+CKluM0oGl55Iz0tPvSCQEUxW43Xr1HB7bm8TZz40itUBrwF9FwMZK5XLO9TRw+t
jps0kpPP9bjod5lMd8lcBBI81Gh88GFQJ0ZQzUs1vaDjYoEQAEqZgoS/oDg9oHzZgGYpivqggrAX
o4DUxXOAuACTsW3Mp0Y06iPY5wFvSf8dNBmK2xC/PDlf6nvZQNG4zXlbIBno7mxmUA17M0iSqj1a
pXWxN9EDOveQAJFoopG5rUIvSykQ3O6kYM5L5zkS02MdSfZlkXM9MBItf8buJ/diJ/xJUyr/GeoY
dYtlmF4qo1Rebn+ynY2BnB+RPR2TVXByjQt+e4cjpx2b1i4lZE7n2kdgC8HsEGrNn46y4ieJtoFQ
raKPm8euLRUYFgvKT8hMT67cJUimZumRoMbbK5RRWM/1BuU8bZmFOr4naaEsYQDgT/WbCj8ZgTKf
p6piuqirIYdcqJN/e2qU+N58ToaldcGbSl8BPZvrJWzxa2gMhJiDrEdMSiiPlZZXP+gF2fJJ1tPx
XIFLdtzKKRvN6/M2ezVCa8JZDh83VNXlhUe4suRXgHbzCzgxiUdYfjYTx/kQDXr6bSpBwp0cQLZ0
gRY1/xjHmvqj1kykbCurn01vGYT8rcfkdfJr3Z4lqkhdrt9NzSSJVQu9zLwwTHG7y7Ql+Zg0cxbC
ahTO7Io8DiPX0sAM+q2CxbsvDIxP/XAwJMezJbVJwL5k0dMwd+Kxyfvwr2mU8E6cnOq7iPo5c9ME
IqOrgpV9GfpK/6SMU/6z6NTi76SKaoG8pWyMtCWNge3sCPICSfyd6p3zTiBwZPptITNUSJl7Ypeb
ExGYNVZAVkwI78uQxj8Su+YElGkrvkujg0A28gPiS6SW/WdzmWG+Q/74jDp+tbiNxh44J7FanAe1
60EIgWv9MelK/4zrkAPw0jCby6zo1kuu0OcFdaRKj0qji/CkAd65xD02ha4qydm3WLLHL0Wlty+Z
rixuHcrti033yIuN/DHtcwlBNbuXCwBDFQWXYgw/mkNtPHC7WB8zaqMvdZKEp5xyUes3hTM/lLS9
nUsnJUJ3U+TQJL+x20r+u7LSznb10RHCIycysEy1U1IF9NokrACk0BkDeN7RN6VYhtrvFaV/lwxx
Op8bo5J073+yLkFcp1bBkQic0lyr0p0XKTWLd4NcGJ8yVEpyF/XN8P1UO91rBP5qla5PQU8ruWRT
IJLT6JONveHLKPL88+0jsp7u6/uOGhXkcdphiMO8oQ9EjWNNYZqEQdQiDRrGCDT06Nifrdb89Ocj
gdxZGahoYJDZXx9FIotabaKc6jhiIw9VG//s+rR+Jzvtkd3D3pwAiKkyxgn0uLZBIXrxUTxMMSOR
GgR1lDcPSxUaXttLX2/P6S0SHngtymQo3nB30p3dhCGpXdm2xAYNqqhFpklb8o+SRaefu0G78JDM
fqy3dPoBGPtxNMCTTPOjq/XXfDbfkB/BD5CJgWn1bC65sdKA0o2hE+SRuQTZZOauMTko7evFJ3Xu
HyBKN64Z2iOi3+33IrEpbvQOnpBS92/kfEuk8aHrwr+EbT6YsWb+7KslurSJVh288jvfhUIS3EIy
WZkrebNYU20tulyy1zqpHc5NbP+TtXl/gh8d/nHAzmfBjxNtDgqPb2JnOwoBbmlZGISGWfqYctLu
6y3Lp5AtowSRYeKjgwQ5SHl258ceAGuJnhZ4tesdHoW4szIMpWkrkr8OnTK7kZqMF/5f8z8sJSwn
6kccXCSfN4fJUjrdiQuGctJYdnuRxi6AoRo9yW45mNXuHicqZX+juQ+oe5P9OEaKNcPoOMHQjMBk
yjC3To5ktKd2UZ1TBszibuTxPUmGMvi1XRV3NZHEwVO+rt12jyOhQ46H9i3+Lpu1NSOB1aelO8GS
KFlA0ZAGeTzZgVhoWKOJ23ysJ7KTzMDb7/YZ3x2ZtgpyT1wo7N3rr2rIeZzg+OQEHeTuU1HgAKnH
tX0vDUirpmKMPs1l0pzU1FAPPvLb+A8gnQX1xKCPRz9vMzKudTUeRHBwe1Dup7mqFPobzpHa1N6u
xReR0Az/Olh6m5Uda9o0AtvSoJBC4beJGX6H7fUIus46aIjvzocsBMQMRZU3AtU6QVCdpaqDb4dZ
v6NrWLJzxRHYaF2VNzsF7L3BI6NQalx/xW9RswFiwiHgYJQCKaeh0dpAU6bsSa6S5qmg8npw16y3
1nY8DGgJbEHukaxvjuLQJPEEysgJpCKun50Z0Zuo6qpTWa5eDMug+kOn5a7WavFz0YxHff6dwHqt
05EnsFdUY4syEMaSxXLO8KFmjRgZTM57NcFnoFeRZaHfBRlMFtOXPz8Tvw26lZgaKyUE6cagLV3J
H60ZJg+alYsAHl7+MmOkA6e50bGzND/eHnh3tlRCwWVCDSIrv/64nTktDbgkPi79M0RDmtK3tSy7
yF3d4DUUlx+Q4Ppxe8ydijIlGBWo7tpLIpPYnMPeNJIQKSdOiBJ/LzPyF9Lz+B887SSv1+YhQChl
adyh0NXASqLivkGz142kNg/CzuCOnvMWTKM00zyxvhhSU79vjc58py4IFORskQCVTPNS6w74H/rD
Ae179S6juAYsE21V5OAK/qrW/2iKPHq9Pbvd7btqC4CvBJ6zRaTryVTG5ciKGoWUtq4M3uqhbx0C
eZwSfogMHdVUieIHLKI0V3HC5khuZef+obrL46JTcKUMtbl/4maxyLZ4Xrqy6Z5kWWRPYsInurH0
fPX5Lp9kY8gf7Q6nqBbpereO6/G9RB7nF0oq+1iHZnd5P9mXEWkxd+6H8JTlsKjTuTa8QQZR2S32
+KBKi+yOSG6FiHdeUNlCR3LJzSeRKdEJfQv5k2EPk9tWreU7iPydZGz2fFkFjTLxW/AXVpUHJAZR
TVM0WsuTWOhwn3qNJoqOwhcNVD3u6rOdL8WTjur/V0WJ0rvbX2vnCkX5ELlfYA8UvrZBtNxntSQ3
7Cmjy4cnPOCdkyziI1/pnSdvlXqnQ4XiNf3MzYaPc0OEql0TUBqSdYryCbHTSkn8qGkpFc1p5qt5
lwclj0lwe357seyKW0H3k9ubxGRze5dCGcbB4LUFk5vfVbFWDw8Q1dXes81Jxus+reZvmZEod1XE
gVDj1TU0m6wTTLBp9sB96H8Vouk/dBUuCB6ST/KjLcclRkxa2yLBLBRxFy/W+MeMppVlsTKZuJeI
wreNinTGjCyT1jUrFO0iRVnnWepUAc+uS39R9d7H1Rq5ORKKQHL6IxDh3inCZm9979Yq3xaLGoH1
mOamJEjLgdjOaohdV9VmF0MJD67gvS0IYItSERcQYF7t+goWrW0hg8dEFTFEgbDR0Ivk6Miz960U
CetJ8L4GQKun8lZtehK5yNulIcJrxlEESivsxgVviwDfRKiWeWJIhg9t00QvrWMs92OYiewipEzQ
/gDbSQ5Uzh2ubJMjPtzepL+Qr5snfy2Yga2iokRhaX2lfgsxSseSktDKnGDsTL+WnG9TAtJQ7vNT
ERmXqkwfhjJ754TUSCL9NR/lv9Nhearm/D5qqpe+Hk9jJTxDLj4MFMarTvNSa7pISnlSkTKWHGj1
ERum1wYfDk/jqkjLHEQtOw8pRb8VNgBZk3rcJmoRmdmnUBzsgAQJpGsPPiWvet1rdeNRcbrOt1Zg
6MG6rVtju2409sErkCsTyG/ulWyW035ZTDuYrb79GIrEeHaATWBoNE8p0607xyV7b/6GuK5+BXE9
Nm7bO98lTP8ctx7E/DxDNv8Rgm1sfH2anhKq87kbGyL5S5UUBC5nlFK/ZKnRxTg+oaHqzWGofk3D
RDli8+48nKwgrRNUFYE6bfOCqUfDPi5mO+ic71mWLw9I3+Z3RQWizB5QasaFznTjuklPWgTz4fZS
7vRoV20mA7gOiFoIxZtXMwsVfGrhkwQJ/WDXSuoHzK3OUtJ8lCOb1rdSBFKffSgc5TU2pZ86VBlV
tEdSvLu7yKJ1RH706/m+PggKcshRChgtWCLnnTLGa/1+4b0sRHRywrpzrfDf2xPfu31A25MOrVEg
cKbrEcc+Q+uJvDiolBENoty2vDLmCro9yi/kzHancsPhwQC9GCbz9oQLGSWXnucNS8ZvkHbtoMgb
iCkAxDEBy4VbpTTDKxoqd1NaNBcQx73nKLHxyQ4nyKsCEzNTierzsqyNW1GMF1rZ8eOMYuMDYoRa
kFWUbyczzt6h6v7nDctVVH3FBK0gE7yFrlepXTSpaCvNDupBTR9o8amBrI6tG0dqc3aWRHqKJGk6
uFJ2Pw0xMoxnGGYgXK4HpR6+oMyy2AGVmYQKZm0CtqyNgwhh79hRqIQtRbuSLE+9HsVcmqrRwtEO
MsUuA1hLJmXR0QnqpUw+GYZoH8UinIccX88PTVZnB8PvVUMogqwCMygTrOTh6/HDZqidTGL8dE6Q
WiEcI5ZMxV0JMsLr8IT9YGViJAoYF1e2UqrnZq8e/IjdlV5hXyD5eB23zU9sqYFeDVQ/7FhX3Dm0
9EuH5IZ/+xDcHgUD3euZGuAVJyrndiBpTfvYt7iVDo7U/Ze5gJdTAJgB27c360nVZqbA0rJVsaJ9
MnvF8iMbEZf/MBewLOgdEdICZbueS2akWq73A3tTxDj/RuaHAjXEg0t5b2sCwoMvCM9p1UC/HkS1
iw7JYG7DKS7U58xeBBaKBGLSbCcXLbPQDJlahB/qUj05oM0O5riXp9Lr4heg4Ae3dMvyDy0tLXXU
ljkasYXOVNIs8LzTHnOD2ra/daaTfNW1FAdbTJXkxRWyIaW0c6NavyfjxD8X654qwmWnCH/2AzU3
15HKwfYBGln0OgoD5VFlZh5RXSqo7TUOTF8z0bPBS2urel7wiYs8redPV0rrtZNiOfkr12f0qjlZ
++32R91LU4i16RsTg4Hs37yBoDLiaqgzYpgSejgQd4PogVcBiuZ4ScipT53WG94kW/OH2yPvvXsr
SZiOIncQDIvrL52qKpbFfcortETx+wY7CL82069K03ywe/s1tpYjUKTJv7h9kH4fcbOB9cwG4CLz
DqGl7NNG+ZFZ6nKB+eUt4yIdnMm94BvvDTBgyPrCa9sS9uoGX9G055XNRqn4mjflVLsVut6nGvfp
U0zk8bi0qM8Ws/Q5NjvnfkSd0p80O/V6u/8HdP0fGwRCLudZX9l9ICXAE1+veONIdi/RBAkiVN8u
RaEP9/+HrGPnu16NsjnByxA3UbRerDOiBGfUxPUAVUCTrmLbvk+jWTxL8n/Ip9Bgs0EwUdQi7dau
Z8beHSVnvWa1chlJBJbZM9fixu0d+1bAiwVER2fVuPmF89lsIBNfQqUEqkhxSR1ejN6JiVfy2p9i
JT61kWJ/bpJuDuY2bPxWn7X7Uiv07/Qfh2fFCLP7OJUkb+mBXdz+YTuXJonAigole5YpKl5PH7VY
vRtKFGrixWxcLsl29ZwkU+plw8vTnOaZJuHuamhfbLkZPt0e/a2IjIOk07omSCTAyN9aVuQkIgvN
jDAgZRwaz0mi8SkOjaHyBPwNJPrwN/RTu41elXrVTllJ/bErJMl6WLrawOkRzLBrFyQovkTX+IQZ
UxYHSSmy9SxwutzUzvSDn71z80GmJTdeSaEAIzf3jzWphpSMa8XJUXGc7fv8vpbq/rOTxciLDOil
WBS+ArkNzQPuzU5QQDuCXjFUdSAj295qilV94/SIIlA76v9Rkqn3kgG399ufZWeUXxBITjo+XW/k
vZwkSwZzsa1AmfFqdR270lrX0KvcvT3O2/MO3RSg5crT45bblpPlzGq0sh2sIGydzJelNH6Nkybx
DH2yzhNpj5s7Yfr6x4OuzRbQRUBhVlDM9Y5nO1ZVqmBdoodqiwe47czvS0f5Eppq81hWS/GjsSbz
IDjYudIpG0LCXAsW6Ipt2zx4GgnqT7EVIJ4d3VNwbV9ng9qCHSka2qrUS2ulCt81DpiTaTKdd8iH
VEFp0sRsbbrXulX9ecJAmYyjTy1zhbpuMUFxb4eR3WpmkDlhdtHSuj/jcFsfVB3evpyMAs8VPT5w
XdDsrpe7yvRY4F1mBjjeZZeGeMJHScRHUW8iSSmPRGSPhjOuh2s1p+3YVWYAC8j0WrlqTs4Agle2
+tBXxfDnUTrHn2SPjpqGEOWv7/5bLUpkUiMt0mwGk1Y156mjB5tV0niwfd5eOIyyBujc0Zg9brtM
TWtqWDq0ZmCGauprYTu9DFqkAcGTGE821UcLxIG3iOmIXLiu13XgQ6ERLDavPkVhGt7X65lFlZNn
c2UGIKAlb85a5PD0rL4TqTUctSLeDsX0gHOwoBCHtpXNKkMehwDSCEQ5qncw8sI7eUrr5ODS2ZnR
KgCETQbde2K6TShDzSCPIF0ZQRZL0UMqEvUyACMKytoqD27rnaFg1dKoWZGMsLA2j6vex4hNFDG8
boG/euwstYfziONX5XJUCtodahW2W73KgGdtvlPcxqJtRkcPCkOUgTQigRuN6nhW4BEebMadWxtP
MFPG9WIFBGzh2DTSmi5edD3ABRuebRoi/hhHxjt5EekXpVHkMyW75eCr7XQmWEZOgQ6jGhLUljIv
KyRNuFNr6NiSBNcj0nZTZfthZun3Q5Y26GAO+usYqT8SRxMfUg0YIV4wIpgWxznHqaHcL2iJ+Gam
d0Fkp1lQtY3sdogZPVrh+PmPH5lfRTLiZdzjEDq7PjZkJCFJ4EKvIddtLjvuhsDTQaJdmjyML7cH
27nzyDtpP7M2K0563Ru/3UH06Bwb+Sc9aHHDfiD0MM7SLA3oHGKAMkv5+Meof8Is4D1ku0hzgrC8
Hm/MqpEjDCI3XIBtNgos59zOxcGsdnb0L7YShs6rLMX28FjJkNRVJhjFnPVX08nmU5QtHXL/XOe3
F3D9wZtLjkQWgjrNIyDgW5gqjuRZoSUWVcG5UZ5Dp40QJRBHofYO2B9/OW5xRLhpZtPSvl63Orcm
A8lWNcCsWLqXHDt8bdOooiuFjknqCl0qT3ZdTXe4j03/5mUzB8WkT3cN+hDPtGiMB8ekHWqIulwQ
3cky9CmUFO8VEbu9FS+tByjSfG9k8Rz86QLRHKacudZ8OXzW5iLrtLrszMpWg9SgyJ5V4Q/bbqL/
Msgq5YIYqLZGhNfLo9RL3iOirAb4eQ9A5Mr2mxnVxcfbU3l7WLBJJs1DW4oiEX3361H0PEoTxAgo
LaOw59KHib2l60gTgFGgEi2OnP92UpzrAdXrAaURkncymRZiF1J3P2dNSe0yzv8dy1Tcx48xXD+l
HzzSMwupl55MTExxgCzU+FeO0xVscMt5bduyPlmCGic5ZHFuKwT2bq/L2+PGz6SttpaPaahsG36a
WGpAe5YVzCKtvbonEKxGuXfBAmgHH3qHbsBYaAdQxOW+4im5XhJ8ixwwXNhviwgpRKhnja+UpeJJ
dTIFYVFRKUe++06uytZHqWn2h1SXPLOoi4M75u3B54dgbrBWcknottQ+3SFDg/FhBTiSDZcxRFte
m52j4tFO0ZphYBLQDoAw8wajFBVL1oa0r+k6RND9IStdojDu3dquya6MCvWXGcnGDBeyhwo0NAqR
inLwffemurpqrv1GcHRbXFaZxKQ99PyDOLJ0PFfj0tPkXv/jm5RAfwUZA18gtdi2GOXKVsrVkCkQ
3Wj54TzOl6SwitPtvbqGaNf3NaNA4kVCaBX82O4fuW8mWDTqSmmzAAHaynRRFuvfMbZIulUFxtOY
5vcqMcBB6LN3SFaZ87XEu2r3rD/st5cWSdkuzGqdRVwq66FrjfDUhhlW4UpxNNTePcXtROgNxBRx
Eu16KDwVNKma+V5jPxX+kNDRUhSR4Krc8agb+p8nMr9SNFpEIGhXAs71eApK1600jVZgqnN5p/Yi
c7Mhtg9Ch91Zcb+vp369gDezGpR5Be5PVBYKy/bomlSk4aK4iHz8pE119v72RvlFEXuzU9ZGHKUa
wsftARfU/WLwgZw8QE2nsqgnL3R6FQzyHAZqpEV3izbQQqISAXhVTPcq3pCQPqrskk/o8RIodr4i
d/qdnGioRuRD5neS+AcmovpEJ08B8muUF6VTqvsuHf5aMugVjgI2YQjz/rkoLO0E6SFy0QKJfAUp
dr9TwKFESViA9F/i8+0J760vVTSCs5XqI2/70lrda9W8UFGRmkwNsiwNA8oOjAcngPajphxhStcP
tl1grrXVW5M+AFL/19smpQEoh7FtBnNXFujs945nsY5+jKeGF0Va5bbQYy5o7pqXkfgrgHmCMcDY
xM9CH+1L3Q+aK0XLHBgLhjpZr4/eLMMkGdpccdHSH556TH8eI95H+iZ2e++E9nSxzWH0+2UFe47R
fGctTuMBAZNL10FN+FI1If7IOHtoLaq1Zmm7jGKb5YTtVmKc1VlLHsoJbYH/qZSmi0TTWEGaQ6Cs
pKW9zxLevYUm45fbH2fv2vp9rTabv1LqmD1Gg6h11Nptulz7bHSG8lyHiebVKNKfkZczPAfQlHd7
5J3LHzwXQnIOKS9FhHXb/HZvTVH5v5yd13LkSJamX6Wtrhez0GJsui8AhGJQJ1Mwb2ApWJAOh1ZP
vx+ye3YyglzGVt9VGZNEBOBwP+c/v/DM1knZlgervu4nvNW1om3371/ljd0RdhxHOn6m6x55VlrB
kp1yG3Xzdig6Yh8Lq9qnhryerKm9sI28bkGJ4/rtSmerTggDq/MiZhuJYysw9HIkEgOStrJAOXIU
InMbVWn+nZuIdoIaeC1Sz5NNFPQcXd1mnDpWOe1Kr1KYGWSX+Mxv3UTQeMZj6wDIOgcKkzqJK7MC
KMybHocaVSnxSxv1q06xLnHm3rwUu8VKoIHLex50nChNGlta4VBs5nVYe/oH1L7ZvpWwFN5fGW+M
P2h5frvUukB/W4BSFD2cXdveKrbl3HhOUm3bSObXJhqs7eRF1VdFFn9m7tT59lAnV6lLrdeXjePX
hdoc+9L+UUD4v1AT/T8+FvMPfOLekO50Q+mlnRC8F0apqjtHIzQznF2p65tUqrbvov3CliId57tK
LGbjR1bdHt3RrNqwJgFjb88S6hk+R/WXvFOnS+DpGy0j6Ps65IQeTJbUuWkQBlc8/IFHZCY21hPJ
tpLTcfGcr5q33CUKrCpVo4ExUb4l2b3RT/tBT27GlfHc5+n9XCkHWys/SasLZkO9bR0lGBcMaN9/
vK+3F6o9gDsOHtQwmIOdPt2W8WOnS2vZYqgfHXB56wMVH8ALi+j12bZehQ59zRmmSVxHWb+tITdS
rR4zsmVrtUlNN1DcRHl0qw2tHTgqUs+/+p04jYCsISGha3mF4FR9lFoIlfRtrxv1FjFhgYi1VT6+
f5VfZffZ+bm2HyjcqYhAHs6+FCCRs7QF8LirKBHMgH6cj54VD5su7XD+Io9qK/S22sckn/jVIsc9
8XZ1SF1cbObJGDcKkQGbXMzZXikK89brs+XaHm247xyvm8xetM//CzmGBgveIq69IvRaLZ1xA6/F
9FFMXWI2vkGNY8mC9uMPtjKIz2345qWeYyc37e3qsfdjrlrp468zhJlq4u0eTV2gGIO+U3Sx3Cde
CenSSwE/hLD2DPYv6u5fr00+DiDVqmxH6XWew0H+7jRnmWdvk5Xb0jYCFyM9NndWZAo/KxYMf10l
DcTqT6gW9kszlAPC8yL3qewHf2zUftsgY72wvNbn+uq5A6ZAJafv5MA8XcyeAqunoFjYtkl0TUlU
frDzuP7QDZgZV6r6YqdOtRdIfrfGgkPl+6vurXtCl8Z4D58ulDpnB7U+DnlmZ5G9pVWcQy2dFsKK
0kv50K/fV/RqOIGCF1GN4sp4+hV7LRpbwG8GbZJ0Xivqx+tyLj6a6DQ2Wef9dSYTlyMlDj6mQ392
TlFYpRp92jj2tk8iZxNNRhrWOk7a79+6NwZ5XIbMChMsms7z3PRLtImhKSMDpjLPex8bpSIAcv+8
6LUXzvz313HGcqNprCsjlvhOuzeuYoVJP316/4O8vrtEzGMziRUSCjWMXU/vbqO3mh0Xo76d5uKZ
ZlUPLAUBdOwVLpS0sruwXl/XClwOzRjPE9gfh7XTy9XWYDJLLfWtuShK7wMg9f5QiOSo29L8y4Og
02udL0/OVFwfc4DASJ2ubXv46ejYaf4b94/AIYeqmGLy3FykkFFuNTbMzHlGo+r2nrox5kpunKaj
J3XmS8jIWzfQQny93kSI++Za0v52ehHJO6+EYW07OVXnS/zq7igjy01radPm/a/21qUA8FQAEjBt
pg+nlypVgaME3l7QE0p106dQyNTOJXrNifILl3prFdrr12ITQSp5Pv7E1xcBOakQtJqmeWfIqrrC
5rfaxNAAj1FV1heW4bqqT7dNzmJAERQqqzjznOPHdj3nSSr5aosKJDgC621Sol/p+DqxidRahAqq
xHAqvEtvwOtNk0vrzAhQ4lJ/nOdQQjhP9TYutC1B981OkmDilwTcXLihb1+F9xlVIe5757DP0ilz
rbmpRpqvZgZdD8KE98GlfLO3VggzUFpBbIcQt52tkKpvKuxLeWxrKgAqr3khurMiRMasmwtf6K0V
AimHk5fGCcbK2cuMlbaGsqzWtmrWFn4WT3bYJL0exnT+foeI+EJr+Eb9AT1YI1YNGy8Ly6n1u//2
oq0svWVUsLkutC69V1wMg0w1tvycTIaNYAElvoGfeGh7kb5Xa3U5mHpdB03ptEE0VuWFFfv6+/Nx
6H2wkVlN3c5HJ1FLm8pQW92CJNmbWbo9LL6cUDdkoxvkVt/+6rt/ermzY6FUpTawBZF72LpIoNQ6
3Y6cl1tUxk/vX+n1SqXe58VfHWOoy843tBYnBSFKrrT6fey8Oho3hVbWF6JnXq9URomcPOCtdJAo
006fptuWWOxKb8Fsri0PlOTxtoT+eQB6uzRi/sWQP91cYKJhP4R/LLQgRlCn1/LKWsR0m+q279vI
CEZ1ir4upW4ZYT3i/OMPShvl4VhEC1UZqerHDKJptY0bmfRX/JMx3shWT5SdEuXVgDGh0jzMk2s8
D2Zm1MEinSVMyOy7rZOxLwlQWeACd3bX4FJbpm77qCv9Dysbqo9khWWaH1X98jlbomb0u6ZHEpkM
is6EIhuL4i5xR/oAoWW1hv+vwm3JG6ivkyM/qsWooXczRvOr1fbswdM6bwn/6uO36eehooAbrMr1
sy2EVCdmpvagbqdWdLtmSlV61CR5fv8qb9hmseeueCYTC0CRc/eDhOIUKRoe8tGkMPdNx+S2LJcG
Az1cEbJrq5qVDJ1DaWUhUWY1ElN36O69rDfAXCNjvk4VazzmfdTddUseoQyEZ3WpMV33sNOFw7oB
8loHK8Q9nZMvFkRPRVNpHYjyhLe8XSUB8w8Xz+HRXaZwkqay+Jaiu+quHgriOqPIg9LbFrY1goOM
Zhd68EKPQCLRN6ttUrGGY3XFobIjQ+wdr6NGyLragNuQthurdbAJNeoq/cagePB2cWpxgQQT2cVv
DZIjkWS5CDMl3KvSp5kpNR8KQlUHZiujvdGBAqJ81vVbZD7Ldeq0zqNqTiSQqXVXtmHkkBjm41aW
lAFuk/1G0zErCbTI8iY/k+qAumvQ2+s5q4ogQ6+KUljk5bfWKgl3bVVFe04pUG5SSeLKfhYz6A0O
8/rGxftdQhmBqR5EGX7Efps05hQWrtUP14YnWjouI8EvJWEcCRIMLP/+gnpdQMDEoQCDtQCjyTx3
7hjVPNWnMp+3xmSXx1XTGhpjIm6bToHQIrwEMXhb3tn5dMl49vV+yZXhZ4Ag0ji8UlqQlsoY2GM0
31jqsNehpYaGWw4X1uIbV6FrNEhX4eRzcK043cMoMk1lzABJuj4bsZJdiD4wJ/svE0QJrVjf/VV9
SeF3titrVu1gzNct21h26dGGIxaktnD/je/y+1XOSoe8RipuNM2CuKjuQ1HPcusZ6LneXxGvTxi+
C6QPagVuGA4Sp3dsdPNRwfmKO5aXtS+b1PDNvFyCmB3uQvP4K3LwbKOASAdXkD3ToG87w63rojGG
etbhdZg94EIyieJzQ1fVXBWKvrAjKEV93U5qXB6VvEE1nRgjOTOxOkvFzwzFtTfdYnbfqioZrj3X
TKKdGc31Rw/cOwmaSkH7ViEKxMur9hTfa5ae0D5Z6rddhGY2HGotu4Qiv/FGsdpWJGENXoDvdnr/
8pyAqBl0dDu7uXs1j13MGKddhbWqXgal2yobRcwg8kni/OUzaGXVcWE4VhQx50KsohwzEnEyHl1s
qmGRIY8HQlb/nausjMGV7ObSKp5+wRher5PO7rylEQJntcQYKkZ0qb14XSeuwgD6tf9mppxepVEb
gYjRRAIwG8mnxRq6HTzFYicxAAqEh/Hc+8v+DY0lCB+DmhXFgC94XpiOi100PbPYrYD5fCw6fZCB
li6fYyPCeJuX258qqmFv1qxPqKW8e1Lkq50DV9I33KF8bMqlPagyHogCI7tBGVTs31IJp2nU673Z
1FTgVfbT7NTkI/Kh8sIW9Pp+rbsPuykICLSF80my3VZOr9bmtG1MbdyOTZlfJ3Nqf4isSSfYt7cv
FNZvkFbWyRaaQ4wpcX4wz/YJipshwtllwvPJg8GdpfFVmrTR1aSrH+3JyLaYlCAgwfNwT88hAk2a
/U1aGR/ff25vfQ4GNmvRvU7qQTVPF0o9R5mtTt0IYbWsvkDbKhAHMf27l1Xc/KkogDKQBEZRbox6
nB9KzWkc8uCcb6U5iktWFa83T3q71euNMnDVQp6VzFORWiyNX27ezBSNxumvLYzmQjEX+l8+DaAL
AWlwaq+McuvszHGyhNCogksNwxh/HWalD1voOxf6jbduL+g1eBC1waotP7u95GB59mAX4xaA+wlT
nSgoBqa184JhzFRcL511NTmjGSj6cLC67DtwwyUi3BstLK0iTRVtFbU1pOjTR6zPljMUc8KyzvFQ
slhJZCzq8V1hGrUPticZAnjGdip7EXTj3F5FGVkOMo27QKSDeWGnWBf26aHFpwGxYrrD9IW2+vTT
5BXQx6BYw1aktvFYtdUSjr2ML6gJ31hJeLzjprbOPEHrz44RrXaRR7RcRan1GiP+uP3QLXaf+api
tBe+0aupyypZXMG21ZKU1vUcyxlHJOHU0zVyNlGTNeqJ9HNRGfOftp4mVMxxs0jfxkK5p2Stetzy
yZ/RhejNDdrnjF6ulrkJcS9ehN/HxvipKQdNuSJNMGtwSihKKliULA/SVeWjg8PPz2KQxDuVBOJm
g8qSIfnLvtQsnR/F69cCg2N7WscdkHNPn5RalYqJbxghNpDNNnSd7vOENfOPvjSI4esS96GIrOKr
q+TxwZSjc2NWSuVj48zwKMXmujKH5tgIR5/9LFc9vpTm7KHfwpBO0JS/v5GdL6v1wwKDgtBAN1oJ
A6cftqkqxY6mvt6OZukEybI4VC3jcqG6Oz8muAprCRMTQGvso86H9pHTrAYBWb2FNIZKtKfHKZJK
+lE6fy0hkrz/nV6RPdfLge8iLIODv7LgTr8UxZjbJSurCfviH1Zsd9ulpjTRNKW6Mpqp2LuL1cKp
rI0Hc0rMvaoSauqJTNm3Vv09a0ZOUz1uN55E59FOwjmKST14vTJf2ufeuP06U+WV04uPN/P/009a
QLBLBqrRrUzs5NaZ6/TaKBLvQe/s5qApkuFQZ0QNQRSNfESOOT9mjlxB/xmKSmZmlR4srTQeFs+8
5Ir+1kdjAwYvo7sAhjnbcMqZOHSrEvV2IqUdFZ+RbHMZX4p1eONlofzhKugKwJfOAQynVkmEiSpy
qOemuMWdvb0hZmoI+rS0bqqotG+woc03Cb66F3rQV3xQVglJAqQowTeHDH6uvIqEjvkeUSfbwhKf
hC09PzZUfFiaXO0/TCSE3UYt+lezjZ6r3MacOZ/GC8//fLvFRxLMXnUB0pEUgbCcPn4ynC19dIxh
OyykkKeN3V7VDdAVThqX3MXfvNQ6qFodi1bi9emlsEBV0s7FZm3J3Zc2n43DLNPPtqgu6SBe3df1
S9k0AzRXdAR4kJ5eCatwKSpHDNs6IodUTUjlcfLc+GDPTbypc5xaJlzzwmgsmqdcLZeNafxlLQGf
gaZ4rcw8Snnj/GixY+62Nnj9dnEhXRip6Dgsukub5xv3dG29XRP0VSUn+eyeZtbioZuMepSuZQ6P
so0COqT+KGj+w/f3tLcuhSbL4r6CpzNhPb2pSQsbz5F2D/WkYCcz4+JKyrm+msZLXnjnb+R666CE
8l4AlhOGcLYmF8uYxiRm3p44ahnECmOW3rXyfUNqtm8sRvtIeG+3hSR0KSTzVW7Yemn8pECaOSoY
m519SfLajGasmn4bp3NPZpih+VbVo6n34sbXkqUEqE3K+kObrM23uuzsHuJZrzXVcU68ah/pNLe8
btbWMEROvKG5PNVRmV1oet56FrS5AK8Y5DPcW3/++2yDEUaUwCfdqiOMBBuH+l0TV8MGrrB14bGf
b8IwJlaONbUEWwRj/LOul1J+7smWr7deV6nBbFIQ9WN06cD85fzxe3HJZSxwMXDTle6GLvf0GwF4
wo+I5YqiT3mykY1XfY0gli/otjPtivl6XQZ5bnnxcznrjeaDZWcpnprGGGGDaxthUuezwCXPyDdq
kei7cYy1zrfqHiVJNSBh94UsBoRqYOwT9FBSV3xFOKWC9rZNP3dWRFeUYfR/LzOAZuD1zoJrlTVp
GxR26f7kb6gvltl3HyvTiOMwG9qhZKyKBs5nNbHRtIr6qbe6jrIisxLIpuakZBtdNJbYepGFeYdb
av2DNWhE6+rqNGi+oqXyWCtLs21LYQU1T+Fa9C2BgcwK4ixIkdVVvuB1uOvMgVCP91/q87KI245h
6nr2r8rO19u/l5mjmVnVtpDDFKpGXu1GzyeHqdJS58K11r3o7BFTfgHf06xDpLLPHjEeITPUbFFt
obg2ofD0KMTGN4daw4i6cpQoxPPz0un+y//r9KpI1GyyV1eEiLrvrIjoKySeULtTvmGrQA9NzSIP
hd2swePD4t1ZdeH1DAXHDK5vxI9xOGzUH5aTkCW9zOhSUnuOvmLCs4yb2U7n27rPpbUzZdcmW1PH
4TZqIjtnMFUs1WbCM38+2F6TPs4IdQdfSVBxb9K6i3S/JNthE3kJXmkG/fkUKJkxkSNE86eHjGnR
2Duii1FFUzH2W2eM0xyjCE3FfZ71n/uEg03LZnRTYz40+TT/UE0xMFuy5cFcYy1nlSgsLmP2Twov
NUnyy+BJzgULlcn7K+fX/PTkxnoUZrwlGPBxxFJBnr6xZd2pQqnaHLyDx5kpGXNT0ffLfbpUuUBU
InNfVxuj5B3Kk27fdZXRgZh1ytelwJbqoC6DfDH6JYXfBlTq90Lg0zQnmeP4UT30jz3U4TtVG+qN
1y5ttzG1yNZ2OF5xn8Rg5CNq7jW+YSxnKe7f/3qvem+2IRbLGgVjQADkAZx+vSTpjS7vm3TbkYeN
OGkw+yU0DaW+j2ZPcciKTL0qyJWEc6JANdeEw1R5RVBNiMc20jU1kOpI/rNk/N8/pv+MX9hZijmW
ZfuP/+L/f8hqhnibdGf/+4+b9EcjW/ln91/rr/3ff3b6S/+4G16arm9e/nbzrWr/tu3Ln9+6VJbn
v3PyJ7jSvz5J+K37dvI/mxKi4fzQvzTz4ws9affrcnzm9V/+//7wby+//srTXL38/Y8fsseIib8W
87H++NePDj///gdN4G/Pav37//rh7TfB7z31Td2nL69+4+Vb2/39D9P8j7WNYRJJNQQ5ZF2248v6
E936D1o/qCIuovLVuZW9sMTLNuGX9P+AaMFDJuEMW9dflvhoZNcfGRZ/D8It6jBQAtyczD/++5uf
PK3/eXp/A225J56ma//+x+l2izCXtYRWiauv9Sn5iqeLyvF6AHEEaEFeZc99Ml4PBR5pRLuKabyA
U9q/hi//84L+82K4+aJmg1cIY/ussc77Vu/K2hqCTipi+SCyCnFKW2qrSrQDNPT1atK1m8Tysj+b
pSndnWDMMGy0tnf3aisUHB0F4i7f1fqoelDcurcOeRxn7b1eW265Rz3fJeg18lI51C0kxSP0rK7e
2w6QAhtRLe948fVrq027+LZMsnQOR6+Z6mNizTFZvaZeJOEg3HgO9Y6GeKspBBj7Go5Zm7zWF+qu
plh/ydLZJk2kc/mu67vuPu1QFW3ZAkq8mekQ86BgaC/2HGYRr6A+3M0kxTW4jpYDUqlKVM9e7to1
CSl48gV169Qmo8uEW5H1rXGfydjlzMthVvuMgLzKh7zaB6Ne4K3qyUXVwkHNVIgqmNgqN+NEM84h
J5lmdLzujD1JsamZ5EtNkN+dWqUZFj11u58tCLUORCVnUcD0w/J8PEf7PHBbzWvIYpdp52ujok5B
G/MQYZqTSe4zro8/jXO/lIdFDuZndlfTN4dY+R5nYgOK8FANlh0CXFZ+SdRLkIDMbcY00ny9ZX5U
mISiGOP6l/KoRM3CFQfX2eHLuzGVUgsKre2gik9MiDrr1qucx9gmfF6Luk+eYnDQqDF2uU3H8aV/
SQhrAfx5VMou3zSKfsca12/aSnf9YikfeidG5WSqgVBbL2DpHzjorYMnrMhPY8EgePFidso+97O0
vkrt/oo41jQYIFUD8+a+ZnQ7KWoRKBbhLo5yN0zjfhiWMUyJm4Hv0YR5Pj6Q9XdM9SQNCQLYul0x
BnXHDAZykxvWPGww2p/R2PlmwxhS0+qrUR1mf4pakr+FfqNP1qNZ6nw3Pf6WtDpeazHWzUUVIvkl
MWGJBJZr7dasrXsXeReeOlWYacrtoK1NXPM4a/FtvjTKvmq7q7UUi1wmbKrTUj7gaa9EY4gh0A1V
hsR6c945iB6XubzTFj5BJe1raQ/3lp68wMcK4qRpnpp++GD06sYq59sZ1AWxc/SRqfxRNWEomNmy
6b1u5P5Fh8leonBWui9uoSa+7qSYGc+5r5I0wmdLA9mNaaAjCbQxbT3EzuT6Zbc0geYqNnNMUTIV
xGaqKJPPZhMT1uz1d4M7y8DplMYH1Q89FMil4v3UFE/6sTfdEmSR7bDcemknvfBjrA5DF20NgvaQ
RBdE/9qE/2Z7U2niyc5lQq3tHUd9ucbT717q8UwaJymxi3o7RRixi9kauVBuYsqYlQGICxpfQwof
4scnnaMzTN2Ownxpd27R+5bdfeGDXusuX8Xr1B+ekm9q5Kr3S5r82RTtYyRcwrU9Ikxq+1gW/Rfb
mPadkRIMUSqYQ1nt96TxAHIio9/2JpXdLCNMmRvjRvH0I9wGNdQL4VFstN8N8mJgei+HzMS7sqvq
JZzt7N6opEnmZXXviai7bfAi8Id62fcKUjIjcV4AYYH4XHmc8/gR5gdv4mSP+AeT+23WsvH7pnED
WS7XJiPsQOhyCQwj/5PCjlDywfu05HPQaUt5dPrqOcKiZhOVVtAU1YtMPYRvOqUGxlhb+o6NNWXk
VsGC8RvXC4s0Sf3W0Un8I0elYf7eJmq1S9FdGSJN4EzgkFX03p3ZalcJaEsc5Uc1E6Wfe91GHaKH
Nkf3u9S8obojHrIIyLpJLczvLVyzc8P6FLtQSHRnSALCK9fIET3ZOrX9VbOGo27l7j15qLj7VSVE
buk8TbXtHLJ63NdWfmhr3CO7uN5n5PC4Y32YF65mNPYc6LmZBkqiLY85xzTsFHFDMlO0y/ssaGTu
7LUpO9jC+Yk6EO+vcd4pICz+4MT5xqEuC4woUUI2ix9LoREm4+q+6U1VUOY9EZo13GT+91pt8Z03
zSE7lINyNbnE6HUUW2gg61z9lKz2G73Tb6O4Av4h/MjM1hTP+NYWzY8aDUskh8KXaWJtMEfeiNZK
fQftSaDO6ZNQvVBvR5DqsWPebjUt+25829YuIe6Ns7FFMmFEopa3rHW50dSx0W6mYvECbWyVO9UQ
bej1SewbRVb7RlXzXId8W4C+EfI8bRrSc0Fch6Osi6sa162AgKg/jRG3W5/0bM7FWC82qat1brio
9cEtlas6K9WjRU4rBhJRvu/llOz1Mn2Ii+YZv5QbKbQnEjB02mBn1xCdMwZg7Z9LrzZe2kwotyVy
N38ZixunkDfkTla+NBYLOey8ddv6u1clT/oozZdZgP9Ydn3n2P38kNdzgUdXuuXw+7448rmrZO17
sDQOGaaskV5MoRVVpIaVup+VlbtpRnkobUWFWBR9n6d4P9bWnwM650AfKnefmUl1P4hsPGp2ZWxy
kCKOyFI8xREnZo/tTYD7sMGN4iGV6vSxdODIETNOl4DIk4zLR92ajdBMtZsFMZlgPr31+qryp9m4
TXNeKGG2fWClMOKURXQ+QC/HbNPf9Th+6Ox0TRnGovxcUqsFVdW6vPhMeTBc+xR56HXXqAMfRYPi
lyKarxzAnz72moOKuVfACOmYsTb8MlZVP3Gy57Ir+0OlWl/cuSInQC5f40o8kNzzPYJsQPvrNTe6
sPTQSHPzmh58CfSpT0EPaiUUZrZfkvzKlemDJZsbl0x6bEGMjTbH9nr2oeBJdPNx8Wbm8UItgnhR
iw+uvTxbzOvoGM1dJAvBs1SR35JlE2qD6B/qtsqOpq7cMMfzCDVUn8kEY9PU1P4ag1LIsbAgNt4o
lJ+jUfzop0nekrXwaKUoKyOHksdzFe0Tk+BtOYJ9mJVUArnYz0tJhw/hijjtRJe+JnjstTIbd0bT
Ea2JsK9c8nEzqNEh74yNKxJ4t/0d9ORvo0nydjea1/YgSJElzrgvaJUVy7vtxcx7giIvyDsOB5Fr
lMz0iV0e49G+HLXcK31ZDj+lWmxw0zwykCYN2su/2blxtzTeXdalTxUzUU0tbppEzUiHKX7kHv6s
EfyeWBIwnS7qHr78Pfj1Q0dsy6ybX6al4OtSXVDIJUHn4hE9Feq3zk2lL3vrE99W+m49fR9G/aPq
dMRQOuNRNNoT9L9HQQN8BQdhCFwsPENGT+mdEIKl6DVDINv6ucowgO6XSL+VfJjpkDUxRZlZQSXc
uc1UJQ+pC7klSFzFIUbHHsuXdNSd/JAkmEoTrlGIRywQ8ulGcPBo4EWWSMJmsaxjlQrV3ilaBMQl
M3DWPQNQtfyW40f7GbhDDoyzwf2GwIw946btGVD1CSm/Qda0/BHTKcv2jg4+uqQIOgV4184EGufa
UoFhQtw4T3KBKWDBYIXu2nO9Ixice5zyVrnJaBHuFQaCN7V08KvCkvMS4HUKQv3z0thb8kVhokO8
WuHO35DTuNR5ckT1BFLA8fCzQZehZL1flwMxj8GczlMTZAS0XUBsz+CS9cLM7yFJrGRDQv6MMxwV
XcLQ4znYB6YmwSwwgTFBLhg+V6vfR474vfacLMhmCJNBZguWXEm5qvKIvTYELM8/4Fo67JS6MDDS
5yQeTa1UfwFGBOF00AiJtZQqtehiHRPChnygUMifylwauq/CNqSzlnEFoD5MF9CS13eVphrjJDK6
GSPBjTq9q3XpwFMdnD7oRFN8ai2v+DSoxV4RxFfu8aByvth1Ttbnb33/v7rr37vpM47Gr4e5Rl8g
RYKfAUp9NijIkXkbsTqqgZ0NRRqaZWV8NGrNbLfNNInIb/Rhhv1qpbzEQkw0ONOMCmvd2oqA1w1q
3Puf6FV//wt0AEmAJIZph3WGiWnkYfaeURGABnb3fYjJJaQVWBrcmDGUqAICme1LuYMAGr/Bqg6l
JBJYEjdBFOAdg1qd3vtRJxbHIQA37IvlSjj7MiINR355/4v9+uS/gwnYYkF6Q0PE6AdR3bkpnzUa
OA07UoTaB29bhMvhTtjhrvW/fx2uyq38YvraA4eGVhPVEwTunk1/+/5H4GorPHL6IeBpMCVwkaqA
Ep1/iDyjxXNiGQVdUh+9XD4lEeUX1tpDaDgy+jAlYxMWCsycJEeobR2qjq1XuGm7nwuiTynz1nMZ
ZgfgpRZIx2sh8SR/2kp/iOIeq1jRZRRQ0sgf9GZJQq0tmDg1yeeucnK2ebPamXYROrj2LrgwtoAG
1iw/yMK6clL7voJqa2tNaCvytmv0fVdgYWQrzUHWhvSrrAuiEt1pN7ic14YBS5ES8dq1c31DE5/4
oxjvCTL60qjMNCzxARTwx2KIozu4yNFldFvY4+fGmq6sgrtszcNnxJTPejs9q0P1OTL0q8yAMcoW
F2ZdtnEqWspJqw+DUGp/UrwnrABDEfOMIuQaqb2TuIqpGnFpg+kcW9f9kenKdumaIiDIvfIBXSlD
iuwD84rbCinvnI671nGvhOGSb0vv7alfx6j+kHT2t7SOrsc83s+j8ZhKL+iHtOFNa5+FRnFoNJ+5
K09y6HtQYbzCPW2XzemVUKwvVGh0zfFtImYic/jHSkxubNV/HhyalUwrffqxbWwqOytRfuScr7qW
EupWDS/SlE9slp6fd8uOAIKryMOvmLczVGT0sXRR7btVt1mSNiD29ZFU4C8WDNmxF58WT171wix8
W81Vv5raLVzmIKlsP4vyg2wIjKu853KyDvHCIZXVt/qcfQaSX2vjfT6MW5KTv4nRG/zekI9GOn4o
MmKxhLFRW+2rYjt7t/WoX3mwQ7HctW3xlMTalTBrvGMGTNrMYWSPdqUkZamkl8nKZzsFzIkzkAeb
Mg3dTvKBgvLj2LV1CCJXB4XKKiKQRHvoFRCFETmDUT7F/Txu63pq/TRqih+lxGOqUbXrKJM7nCeP
uKRv5MosEIYqwkhJr83FuZq8BW9EwTNmOrRsanCKJXF3SjMjacu7XVUs17OVkshstA8KePhtOSlU
vl12a7jtkUb4TqlblvwsSCdIzKvMro60plfewnvWz062JdE5Q5ayOLueuM+NEuvpPhH5fJfL6nrI
8l0U9QsARTbgyj9me6yGtnhBU/ThWXgwG+WjCTp2MOteeQCc+TMryBEbOuVzV3Rfpdk5Aaaraz65
6A49bxt2DekzmuInW0QimGZ7ClvuBYKIHfsB5gczwoSETaMU8lopbaIi8jvua1hKidsYpDcCxnCM
xPtogDCN/y+UiCRQ9VkFEmw2ZpHeOG20LzD0/DRPy/8h6byW20ayMPxEqEIOtwiMClS07BuULNtI
DaAboRGefj/N3mzNTo1liiS6z/ljzU+cXyPJNYMgM2093f8IyUtLFDDb3bBEedIzJkIiTyIVeEEo
b5vm67iqf7ntXbq5UIAuVP8oi6z6YHDvozJ6Xsb5hzEuz0s5JLSfYU3PnToJHCAyydPOIu5+uIOp
LoYqT3tI6gmNAYndRvey3jIiT19R+lIJitEdptz4bq4jTgMuxdcP3lr8HBs7ni11HGwCs1rvKHMm
aTjHOAdr3PvtoZq/4w+9g803Zeirz15OFzEYGcakVINPGMgvZWgl3dY8zlv1m7KtrOzNUyXc2+qb
yRDu13HDbGcJcTCj/qhC6+e8f1ql9WPeZX2J6skdjm4rjPIH8Zv6OC2wo4HDerBQJjh2s5H1C9ow
fuGCF1epbA6io9X6f32EOIKFX347+7YgrupqP+de54yZP0vjM+i+jTVDsST+UHcvIqi85xkaF0iY
Nz3ibCxsebUM3T2pqZIPplGtxy2iowE/3rvLbsiXf2veCSdZYjmua4LRrH61okbdAJH/TIZ13r/V
z01kpd5i/DNm3wML1KuH1wq/zxl/EW7NYboFsg8Ta3XMf+sOSHIppxmAMxfgb2to3vcNm0JI30Nf
eUVM2EMYe+jf7mVlvnm2tp5NvJI5uGbwNlfGnNWjCxWN1/vW0b4aJfQ4L9dw6JkpnWD6XTSuutS1
3IAizaCKRUH0UhdseCzD6XHZRHdUYoSbrK6dNlGuTjkG5JDkgx3vAFlMlPBpyLZFGHfhEt6mBZNZ
znqUog5A051zvxdzfekKy42ZBfASLcyXuHTep9H5UOsq8Kc1cJXBaCeDr4yLE6qHcV2eNj3duVuH
YTwIpv7L3qY/TjuRSguhl2hlAAJDloFuWVU+/YyoOEjoPBHGb1G6YRtvaMdjvSNF33r101xwF0PU
7lZchqznz621V0Adragewarcvxasw2G0RlUSA+9aOh79zgNRbEq1Xzd3Iv11pBQdtzelle92lT8O
TO4G0V5TqUFjCORPR6xIgi7JfK0S+gfWX1Xpfs30tLenKFishykiEn8NSyLeDcq0CwPA4lsRUI6H
inqRMW4aWd6Dn/gxjfJevFfO0yaX4dDnOXsXIpN+zHiWoQr1DnYqQrt/3PZx/iiUUA/tbKH0V6Ex
pjW8Nlh5H/4e5zbIGi3k8yrb/FxU+N6oCo8dc30IS10ZZw3VjYV1XaNnzXzxOhnFcBlssdOKNFXt
UzNvfJFrK13BrdJQ5s0dX8YplsN6cMfytmkC10Ojf9cA2jgW0Ubs0PS22VVZvW70OG7yGJbUlfSV
sfwoveHZiuY+KRcOwEov/pNSrUiQJEUfxlTivXOq3P3XoQd73dvB3bLN2RN3rR9bOyflP8hcqcxs
qH1+ogrfVS+RRPB1TIKhk4ka1voU2R09qsPUixdGEREHag/P5eKJ56jtsBRs87a9Rr2LASHUxdkL
zPV+qZT7o5uJh0HOTMBb61KEBdJ17OqoSb81Pklo5+utthbv2OzRcnKjuZlOHo0LR5ZTVQMHag50
y62q2OF5PulIqiyfwEjXQt8hGV0+4MX8dN3nF7jE/YpzDAjCzHPwkSYKXzn3H4dgURccg7KMewa8
ZGjU4h4Ysetj2IP3Oea18eQnb81P9CwPNRVFcF/nAYNFva9Hq6AEUwVLfUBzUJjg6UNwQvEd/tVe
2d3lxU7HdSdB1T2TeNh5yI8F38vv21OTOezYWlxXm0OUTtEi3mHErnBEKsauwMdV04PuLno/42l8
yhukF8b+nT8fePLWB9sxzKvxqfOGbNlb6xTQcUmbgjxDieCudEV/nZf9nidko8FiHjJDLUDaQ/PJ
7d+eZhO1BP3MhHg3nxNtHvEUCY8kjuU20qpRhtY3IxAQ2zb/LXzv2beNkdVluNhdfbfYCyXp7nxr
wuhL1dGeGqgzNrCZVHtTEcPCbFBL1qlWdTo4QL8GNVDExy33ZjfgLl+iS21I2m/K6Z7OnVvRGEm1
j83J1RE2WL0eV7fS2VpA6X2301OAPJxIA0cETTPeW2jlb27h2wm03RwP3fIq8k5ljtdz73bfLkq6
+cqEcqowHsfZ/rUwhDXx90TpLPV+6iFhzHNdWUsmlbvzXkdedZsXOFc6wQTTAPLjxgtvA9bU+2A2
3KNB2+YHcOV0wSmODbgNYmlHIpto8p7wWhbssUrQ+w08rJJgH7zgzLvQxZGrtmTsgtOyhnsi5t38
GrBY6SKGO/pTYbY/GmAGj1PnPBHOsD40Xei8mIvRxGoNb5RTtgcynLtf/jLe67XV8RaVx8Ux9ifV
MakWXvOmovp98qhs9vJ6BjN1H4PcHJLOUkvcOBt1iuC/xTL8Cv1pzFpziiouuGB87OdN/+saJVNO
lp91rYNLjdcRa6j+6JqcZWFvqru24Dkis2E7eSzlBzVslO1+V9IvBTzXaFd16uZ9eGgRiyD8KG5b
Hu0JgNhDb/biDyG465NtN0FqBTJz/lv58/68e+rYcOYxZUNDt9Ohq433vQueej3wdqM0i+bEp84c
/HcMk3qx5HM17kk3iWzEWNPizi2n42rM4e9vZQUoZh4xzX0PJcXmn0uCyKrU49ar0Ie5xYvjaPGy
ud7y7uupk7hx3Xy+ab9HCCOnzkjXSeTZ3jHOzxtYoe9ymaOkLHJ4Ui5LeyHFaqmzGScv87U87U71
BH0Zl/346O/qcR3qrDHk8+zCVYOtHM0eZouomy0Zxujf0IRyjqdu+uEuhk6WNUiA8czrsObGYbMq
mdS9pCoZP+NhrLs8sXuJs3C3M4qa2mNBnuXJr/eEo+VTW2MdN6Z939vu1Zr7C/DOF1SGm3EgkrQR
uFnoc19jgmhjP5DonBaF9XgdbpROfjcXV3Gv6xfR9XcOTGcb2nsc9UsTD16X2BIeLSiGBzXZw211
o2sUDM2zK0iGwEWYDLR6nrVabsJH7v29eimoCEWUGT0nrTR/VNvEKVk451WbdokVxkoH2/6k8P7N
M3LvGeadgcqdlp+BtdlxUFEaOHVNwafc/kB27cXLNv3sDTR6EBTuuar2V2OL+qeoKBn0XSfMFi9E
67lRscLjc/ZGZFSVXcgDiYN17OelgnvFYgjYZz0EHO74n8sPs2dcjHQHVeTVd86Wt9nsMWMv8z0X
nx3znURg0OU+cTnaOdhw4XFU2U/FGD3nBm+7Cv4NtjUmQR090T5SIBzzmIX6uUhcum4wVj9E6B+P
IoSKFybO6G66lXt0pT+0PVfMNtQLsBChHdwvQlZbVuuivvDsdggbpuivUxm3lkl83r0BR1H36Yz+
VbX1cGt6sAEdvE9cwawUznmAhT6L0blQRGZcLKcIeXiHd3yrkrj8IH92w/rWwDPd66INAZEXooSX
+U4bs3csGtLlFrBMO5mjPbiqZQDvLuVl87kgcUbs3MrbmIxDJ07FbG+nXBcvsBtG7E7g8AwhhJT5
U0FeiPFUDd55NnT7QWJ6Eeu618lmOPy+XY6fFCZTLlU8mfplougzQc/5IMQYvmqvhhRv9iJFl1Fl
UpgWdwMKVuWO78R+ridqsvxL1JTsVOPWnQZPe0nZ5Se7r367e7f+6RcXo3rnRZe12X+bgx1eon5L
RFn/VMoFBgrkz9YZbjumm2wqfOMctIvImqUc07aRr6hu/uZVU8Y7Z2zWtc6nVzVdIsPJSlao8bFc
giysifZdR+xEkijwUdmxvRY3UXV1EjZ8TJNhHPAu4M5YqXgDebBd/RKu8yPvUJVqvz2tej6NM3wP
OVtXxy63xMtVc1Qcx6C/j7UmUw6dUfQIWvrL3PYh3t3wbZutf/CNc2z0/ZlK41tJaAiW9OpDgAMe
2X+NrEKOBRvmdwmh9T6qWnHbihrWRezhKWpL7qkKItQx1W85Al1PU2PEjPoPo+vegItV0snmcVSU
BtUu779neL+9oOavCNzyvPt7kSgpnxvthAmSIZFas3ntWn1sBJpFap3qS7lY3R8hOvs48Ue0X3/Q
iYZGYQnueh7VeyHXF9KAcDiHbO3zKHHoubwSalDS0pZvSplvWxTcaNCO16pH5eva9I/TAJ84rv1q
edXjLHmgDVM8QXv/8iZmocirr9Khy3px1BbTxHa11ml1YpL4Bh4Yu0y81Xr0ZPOH8CM7JXkhLRtH
8u1hRGyVifiocqAwdLTG2/C95oQexSmLdpnP82zbuVG2IZpSl39HRMV2N27yrVTiZQ+QR6jaeB21
+EF0w4l3kVpjj3/YxG2V3QfD7zlSbLjsHsCJKKbTDRkH35FoTZWDGxAYDaJhMmjGlC96Gd4E6bux
MaqnmhSIuJfDtVbFPW6T01zr4ZSLmmISc77luXVFSXsfUkzU1YLi7NF7d4n2SAYD0XJttj860wNp
FY/kNrwFLvSVrDTZbtt5zcWnG65vdW0e/QhRVuW0H/4g6ncTjW68EBJS8sbcAdmPQHot1jpu7biY
6rt17rbYAmbkE3frM2kzX2qVdVJORKxM3Y20XP5e/eExoI51w4rR1mZcNH1CBWCPCdMFQwNRWr0j
tPmjX6B/mEfkM8V35PL6qQfyJwzN5FHj9FlEpPm/gLO9NF+0LN9Vuf/l4Xavbi/qFCpIZEWusoaY
DBCy8KkR+gVzwO/IgmteAksfiBc5WXP96K9MlIY35LG3GuyBMFbMX/D5LPaHcqhuLIYVG9HuMLGE
t81tyazcRX+AMc3aibrCqLaXWDmiT4mMO1ERjKxqqv3M8VuVbQZ924gIPkUx3iHe00fW3IO0zTKl
27SkGU3flK9arPbeAxDCM3EjHypCyyfcJubpSqcuSndyIMUKvtdX/ME6AqLDgcno7EenXqC4WNxh
+OWtwxfWL+/IhrVzKq5G4u4FkIxw7NxOy86bLgtHcWo7K7GIg3kLWb1jJ/dY2vL8cfPE3WbqO3in
+0IBTznDTAWluYbPgbe9LesyZI6Yf6KjbyCrnKPp5xc0fXg7cXjGvcVAn89BbLZh+VDuOkKc53+G
s7VxdfDXtrnM8WEuT9hU7HgKUF9heibdSPSXJlreMaG/9iNLa6TaO9wMVVqZzau7uTlfiO4kUH2n
c013AuwrsOhyX5jqQS7hg8ydq9kbeAgoL0eUp7+mkSOgpLm57MyjcCHjdh0yMCl9Xtz9opqRGQqX
e6zz0aXofOzSvTffJ5dbvQxtJna7mpJlU0DlNoWtS4ViOGyMtJBsFMgMHbZgGr5AaAhOO60GWhNU
IE/2Tja1gEG6N53uZVMLfSBuEZ4Ki4XAqTrKbHfby4i+5pkSCYHxn6QCTh/ktbCT9ciuXedWRKUb
b2NnPo8uN13c2JVx2db8jx4QP9j0a/xGpm7cBxOxLbMZZdaSX1HiOQCg3fZs5TswdjRfMWH4yJ16
mayjGV3LXjjHThoyWYbqcaxN4LHcA3esOGeoEn8dc6AEIWYDHaEkuWwwEkhW+ZjzbY3dyvfTbQw0
I2eIom8sDfmOUnZ89fN+vG3CzG/Ld/e6HLp5vct9JBSW1cwOc9ZMl/UUNOW1MLksOTmPE4Aoe7k+
VFHF2cMY16vfnk9zugObfOeUUXQYepLa4T33Ng30MNxtQ/lcreaeqNb9FHW4nfQe5idGPtZ886Nb
868Rv+NZed7brhCc/lcYZoXiT9MWVVKSWB83/vJzb1B+7KV/a1aT1Ex7fkfW8KOKEPvXDBDx/x8Z
KasMyuxPW0grs2b1KH2GEZMO6BOEPO2upN+n07gCBW72L1FYBk8rv74/TaelXJ8Ho3LO2N/tzHfs
v1Fj1Ym2MbSMpbgaeuf8DpFdmShF4sBSP1TZMPQFfUbv+HVz7P0ijeLNZYc/IDnE9LZ3GUwh6kiL
iX221/qo/pO4gIvhfoxb/DdsEcY9HRXLYfc1S6hGGyMi69yWfFJNwOHo1BWGl9xFpcc8N5Byk86m
i24w8H4Tt/ngukuRAMgGKZop72GyJnlP4d/CG7PRIU9xbbNaFxmq8sEABkudYgDhdjaNKrPpGpvM
+IG7ATFe0nXFiFpDqkea6d/83ls4eIUw6pTXRvjLsCuy2xwqcBPfJ4AhsSbLJl5UVyQeDPTpFLE1
fBNJPmt5y7jj+ZfRC6yksBSqr28Eu7RGNtZGnpQtH7q9rdlv/T7b1YB4T8B7TL5zUxLGigPnrLvg
IEsGcEfn+yHCwRDhJsHZ40hmIAtERVustgELYYpPF9vPcoF+/KEN/3crMbDz6ahE9tGbrcaYUJ0X
A/RcFG/gD4/R3IqHDZFtOm+ROnHGN0g03dPaWSaaLIJp7RLHCb9MUw6xvTMG1lYO+GTYaHDVeYqw
nhTtTy+PjkDhwE2euO8IUotFFeAqMaZzu6NSi/IVwTdusT56xZpRAaXYP41Fv0dLd699lgqfNQnA
YpvzZOP9omR4K37kpf7Qy84aB/S+toTqWXv0Fjjjy8L3NpBUswC9g95G2drxdJaMk8X4qy01xbgE
veKWD7p0clmz3ZB4wbx/R6ySkbt93ur8ftbm1+rYz8Nq3Uknt4EYxjyNtqnAWqEfyFU9RmSmLa6T
zXLoY69vnkU7Dlkzoa7kFf9DLPtgkgxxFLl+apbFTjq/MdO9XQmmckWmIudU7OE1HxCneTXTWdPo
T6fdOY20lTpoZnPlQLhh/PKkvjnlr9ZRZQI2czG6KAsNkfLKfsA3v+bj32Vj4WVnKo02cYevop64
tSJ7S4yqPPWB+7H05XMfKEi3gqox1V4LwNPRHi8slLTUD7+sfSckbs/kPgMhYQ+fwudZ1WUcTNN9
45soO8vHFWSAb82ZleXoyeoXEdEythF0nAUFf1QGoNJcz6XlntugLI9RGbzsK7qn0e6vU751B4X8
iu1xRxtR1X9FXvyTXvvPUPsNb90j8/iPphJXSxbfMLbzXpgCXSl2UlRkLlP7bqAcCRpruQsDH/Gu
x7Dn2stb3W5PzF9TbJfWgWXjSjdg6ipQTjPocYzXix/yxoD6Jo25P9puNd9b0wa81mr9U9k+C8E8
q2evkPkLZxTsdLNUDe5C69LIAWZ+Ql5dObLFBWcA86/hkHZGMItMGJP/bxR28YYjszg0uwKgs6cp
6WazXc45htHd653M3ro3u9p39LIWMjno3mFGF7GYgUwdOmbTjgaq1G7K7qh9aabf23sVlnmS58FX
Xizqpe8ASOO59PPEEQQSJPhO5kzvXoZvgF+3lk7il/t5GjSCb88Lqi5BorImQQEgIxapj45r/gIo
HXgaS6oquu1xx2rN82JaR2a6r1EE0WPoyI/dhc0x8+phKscu5hodkaaF9cGc5qwgz+25KmwvdTb/
bkdmgAqCAEnENsTTQlcM8qVSfo2kvOXJc5fYxJXEvzf+2LIK044QGGLlkKmtnuwfSmn5jCLREWn0
0Vx3ndFgXSKp9b5wlcoHXbivQV4+5QFD3LB/AWJ6mdUrI9vdMuA3LgD+vtcfJyj+EJM/pMYYFOet
xBZQF+8E5p5FJF9G6V0WOSeN138fk2b72ZFHszfj1V5NcRScTzFa+grr17CnkYi+mE0wgIwVYJEZ
/imEkf+ud87yqLPVQSpKrWOljAopnU+q/eYQmABK9uTS1ZZyznfXpSlPgvJY6obKO8wPKi7QQxs9
ClsyrptTOeEw6VkGk7kOPwzDeNt9+WhuwZKsNixfS0bWMvhe4vUr/lIvyIIdAtatozGWJLCkns2G
sUdPTAkpzMocV6Xz0ooIxfSq08LofhTd+KWalnGthxoM7ugKiPPCqxOr4Zl1p9vcz3YWiMA4jGLO
xM6tDvA+x0VN63LoQXUyh15ricvDKbYgscOWK90dLtSQZNiPD9aUr9n0XXQhd9IwRzWft9BpMz73
S70pdR56API6Nx4GXV8M1/nRdghFRyMyD9VY3HZn1vfGVv8cqumN6I/tPI1hDh5RF0k5e1ssvek5
aLoDHcZ9IsZyJayk4Ukx3cMgmyDzQEvg/AhN33P0BrNWV9OaP/Z656vGj8H7yq+XhpYYksVtKagj
LelaT8YBH7UfI1vNX2gomb99Nh+IaXDPVeJWk6e7NH6Oqsdd/5iz8WMbZ17xjEnXgmYhytoJ2A2r
8si7QexjGNYfq2v+LQdnenF1h5GhGzmUG3uHkkcdsq3M9h3vrynbq1cjbXZaA3thg0GRApxnGw/A
RNubx20DfZ0MCK2SdSD9fCrkO8rzO2//nkJG5u4+fB/bYYYmY11togYWXXEzKhAMOCcyzYA7z6Iv
bcRe6uIbu3/eKiaVeW5eg8V+alq/TauIKKR5MlGzLA1ACdqib7373AmWe9LfB4BfaaJlM2hWOKLG
tAmG43cqrnz2uEwrGaBoDi0ysR+dUmFkWbaiyONFWdt21W5QgK5+Vw5eaZ8G7TKpjk8dFO8bvul2
sB9tYXrNPSnX/FXdvuKaMQpXJ1LNZvW60oWzZ2uD++QC2x8FmeURHl6RUUPVpnLgyBvsUGXKOLR9
Bnaw9dnUW9LPLJ+tKfMWajnQfPhztodF3zzqxmj/6pnZxlCS41tN/NC7ygu2MQs8hjuMNg0P5Bgx
ZrBG1TVZ92vdvXcrTzmOZ7RFdCRV8/y3FSOXPs0Y3mkjp3L4MQC3CgjBd8BR3v1inr7/t5hQP3bO
1mzgz+SyxJ2yDOe0tpHRJ2B/f9zZsWFxaibzfoT+zXXftndrGerhAjHEB2MVW/SzGDpe1+rrnR+K
1v23sqZ6+1psrcOvFfHJe7nkZpW5PAm8LHrJTnvBkPqsl++EJpsIzHvH0sGWWLXojytWi+3enCPh
piHjenf0l8JRGYpgvLGosZBshOxLTWINojFfPIvINzsP5uGg5zKsT9yeK+/7bi45ZTDk+txwWEfR
lfTMcP7J1Ff1yYjIsk9ywdEZL1G4GB+E4EkzxjbE7lo2k28CNpSAcMa49w7TM5xwWqGwz1x0Yw2K
DZkznQ3Ofiw2gaQ/Hxfr1Q3yqMoweFj7kTAjY1KxHufqXvqBURJHs5C0F2IDbP+AyZTrsQSbQWVU
+zMjLuG20gGNbTqdX6DWmzpZxaKGRw/fVPsyGr7PcAVfvD71Lcz0ZXRR3af0qtnupaAOzL5fAnxy
YCMQHrmsAUaawaEUydjM1ctWa9FfoFjdwsgVSvO+1AFTvWk2Nbi12djms+Vv3sdUDMuWOWpGseCM
EMBPpJiKDjFdvRzCwh8gRMvRQk6hLDudv5XJF3MmkBQ9DPVgrHiz7CmXd7Ud4PNg17AfLRTt+tkX
u++exqLik4EuRnE6y7AP7gLWufOOJJYyMQLQWP1XuenUQAEXwnGJ2nisOmb3u8YOfH4WGQvXnhwS
++wZfh88EMnHJcKxjkI5snq9nJp9RD5q6hFw1ShRA8Qk7HF8ICMsX9xmB4YxG1++dUNRelBmYu/v
lSnDa42+54+xSZoluV76E8QC9QuLd1/bEJAxtyCqE23o6amVdBok/dqR/z162/S203TEuNAgaAPq
MxD0F+OOFQPs+qJlqzHG5UV9aMeOqoHxm7YM14pLUYA8E88wwc2ij6AQL/CKutJ8F632N4oR63dV
c7HEjv5PjslsZWCsnjz3XXraHA5sapG8txtSGDDbaDEg1efdubUcZd8wpPzndONObnKF2Po7nRmp
Wo1c3DmHo2//MDycDBjfAzwe5UJacFyM4VyfUZWywNd2K1D21ZP2TjKscDbMvrE+e3752lQr4tzV
Xoxtie18seWFmK7lX8Hf2zx0wCbAbSWZytng9jpnLYauwp3pvo7gHVQ6j403ZTZJxDvmiGoAufDc
8itYaSCPu5qbZe6s8LNthLyR1jvePNcA1SntGlYODAuMaS22N9JheZSjsZnsx7Xm5SQQXeLs1Uvo
p3XtTl/UEiH8HtZZ2Pcaqd/JFS1GnZ3oKwxwXjtdGBsaGJnR5PA016K5zOXQEGkROAi4GJ6NMUGs
Dv/qVjbvLwISjk4LXRU+h/+k5+QcUNJBqvTxO3kb7mP4VpZv5HSlgFLqAW8zRyTUyts0jbheHHv0
M7pJG3WqNhJrkkiuFVrbcDJePUxDpGU4jnMixbi8mwB9b72JBYpYijZILEQI6jAFrfVqb9GsebFm
hU3FEGcykbcX2rOtG5AGgLlUoJXJYHZtGopKFufecng0NSigC1IFzEYgS8fJRoK3fkSY1X8gtuUI
AVkaG1ALd9xOjknDXLovBecje1Quk7bdnL+4T5wydQZ8glPV0N9e55tBSESBnHuuoPPAfbrhIE2/
vxuqPZziKKIhsbV8/eHrEC05YWDcQ3RS6lPf91y4fcjntPb+8mvw+7pNfLcNe7YRz1tiXHnjfbn5
5m90Tkz/0ujBMNyyeERfwx9zOSVwu6wmQckd83EZq1yb/1p0x0lUYS0npN7CqRvWVejGxQ6mmXG8
rMOh6rCPxRu2yvrb/6f9THZMIxczbA0kJDwNcVOOxqfYa/1zrFekvOGy3rA6h2HKpC/eoQxpWV4s
Ymhj00AuCs9buA/N7HOGW+bq5qkc+/CfOcrpQUdYxhiAJZqokYvTsbbpO/OhDX/qfpWvSKDIvwzw
Lg+KL0KCTYDvUmsLzKpVMfovY+cj+EQAiI3P3cJPOivcDxR2/LedzQRxC9m3ypSwpQbmJTfK52iQ
PWKEMRCveTneuZMgHYJdnGl9nNbXbtrKj2hUoF1m0LooTZpSkEpNDu3Tapjmb0+gOhB6bn9XvqWA
7Txs20ZjsU5NuwT9EXP7DHuC2s40pJOibKJRsCEW7zzOg/+vokL1fttMphIcyPYBFE68I00t8SF5
ZcEnsyPNaU1tOulird7LLNRonFyolgdQGJ3Zi1T8Rk65PLPvvk7CszmsyOVk+vS2+nUb8u7vrMXn
jP4/80Hi9mzXz4z9xc3mNnoK4Q0bcucHxOFrFWHjLiOMuIM/JApmFIXJt1M3UOVNlf185xCdnzYi
qAOEVMb0sFdiRm5eWuVXVUQ5uhECwd8quq7v9h1tTwLV12AA1jhsTWsfnpBJhH/4tYsnorIQGE1F
bxC6PppvwxxUXz2KEwNb3RyFBw0tDM0HKu2m+HvncxUCmzMNGBWds2C7yAlNvtq1cLnSbOfbkyuG
zW9RsezDAzn365Dt6KDXowDe4IH6zzSxh7Oejw61vECYrXWz/Z3vJdMe33tr3TofgWhbJ04ooBy2
MSrsizF13j8IeuPRKkQNqG9q4O///pyuSMJPsBsR5IvP+oq6K/o1V5P1Ze5Y0mjojOQzGSDRgEHe
GQBR0BydG8PkzKjWlhOG1Hu+xjkq0aOTO8htxgBB/1grLp+eGxrNkcd/Zn4/T6LoevSY5HmebRN2
fxk14CF6R3RXimWmyFcG7nIsZn46WAGq997ykKLUdfN7QFSTelbtXU3lc+pqV0RbXAKMXTpFrUU8
odj6WjftjIR9e6JLWjwDf1kv8vse53EaVOt2MOniSmsiHBLGBqhAmjL5GFeT+PG4Nb5TVCQzswIn
7eoj2Tx6jEfMuV2GL1P8Xjq2dzqFSsw9Wz7St9jjRc8iQO9/CJVtP3YKy38n273lKLOEWo5ERroy
+R9157XkOHK26SvCLEwCSJzsAQmQLNdV1b77BNEW3ntc/f+guhUqoviTKp1sbIQ0IWk0ncxEms+8
hkQhHN81iFTSwjPyGjxpBUfEGdRe/9k+LVbbzuH8kWpK+pEDbAJGJBUJNujejxRffZhR+ax1vJ3E
z1Ytc0iKKSvSahS3+I/SvwMrrrgqqjjb3HHGh1qNcPragIuGhcBvQ2YgyQrIXVkc5M4HSwbBHpa5
eKcXNE7HbjQ/hpZBcJkRdambmIzus9DGHGKjkCCXrDZ8DJtxfgPCSn9ELzmo8dHJF8Q67NHo0QIn
62+EqVYCJaqAEKmewvDR7nAIuDZaFLG7qi4/p/SMPoaODa0gqj/UBSjlWlbJT22uAl5jUNRUeK07
egBE7JEKZhXqVo2Ce2dB1a3g06c7JKKA7yVqz3bBQ4vzM/vkdpuioCOImVDRvdWyqb4uaxG9ocv5
Q0P5AxO+AG0hL+hR3fiIoORkeZA2+KBplvCOJHWro0Dp4AOJT9xCPBuiDqw1lEyOVgTA3S3FND7M
XRiWW+nX7PCeOkt/IwJ26cYZTTJK+4l85ixPzV3eKI2xy9gp9QbFAcrMT38AlXBORAE7F8hBXDTj
g1UFhFyGs2RuVmfySA16wf8ixpGDnyQO+xLivKZukTgKsR4Al6V+T5a9AsoeiqOpqtOuteZYv7OQ
uEzu2kmO/m7Ge/vG7FrHgirTM6PEr/hDoH3yQA3tNCYHbNcqx0NBxASWMXdkxno79MmhDEf+/39u
AZoyCAtLlAQCEqQE02AwrAl8z6cLDJqBPZlUovpIbv12ADHXhQLPMTON4O2FQGQBxBQFQ1q2mcwD
h44WTreVeVcI9QCGEzw9eAWlBYQ2UFlLrmczIZdA0Y8QKqXQNYkt7F+q+1v5FBA2XD7qhwwLi/KG
EoGRPYBPc2IMgkAkbhfHymQXmLZwDk6IochesxY8JM5Bzn7GUF0FRMm5AOmcJh+VLKqaLbVfi2Yu
6B52NTjNX07Ne7oZwXKgENK3lr3tWgKpzVT5s7rNQ/IqJLEivuSklml+W06jFh+6lLE3tZLkoaso
Rf2JPWRR2MQfKcACFn3XqxqdrGKD/ybYc104wbu2QTgLYHIbXJdRjt4+8l8qPOsIC96rStenlJYR
uOjNPOemsscDBC76BmCg3n4wyUCkR1gEk6+rLJBSSHKzc2IUkz/++YY1hfhmlzZB0h36PFHNTcX/
u9iSrzo/6FL2xp5KED1hFWfkBx1PmY5bRbZyiyePCoilGyEGpaFvyl2MErg7qPDXH8kXfHtvYXQC
OWHIsh+GRZGTO3+aEHWbJ0qu5tCq74O8FtW7EXSOf01mz/YT9UgfBlBU8rExHLZ8ROUldzM78UEN
xYN+D87CT8kTQ4Q5KC6mDR3CBB6/g/e3c2hGzfhKlC8/Y4ngxVIBQxVBr1nQvEoQvFVK9t4Q5B+D
SB95QtI3/SAgeiBiGFOK2GD9GLwNYrrYMM1a0Ertb712vkAf5EY0TR7rHd6ln55oe391oh7+0PNW
ElWr//p/3xcZ/1pLTx2JV/1nolb7X8UiAtWs/6jl1/x4ppf199ct2lH/z1SsFiW6//Mvrajllxyp
WBEXBd236UjFavkn/qhYITP5D71d5C+f9L8t2Jf/krFSTPkP3qe2YxvqH60qKMx/dayQwfgH9q2B
hSiFA8SsFjMmwOeLkJViiH/4Z6RU//WHWq9RsjpmnS6CaI7QVAN/JJUsGxnKY9ZpYbUkvoMCcTHL
1S9NyiXXUQV7zwYiCn+2Mn930HOe7zFd/O9YZJTYyzEtWK7HY6HTEqHqkhiejTeXm/hW9EApRu6M
RHT7LlC6d0lMO8Ssw/kCn/dY/PLvyIypoQkK8XTtZC1Ho8p6HbUFPDk54lDrNyUqkeend3IpecOE
hPFq43F0PD2i5tZICgaJTPmukSMV8/4umd3zo6zI0n/n8myY1RfTehCOpcMwQ91Hb7o8oFJY1cr7
UigJD7TfdJjZ2WIJLTv6WWnyKZqnx3DsgktU+JPf0xCIqUmo0tZaWm9ItQHXKr7nsFW3cHG2xR3w
/H2/Nfcaf9VoHOwox22onm1bVz5C1thm3+Ntc21s7Ct5YXed/MbPfs3y958pAuS5GllCgZyInUDh
Av64JfV4neujhegVsnKLlTcfGM0DuSJpk9cOg9/lhmfppblT9DR9U0YNgBtjLA7nP/R6PpCxCM00
S6gLBR1Nz+P5oGUTZHqLdpSK9eOmShBxD9v2kuUKlG/+nH+TsZnSIs1roADJRYXM0dp0hR7NXCox
4yRgNIl/lSmcwc12U7PBI8PP94LydbgvI0N8N/TBmUm9fKP82ga4nsN1VGXbXyE85Y8bcxhACMGm
8su96mdj8pj0VRUImMKquDdT2CtgCZEkRQYnBGNB8UkzwThSj71BIG4Eq94UqYWSZmkVj92i3LoV
5OeU5+IesKCtpEAagRsHqO4npQkXGJKjDO3HzDFvcUkC8ZBWKlQfJalAzTvBSDsqt5ELGSRYfXto
C2tb95WgPiiUNj1Ey1/3ZRI1zgGMahm/w3wenk09LJUoWVXk20qZOx/9qgMZ1xkIxOxJCMCthZPZ
K3TxKcn8gPksEL4cSu0LqYSvcPZKNQF6aIL0UbJS+Sg1iS1p6DSjW9NdjIHAimjpwAJy3s0zISTk
11rsG8WmPjbGoRIARsm0nTE26D9VoW98HkNtiFxDRu0VRkNZBxJCUe5SxHqSbVK08qegTqPdO2nQ
QZgiLKCPBWA45dfQf/HMTlXuIqHJaj/IpqcwZKXyp6PGoyH3tjPKm0CZmK9Dawe0PJw/1UvgOnwz
YsPsvDrrZ4yOolFHLjNtYAmUdZV7GabAyrb0A1L5Gg7exrIm+VDlTQ7x0LAfay2xvpucEbqQWKC9
dXrAyZQsnBZVU4C2EaxWa4b4r0zN73AEauiaZoSUaz2isELCEQ7vE1OYoG+tAQIeSGUpN6FWoR3c
l3r6g/fTIjTW+uoLOPKW8kOoh++zYEmpeUXFD5iP0ZtAZFSQObAQdcMynGyvJFqC6NgG6Rd8VVOk
h4xRCbaDIsvfiVVPd5Uf+T+CoGweQmwmibWikZ65bnc9JMwy/wTUjQs2KIPgPjIMWvV2nsjHxrEW
LCUNP7LmSOmJHNvq59CUUXk1+QMV/6ZSarCGFpRZ4Gl+7KK3B95ZRjQrqYkgXt+WizoP9eb2tiMr
SdGLafpHvTOo6xbGNLwxAvRmAXZF3btaT9qFCqs2H2SaOLDHrDrb6KltBZtBVU3eBRUzuWjKRAKs
pVeRd8hgMs9xXfrbiEIOmHYAImBQ2Oj3ukJNdFPR+j2oSkpLRXSRAbQl0YyfyMf26k3hZOqdIuT8
VS8R6YBvosv7oerzmMVsB4qsdqp+tZwcpQW1i2zkp/JSvHXQ5I2wQBTFb+Do1rd2nnygeXUB/pfV
j+9zv5w+sKXSn2EQaqk7BBMyUCGedPT9uSjfxHTjqfEJX3vbcIdoGzHzGZBanjjUc9FYdz4EqHRr
WEb7eepldle2mBu4ETvmbZaPZQ9uoc5+AauS4KFjAzJZOUlBq4MMiHcrB9FyEFVMn3lpT26liFPz
gB8W3X+zKKsEkGBOj14k9iy8CYRbtu30rks3UZtSB9Qws+0AeJXFV2MwITuGCKw9jFooFkc8Wf0i
GwGEBg4worSlaOOtuXSNb6OkahsSlCGadnaEByVwgMARUFcoEHuVBcZnk/cmCZRSchAey7iEpRZ1
xdRAwi8riJ0FCRaMsxKyBtyUGjkASC1iLxYM3C34OfujM5Nvbecg6t+FjVDDfd4Yarj1ox5of6UZ
ZgrzG9LiXRnE/cOMXqROk19LDZg8zb0JYbj0TK2hM5H5fk28SJ2p2uo+YCfw7DQTtmTio3EQhb18
MAordF0tUaKPwN3HboYQ/w5CJpzcJFIEdAI1R9bIQrCZa7C2FMSNMm3s97oTYB0iMKsY4GcVQACG
QA9bb5RdAvCoAi5BjY4O+wLHp8DeIhxa4sZqI6GVRGpXHRDRGd6LxLSpH9LneWvVMLHhPZswmmZ6
3ygdpIg68xCEqTxg3UaQZgC4eqBJU5MM2qNheqGaZCir5VFFC6Pgx+8ys9CVG63TQWZlUFdmKJ3c
qLFWlx8IMAOoVGHfv8FOQLG8IIlT6WFvIEq3QJxY9dJW7QAqgK0Lt0FL2WtrqbGl35pJIWuvCJaK
X6GSLHplEesoHyTIzVEtB/phjhU4MQwd4QNjssKCKXm+AB91FT+hPix9QF1+D8OIk9PN25J3u7/q
oshQkJAh29iYHaoLC9sxvuNajZ2NrEvrSkx6cVDLYH4H4y4KNwBlTcQvEkHpy6fIHo5TBVymK8EP
t2NoYnWi0WeKb6Xsh99oRtupW0ProvPCew7daM6bdg9LSzTXqQZ62V2unZL+GbKukEls/VPIPO+n
RLc+t3DrplslVJqCm0wp8UeNhXFbYRu0oIztFmyon4g/tkSvSmP/sxz1/1/hZZuo9H/PWOkbpd/y
n7+ep6zLP/EnYzW0f0xpoa6MNI9G+rmYjf/VXVb/AY5P7qYSKqLdIwhY/+arNumqo8OtF7pm8E8v
4ux/01XT+ce2TCS6pFANQ0fJ+b/PVu0lQSVUhf5ChiUQH1ulWAa45dDJzdCjbNOhSpPKAWxuEH5w
CqO9erYqF7PVZawl9dYdSoxYfKL0dRx/x2aQJm0LSxISovjedVmDBEBmEUpmmt1uTQWsEsKLc7Qx
8zS5+y8GR2MaW1OhWQAsjwdXBWQa9BkAfAsFmQcFPf8agUdXEM9x5Bi6lX52bQ3xeCGLXQmm/523
pKAvdAmdx1ylOEbTK5VSGKFXGtG0BbYZ8dRNyh7S6fBmHEq731ijyG+aoAr3U0b4ECS2fqUXCX5Y
GVSJSz/o2I337w8i4dJUneXglx2vhaLVaqIFEhEIEurbVBTh9RybLZVuiuo+zl2/6XPUEvGbrnGL
KEl2OvzjR6la2u35r/LkHfrvXOnpp9hgxFFqWLTv9LXg3exrdTYXBVCaSYnv4jy3HOp7lXNlqSFh
QAe16kEZCNh3vHDFFwca92+UbANrg2QgrV9bnepbK8RIC/JOQoB64fethLWWPYu0F/Q7YWnLiVvp
ko8oJjYL+tyr5BC9FWo/UteZJxRUpOnV+YKrbqb6hjgyJ8ZQIrcKiubNhR9x4nthmkzuSmUAG5Yn
9a9nibhUQjP0MU8Ey1iP91VUCl5XotqICvmVnVa2O5kBL8oU1MltEiZIZOLd23+zSUfc87/lOLf9
870cwyRnNyjLUC4/3jpAzzonp3DskXHpP2uoVLsxtts9UCJ/f36o5epZb41nQ5mrpS/xcQkqOKGe
rlYAGCdbwUMcNtVXM5umhy7V7N35AY/rA09zW1aXq9qimGavjQ0j9D8UlJJoD4eOum3wlbgRIjcu
3ILLaV9Ni4MiVEoEBh41a3dKjPJ0RW1VdtRQ+m67MCPJVidgDTbsEWl+sxNxqSahnfhsDOrQPFiu
IG3t3hMDgiPXGmP0d1E16NCZeogbLkNkhtqvaEghVl/S1+MAIE8mZ3LIIeAwDYlqP9Ai1PcA/Uh/
9M6BAdSPTXHhnL38fU8WJDyDVEywZ16V4Lin0orwG32BotX3ObhIF/WAYW9UNBDPf+WX24oUFfcD
SWVLQ+9y9eIVXHQIKYnlK+MAoJRLDsWRe4+6TO/OVPwvFPVOTU2gvWugQMhtYi5//9nhxX53bsBt
IVAg8ATIK8vc+x2iJFYJv+z81E4NhfafYG48tAQOx0N19CvpNQapJ5c2qKhLDLTjMN0R5toXaoMr
P6jlsCBpKQXGRyh2ata6bpeIxoYxWXE6E9qc24wq1zV4vNHcOOmClxzKCWQgzo9vtKKebrtElHcB
yjeu3/jO7yrTuk9RJ5yHKpqGz2mjl16htKPliawzLji5vTxx7H1Vw2GHXw0WdvXcgTPGzgT1GQ8s
KRRXGncbrUPqgevNcFWrVXdtDpjs/Lc4PSgLRP9L5dOvLso5yXytQAXMi5qiQe0H2NkjLSh5qJU5
/11Odvgmocbx/fyop3YA3LJ/jSpXd2aFmAQYsw5TPqcVN5HsH9MwtQ7KjFT8+ZFeXpYsqk6XAytH
FBnXHhrSmhI0qpifUcSCR9ARd7GAR3R+lBMX1/Ewq2UcIPfUmqwTjz51eh1WEGICI4gOWqDiQmTE
XYssDy2OSYKML02frns0jhnUP5GE12qYVI/KiBZCAeT21hyACJ//gadukyeDTk4c/SV1ebqfne7e
juTUh0Xi9QS3B6MbA69spQU0zyk+DYPuX6hhnwiYWBDTMg2bU44M12ozF2pJUz/XEo+qhP29xXb4
19TbpQ7TojUtADTOALIvzB+AsspH2Ypu4UFFdC/wapxLQJW++g1tI4hUViTMS8axp9YDmSUkSper
gXjleD2GwGGrhX1GbbQd3k0Q9BQqPRXIcLNPbnILXOD5D3DinBHGonrK1Uq/bR3XdwgM2YM9Zh7F
LICEmcb7ESED/am1+U9t7IyoFve583h+2GXfHb/iUqPLp2tUd3X+vdqXSahpw5S1mUfR3N9IZfK9
atSLnVrL4t7UIrmZQfugtxkgoBHY2oVtcOKcMzy5xNO1JtZBhF5NVdZkRebpwH5cy8FkKQN6Bylw
Gi9cZKeG0oHq4xhpmGy41XtpFsTF6DPyNNuF4lJXbeCswP3ISozsL1wqpz6mIWyeE9ylEe9dJWl2
B8sUKCVC5T66NFjCyV2SChP7YV1zUcAb9103mK+fII1hnmjcPhcE9WpQ0GG4m5VR4IV1F75t0G/B
XWWGKpEAuT6/a5bdv9o1loYeMRZaQlqWWN0WCUBzbdCDwANqhkQP+F6A9Dr1+TCEUEyW40bIKwGQ
T36/fmAMfp/iHvzezJfbdUBQ0FBcHQGuz6kWNp9zivqgBkNcaJBHATQhkw9L9HsphTpxIxAp0Aoz
iBgwdV0tbyoEoHAQyZ4inPA+rYLfcxNZO8SWoEMUxuCdn+mp4RiNoga3AaH8aolJs8lRfA09ASAw
dwE6mJ+SeS7RschTCPy+fmFlT47nqKATNTJ83vrjC6+ylMrQkWN3y7FtbnMeK+CBRJdBP4eemrUX
csGXOwh9GY4H3VJ8uqhkHA8Xwxjow8XSYV7aUGS/7XULfM6baZ3slRCxolB9hwNDdWFZ9ZMD08/E
iloXuqMaxwNHWZKPnaOGXqPFOh4EdMvuk7G0xj2wfOexgCicQ7TmVNMjUiDeJA0s7pvStsYrOyYE
hDqhhjd4O0IPxGag/plCt0LZw4idjzYoovsOnZJpY5sCxaIpaCe6sxWKKkhBmOrDNNDo2woNqo0b
BYb6VQPHK7dVOElPK53gUlv6ROCB1ylSGFyxpm4jpn4831p0Jm0KDOsQxE63COmU3oLbdNNxjN0E
HTz8e9rey1UVEYsJ4cxEYgsGMSTd6WmlobuXTTeholmeQgfowpW1giws0Te/jT1u6jw93JirX6dH
+LMPTohy00yfszVn/S3W0yAWdc08qFoInVDHj7xNHRBlw9DtgWwp2MBYzoWy2svXge6bWLr3+CHg
Ur7a/pmhTSJEpNWztMHeBiOs6raYg6usL8WFN+/UJ7FQWCdlJuA0qckcf5LGQdpY67XAa6YeFy9t
MurrHo0BN0qWhr5Db/+D2YyqAx026H8oSog/CtoqwPitWV5bVYtK9JypoAgx4YiDDOjx+cvn5fv1
hC/iLVlQJdgsH//CfkZXvGyD0EtjPksBFRHFnKi+LU3cXXQlCDdgUi/FAicHXVaFaNymirYaFNZC
r4rBD7wOaGJMyQzb6ER10Emo5zz5DPqXsmpmX/ryLxOApZj972FX9zo2NVCIQhxp1XiIr1JpLJZO
+bR7/YoaQiO203gxSdSOVzQQehECpg+RrzasKxz1sDtPsOKTfogZVJxDdhvV8sJnXNlk/zle2Fvq
eAaQ4YBwOh4V2jf+SQhMeVoOLDLNg2RroILvWqYy02+PyB2X0D7JBXdBQQeaioZ9absv3+04WMA4
glKUAfmIwFZd/Qin9Elclh9Bx864F6jiHGwsi95Yads+8mn7T3Y9hNcmN81Vi53cFWL7BULzSNLR
ENXvTHOiQ3X+c7wMex0eHVXYBNxoa61fV80iw6xtCkcE4qXXjDWi+o6N4Duilsj4l+1tG2eQ7aNB
eh1lWff88CdK6YwPVIs7j0eQ2vXxh+k0JGYVn/EbqwLwT4K9y4DF3Tp1SGtR0cebgh63ipRJGn9v
pGWg2tLYtTv7oaDAUBoXnuNT1x+eFsQZQIuo6a2uJNp/VV+hagVkNJoOWt8NuzGQH2WAJ9b5qZ9c
eTbEU2XS4F06njkZXmZA7uQg4PV8mGohvvRU0vYlLGEkHJVFL6kbjIOWa+Ebvx/1L+fHP/H+0yVy
pKY7TFhfA/40IyqhMxN4LISYBfL8y8jz7v1YD93BLsP4SreieDvUdfDt/MCn7hkT5PPisYEn89oc
OZvD0R5mljhVS8gTML5uYKaJCztrWb71YaMXJxf0FpB/XT9eXqugXSW1JvS6Mle9SM2HbdiYtesU
dvAemkt2obBx6tI2l5NEIR2bH3X5+8/qBsi4aFEPrRQ+jz5dm3ONxlTuV7gvlZivfCC2QR4+i4Gn
nF/NU+Pi+WwZlmqiprxezREPHNRglAjhigmAhm5/D+EM31tD9NtQIu1QWcbv8yOe2ji8EpjQUC5k
3NUNDj3WlwEhP9xQNXKduWqJURHFckH8W580C90KJH6chwYz8EuH5tTxxAOH6QoTnN76PY5smSe2
k0ToSEKM7LLCcJGpDQ+AiMWFm+DUBno+1Oo5zPMUheAOdQFFohSMUzaS4AamCW2WL5LrtnVhw578
kKQyYCbJBGx1mfqzDUSRRcEGsYo8BArltp6lvCt9HUeKEd23KFFRx5/SYX/+W55aT4aiN0LoyRZa
Xb+iaZrB15nkLAI6maiUoFEljR05+nBho5469lyr3Km4sGvSXK0njoeJQ9hEY5AS204P6ExOAGm8
8xN66umsz72NjzGwcC436gDHy5i0IIVwxsUSJovq60mv0USXGg00JarKQyqDW+xt6y8aNPq3tii0
nVOV7e+2mru93lTVgSBwwC59seNTNPpTuo+ikJENHvTE8sIVfOqT0wd8wkIvmg6rQM9GPgGPtypG
RwKTWKXKTbesTcOD1iW3fVnMe5FZxrsLK7RE8KsVAhqg42JFxYtztIrwpxH4ZFLXkZfh1Xur690n
o43mj5MPmVuZ2OFIuKWHWkNmTc4tIqT6cKFJfGLetKoBDQhkgQwaocffSGnaFBUb+ud6lOPSizQP
NKg6OjiGgg6asKO9CpvmwmKfSrEo0uhU2AArgHNfftWzAwa80kTDh2yj7CV+xLD9C7fHzQuNyryl
O4UrJWSqDPmmtn+jaJhxbuYqincRrdrXAeGf4lF+C2ZWVFW5y9aZTyf0bMwCpPpzK1B3grsbPwf0
syB99hfaVcuGX39u6BGUmCHhkWaujjgITsTV8Wz1tDbRxDXmruEXA5UWDdgc4kx4RCW/kNNr9mHg
ONl2yOv66vyOO/W5KQHy4QjxBDj444UfRRm0Y4fzC60ncQMjzIAZ1CEjE2i/K/ghmz7su935MU/c
3gu5nPeJpEZ/AdHQ4DoqcZjQrdGiZG/EQX+lRJ28wq08PXRlEn48P96JR3FhiagSNsbS018fZYji
Jfw6xgO/4AWYpu+sVlO2odv86Eox3iJhkl94MU5c3rwVHCDKYgTRzmpDLxplqCnTSuExRmlODOYe
m4UIPLSZPJ6f3ovlJGFRefDpcJu2Thp1/Akr+mwzWXzixQruvGRozR66bwUyUMGeFkH7C1N7eVgX
AoxqagSIDpYu6/AN60o9q1JUREPRYeSioczlKw56voDGq3eIFqDmpNqOF1i9tku6HIO02Mk8nNHT
C+fnxNR1/BFVnkeh03BcXVbNYFY9UE3FLdS53Aq1yb0q3SGNIYs6251f5hdv5DJrHcIRjzGloCci
wrMrKkaVxQ5UxspUFBAgCWaTtZ3KEpXD8wOdnBT4paeBDCTtjr9n0CJ1oqmt4saJIinO+Qj75gh6
+hpStEg1JNvz4718lslw2KpsUgdEBuXG4wELFS+oiZ6tK7q63Jto8Lg12qp3IOPCX1VDBzfWY3Ez
quP4BdxYey/CUXzJVCgkQdPrOztHXLoMouBQVTL/gg1jfZsUSvGr7+vuwmZ/cZaX30pARDucTpC+
vq+gRKSOX0aK60djfq0rRvh97tXui4bSJshRs66/FBOabLLOlAvr9OJIL0MbKp1HbmuSpFXWYmYI
e+SShoXattNVH1f6+0bBnap24kvv4Ym9BtqQiEx36AJR+Dn+IuPsoPAqlKWTOgXXXRqPW6rs0cfz
H/7UKHSznnp59pIxHI8y+yii5EaMSpqvF1ckC91NV5aXevMnRqHJRANGh1PL7lrewOfnRoPQSYEZ
ldBMGDdVlTsbvTcvFXBOjfJUtSJrV3m5V3NBe0LybQbkOoMWUHSlxEhj5/WFvOPEFiC1Ij92yM6Z
zmoUpVM6aljt0rOKsqsgbI1db2J5WpedduEWeDEU5XDwi0uXwwTRIFdDWaUtM2pCphtgBeuNwog+
JSjvUYbLgh/n98HyRx1FIRY1Js6TShXVoGW2GmoQpdqkwcBQdaxd15rwvRoBEQJyDZnzsAnvJ998
nw2t7p4f+MQcsQ0lwSHd51AvNNHnW6NuMTuKgUW6QyKj+zTH40uUnUTnSZcX4pwTQ1kEWCbZPyeL
uP54qDJAkDho0No00QHfxm1flDQCJ/sG2noyeefndWJB6e/R+AO6J01ujePBegtBATMcMLQe8xYp
lFiONzV6FYv0fWN/6/Km/GQCsd92Ig3S115TmJNSNlJh/4O0eYEVSXwkKTMtwZGilV8jn6JlFuBo
KbGGe+1dzEiWSaWYqwqi3/ouno1YDFxQgEFH3YJk046IlOFI9FbAwYUrOeLFKDIHPUpU076cX+JT
33Ph4AL0MjSSleXvP7tVIshrMZpC6MRmJAAZ5HHP6GHLGFp4Cc/34mphmoDJHIvOPn15xzgeygd4
auSp77jNgAo1yt1IQylWc2FCL179pcUE7BSrB/KOJ6b18wnJUQvQ3cHQlEA/v4bhEeAbaSAP1+j6
IRiRW3r1AtoE/aCIVRL+F3RfE0RBjbuodLMIwVwbyTyPbrlycIrSvPDOnJoaiHtQcnSJXyLl0NTV
Q6hDCD1Sa75ukaA6xDRroUXqxOyuGNo+Opyf3RO8fXWnkb0vzVPqRJDNV68OGp/kdtyrrt1SDtr0
U4EGKCp4mldMQf8WuazB3CAvNSMkZuBt4GeKvFaQZkPLOEFAxUK8FxmI6MP533Vi2/KzHKBLJAU0
O1fXUK/URsP8JQ97mH9VeeJRbA36aY9eyPzw6rHAACzrTi1ZZ8zjfWsWwp/GPHDo2BXgDlBow6sB
0ZTQyPTd+aFOXHhPqD8iQlClOiyJo9NYh7YfQByVLqpS2S6MEcrhDteKrVTzZBsadf9RdvNj42TF
r/Mjn1hQRubV0rkElrv2eOQO/ZpSTkxyjltoxr1fHdCW1jcm1N1Le2pZsNWekirxOJ+OhFmuZ5nE
EhWnRSnGyQBZVrB/r2qRDSiSCu3KklW2Q4TF31cCMKZuxxPWXiJ//TsG3YqbiGyHQu8a4BrPGuo3
rSZd1GVRTJwHcY0RHA6geS8+n1/aUx8V+Ax1OvI8C7D28dIGgzMgll1JVxe2ct9Hk9x2dJ93vsB3
R41jk9xWzzHNTdCiOT/0qa8KaRz6jrYckzVRptZbgGZOLV0/K39lsz3sA4ORabTMF8pdJ0ci8gEu
DPiAEujxJCvhVBPCrWj9lGjKzxaNxj4pvlvD4Fz4ci9vQVAA2lLN5boFwLgKCgaAeSONMrRhMgCE
RYQSvTnApJVpYd22CExeGO/lzBhP2GBlyI0daqbHM0MrJ5lKqJNuOzS/al+mh76L7sdKjPvXfiwy
X7oNMP2XHqq+umoL8j2zLU3L1UDCHNSAOxU1AxV64aWH5NSUuD7piHHYVToNx1PKJ8cYkW2wAMRo
MNgj0zwEVTYudTHlv5gUbxYpv0246Kx7r7GGhTHa0ZYb9inJHiB+4I1YYUctdn2vXz8C0uVB4D2m
iHM8K0hZS120tFzDj0M3aVCEGxUcV/tQt7xXDwWpgGxMJximHbbaE6WCAbKGu6ZrVvQTNl3na4dS
z4v7bjKH7+fHOrHfl6IbHf1lWkDSjqfVqb7ZwBGy3LK3PwOdHe/7QOvcGcdjGtqIKJ8f7mWUBjoU
rB/zWlqX5mpvpHYeVLk2WPD/G1SJ0CbzYhsr3vOjnJwUjbwnZBYnazUphxR2ogSNT2RE0zJr/AVz
UjdXftwWB2gQ9DLOD7ikQMdvzgJ6/feAq2lBiUGLSrAPtWQKN5pQpEeRA5OwdhZvosGIvMbJywtr
uZzY9aBAIGzYObytUCOPP92M4cNYO6xll2fWHWJ2iteKKT3IMYx2KcXUbYVw9xUsJCwf8mn4eH7O
pxYZoiZ1D0IJVV+jjEkDYWVHwnKVcfa3g4Z0Bh7r2Q6vh/4A5ld7LayK19yQ8HUoHJAFW+ubueg5
ebgauIZam19iv1WwJqgG81qik3qpurfskBdr60AEteBGwOpa7aCKBDUxGiY35ik9nSEYr1K7mA7A
KOPXtr2ZF2fCpodmMT11dTHndjdk4VxZ7qBGLewjQ18ChsZVU1m/5QGPH9Kq+C+euYV+szw8vDuU
S4/3ThsofSNjTkg1YXRLr6h1nTFo+EuN+Vwbq6+/Pcn+qJLQUKQss45yheRu1jGecMsWHn1v2RXY
R1y0HbUIL+S7Lwvfy4LSZGSfEGkCXz6eW25UKXVRNgpKPQ7Mda1LsdHrZ/9aAGl+Y9uV8gF3VBOr
hKY4jFrdejWqPvuJDOPCtE9dd2wefg7gN0lQcfxTyFcTv+8Npl1OMR1bc3ALOzQuREenbh+TM7Hg
HklbnNXJUKomBC3Rm7ixBAgkWgj9JqHRb0Q+9TuEHXq3iXL7wtO7PELrE0LphMoF0TaV/dUOEhXk
fhyQyOXLMdvjVAVCfRit3RzTs2lxL3eDpEezJ0Qv6vUXz5JJ2CDtQCWue74ITc9ohhima8owu0/i
vELOeYqo29BlRmjTosqYXBjz1IckRaXpS65mscGOP2QhJiVrjAlbOWMKdigaLCLcrXqBlXXq1nk+
yurW8UFmRyijUOLL1Q43vwYj7B734ihAXOj8Ip4aivI8QAICDZ3+3vGEBqNS5RxpJmVyAyyYiqxv
SG/Ay0sz8s4P9RI6yHrBaCbr5H6T2hrYM49pGshWNd3aCjvVHcdEl5vA9JEmxKUuRmUp1PcZopTp
1hdUg31rALkxyGC8MOlTX5FGGHz7RSiAF/t40lFuIOuvUUI1DSgTPUJXd2Em50/n53vqXV5CRJqn
wKQJTY9HQfHUDxw1sNyiLXU0eHqcSqDZDWgoo/sZbkUVdt/x/kCKA/3i5npEB7W4EAGduhKICxZS
PxR7hLGOfwPvYlomc2K5qaPkbt6O886y+6F2AV6V+0bXot+mhczMhWNyKiYAJ/RH0gA88mqBjdjE
UEZSDh+xq+XOrbutFjrYGNu9MWJE6eMJdX6xT40INA1cscr7CQTkeKJ5oY/oi2IJnheq9dCoi908
UidYUnW+1yKqeomPc2oPLbBiWGRILpL+Hg+IBYLfYYdjuaS5MSZUQfFmcEb/j4IIypPBr+Lhzz36
XMXw1PHEl8MCTwR+mW94PEqVBtg1GbyXgBoNBLcD6fVplm1lkTjvX7+CVCyRgdSgDBHHHg+FVH5m
9AMXuRUiA45doQ4PF2NSWYLgRx9ruvAmvgSsch08H1A/HrDAB2yCfWa6bYUsMEph6OZ3AsH7Tqbb
qqqcrXCGZKdqjbyryuSrxGfJszAg2FptF114xk79Gt5nCvEgaSjuWqvTatVKnTsWydaMg/3XCJQs
wjd1qQzbSPkfzs5jN26kXcNXRIA5bNnsIFmW5ThjbwinYc6ZV/8/pQMcqKlCE/Zg4I0BV1exwhfe
YBW/q8lYES2yowzKVaYVOBPpSYHxXILc/Voq9Ywtfd/9MbqFBg/oHqJ6EYPi4bNZo84YNHcmtl+g
Nh7nnlpo39oPy1w5O7ezZD9fjbQ5QA32xqHdMpKmaP/gWVSe51Wxd1IVyXZmEEIU0Q5mQpvXRltQ
AzbymYSstfKL2S6EmzlOY7ih7IVc0qHAN+qQjMmi9c3JWa2yGodB5XuWKUpIdFnu66z5tBpzvRN2
Sa4eLnhaK45I1UkTrr/RlHoVzHkqAk5r9qd80p2TCuzt4rp4GBpWmu6MJ7nTgePQ4uCeo7Vubr7U
kCIaZ2ACHEwOpJsECfnDopXqJUapPT7kVZZ9dtQY5P0f3w9cdKKkyovG670ZFqOP3plLwmmrWjFL
NezlifIEyWW24uGJY+rOiZQ8n7Qbad2Lio5Lj+x6WdNmaUszWkm9tBSzNaVaj1Y7IMTDicA0rxyK
cxst7tspMbtDjPrJzvjSZX4xvthgL3pW6Tj09cqFiIOkiUZlpmRHLATd+74F1G+AJT9gurBHIpBE
07R1YVUQndB22MYMrhrNpTnnToDSeX2JHUdHbFEFT9B48UXY5dwZWlYfqgEb19ufVzZdYiLieK4a
HgDx9y+mi/JdmztcKwHk8PjMS4SLJGp8h2Sp2sc1Q+lsKJo/xl1xvRGeUDCj/8nH3lxvADiEHhmH
NHUpDJIsFEGfl+kDF+megonsPqBEAmGELayTzl/PD4F7zA8W6p5I8cNAHi2Uz9HvOY1IFe8spexC
eDnU5pZbRlsbLTQRg2plKV1k6C65Fmr+UpuYbBAInW5/utfsLwEDYLGen1OqoJsbyInQNaN2R3oZ
hsrvZrLNey9rvaPThFRjwhXdvoPads5wSJdxfFMZCryvbEkiPI0mHGASs/0ni7CyM4Z0/WhMivPv
7V8oeVzYVig/C1URECybs+waS5Mjv+BgjRYOD0TGP6cI28Hbg0i+MM8KT/hzFYqa/fUXNtVmqJ1p
cIJwgt8XYgxwnrN6xGne2SMrv5YaoFD6cqxN1pss/ewNIepC9tI6GC+1q6MhwV4uP3VkV38nzdxr
7yANOMURjH321Z7wKUM2v0EGMottkGIO7QXnWMyDi6u9Yrd//NIKHSKaQdSpeQC3F4njKeoQgooJ
7FTBgF1Bui9vE+0YT427k62+/rhkF7xIUJ6o6hDzX6+7MqyZ6iJeGYyKpT9Oqb3e1d7a7zw/r29G
qsxEDSLbF4HKJjxV7N6IVyUlUSVIO7lzXd0RjVHXyfJ5gfZYl5+6aTICnY7Dn+KISJ/I4Ai/aM3S
Stwcr7aHp0InzwrCnpcAj4MabSIUEZc+z4I/3cMMRbOM65+sjeTiei3DJsyNNG+swEEl9m0Wp+pl
xToHcynly1+MREYhKEvC4HHznAs89oz+Cl/Nw5SltAchuNQR1uIXcLg91OunhX+f+IiYgYjlFZEA
Mypg5HloBk5YppeoS75yn/UnZ05TIv5sQkY522MvvL6Dr8Y0N98MPyM0PTrGnCxlDFQXL3bg980h
mev4lGRTsTNH2SF4Mcft9sRJq5/o5TAeenbH1cF+NooNb+dUS2fFKy0q7eSdW3W6FVcjo0ShNdDG
KTvgVutCvx5tv8rW+aJgUnO+/eWk41GrgdtGXAvD7no7TlNuI1SLDCEmKEgELJ17cnV0jJqCCmZk
4cB1ezzpIactSU2GGBM09vV4Q4+HOXVSdkrmFifVwikyjJf5HRzz+KDrg3tQFDs/662R7jwespkK
+iYxFx2wV5mJ3XbphM2jGVhZH13adCYPxQrq0s5qe6ctytfbE5XUwuCu0jLnyeZGIRm6nimquXoD
xNwK9FgJ74DbVPeh1a9+mk4oU+EqcgzRPPR5u5UfrlH+q2XqXulPNmVAq45O51mon23ubV7SpdWc
mfy7drJjY6VO5CeuYmFXtuDNjMD/zu59/UAzZ4xD2LcUn41t9jfU3hTT0baCoePk4/ga+71dL0cc
Xr7fXl7p1BiMapAD8nObIjV4kg1NTS0DYbH6qI5J6Y8OQl+DPedvKk2PdnaPpNfAaOTpLpVN3ULv
4vpzGno7TzjHiHtbQLOiUT0VBfbacTTovu4hx50rkX3Qlsl8h+BZh1tWjI2BjUny7ZmLga7L8fwQ
6l+iYIT47zZr0gGH4tVG6TgF+0wKGvFHr2rB2AiATwOr+wJ7R+l3hpXvZ1HcdUXLH3jy9QLk2ZBn
kT7wbdveo5DcdvqHycKCsqdM8tMYFOWXtaCzkDuJ+aTjFn+eJ2XcK8pJdxjoBkGNQ3Fhy8S1UX6f
16im7ujh31NUWfw1zIePEZ7Zp9vrLB1JlBeQT3NhM2w+OAxVqgEh4UjRu8aHcBm8h8FUuruVAsfO
2sqGIqgXJ5RyI93y66VtVDtaFEyoAn0xlwvmZcbBGdL2tCT53kstHUrcvoBECdS3vPqoVsxuSriV
UrKwQwyz+t81y9IgtMfk5+0FlD2YAoBC7AHwBanf61khz++2K9LnGMR57Xd9SHhfzHiPCiq5CJDV
Ae0KHPTZ2OJ6lHbVem2gJx+kU9we7aF1vuJ2OT4otv6hH6JlZ1KS9UMOSiB5IaRRsd18Kj2f5lFT
TDPIlxpCWGY7AcfQ/a5UA8ottxdQOhYkEAC9DPlKEArC6WQWZcK2gAcCZ1l37nsL1wxvzT7fHkny
KvMek76RoAtk4uZT9SX9Q8chlsrxZjZPg2VE720tyoTl5driVlm4CbBFT7mH2zvt7H7ZzWICzxZV
WT4jzdzrT9hZmV53CzHBpDrpaUrN9m2XYBOpuEr/Kc9yJBWcFDOPiHvpvkzH+ggxPfvn9hLIFlsc
CnYRukn0V69/xFyFi9vORMu9YvYqxnpJfZ+6kExAIdTdzt0i27RCa/X/qnvUSa8HozGtTziakOpk
HmFWSm/Bn6ypP7XDOGaBtTbK8heb6eWQYgu8qP7MMRYGPZ7qgWeO/V2nFfOx12L3Xagle/KY0t0E
ww/9WofcdIvLxLtGjfOGdHHGqgFfCVdtzjM8paOVudgYUOjOPoez035R7EnbCbtkY6Nk4IoGkXiw
N9OkwzFVDRdGUBWJ9uB5qKVEulYcPLs18Ea0pyMm49+TqM53Pqls/7B5eJros1Jd8zbru/brSH3W
DMrWURGtj3P8hw0T86RlPf75VoVYDjXsmZJsb+6g0kT1ZLUpR9tV/wtfDOupsPPuDPHF2pmUbJ+a
GsV1QnUP4dhNjqVQ20YBr7KDgss1GLvRfBrnFhbjogrFHefH7YnJgiwQMjT64XnTut0WeGagw2ku
EDJuE8bfc669u7jB4nTGPuCHR7H20wJLL1DwUAwSZbLeFwutY1yyup2uqqT8A/uW61CU/MXkN9dB
4o36YLfEly7Zgq+0yvJQV8DX11b7WtdrTWneTt40ZhvdlSGgTk8tcLe27ZoaZ4ZCWJTTELWMPWyi
uBg2wR9XJGwESEiA67ZEtLCyrCGceL4zBbUVQCIOlg6R4XcRMcM4Q05DgnJPglvykF8Nurmt6hzZ
w5Aar+DqjIfK0btzCPJ85xmQ7TWB4jE04C3gh8SveHFBFaEXJtOU2EFS619wD7bOaw9OwFLTBy1U
y/e3t5o4jtuFpF4hKuEMSHnnerRF0ScocpodqGGl+WoS4StW2NNjoo3FJVLr+Rilk+obMbW/KSyS
p9vDy24Ly2IDgBmC67EFA1teOjrgZ0BlJUhYhl3SoR+lRwcricvz3wwFDALIOHHLNl9YUfrqTAHS
rat4viCmXh7J+Jt3qWbuBefSTwirhIqT98zLvF5UK8xqzEBo/rVTQkOnjPR3zTBpAUJ9yEfV1R5W
R7qKL8bbbEzkG+tuQqE+8GolP62wTw6kcCt2u+5e20Y6NTrnQnaJjuM2+3HdBT8xCnpBhAjIG+oU
+ezjVJJHONk241vLTP5YehStA4ppMPG4hqDMiMm/OA92QcEu7in5w+12DsWQ6Fi92/jqpuEfU6k3
Q4nJvxiq6bxkYEogHdbJ9hNtGIKuKcedKrLsyFFgovtOFZmqyOaAd92o4ZIEHcxQvE7IzLsDBrya
d5/rkXq2YgLAvPbCN1Wy1t91b+72bBulP0CAIUWdFyXSzWvWhSEGPuivBwiJuJOPMY1xMMbR+11U
poIdBOfdNkblpChRHmhusicMINuuWHDQDOMpRZNn86ZUJrrIBHjihhvKxffquph8N3aNj/OapOHh
9rmXzlYwjVht1Cy24Eioo3lphYymd9rsO+E0vFuR1gziHtEqO0kKpBqV6MGpNdylsQS6uz28LBCj
U0Cpm74VBaHNnqIdqJWDxXWOcU+R+upUfh3UVPmoWWF/0ic+bjbW/aEtum7nwpPmE0Lun8oXyRP4
8+vtPDvdgJERSCEP96Kfozn3Jwrx1cWtRu/SoKL24GBF7ItSB9hUKB9UU+q9bobs0RQmB3xpvrm9
JQYZSgcxfqG5TA3rXZOH6GNG4b6diexeouWJ5qsQtYBeej3XPEUrJFXBo1tq95+Zd9opruvUn3Oz
P1Kp2OPcS2f1/JAAj6RXs93CZe4mYQ86sjPb9LBiXHxvr8te6UW2dUUEQK0NYjfB4PWklKjzsnkg
8cXefDYOSo99Xpujc3laEENL/K7To/rIQUdvlRRZiwJM4ua/QDPyPIN3p0mDBBCSHtc/A1FgbE80
Km2htkb/qrw0/jhN5b1SYVRVRbOD0chQn1S3MnyzyKuLUQ/hDhZe9n1f/obtpammTZJ1oDcTzOPP
yhq3D1pX6Jds0PDDAxB/uX1sZR+YG8qB0gZP6RVb2R5m03YiSsZmVU2Xyur1i4dJwcfbo8huQkoN
aPlCs2GczQnF5zUKaTjinY3bxs+wb8zCd4t8xMFvDMc9XIvsKnKF1yoQBAjgW6CQNjj9Uq7Er4qR
trBMMRrFWXzK44MbG9gw9VoCraC0+zTyewSk9yq20tkSNyBPymWAhuH1PjLbacyVrqW0YE3uqS66
5YJ1eQqdYZ528haxcNuwlm0p6EToYoAoux4qmxa7XOndBKulFpGvZb2HzelSBj1YzmOCMmuQLdgV
3/6c0lGfO8M6/ZVXm6YpES0qROc2s/PqrrKzTxWss7OKKMMbZUI+EFdha2dM2aJShKMQ/Aww2ba/
K5Nk9Lk4Flfz8LaN1PWzNib9BcbprmeU7FCIgJayu6FRh9t+QB2aW+SgOIZZXXWqkNV5O2lVtHP0
ZNtUZGxgoYS47HZGY96aA4LCVhBXuvGfheXpFLSIz5+XpDQDeIXJfY/2GnChfNphpkgXExV4omMe
EorQ19vGHLBEtCC+BfMQj3e4HOp+yGrcR220Jz8iHwoKAxEQGltbPzBPa8DtRZSB0ZIrjovTf+/m
cDwijNDvBECSkcgnsY1Cu5+XeHvJtNOMp1QG3tMZEvOAVkx4P06ulfumPRjn2ydAOhbPr9AkoHi4
vWK6SBtnvEDsoF+iJOhNTUGk1V3exhnZ5e2hJC8CEu9gnNgi9Nm2XFzbhBBlpNRIompQfqe4PfiG
rsffhhaP4qbZ9SGXPMa0u8T9ieYtYZXYti+SA0ebsMG0uVK0yi2Vd1OhqJ/qEJk0P8eGdrpPkzp3
T7PbmrAWVyf3lXla/r09Z8kBfLZGohIOOoQM7Po3uHlkECxT+RlMO/08esN67KBp/r49iuwjUtiH
3klhhZbC5r1vV7JXNBAJbrQQl7x+Sn42g1L5IWHITi4kGwqeEHUHcmXusM2i5pXXYT44m4Hrxe0F
b2T7qYyIbGx1V91NOhQvgkvXkC7WtpK1qFSXZwhigTPW6zHywvguG6ByD06U7AQrks8k+hQekvEc
BNBT15/JttsBOim+QqORYCea5M45cahq3P5MkgNAMMbVTwdLqP5s0jhzcIGUiNeGFLk/avpQ/4N/
aPHTU7ofrp70O0VJyfoJTQ7ufbTwmdTmU7Wuk4cVpVWUTbr6HV5J6PB6w3TUtWkvUJGtH5IjopWF
Z5a2hSHx+PSWttJcSlpdu7jNOBybKDN31k8+igkzF8d5QBib9QubrK9p4ZpEAlV5ISTRH1yYc5fb
X0m6bHT9gHhAOSANvN4LmdfjttbQT4lwWTvhFL2S3Y/q29FJv//5SBBfuOR5nhHH38ynVNuqR3WG
yntnmo9queiXeYmTQ2bT4bw9lOQuRMsHFi59YWiHWy/Coizp5XREkqWGw7cR1YavhUp8UWLnX0PJ
Y9PHT0W9tMOMvLDVEc/eHl+2qKgLQrDkLhat6etFJcaCeFUSncMDVs9QOD9XZkXpMjbW5cvtoWS7
hDGwYIUoRPVwUyBVwzIrCiQDArNp8TZOywVpicbT850pyZb05Tj69ZSyWp8aiHCc5qUbvjrYW96t
i9vAcEzzU+Os/XksavyTlSr056nbs/aQrqjIdUAoU3feXiZ9WttT33Hnr1OZP+j4WHx01HXxrVD7
dHtBZSNhoSnCSLgnr+TqZlzRFzXRacANWXbBCtf7gHN2f0Q0195ZU0k8znyQCSGWFNA/8W1fPNmz
N7tV3tHrQ3Ei/+UNpnpv9Wr2PQLQcI+6WfFozcb4FweepgT9W48GhbVtgHXAJPIUOc1gSTPDj3ua
ImMZ9hcPpEFweynFlbvJcsT7IiorCD+yRTfzM7S6XQ2Ykk0/k8xk4dCfk6rK38SGE57a3qqfUIxX
/vPUbK+sI3t8eN1oDAGqgnq8GbrV9XpU4pjeZqZDZaxo+JRYrPu8EcaxU8t2J7CUTZUwj1qGIKHB
Lr6eqpLY/WITnAPa1627EWUfX5/DNiiNqBO9Rd2v+rI9JnE/HG8vsuwCgNxIF0TotKG/ez3yCB+h
WTl6AeM1B2+e48JXvbLZub1lwxDLilodBbdXal5NYaZJUYu+e1aY3yv8Fc51ri07kYnsRBAyCE1W
uhPM6HoybQyRJArRI1vN5qkqMutcd4VydmqlBK1t1Yc0VKqdAyGdGc8R+xSxnlfWWn1tdLqZMDO6
gnkw6bDPx9X7dfsrySbGY4TeGxrv1OO2X6lSYo9OEqoyukrLpZp6H5HO7kB83vlJXtT+UCXDzv0i
mZl4/ATaF+L9KwFfhK/VSl0U6A/WMIy+k6r1m3ZO5h1UtnwYAScm5AdRuJlbEkdYR+fU6/EmUH7X
i5V/1mpnr5suHYWuMbhvrhMwC9dbIy4MmhIZzH2ntpWLHSlL6jfDYO7sQMk7h463cOujqgacbDMZ
sxgrNR1ow1lOaj6WmvIjRMsX2XrjPgeR9a5vx2/qjL+DPrp79RnJ04OmI70kIVuPFOFmiloNKKII
IyG+Fnlvyq5BUdbM7Nlvtdl0djaHdDDkeAWvizdo21ltUKtuzUS0eYrFe1LD3jnqVkG7WB3qaj7e
3v7SwVhNvh5MXSLA6483dlG0gLF0gqqpf3M5Nh/xHsXsYE322EWybQKblfkQ0AIU2oxkdkqJNEJI
P6No2hOaJNPqL3h27fU0JUp5QGgpMgmiLhfHlmyRTyq1u4aPpbYoVtaLHj+Mddkdk8UZL3kFfy/I
p9UIGjvBY3EeI/1pRKD/lFCbjw7tlDeQIW1UvIPbSy3dwGCJKaRg9UJJ4XqpNRT/lXWA4aPztH7L
2ni4J0WuB7+Zh/DEerge0jRo0fmNoWbJwc6KutmJv2WfmxIjKBtRyYXufv0bqrSB7p61wC1IBN5C
7R8e0taeT+2k78bakpsVHD66KeAyqYttY20tscLBoKBB1TZ276q+Us6LNbQHmy33D2qB80GPku4v
9jM5ugChEcm/0tpQU7tzlAJQYdbZyxd9wrnW0/LhW0FC8xfnlHo0FTgX7zagUtdr2QJyzlGP5lLQ
Uef2Qz10/sv0vCjPQ9Oq5un27pEdHwR6IbQKAx3ACNejjVhmpFHE7okBZ2dPuVujVm02zvIXNA0S
TrQYABCxQbY3woD8i0IGBUdsrd85reb+bJD3+e/2bMSv3QSguJzBU0J7UNSfN7OJettrw5A7TqUW
/AYpe+0phA54iBN9wDh8TvayJNnGN6krivoDtZqtzhX+zZEHaBDxA6+1T0YBjC7N+uE0lOGe/Lh0
KEo4BNY0QKkPXH8pWtOjhpMGDG4F07GuN7JLOzbjsXLjPTST7EqhQf3/Q22Os9GaTtU2HqJuBvyE
3qZPYc/91x43TRSdZ8+fVm09xmbb+0Xq1Du9EtmWBKyHFhp4QC7cTTJd9amlW7S7ArMzrfcZjJNT
MRX9ThQoW05yMUIlSpd8QnHNvMzFcnLoKQVbkS1Re1nCBdt1IIoPyIlPp9u7Uvp0QCoWJLrnlHbz
6dKoAjPfRKCKGi207tqcLPagq2Pr+QqinMiuNhH38xxRPn601wjnFKw1qsa3F1v7CqJ/PutlM/2a
elOpdn6cbLXhtAMGgNdEBrX51h0kplwzRN3fLOrPSwXGA5DvX4BmMJmnhAbUSeSHxvVqR3EdupkG
c35otfDomN33Sm2US6Stf3N9CkokgSMIJMrj1yMRkc/WpAONRH8YKwu7aBE4yFUNY9KMGtKOIoB0
F1Gq0zSEtcjKxN+/2EX6WM61lgnZOauJv3mUCS9pruqfsjC3d0rTsndPyJ1QOUCAAGnV66FUeBVx
XwiUDEzSo07GG5TuRH1aXyJ/cqb5XrFj5fPtrSv+0e2FykMEc5hsQiDVrgfVljI2IdJwFts+fpit
2vG5WuvSb7xODepu3EPFSQckGiFxeoaIbBY0xGDBLaoZTTvM1BEA0bwfjQOxZ+yM+J+4MvYaRNJV
fVY+ZmeIca8niECO4i0qHbYIA8PH3Oitz5pSDKdxNXI0T5pEPfSI3u1Fk9JT92LYzY1gwWzt8Wzi
hp1U/dAmeU0jrN4j9ckXk7cJuAtNjW3dvzBsRY+FkENJokHGaWn411poTB+gtmBxRm6I/vntHSM7
EUItW3vO2bhRrhc0a7NuBOVDyzI27cduKYxjNJnO28x1k52oU7aIYEGhBRAo0ZvdDBWpGIzMtJ8C
a0iy2C9UcFw+Wgm7eZpsk1DXwnSJ+BUy0GaghW5TqRXw27uxwuWjsvv1FGpTUx9nvcRoPffcozc0
/b+3l1L2DDtgYAlpAEyRoV4v5QCmJ8rIrYIYKss5dfv++9qmYDHixHhjGYp9ssFNHNCUb+G9mt7O
hSNDfdN15m6Dl0m95FUGXuXatILAocPYIGsHwaZ6smKs+nxc1rU2aNdxeujNGld0c5gAXk5A4ye/
HlwTmRC3qfZ61LLvAAid60gEedjMXS8IStl83FxEW1VuPIDnjk6kzFng9WqZ+qvTaAGqQNXOOkhH
BbvBf9yAgEyvR4VlP05DT1CZGqqoKFbG7zSb0zcIOK6PVUL5DXrlnrSodPF5V4TUnSqIjZuPTycK
Vyk09YIYxNcJlbbu0JVt/IT6i3OIwQ5/9cDoPZQ8dvhAqDaxQpj843bIb93ehbJTJuhH7AQgV+Y2
QNCd2B5x2WHRxzg8kysgUacaexmkfBSo92gIU07dMp2UOQe6O5DG29Oa3hn6lD/YqaXsXE7iWt0+
Z0LQhj1EwxxMx/WnnFPFMFqRH3hT3lF1se1zOmfzeUr19a4fnMqvQqTv7bRWz7dXUaJyJVrkkKjI
TYDobdNWZ9BQoq0zl1Gz4Ul3FfUQ5sXyBT34aTgqsL2Hc5YZeu2Pljs94GyaoeEmPngxW09mo6V7
sFvpYtDxQORMRRpzK0BYhQ2yDp3jELuEyw9jVvUEsJeLQ4teI217b2oRGjitYT4gSbqnMSR7msgD
KY1Sxaa3vznKOAVrRrQKr4OwGNJHpe7yIC515V1kZs34VY0jc2++snMssgpdpYIj7CKvPz6xVWJ1
E/OdwtCz3uq947zX8StU3+tzoz9lS98eO6sxdtIZyUwB+HNhAboVBF2x81+EiFyPSwqnDOV0R0vf
5TrHV1uL4lfXKv+s1ljuDCd5NHAzIB3FH0MTysDXwy1ZlTUUoNhng2E/5UuLoRDE0m92WBrLYRk9
8w2KNdonrxQe8auypy8tmy6lmWeiAdt8q9O55G2k6LnpilZsWPvKiGyBn1FA/ba2gydCKnf9tXO2
RBS6OdZk30hcCHkz69XZaosFwZW2d4K5q+MvXTPqZ2fKoifYN/avJBsKf7H7uvITS/lhLEYfIM2v
71yTktPEbwCMg5gv6O5tt7uzU9wV5oWKp1Ou59au0RaAj3YJV6fwbRvqHWx0pzhlbZHu3GqSkIv0
jZ4+vBmSrK0CxlBYNkBphl6KZPnQ9LX7Beaqe6etnvvfzlKL3fpqqcFO09EQ/ZotQKYwKHnEiJsE
o1enj4QB3m8H79X54MU6FrNhqukV0UDWPjpTpNT+opaqfkoifp9fqmlXHROaSggqdkXMVdfq9d6H
kP9CdgKlAx7ObefYVoa4GLIEGd7QWXIsb/rigeqxcbm9ErJhKJcJRAj/41Vwfc4aqyrUKmHPaWEc
V8GSVKDlmnzNP94eR3aeWG0QXqALSDM30Yc1VGnvGeiSAffKooM2pM0ntdNDvydZQdcl+nB7POm8
oLag4IBpEffl9bw0IysX1yWoTtyl/Be0gfrLsYc9rIt0VgL4BNiYOW3Vr7u6NNXFQcWpWNfp0axS
eh5IcAeN4vTvkavYOyKSux9tApNzSZkD2MTm7q9cen5pOjtBPQ1KflDR3ChPhhX30SFehyI6Vxrg
9SNm0PE/t9dTOjJ1avJZR/yxeejs2rUWryN3cJUs/bSYYfSJt4KNqdc2736hUTGslCW4ParsFaDP
I6Rj6AO+KhaODUG4khK016NnDACj1u5tnenROwh8sG611FCaU5IY8e+4Tbz4QOt1+YtKDLLUwA6E
DC/4ts2a26tWIvRNzdzstIZmk1pGX70y8xbfnJs9Vo1sQ1HGAgIEUhYThc0x6TxrIIgjvOrzODvh
t5n5ob00D2UU/lhJ6HfWV/ZVUfei0EzoRPdp88q6xjTpNHVdOK7Gwxoa7aUc1HfWUjZnbwG03g7N
niCpfEhyXeQAyAe2xJUwV+yCAiHeQciLgW+aGtjwvbug0rh63yo7Ld7gkGTtIJBlowpVICAVLCtn
9fo60HMX27dYpbtkUJ4olFg5KlbU30Vr6v2wcTM54Au1K+oi+5ovRt0GyzaSwoiZ0ZVQlk598lAA
O82FunxbSrNWD4Q+k+4Pg04dw07sR0UfzFODbmOg9dNqI8wEytGOVeMzy9h9jNJqecREoH+6fcZk
NyXaWsLpCDtA3vzrpTGUJeoqmhBBPEfrufLK8LEb5vp8exTZ445utzjMLk/NNjFql1DNLHpAAQ4I
IJiL0jyoma0GxHD96c+Hgo1BhZH2GnVx8VVeRKqaikuT1xOpat6ImbSSmn5KBeyM+FSyc35kawdE
QSAdETR95ZxR2ARpZeYC6U3z7IQdlXLKdWfc2byytRMErGfgJggC8SteTGhOMwyxDVFlK5bfAPKi
i96u36gF70FKZAORThJV6cJieOuyV6vaUOcNaDWlpXEWZsZ0MEv0nLKIaP+PPxImRbARaNmRNm1b
XOWapfkooI4VpNA3KOJnRx3c+QGqYrsT0kpmRYxHeMMSkrls9QxMPTPhsAOeX5MkRJd+yE4VpfUf
K/rxfzEUGTmYOJoQtAk2XyoaUQ2YIPIS5Tj1mcJ+fHQSVA26VNur+Mq6MeR/gocjsCsI4VzvCvKg
WMvS2gnyVK3Omt4ohwR7yeMyRoNfUmM+zJnTHDt3XPxwiaDTFVpzjte59GN1WO660sp3EDWS+46G
Fy6mQgKc5u/mOVncMm/1kumrQ9IEvT3CwKo04mPdTg7WNOxJzkrHQwOEHqkNOXobvPJkY5DWAM+I
J0UBP6pZ63FpZ+PLYoTGJYxbfSeKlW0ljxqDiZs5LO2tQcbQGcgejkRBylRPv9O0iu4mIoHjVHjN
DqDnucOzSVEoIpmiKKyJTHizmNmUh4D2eLIUrRrtQ9WztI+K1naocNFbf49dtP1fonftEChcp6G/
Elmj9oJmVQNfMJ1Hf7FIGAP8UqAeT51TfyAW1pxjvLaF6neWtz7VExjHQ73q4+cUFkTpr1EOwx2+
Ttz6ObF8fChMpXxMc6E4oqpDr/tRhE3Ir0qbVcvH0X6wTzFBfQThthmp6TVN+z5f6+G3Pre54ve1
jYzZspRqc1DbvloORtxk76e1GuozUnqGekzrTlcCuy3aj2mqWz/XprI/xEXkfWjjsF2DDrmxvZ7C
68hS9PA0clXwEPwpAoYXd6o5ID5iaSPwBFev/+2aBcecxOrPjWWVZ89Bl7P2iG77NNR4DtVPt2+/
1xtXjM7rRAgkhFY2T9SA5VFYZ+LsdmH0Ft+GvvNJR623tjV25mGKdffXX4wIsggTMNSLeYGv55st
7BvNgbTsciE/2qBADottVE+aE9fHru7dnZvwdcBFnZVEBfVYZkpR43q8yrNifRlp8/X4u6FhEvcn
Q3f7Q4U3ABm0tpxSeFM7y/r6eDIoHSIUxqH3AtO4HtTL0qgwuPUCu7PzL/2a6NQiR+sxBDm88yaL
m/z6dDIU+j8UHikmg/y8HipKB2VaQvLLmMN4KBIlfBelqrVTs5ftk5ejiF/xYpcmizEnpU31vF4V
5z5vyuHByYz8EI+qlfoG+kd/89noQQHng2jDs3k9YOhquTJxw5PB9v2x0tf8ALB8PudpC94Tlutd
ihPlH8cCrKUAYQrwm+gRXQ8Ke9OwoPTQl+rj7oNtJqE/hGPxNDW75BTZDkEKDI4FkqRUIzbJXNUM
fadYHPvBLFErMcfmgJak7aMOs6dqLDsBOCULYRSUlHiqr2dFZiGELwB4RT2eyeVoeQeacuFnJNrr
t/Y6Wb7tFnvUdtmGeWaVUzWlO7ANq5K1MdpVZykTwIPTedaS9v2Yu/oRrYCmPzRGiR7B7ZtFOk+h
IsKriCKXu7lJVfQ8+s4FUNg0iX6HA+wYwFVsHooF0o+BAccZXYLq/DeDkpILgi610s3xM3s3QQMJ
2EuXqxXk/f7b4BF3x4rSH5Qlmw5Zqe1NdLu2sJ4FMYbQDqY31/Zm7yAyA0Mxy9Yjldgy6LII+/Kw
jA91Uc+BXnjrTmlu+0Q9j0fQChWA+5PY9XoDhVnnqcuYrMcp69v3oud0TrNp+JaFS3MPdtA912mk
vveaKjzoWoPGz+01ls2XKfM6CsWdV7epUw90MuyZ+TrxNydt5/cJtHLfNqe7woin37dHk82WIg9+
mNzfgIk3q1uTmq4xzaVjFOp4HS1NfJ/WpVqe6m5pPqpKDRdPW9qv4TDnD/3s6t9ujy+dLT1i+LVQ
44jgr1cb6z9lbLtxPVKgcJGesLLAjPv8rT1omq8swx5F85WMiPi8CAKiR0Yhj7a8+EEv7vYJm8Ux
NOFMZn2pXdZpdX6JpOzcDb12NJdiCpRa0Y/D0qhvTC2LP8Zg1naigu11yG/g7DgAApC5BYa6eTBn
uhodH3k9mrm3BBMwikNqpfkhhaN0vL2+0qHYSeQHILSo219Pd52iQq9omhzRRhkezThXT32p1p/H
udzjOUqG4rhwSMkv6Thv0Yxrn1hu12H3AazR/mAbBanBlKVvikzZWb/t3cf6UTFBkYq3BFzR1jZ2
jFIF+EakHvXcjgNFXdH/mxflR0RY/5giNWn4pVl0O1GBbH42STqhKf/xbF4vpUEFVC+xGzs6neoc
QlRo/JAu6F2T7voOynYpiCLOBegJOInbGYY9U7Q0ZT2OnmB7zM68UBhI7UtB4+PrYmT5z9VdHMR4
Lf2krbWrIoaDIuPOXSRZaKGHKmi5YGRecTVw/hjctlfUY59NX5TIVO4tamiIspbLKV5HGjQ9nK2d
QSXrTPwqikgIIcJHEX//4oSuhZXrah5pR9IT7axFkXKKrTn5MJP57rxnktuPZIo+ApABar9bSl1R
UnnX7Ew7hlrjHl3+OLsaotNJoS/HxqiHB89FIhEjjjKo/sfZl/XIiXtvfyIk9uWWpaqrl3Q6+/xu
UDJJjAGDjW0MfPr3IX+9UopGhXo00szFRHHh5fj4nGfRU3PwcH/9pauwBliDcDRf48DmcHpWP9lW
0DnFAG+TfGKk+kaSdshnsiyX23HgdZxd2c54dK2uEqhbbMIeZUM9wEPEKRjgSFnEWn2vbXe55zzh
qTdI9fn2eK9n1rFhUABMOOLBylG5XsQ4HsAmhFB6MYEHlg62Ge9kpP71NG/eB07PHyyZOPc2Vjpd
eNfmt0ffmdhV3hLZJrj4KHdvbjW3bEvS+6MpoAzfPVi0+s0CQd5HsrFPt0fa+U5kJ1CjQpUDll9b
Vao51HM8xwhF0+BORZ+4zQeI788XEnQoeM9KPvQEzpaWW/e5X5vkoFzxh5/x94MIDTDEWoizYKcC
s7rFpGiBzrzsxrkIG7fyzl5YNnaKF58L0fKQVE8SxYgkg02X+2/MHWlOa0uwzqit6pcWTyf2PMCN
s04rlyQ8UwGFn8/KNpkfFHJ1/qBDplDDglgVvbSyLodUiBiVribS5bllpuMHS/c65KA5gQ4x2lj4
NnQrrjcOuuPCIarH6S/j/uwP8VQ43F4nD3WTlnCKaFj24a/by7g/Kk6gu8opvjI0YkMLTWsbo1Km
3TNYduasZj29S+ZO/R4mPNvZ2FXfbw+6s0uBNY5XzU8oaaMwcf2pobG6ZIabQhG0pUphqOFdoqCb
iknG4cE23R0qQisthuygjcrl9VDA93lDqCK7oJL7Zw4EdIYYbGXQkWQHC7gGre2ORPaMNwnGATZn
MxSEllnXV41dsDBuMo/W8zksY5raVhw+J2ViFSEdHlC/H4q3TyfyOWR3wNkBXbDJqgxc1GYO3F9h
T6AThi5W06kimLo5ATk4djv3M04bLuj1ikL/ZuvBwBHRAZ6pkYGAVHMBvO6feUmGE+vQ62jsSdyp
QQ33kwdUfNoNtciAt1QH37sT0nHi8XoHJh7vom2IpREJQaMcsH1seFzXmul7OtbVvwMgYY+9gLjL
wcW8M+CqorIK+QIgBJD89SbyYkJcT4i50P7UfyJ9jQo3Id2FwgmusPAEPRjv9aFcmY1oKCFzQa90
67XRhKjHofNuF3FIyYPVxRpwNq+EHEMVylPfTuOnWUbup9vb6PX+RbKzmuVFyHvQuVwj/l/ph6+V
F1c9plUDcJSthS040Fvdl6obugeQSn50/Qo8C6yDhuDrI4pYgC4TJhfLiefn9bheg6RuHnBjuoFM
XhrVoEHb0PaeNm11cER3JvZqqM0RJZP266ZHNEjimgHQBpXKlgTxsz145rSUnGeOt6iDDGT3+wAz
ssHWXgXFNtAQu4cfasWxmk7v19+AvGY/owD3ialYcnAyXg+F9ySC3KoLBy7zNns2PCSBkvNQaOR9
2YxC0dPiVh98HllvjqvAR2C7ANmNYwhlw+tFg4AGDeWwAPpXDm3GoMx56mXspxG1rA+39+XrTGOF
YiDW4Myvshab24JTSCKCt4ahIldfuBlVakUDOzlTjWII9mM6dzDHg2YOyO/z241WoTVk+9CsReUH
MBiw8a4/1Wi29LC0loW9UHFR3RR+qcbIS1Esct71ruoyJEnyrmu5fsElupwUiJT5CLhBm5EJHY+D
6LC3yMC2O2teu8K6N9EohrDzUEIhvWB8MRBsYfZnNEfQ9XLiI1O21+cldnBv4kmLoICS6WbrhnCA
Zt5SdgUJvC6DkOVPE/Lkvh6VLPrRWz5UszpCq78OQ+uYyCzX/HXNL6+n226jUrRI7orGKslqA+2m
oTXOT3PT6pyuToBint1TIqsjR9nXYR46GJDZx2qD2oYG7vXICzCOhHVuX/RtFSBzdZwLr+PpbGl4
IS5IlF5ub+y92cXzErEeKcOKc70er627sleO3xcBM3FB7ajJIAVGi3iR/l09NF9RzTxque99I4qK
IJevkpgIvNdjNkjakfLZfVH2k5vVkaiAM6pwmOypzkgfh28Ofjg5f423iRMmiGTSU6cvJp/T1BU8
eupn1Z3tmIcHucnup6HIBY8GXJx4G1x/Wm81kpfS9IUv/DGF6CeKCB23nhuIZUCdOHl7BQ+fhucP
RHmRiIAudD3e3Mu2whsFUzk15C5u+l9j08OFeIA05aCD5GAm987FH1QBrCCQN28jrnTDwWti3RUQ
Ogu+EHT8sySiNO/h/ZVL4URPgRyarKk9dnCrrB9yndiiSQeNfnwMBN7QWrj+UB8857YFZaeoyko+
g5s+P4ZsbA6qTK8ABoizfw0DRMj1MIRzb3bmoCvQ1qdQc1Yk9/xBPsYleSlhTXxfRawqKoCks4GA
l1XVmG3faPMIHzmFtH7yD2iKezsK/SGkfui9QVp/s8JDzPHWVhEU5pfZFKJWolgkzMxtsZhTXKmj
muXueAlSBBCj11LpZgdLHcLKFKScYnDj5iezx+gbd11jZ+MsWZNWtB//vR2C9kfEowU3+FpY3ISg
sJYKz3Qs7SSknw6o7RWaluLk+DMBFD0+orPv3F0QGQrWshpkQ/DMvV5jNfvA/4Z+VzgsdnOYIMdZ
vCTdhXOhDvbTXnRdy6S4TNAsAt/qeqhY9xOESGIsXlwlT76ZTS66PvpYSmYeIf+FmDdrgN9uT+jO
qNDdQlsKyqqrmNNmQkcUI6Np9PoCKrny0k+jdcdGwGV7JPyZ7kMnq9GtOhh0PYCbA7rqWECn8E+H
aqv0WAOdWy9JKwrlRCMqGn751HT+z2D0dA4bFXNfBS75Y1TzII3THpySnU+GkBMKTrhN8KLfqllK
qBEtxoOUmWNKnXUCvAGTEAiiu2PzKQoHJ6O+e2T0+IrohVsaKkQoAnmrhu2rie46VNZCj8c5gMI8
LNBJWSALLMbgB3Jj/0KUV84Fg3XcM5uAG36Ya1V+S3pCeT6FlnVw92znYP01a3SEvBQggDByu95s
s492J2vcePWYnC+11LpYBlEXgRok+mlQMS17dkTL2sZlDIrcG46oqNwAErCVD4EarBVUTVvmUVV1
XzDb3dd5OGSGbzfXn1EAQAJiFyXUVyA9p0xQAxtZCQEc5j26luX/w5JE5qVH9GUaxvYkPR6kitL+
oRvjgwC1DRjr6KhorjVif9UdWCf+r0epp3UAa3g/yYnmy2PVefcescd7blCsvn1y90ZCRoS6DYAI
KyHmeqRp6D0DUQpgv/HqMWnQoSSVgo4p/rG7pTuAc+wOBizOSp7+Q3LaDCaSwCyLC3h7sDQy88tw
yAw6o3Xmucv86faX7e2TlX77/wfb3N8yWfRsaSDKB8U5IM/xcI4Akzn/h1HW1yCaI0iLti2FLpw9
pxxXxC2YNSeXyuCuilX04fYouxMHQAg61LgnsP+vJy4yHP6qwM3nkDlkL6Uhn4GH06cZjrwH3/Oq
1LVuvVUcE9gePEBftaKgdBG5NfdAYAVKFQVRr/2f8LskwyWiH/hQOZkooZoNGVp59oYxfo9E6a3o
9T+/4Q+eA9gm1Ew3GYHhgtFYAp8PvUh6P7mNk9qOCC8Qtp5zh1jLvaV8c3BzbpMCDIrsC4QPANgR
0rcEahXWfmXTGsEs5Dpn9iBNVneIpGXpDmcLT9qDRd0bECn02lxE4RQqDdeLClpLSRuoPqEDXYLv
JEAtxXS7ebyE1r1TH3qO7mwijAYYFYRAkWpt5RlG0vJa+wlEg5XT30WcjfeVP4enCFn7wVzuDoUb
CtUfhBY4b15/WleObdKZOM5L13S543E7FShHn4QPlt+bjwbqoatg98ozA1Tzeig5hXgFtCO+qhbm
UnHyg4MM8OJIPIRuj7RzJYDYDKUbqElBLWib5KjaGh14v0BBYGjDl3l0h6/oB1OQ2YLuE56x4UNX
LiSziSlR8zbkYPi9OYXFM+4jQBqB5t7EgHKYBWDbQKoyVNZOjhzE2cSNzId5+nH7Q3ciJ4ppKMGi
7gQN+y1IpII3UTRNiGkJA79Z+Fbyj9sk/OAy2Nv+gKLhzIHSu6KLrheOh10YDJBkydVg2Ec1sOpC
ST1mvtTxnYPWXXb7q/aWDyjQtUsBXjXUO67H0zAYjZYAjddWjvo8c2L9ZHPYvthO59dw8KnkORzj
7qkMtfjaRZIc2a68euqtEWbVx1z5rjiAr0rN1CQhCr1JDgq+TU4mGMqsFLr9AWi5/XmoeHeqHWJk
rnjoTzC0kaqA2WHyEe1cBvefhEZfaELG/7CxIjytYRywvodeCSWUaPCpbkmg+bp4J/Bn5jT2oDwk
0BE8OKw7CeMq6gVm3ar7/Qrs5BM7rqFKkeSLgPYAIh1PXuZKx04akEC/47X0Ci2Cow29O/OAOwHn
vLb+gei4XnvEWS+WIF3nbV/Rz7VwqzuIVvFnUZHwjJdRb1JvclevdG6TlNhB95kquLUD9T8uKO/a
uv9hB6w8wtDszAcOGoqawAfh9tlWN1rit1qXIsnjwelThXm7WyQGrGYUOrmjepoOcHU93T4JO5EE
sRkOI2uBc63iXM9GwEVDGnTzc7AqF7wWPFWYIBhhJDwt+e2hdg4diidAd4TwicH+X3/KX4msCYBW
dxjuOEOtoYDNNnAPoeQgVzcqU3gmXMK2++wL1hZsgZbl7dF3Ahm2GWiUiGN4mG47WD2Rqg6TKskB
WPTuBni4461oqoPAsjedMPGE2MeqLoN3wfU3+mO4eGWDexXU+e9d0JHPBHvwATapR0SonZAJwNUK
E1w1cJGoXY8kqCBTxzCHI5BrWS+gYNNDXTWLFrl6eYv67vb87Y0HojwucDw1QUfd3K02FWywPZkA
q6IYuOrNJwm3+7Ml+i7jbXvUSv7T4fv7RY8NArvXtQMImX4UnjbfJ0fSYJGGJNdd1Z1oRUdIMkcy
E67L72dpLXeViMd0gJ1kutr8phSiuU+th22bGBne6SD8CYE9N5tCFNHhvWcOJmRvqRE+IpwdrAD6
MtcL4GpgU5OkTUCrpB62MwlfBua3KYCLZXF77o+G2sxFi1tTsg5DmdZml9qJGJp2Hn0fQIri4JDu
HBPk+kh5QRtEv3cbhSpS6dpA+SMXfkPO/tKh5btY/cEx2dlMeCNBORLyA1Dr2ipqEEB+FYdBKFRe
Laxrt8QkjYh0Cu4b8JZUHP6+PYPb0vEaboB/+FNwswGF2DwA0XldyjCEZlUJp93PTox6VFS2Txan
87cZ5b93EFtQabfQ9uBLd5YOWRrKfH8QOqAVbXZJHzI3MQG+dHUwiKF1kCZopr/ziWAHVajdb1z1
ljDgahC4Tvpf8bWaZ5ROXVLmI0R3foGAAbW1yrI7ARVpUX+bA+K+iwarvAxCDafb87v7mTAUXqlx
QJlsyS6ruY0XQSMESX7tfhEzcEZzHJRtmvTjEZFobyzEvRV8Ae1jYHmvv7OvI28OpxCRIWZuCifU
+L5umvt4Ab3p7V+Fwsv6EkRPGana9UgwZpjw1uQlZNCosAqUewBN1CPrdVY1I50Prqi99zZAD6tP
CBR/VgWn6/HsgMKIOK7K3Iw9ypUJC9Q/oVtrOH7FdmotDSg9ZfhlUaKFGQvzs66T/GDD7gQA/IYV
cgGK+lqIv/4NVUl8EME6fDM8c75C+Vl8FnhfHHzqTrKD6j7awyje/eH2XY+Ci9Pqwz5C4W5kdl3E
rOrBrAPDRmgn9yEuFJwsRzpv9UVFGEDRBHsUJQ1knFvVRdvtm4b6dpkvzhD8E9gm/FQb8unNu+Zq
kM0qJnXVLdzBIJMnS1BOcNjcviInJoz5fXuovWQWY60cWyi3Q/hwE14aycom8nQJEfKZ3TdkSoZU
R6r97LrN8t2xQno/W1NzFsarvxC3njJA7Hh1L+OhZ6myAYYfx7k/2kTrJ24ubyQKqJ6gEAxM+LbJ
YZnK0/7ilLmunPqMEu50gknearxUirQVR5Iqe7tpVRjDG3Xt1G9fLfHsjAEsBjCcS6qySQdQjnSK
MtkyXtAxi99PI6pV7wChkEd5yk4wAoAPiTvOCyo3r7rJnT8lYGpYeVz6ACZB+v4jFa2AaVYz+2/P
OP70ySEhvuJOtpU/y4paYzwFt/bW6TPZCBvlYCoK4zB6ub2x9hZwbcn//6E2UcABuT7upbEgrcW8
vJ0SfYI86XhKLK2yDo+0g/H2pjGAwhlwJhDHAP7wOh44iSiNCGYLcjgCnfLS8X+6dPrKHB1+uf1l
u0dmLaVDVBfX/iuM+RhVRDkuVmxO+vn74kEfNPXs4bsWkCae3ND9uD7boenbVimEM6ILNE/8VNhA
x0pUklCH9EV++zftzfYKeEUtzgNNdWse7pXKaiPLtnIZJaBwgXk4Pgu4s6Ud9B0uoO3qt3qzr4Ew
WjE9eG3ivb8FeswtF5Y99xYK4o1CJh3JH74eeQE3rHdLErD/EBJR7YAKEYq4qCZtlpfqEg0Fp8ac
xx27q5mGn0wM/gtd/a9vz+XeTorA8sGZBIr4VdMTKXnTmBoREaTx8nNb998AYElOTkT+y54FBhPk
CHThkG9tYq+T1Auj4WTly+RG3+axehn8weSUukfk5fVv2oZToCsApgcqCNjT9Zv/yuzmqGr4nGB/
NJMrc974Mi2t6Wjm9nYhSsGgJmHi4lf68XhiLqjy4Az64TycY2nMV8ADy9RqVXMiDQjTt1dq96tQ
EwYFA6DhaPsit+xIz2aVatRNb+dTVIsXPdcApN8e5vWGwEMGaAJAmkDmelVXsReoFXaQNCqCKuy/
tgMAxBnv5v6lqRYuD7KnncGQNYEIhcsI/9nuiUm5E2w3e1IsDlsyTyXJ2Q7KKBsj1xyk+2vyeb0p
IFEG9wWAM1a99S1YhENuAAwMH2fKeNEPsNfIuePGlil8I/WlAo73zhGBDtIl8JMpLb3ZHJzq1wuI
X7CSZ8Bh+cNqu96WsDxxKyMSK3cm0z5Mijn3dQfR/Nvr93pbrqOsFNuV2/6K1+6Napb10BJgbwgE
qCzK/oGsaFsXleDWJ8vpqJvfHnF3EZGXQv54xYRsC1XlzGHL1CiCMtSQXOqFltCCEH5Rocfx5isd
H/fXUOvH/3Wy9UxMn/gDKYa+aXMVdOqRl3g2uSQsP9z+qt3VCiFZj03jIo/YFBFgMeDGdaVJIacY
xtOOlB9tkrD/8EHoLK2xfi2KbHlNWvhJF1aQeu3pkJyrgP9LGBlPNIIh9O3v2VslFJDRZl1z31eg
i6H0Fs+bSgK+JiWX0CntDx2nrE9tihLu28cC0n+l5OLWxB12vUxOTGt7UpaVi9DWeQVQ3Z2c5VSE
QPa9uV0GZZX10Yk1ghzAVg7SZx6vZktVaymE3S3EI3eDI2A3FUxHoJm9HYELGaDePwWKrQGMHRri
9NqtClBSVaHk5KxqduL09rlb5Q3WOj8A01saqk+6yC+pqAozNBFo/6FKQ3gaXDxBjqLvTqhYYaQo
MaPGvDJFr5dpnJLKoMNPC7T7yaOCq87Js0xUCMbaM1BJ4fvbn7YzgSCCoJKFJiC4GFugLgDojROK
oALIxTfPsNEh7+Dl7B0EwNevm5WbBEsLUOlWINem0OhbFhHekNCid0ov04M3ZiFAwyDc19Z7tya0
oEifD26Xnam8GnQTLUjDBBmriBbh0PcAF3Tj+2ZqhoeILeZHzCd1wIfcmUroK4N3gesM7eitd4c2
rnRdgqjOpPQyrGRygbjjkeXRToVlVd1brTugSodtv9khdb/KTkCDu1jsxSrKJJbZFA1l0SOaZGFt
uZex68hZgR16jwWHa7bbmOL2rtkJXCB/4+0RQXd19Te93qXJ/9njkaaYA17l7dKP51hZJTqOXfLt
7UPhdY1YjPsZcIbNKrYS7TfwA+qitNlw4ZNF08XhSyaHOD7YpTF+9SYdWS27UOsEyxSdw/X//3WT
gdTnsr5qYZwxxvM9tsnwAiOS5qxwmz4Ley09jH1LkecxqCfc/sydzYqxAQ7CPzA+2q4qxHMjhwSs
KSxihYW3TH0KWXkn8wQucZebI1HQvRX8e7z1xP71rYKUbA58jAfCsMzi2vRZTPzhwdVee/Aw3jn8
qO6sMBRAG5HOuddDxYYpu/WSunCXyv4+MTT5J7+tXwT1oy5tUQn8H1537Hx7Qnc/EA9EtAURdF6R
aDXOfFBDeqMQAbCT+HPtHQAjzn0idHXwgXtDIXyumkXoOOMZdf2BtlwfIyLB2hlq8pLU9ItrAc8w
QH75YKi9uUTuA9Y1iuPAaa0x6K9l6wfWDhLdxgJGDx2YsqI/ERuWKNU8+s+LafpzCLLCQdq1tzf/
HnT9/r8GjVTgWXAEwbmIbH4fKuJknLb9fa81vY9H9VYRHJz0Fc+zvqdAoAd1/3o8v4KkT1NWbQGi
3hNjBne6rs5Iv8JzCY5y1ifxUR6xN6+4ntBOX68MvOauhxzd2Q5FYmgxA20MOw28xmDkGpQ5eNhB
lfYIQWc6xG/vtUKoGRwgAClWz57tqQ8bm1iJO9NCdVIX4wBTByuJ1KPSwc+3HweAMFdu4KrZvHWJ
tuoeuMTSpgVo88FdDSHrjE6eznhvyf9w8qBuDyAYoCGvMZiuLocxEpIW7UDJc0C69gIs+Xw3j95R
6//1lYv3I2ClyMlWDFO4WTZdx+iJL1FdAJDWvQf0tX/0lTiy9n29/zFrHqp6ANP5K97ienNAX2Is
9Uqg8uB5CzEAfQpjDVp6b/8QM/Xy2yu1JuLXtxAaxlBSxxMEpWfoeF+PJp2lSygHEjvqKnYWSxuf
AO55DnQj0qgazZ1MVAsNPVWePX86auC8PghAhKEID5XAlWS5rcZX2jDtTGCGNWUZQMxvnO/hRdF/
9BOtoCosJJCTyfBy+5NfB1BoUrooeQGfDOWrbaM8burI7+JEFngCjVnTSHmGTbKVwU3urRbw6LeB
DIJHEMYDvn8rsDWVSTVaycgKkCJhE1trAjlxIrukT90wqg8Q5a8zCoz2hwuyKgIgXm/WMkEgC4cG
+pqlJ+4NYGf5Am2HzI0AGmJx94GVnncBUOXu9oTujQvw8+oKABIc/Lmux+0GcDmVCxSKV7PoabTb
+tmE8EIixvpYMVeduxpS9e6MrXx74J2VBPJq5b5AZAvNnM3A1IYvDia2LcgwmIszNsvFjbQGIC1u
7SN3lt2vjFFYAZESeu1bCTjlTSLUcmoLCd4EuhXakWkkmX1q9PzcCCM+dQmbs2YMj7Bve5+JTsn/
Oangotqsqz+NLsrvVlPwwEY+yEbvLMplunSDzQ620O5QIGaAGIL4hSNyvZQwBEQUpXKd0dhDJwzc
scAayLMveHdwDPfmE+AiEIEBkwTOYBt5RJ20tdW3RRODKwkaoTxza+zBDnadL6PH3fPsBjoHJeTI
p319beI7rsMeLv2VEItKGXKprV6xHI0kTTnBugDeQqOX4u3hwNuNw00ulZXDINZW2mWVld40Iwhh
N4hcE9H7uTXVbk7ghTWlnlqmMBW1JT466EeU0HD2RJ8aY/wLA3peZB14qTyNwOT5PVi4f4tu9smP
OQLHKIuSKWGp7BMhQFmFR0nK/UjBhhSOliab6YybxWUVxTi0mswdyAwdR36pvP+NbSPYZRrL2OSu
0p7KNMefxEANNGYrBqRyagbe3NlBw2TGOHG/Uch2D7lS1fwOmhKkPmuirf8Fc5DcdSFpZOpMlMZn
gq8uXE3BmFP9pN0M1ahKFv4aW/IEjps5t2oJcqQcHECGMIUXW/aEpVA6gSiiSaCZkkqohj1JWvm/
a6iuDpmqYd0A8t3IBTat61RpLCyrTltqLw8jrSwPKjt1bV8sYGmA9xjx4kvnHqXLcznH7ceROFBB
pIRE58ZX8PuUMU9++q4l/wXIqlmLgaq917WK/AcuYlqlxg1Hk5W+NV4a7gnnXTyH9mMT2sZ7qKaF
fMFrwH0ZF2q+d4y2/0CyevgOKA0fU0vGdoJui9c8Jj16WkUpA0C2ysAKvzsRHhXZEMWGnOwB7wvp
2PMzrpmBn3E50xdbgoGcNeUo7nzoUEGcWtGwzUZ3ZCIfBZSqUxuSCFW6sMH6V1hdrdNK8dIFxs8s
F8G9dkgTSBvwzNK2+155wBbdLUvZmky12ouKyYs6dABgqAk7A38C7E9COyhOoaSjvjiVLN85c6No
PnBffasra1qxr01Esnga2yeBd8ovt0YWmFIOlsDdCHjnD1ubqslEP3nek6tJDest0kK4M4ibTucO
7dlXOGiWfTYny3g/SKJ4Dk2C/jJ6Xeinll2CqMsX3X1uRwJhLSnKSWWlElgJ0go4lQE44f9CZasF
Zghc4iENNZm+hqVoynuGwf4Fj8ZjGfwhADTCWxnZAJA38w8DeaeHphPhT8hr4RZrknLhBWNQGSwa
qCY1hRfp/r1MPCtKpZ0MdkpCVZ0kytxRWpeB/u2i6vmzshNzb4Kyac+2tbifVMRguWT1XSgxJ6WN
zBRWaidsYqjL1D6hcxbxNiHQvreoPJFqnIbcMObQ02yPXQ/JYbdhGSTO+vllofUSFq0hIYPcVx8+
Dq3RcYo6lP2dGLtDfx3w2ovx3AbXIG+af0cBj850Zsx6qLyR/IDSy/wxUC5qKn49zU7WorT/KCUg
ABkYvNT/145oEr2fG6j/cdTgx9yPhAKV3+eTyJZy8eoun5qeV6e5hjIyVgNP7qwjIyAwWofwigZQ
JvnH55bjv5Tu5MEGRCqgBFMVGdNeRtfh0O+zpKhUCrZK8J1p2DadeBS2/W9AhgDtHSB0YRccuf2z
dmptd5nfVqWf4UeU/T2B8HOT0khV5h1pnGVMgYoxj9HQWD4klntADI01DPW3wPIBsJicrjM4SlZ0
ga7OMKbasaXMorYs5adx8r353A9EN6mxluAX/D7JExT5wsqDuLMzvycNUqBMGGmRNOZmIkhXW9Z8
T0AqG1LoSev6WcEIIx7SXkSV86GJUQrIlrCmn7l2rCSNfDo2cPhzRiAfoCwEPSNuGQAk5aT6vCKt
56XxXM30nHij/hoEpAzTqCGxezctFjI43PlRdWIznZzTskBd4zRD7959nKHjw36Ni0PKj95QdfJD
X/b+xwXwdBg7JL7q3wW169InFUMr82drlU73AIGDpHoX2VPrfoOgnRs/xSNvnBwVNusD5xVvERCI
HwLYKaGu64WT62X+3NT0LO2w+ZW0kX4MTGPUnXAQbk4Rh4bsXRL1Amk91ZWAVJXol6wL6xCLSC0J
Z4vQqLNXlaY+BQ2HAgUrI/2rcqjtPZmQsd8T7YMFFJtQCQS1TrtPNVvaz9yaVHkfEnCdcx7S+EOk
bYcV6KWx4TT7uv8d6qgLAcCq5s+W0mObaSSD9LFSdApPCX6Ply86gf+cPzuc3NthOcbp1AqL3rWW
D7l9HUOxB5JLUj54Pg3I91mNfZ0PXbAsud+2nKe2ko37QQraVe+xAUWThcprLZExG9vtXYRMDKLz
NALVpJ1bNzmHvAlFWg++p8BbJlH0AbgGyxZZKDUrT72i1pSPUIKFCJlshlmeWnyMeOKSABFrU90o
lkHHwngpHXT4gHLpyO6ScYmSE7XZjLBpTRpVtBIOe34RE0HVT+ot5B/lBbXMSCfiqOh14H1uI9sM
jzVxYwrIHwycPgLiHdZ554ewioGMsfbAX4jdSi8T5IoSuSA7iSvcpk9jxJkFqgE8txMCMb5qSn47
XlvZz23r2ONXp7RIVdTtAk72hHZj4J3Cji3xaZChaVdwajgUkGaFSIZUBOCKk2HOLL7ZBAKfVloB
itScLGmNkPTqfNjNn1VdNzz1gbevfyFphPYp7mdUtQUM9cQZzWijPoWWPcyZ5KJCVIRkqJObqOuB
kq+WBneeN+sER97pvVMd60gAqjcMPO2BxzJptETc/l9C47pPV70qD+riE09QJwTNPEP06kxKYm/i
2QQ/BBSg4TcVZbbbIAIoG55cawlFzY+gwUCiZx7L6lmPIZuLSpdz9eROvH8YrLatczqI9tFJGovd
MWh725ljWvJjrLGGkHmLmxbYegCispoKF2WSVukkBQA0mPNKs2S6Vz6CXLq4xCzZ1E7y2wxJk+ex
mxMgpodoKjPdUW2nJXhMl4kQ40OElyoEt9FVX/VYJRp2IiHx0npS83M3qsDC49N2STYjpH5JzAB/
JvjqtM9QPUfIZcBHVbmDUNCkgfZd+p7aCk8bx28YSxuiaJKDIqEDgRimXD8bfHdhJyXtvsmVZTr3
NJctHtMNNMTa3PPm+VlO3eBlDsppNO2rcPIhdq7aMUPNOXSxGZeRvCOgylQ/JavV1Gb9WDbArKMq
12VBGyMhdmpoa6Y4EHF9avspmB95HEj/Iv3Kc+/abqLTXSAdxc/EKhV+O6AlbIZ1xsCS8JPgcyga
pEBalglA6iIiqV8HXfIk/L5VT7yufI3fxkFvTd1omf04nf3IEt+Qrgr+NRK8L59LlhDEQBt5vCGp
FTSaP4zGXVDKdiel7pwyZO8IoBskj0RTqYtfxpIMOf5l0V9DRViAyncnx3yEpGRXhBYcGNO6jpGd
ITgwPyWDgwY6REEkTeeEQclvGnXc36Eww60c2vue+QALZf+zg79tOS/AZpB0stxhKBjOAT+59hx/
78OFlykcufvoTkgCjwI8JaksvKQsxwfjJ/JTtKDMWfiRicCi6QicD+pAquGZq9ay0ymM/qD1Fbxo
ov9H2nnt1q2lef5VCnXPauYw6KoLcnMHZW3JsuUbQpZl5sUcH2Jeal5sftQ53WVRgvacHqCAwoEs
LXJxhS/8AwdE5CaZ0XASSah2X46Ez0gScrX0G6UO4mdjtOyJ/ZIY39UhMCpvsJzwtiEmUTegMPS9
ZMqokU2ZQ+ON9CZqcR1RAhWbM725YP0F0k5LYLG6Dg2K60ZzinEnGn4m7EhPNymY6V94o+BhWdIr
Pcb6MD62Q55cVZlGmThO4c5fpGWmE39UQWhQzxy6ah/JTQiZpICZqgZR0G9MJdUiH1UyPfOdsle+
GGlk1W6rTyDaIImLa6w64JFKmV47HgQG9aYaYTi4MK2cdkcKVv2c5zY/dzrbLvdjng3fUAl0LpPJ
wVCn68GwEz0o/IbZO1Ozj1Nr26SadC100XEER5p96PAj/Zni6Cpu7aFTr1mYWk3iEEp34B2siBAv
S8+APARf9FzKGzclmzgGaRDKGz2ui3teS4/OrUiEDBPb8vUoTY7iCUlpLx1zlFUC3mYOzs1i1L82
MlEsrxJM7T6ZzELbNJqBWAfZ2/wVxwx2vOZ0k75rauwkD5VdZZY75nyfjV0E9XUyVbXlpl0SoppQ
9My2zF13Lg+q/Cz0MOWeRY/xB55c6k+pCBGFnFonuRzbipvN7no5drOe48dnK+jfkqxqhV9Bjre9
vDWMzIvJeAx3ihM4frrdzq4SxsrBrtWlijTYIYJnWtZ4zij3qqfpbWf5qdYrF0XMGkV22whyN2my
OfcoygZi7wy6LtAaQDnbN9REOiOfkMKtWdTmc9RJ4Hzmvs5j8uk5S7lhSu6QWRNOc0Uk1gk3FI2h
bBtuADj2NCFe2qkYcRrsEULapUYa/GjnLiFX6BLN8MHrm6ZbqECVNPLcEKZPpC7plGROd1pjK8Sb
iG2cl2rD3wb1JmdoHwtheuk8Zbu5C4bRFXGuJceuV+RnTBnNzgsrKxXb3BjZ/zWpdML+RciMe8FU
nlPLycJNYSgE+WlgCoWE3gBNUVC3HL3WzNRsk+ConboK5LnBjUbR615WgDOmeNRTZDWHAYC6JHRo
OFVjPvVRV48+13bYcDFnleIqjlzpuyIx1NQXY5X0fmdY6J/ERet4kuiDiQ9MmWUfJWaRuEpdd7Zn
6mFUX41BVl7l6GO1Llo5jn0ZkOzu+yzXvgLKCjq3GJqiwVHF0e6SCHQz1Z543kTZcjdonYqPqSzX
hPVqQl3MGzurO5p6o0ZuZ0Z6ciYqGowu5G/9HlfGZto3ZeJ8hWirXSR1qHyXm0xkF3OM+hh36lyV
3iAy7VYV+KXfJMIsnxJdysR2Jqp9GWcuYy/jEX8VEGo4SabZuhxyOk4uUWIb7ye16JhPTYoLF1Cz
2qLeUcSO29iLVIEa60QsYja/l2Lsw7OsEdg4moOt9x48O4NmmW7kFrpOY8MyxfSbK8xsMueqE8Nk
Uc6h3HKNfGvauVANmls1zIN5O8hj8ZKn49R7tjE6RFNjYFATUvTox5KRcLlxYg9b0t3+JxeBEiN4
KGIk5rKOCTHtMd4a1YijOPWAeZOHheSc622kXgN+Vu5E6ciRJ/dTd6CjGZE1WVZyK3Rj6t1SRcbM
NdGN1l3byJovSqDHP1St1l/asXXoTQdlsRtbNMg8UjZScZ3s12ALOtVZas9947bCRlEzLsos4DxX
phfOfrvAbLgbvmuFLGXMfRfS9G1T+zpftCWBUkX5c6EP7bDTc6epNswpjihmaKrHYC5UxR3HWctd
qUD3fadlxAIuc1w/lXIiOjfpzW50gWUU95ZdtBcGhIHCFayE67pIsq8xUmwvcWQEeyJZaUChNk+I
PRrzkA5z9W3oIYq4ZeVQJBBalVMvxwmVzq3VSjkBY6qctXEWxzstV0NqazUlbhdzxxEZLSfkmEuG
eogPJu7lpUdfCBxN0cpkAnJeqFdtbk0Y/kRdX/PiurJnMkSIfY+mlz5/o7/DzY4WXJJrVboJp6Fg
1TtRPRIGtOUPCi6WTCwSjseE4F1gK4Q6kZsMpvzToLUdulGZZDaMpaz5kcMIM92yrslZx3q0r+q6
LtCSzRPlTpNk5buTRYPijW2tPreZU9wmLPjZMyq1P7OnsLQ8qSUCOZgdisTUJo3iDI86x/akpNW3
0URei+mrbA1uqtij6VtlMEgEaEM+cTiV8TcUfLKvlaOk35pEpvTQyFNobNugHH40fVQcnaSgftk4
ZqNujNIwH4NozJg0ik0zjWVN/hHrqXYxAIMbPDmSsMmarT78aQ8F8WBH7sQ5oBryo6lFJSWtsA8J
nYaquTCRb5NI1NP5AhfmOfJ6ZwaXpTqFea80iX5Q0z79JgxEufyoMcwXwq2J3ShV5l1joUy4ieQp
/UoJN/mhZMbUwQYr+icFlqtKWWEmBjLxo48gZHSgvHAyL35MCghtt22d8QEAZ956aLOYrFJ8hFQ/
LAuF6CnIyd3KZux3eYCXLqp9hr6vrDiU3SwtJmoididFmzSolxMbL93rKlPGkFqZYT+PUdW89DDD
GlfYNr4vWkux3LNQKjpCYrUyb2qq6lluOHV9lpXxMnEsPwATLx5io1GpPsQGEUQgFRygWVaVtWfF
qTT4s6bgHlVYCU+d1o1sU4SgW4eeoNNLm9Exq+UqtMtD2Q8cBUOnxdeOFKJlaVrtsEl7lCO9Xo+5
hAYSohelJYiC1SmMQ97l+P6S5ugPbQJw58pISQw9LuzWYnu0OQrqbZSNiLeiUHmQ43hUb4RusYbm
HsNJLxoG45q2J1pUWhfF9r6m2kt2V5h6dKZRZMz8Nkqys1Ib+36by1LruEouG6PXmX2peDa+GHQu
Rt3sXbUxrSfAFzWfZQo6lZKNQAZPocS8cxJl0LyQvgZCOmmUnmcYpEmXWkKWv+k1Rypdu9Wo2zih
oYN2SDWFqLy3C2riTVLdDb2cxpuu0MfWbXOni66p3YffWxW1bhg0aXvT5oYClG4W5nUuyiw8ZNzy
x6KIetgKEcG/D7W96NwGFlsDm30kXBVKodce9gHKrm26JPOrqc/v6tYiVe1Gi2A+IOqoQeqYzmWB
AjZ6om07XEHoo07kwDeeXbUzudeMzLAqgmdtTt28GarSVag23qlikKK90yTJI/EQeaAUlBaC4g5F
GRieecOBRE/6NhRa8RjbevClm8bBXKrICMO39CVsb0jIaLy5aYwzS6Rl7+VhRVPMQTG7cEcCtHw3
5oY9HgoqdY/4JOm3oWSlsVdx2ztuyN7PNvKgKB1+0kF3GWqjhfoVxRfFRXOECpuwDelxJL24jmaj
va/6Kb0p0pLgStiFfc+24iOVdpCeF0NAdg9DylaPsiNJ8QEvXA18bluKJa8we/6N1J83If2WScmQ
amhanZxQJ4lIeqK4ySCr3AR2D2IPl+Ay8egTGTs97FVMnkSqF1yRZnHL6SFuCpGNCbcCBKpNHRiK
rxmV0Khj9col4VvPVoJQZdgXdUmN9KImZ0MTEEmvvTGM/a0xKNP3TnRtfOa0Dcdg2DXqvsnNyPKG
xfrEKwLDfpEqQ7kOOWrYwmXYpn5mjc4XhHYU6rCxsB6noAJkODitzQILOusubWqR4EJhwtATeV1a
buygV+PaaWlFu3hQO2Ur29QDuN2qEMClyPKAep4Rpq5WW12zhLH2Liso323GpFLuO13Pvhhhp19h
RzvhrFXLVH6LcJx24BJ0+lCaSErUQCUHZS0nir7VbRc0e/CwIa44TvY8xZAi3Gq2SIjgEsj51q6D
TPZN4RjXou3YHNGY0MQxQ32ksEmsKW96MypvLdpiv3S16hMUiAmEONmps7p2mANMyObQ+JHpbfID
I7sqxKIg6fYhHo7pRSE6Mk2VK4DUxbTGM0pvKG3XodXEt0JbCG6GqIsTINP3AAoHqOJCiyLopQ2+
AkgFclVXSHrTju50Qi8nkrel3CiYS0bGfRI245fPu9AfYCQZUMfAwV5kNtEee9s0bbIW0QFsODDS
FNOVFjSjlzYcnWGDq1agpJTTSCoOedYMm0jqnW2XJ6fElT8Qt+MhwEYugPVFeG0FTmGxt/D7oxx0
d1Cfz6yRu85p05/xXFqtj646kWQUopLt9nPE/QPfqwo3BgJ8ZyiqUKH9fFLeY2VosAKowseMiiD8
3Ldz0qpKkUcVXp/wq8UFKXxxX2l5fAJ0+76NS1sI2Ly9cEjQlV7P/KQ39EXm3JdDpOToWg4cAKZx
Hoo52v3VFwL5A8tfB5xDFLxeVRHN0SoLHeE7We+4XVQO53Q55BP99w8AMQsrFX0CwDhYLy5r+zfw
W5G3s2aPOS/U1JwBuZW9FHNV3xuBCRN1xteulqrx7vNX+2gWaXAYCiDfxYtg+flvg1KPHsBN2bk/
R9XgFfao7XWnCLZNVIgTiMIP9wpwu4WIDnLjHQlBwhBtBkEvfD0KH8oOKK/W941HJ09cYMQR7FUE
E7eIXjYPhTbXXpapxSlF0fdrk0X52zOs1maoSqE2tA7vOyIeRDiViYtIytS/DnBYvNhRawZogIjK
6hySLSyRJ2ohPmNRlmjk5Ad1Ykxn517/QTOGcCBJ++gRTM0pCeWPjkAmeFHww/gZIdq3XxRS5Mx5
lAhfZHp3EVsVGMopqkEVoObXSjSQP19BH46HDI8Jbhp5FXXBevy2guISbr6U1ajQytnkU6kfPENK
zW1v0IzrFlnez8f7gJPKJ0STZvFGtTh6l0/824AwNEN5MjLhB3lWRod0YiSvUI3gYhrM5KoetfbY
NLTnBN42+DYPdI21VJpNV9V72w+L3DjLu1T9+vlzfbiyUDdD1hMxcnMtg9cJQ4sDdCZ9DJbT71IH
pVxC6tn9fJQPZxuTbdDbAGfIyd++fNSNLRmgCqpspgYQO1JxnSoDnWmyvMuaqOLEWf7BoYTTCwct
Ik8UiNeg+MisKqMnJfAxRXUOate1W9qaBlUzMF9y0Bq3s1UX/V99y8X3AHU/9HrQUVbXUqVzlSo6
UavwG1EGL5aRpA+QoqarUhnnw6RDyD3xmu/PptcR4VTjhgQwcM0ajXLEAOIpKnzLaBOEeA39Xs8c
Smf2bHkxGG9PZCzvaWop2ykWEIocPMzn3/YdKmp5BhRTTdCz4CLXkOu27vUkmSQWtmyZSFnN9lmq
L0y3nnq7yEJ1a8ul7SVV1v1VSTlGhqHBlKPzwAOsVhVtNK0NkgZtcly3911bhT5AlMYtpwFvqF4/
JRH+bhUv40HYwpaec+pd1MQNOoXTnBd436jJkx2ZZbaxSKN+zOitVp4616dcNd6tY0ZcqMeLRQp4
rrXIwpg7NAFBeUNj6fGjs8zmuo8Ap8TY8JwDbbCuwE9YJ46Ed5frMigweAtdJnC2az/uuOuFjRhc
4XelLVzHmeFG0rkEJ5idClE+er/l+maUBa/wXnRdUnW6JMKPLTmrXEPKq3yPbJhiu9ostzsSh/S7
YHJ3n6/Z143xBk3HOyIpDISejYps0GrpFD1AEuBApS9BGTu2pLHUxBwcwbNk0BBJQ6/2gVpf4ldl
aH8FjyzoNvVBeBGBxaIlAbDLj8Bz3EWREthuptLw/B+cJlCllhiRNsQ78i+xp9ZHZlD4dlmIvUQx
zQd3XO5sh9pPNE/99edz8tHqpp4K1p5wbrmG357RoVO1uU6W75dDNXnGlEXbUYr0czTrUrSvklO8
2NfFu/4G3IYL4Q1CA//3dsDSzOmE5m3pB4NO2VkO5huCi3A8DzCwurYmc279eoq0x1ZSratEFvmN
qfZ14Ob1rN+WDaD3vz7lKG1yfHNTOQjXLMv1tzu6b8uqb0RQ+rjg5r7TFOWeukvkI8ylbC3QDifO
7w92moL8BiYVGALBalrFW1QrNBHKA1OeaPG+q9sfxmSGvo1izvbzj/vumiecgxdPmoWwG1SA1Uiz
HkR6qNItSQiWG9eUY+0FpbxTAofv74Jl/aDCxSdd4M2r7CYc8G3B+6vyU1HKWxA+iEtrmnRmzxmS
iwb4jCqwtAMZwyl1qvfZ5EITAZzLSQI9DNnPt98OB3SnsAat8jU6kaTPKZgMy4o2LXpWvV92unlo
i6Hz1Yg4R2+d8jqquuYbGdIp0933XxVzRA1Au2Io7KS1xnY6kEbK4DEQCLCDvTQO4y8Hxs7N0BpV
d2LFfjgWcSVJPAV/FB7fvjU9Rxv8M2PZldy62aghuqsksztOU+p/voQ+GgpSpYOZuAIEea2vJjqj
LGbbqHx5avQNSyw7qEH+JVWq5MTp/H6xLrsQ6iVawghWrk8iWiUaOFeHTzmmc+NSFQYSGjVhGZ6Y
vXdUEtYMmvIK04cbGPfB29mDLVYNepfgJFVPD01r3kuwHzZznzS+YeI/PWuUn6wFe1BJVXpiS340
n7wipY9Fg4cL9+3gTSFrUzTzloOUOduaDs0BMFK8T+u5PDHU+2v21RUQ53L2P7HE6j1hHSgl6Jja
txKj3WalbN5MRE6+bAUluBpyJINWm1OfqHV8uCct+mb/Ne6KBqCaVSSnWKyCIONMGKo+POS5rWxV
UTZbgRvlBqHD+pAnjsMN09Z3s17bTwLP6lMn+weTTaJHhYiYkGLImkEz6yGCw6mosQDpTA9Eunxm
5VBzq9o5RZX7YPWyZFm+6DabfNrVZOeYI0Tk57U/0VTdUG1qzwvK29//8m5c1BcW4igDUXd5u3rQ
IFW4H6vax7NL7Mp+inyc61R3FMp44pZ6HxhALiajIXuDQcYR+3aoAuW80K5UdkmV1b6d4dEZNpp4
GdlUrj2ikHNiW344IBbQMu+gQjheXcORPSrgQayaLhNyjgNs6k2WGj9BE8A+MNLsxO74aG1weKIq
hnwMsObV3Ygbc4QHTNGgkRBqXiwM2UXWUPYmJvXEjvhobRjYuMI05HZAA/jtVAKXtsbMwS2jZrZv
lQEHsI1jJpC6Pl8dH41DVE3egGqLiZbY23HwhyujNA2R4G1t23eC9goiyCnftI/m7dUlk21lQTBc
DdKR0EphMNT+EDnIxdIs2IZWN28MwT7//H0+OMCw8lo8KwgteLHVQdIoRtvXY4kbnK4ttr9I7QVx
A8alj8dLtOdNr4v7vywNybKHV0R9canAWmvnMqy2orJPhsZXcjJ3px7qPTSVm3JqlBMX3gczyTkg
24uVMvHTWi5AgVUoBkc0vp1g+zGkWNwl0Ia9wabp9vlMfrAymEaUgaxFmwBC4duV0SyUb+Knxs8w
c7mhC2W5emv0J9b5BzuYa00hMKFq6hhrb09TIPo1zjrrPEsnP4mKaC/oveG1QNuPUvL/IAyCEEo5
GFVZDsM1A1UNGk3Jpq71iwjGd4dFrFsJwsAkj8Y/ig7/8Tz+r/CluPkjQWn+9Z/893NRTvTDo3b1
n/+6jJ/roil+tf+5/Np//7O3v/Sv6/JF3LX1y0t7+VSu/+WbX+Tv/zn+5ql9evMfvmjjdrrtXurp
+NJQeHwdhCdd/uX/6w//9vL6V+6n8uWff38uOtEuf40Gg/j7nz86/Pzn3xchn//4/c//+bOrp5xf
+z//O3tp/uYVRbr+nZenpv3n3yX8UP6hoQpE7QBRIMIM/tzw8sePTOMfaHLYUB8t7Ez0pf4nirqN
+DX7H5jDkPkvTF51ETXhTGyK7vVnqvIPSMUqa0h/VdwmqP+v53vzof794f4muvymiEXb/PPvb6O9
JcIjT6fOaVDKXxpfyy78LbuzjNHogHVpx0ZSR0Cf0Lz0qLB2wI+C2gsJhtwJOJ0yz3e/TdSfD/L7
wG/33OvAFFM4I2mQGFRxlqzpt4GxHdANcLz6UcMLEV1teqgzEJMTZ+Tb3ItRkN+BN4isPGcIkg6r
a4xTdzEJbuXbWdIuJat6CRQJErs0nqXDz1BPxBlxvf/5m73d5+/HXF0BmAPWJR0J+baJSMsj2G5K
ky/ZV3hjl6ccoN9eAn8MtkgP4CGBRwzlzrfTWEj0yFug57eRGOSNk3a6X3G8bOLene/As0Un4oJV
+Po6oEHz5lWtX2d+V2/Xd41WB62l3tZhelQR/7yoA+iAaXoIpeG+1ifpEKvdWaXvg+7KaOfoxFm9
qlK9PgDXDiVOclTHgUewemPSj9ppC/WWobQLwPRXwF3h7XFq7wc0I93SbByQeAU46Ui0d+m2V8GJ
lqVIvsaxOEiHtunbEw2/d9+cgxalbTSRyFoWb4u3DwUBxFbKLLZuZr0DZ9RMEzjsBnZSac17mw78
iTX2fhYYkNCMShFiJSrhzNsB694EkljN5o0wHFgHdnxXK9L5cilvywTCIuju+R4EPzki4vjGkHjw
w2JPKqfyoIK52ICjuws7CBifL/535wnPRTIMR35p6SBP9va5ZHUk1Xdm66aQK7/PjANEz+8wWcmQ
MdPcRdA3u3pO9lOm1Ccq3x/OCQxkzCRon6PIsdrsaOVZTQeN5wZJ9YvcSn45qEd8UcIRlo01fqWd
dg0rTuxmo9Z9woDw4Cj9rrA0+Cr9NF04IwTOz6fjo3VBb5ujn6OO0s/qkSSV8zWsVD5TWac3FKMq
rw27F7h0j6Kx1ROrcD35tFcWGbDlrFMxb1oLkgxxEOgDp+DRdronp1IPdSlte6m6H0f1ezS3X8a4
32Bzckqn/3XT/7tqyZtxvS0tUp1+N9VZZ/XVhzgqy6CdlaOODDAQ8tQONyi6ueFZaFz10kXV+j3s
FSPfZHiZJ3iXav3j5zP9emG8ewYKhqg+ca2y9N6uPJi/GowzVTlCBLQvLSBv2g9d3XbmlVF7rIVf
lrkd4z20/hAWTOFFh2CGI/pXj6fXqfjtMVbHE/IlUxbiIHwMf5n6tn5Wur0CqKn3JOvMhH8Msrby
siez3ljKGSqWJ2ZhfR+sh19+/tu1iqdnHsgTww/ZJlb2obrvY4ghrrCuB2kfftEVlwZyPX/JxCb+
JrKbBkb3y4mHWE67zz7Fajl0SS4WdIty7MwcIOxjr4KuhsLZj89Cvi1ZILUDy2zSTxw+r7XodwOj
SMelD+gC0aK3b9/LRK5TnKlH2lyI1egynFpw3Z457vr5GOAGbGh7rgY3HS6TBpzo8H0uoMedTcN2
yO4tYFu6tu+1uwj3s/IsRgAg9ULzUlX3n0/Ra1z17knZLxo3N9eYvl4mhkQjEvDjMa23o7ODZntt
wu0YvaKD3Y8EwAb0bABT4A5YRfXc/2oO+ONKu5G4LNuWYld1V5AKVMcVkzts5K3x0BTIjnsduYsC
fmyvntLJffXEWT+zrlBNppLLUbUOpsrIDqAs9uoxFbsh3U9PtXoRwrQXj5buZznMftfax1gFFTjm
+qaymcPbefgySrgxb8bL6MRp95qWffY8q689wsUQhdTxPJOX5N4EiPfK7i9RmJvjrQnHPnST9LJB
crHZRCixV18SbQ+t3rW76/A7zLAku83lc0PeQ6iRjG0qf4XbURe+Wp1Zlt/X+jmMjTLemWKTfUvt
2yzYm7UrH/NTFkHLhvjsTVZnlyO3bSfRGz7G8/fWge67zfJdYD9104Om3Xy+9N5FcDRx6P9zTZJf
UEvSV9OmSxGNHqErR6f1zFttm++LXbB3Lp3v1ll1on/2WlR582arwVZvNhSlbkUW67wbNqXG/9y2
9mPTAfzpW8WZAZNanKXRTk/Pe/gdwUKPdsf5GA/7YjrTkuu+u2oVXy7d9AIOADKnxq18Mac++OKG
YkAGLsVV7uK7FOYj2Phv+rZQ3NS8TODEo1PlasN9g6NUfxklfqJjHHehhbgUufGzCT1cOqrihJDp
uzDkj/klyycMJOVb3/lEm7qEnrRynHb0kmSIzMZWeda+DabXqJRodgvpz9rE0QVc55MOE6/+O+9m
nEuYiedeJkB+ewai36470P74vOEugQmJP/a8WU5gQ7j4Tij+lFwJY1dQMtqOOHVm3vgT3Olgb1rF
FcXlUG2jYDvECWyhBwkBC8DRgRvktwKULHsNIlDzYBeufqdCxUPXwK9fqnKj5njsHjGMU4pttNBY
72flXC73OAQUGyQCPl/E78+iZV0t/uvUvhD6WxdTmrKB4RoyybTfm9lLx436JHN6PpgLecPrlMsq
3KrjmQi88qrr3dakee6NzTYxN3Kza0/d+9a7O2/1QKuLN2jx+GrGUTnakxdXnqQ+JPrFkG6iaynx
FsmO9rqPr3sTfZNzxTwT86aTXPXOqGlbw+B30wTWD1DxTYMFiSB12UDqGCAMXCMgFxVe94Pm+3O5
mY7RrfFkBq51x+oK5sPWHDZThvKOWx/tbfAN8q/2oKQIaLj6L64W23CHh/yKGMC5dm5og1X5dug9
VfLAc5MklWfSz88/jv4uCFnmAmE6MjRUlqhTvF2CSwtLkaVBOUp3zrXxnPx0NM/4kavnrX6Qla0p
AZ31pov6zHipZxcqXnXNu+dPBOLOtwgg+JOkbPKr9qj55UN+Xx2MX/UVS07OXfENVhxMbOk5PoqL
4FzMrnTbXGC4fSqbWIfur9sY/AUy7UB4wHKuXsLKinZEvf/I5KJr0WtegCLFlVRu6npXGq6S7vls
1kubUlYjqxCnvGJeoVHrnbwkeTTdEYcF0/P2CYbGkYCwR+ox+ikSt/kSSV68S7uNo++CwaUqkw1b
umQcmkbiyd9U1z5v7sWRD9od8hIRAjfTyWwu2y8DUj3zxpJ2n3/oFVqBuJ8PvZSBKSCRcJFFvX1C
J7fq0rSZo3orTy48zPGe+9+49ZPYa27aL87m/3PA1eFWZ3knmcvKEjWphGu+CCRsoHLVWIC6M9Ii
riCqEydOm5PvuVoLIhWBnS9rIfgyP7ewuK66F/teuU2e+ifnITsRP79L497Oqrn67pKZ/zla+ICA
DqpK9pP604B9hbrBqSLxx4vs359wjQoM59aM8Illmc+ePB5Qdwyn6wI2qZgqdyy+RVbuorzqEk8V
GfoYW13ySnsbcwMH9521L9QbZ96XwZUMa96oH3RxqbPcejIvbIOru+IkbvLDAOa3VbeWHIsSSYI6
xVFbWRst2kxfRLFHFGuA6wqY73nhapxSvv3wUv99zFUiL4Y2M8OIMVET69H8mXzJ2YrmjhhTCnzt
i2RtxDFB3SNyjZvgVNfl41emc7rYK5I5rVGUUjgIvZtzmJu/ECOazoJHR/HFj/JcQbepvY5PCci9
z+iXNfjvAddy7GrYi8YpKvVoOj7m9mPqGQ4iOfdQoxFvcHu2e4wioAplPnZT2cTq6cRe/+gS+f0J
Vu0tlKoa0EG8cn9fC5e0aKHJwxVL7z8/U97F3kv4wFEGqmJRG177GUZhPYxTEMh3w0jOWLtZdzZV
W2zv3TJSgeX+5TrFarz1e6WdsOqY8WgCZfa+y/2232XVZjK9WfYwlMRmUq1uM2uDMpXxpb9thGv6
cXoiezr12qs7Gjq1EcCNku9s5QxRbLTq8uZMCR9j4eX2Xz9lVi+92j5GAkoGtQj5TqI7DmNt3BTN
Fpa0bKAshpiS38Pmu7TRegPVPR7kR5G5WniJhoy+8Dgh5eNIu53gZBeQ/zHzoqRJGd8r1e3nq+G1
SPjm0l09qf72SkOMoAdbyJNmnZe1XlheRJo/97uESuFV1BzC4rwMd1PlNTPkrZ1gQyDs6BrTc6Vf
6VgPBgGaAEW+0UqKCfXlYJ/N1VVaUwDbTBK2nBnn6EU0dxBgdx2ccYOLy/RGKfPMqvO6aZNJ+wKf
K5izbmXd5f3Pz99wBbpnpS9vCHwFJcqlLeKsSg+GFCVdrPKGvbj+XjqI28WYhR4WU2/tUUsPDqn9
fAOXtD1labKCZr8feh0v2DEseZmhI923nF0yMAle126cCC3APTKF6imJ9Pcn5+ptVxGDEPHw5/fM
Lgr5IHtjfwZ3S8YlNWLDXWqOb50SM369NNeLCLQfCGcVg9R3wsm4T8aLOotyRxWurQ66vKsmN8LE
wNrCSqfTS9I6PaBKj7arGmPjuIVOiJ5iNGxV3e1bbk14ZrugW6pACTx2yQssX002Oqza4/DoXMr2
IdCfpe/TY8haBKLBLEJjJT/WVbc/1tpWD+DKe86lHSNht4EDSk5AoBqjLGlfOGWHQstXu9q14Zld
e8g1FvaJrfTKjHk/C4jSQSmBvCKvTrrMSfClayX5Lp5dxquRzrrof5memLdWcO3onoyoiLPTvT76
0RW7Od6wfeqv49noUSCw76UjbPfMZgIuCfD0yJftvdZssUaPH8P79BLmT++Ohh/jad3voum8a7aj
7ZpAcTCqHL84kt/pvzrpDNyKVnjo1s6JG9sukqShNzOZXyOTcvxLIA42ORpV4VMeTO8iORYfdJr/
noHVIds6jQPdmPXeqLdtSRqxi6W9eXiqcttVpMPnG3ulhvrH7vp9tNUhG0k2jAMUvO4oshzqZ2iM
LojdoSJ+LEJOMmxYXekly9wK3LbYAT2oz8gxyaue6++oRXLRBD/SUxUgzst3i2A5aizEBREzXk2B
jNtenCKad1drG61x+xBdMffzF38frCzTjAj04rjIQOuKi6jSTMnrUbmzIheNhYVdjpP4z+xHqCIe
6cGtn9EPLF1Y6uHXz8d+NYt5936/jb26L7QRZS89Z+y4cfUH66v8YpfLEjS+9l/hfufozACXJB1/
pNoDfTX8GlBT2afMdejKJ9xEPrrUf5+IVbUtdORiiMdBuUPhDvWe4jY3PLnZ1KF3qtX0PiVazfnq
FhHOPElgzpW7ZhJ7O6WYx27cyJ1nKxcWt7pE4rKV5MvplFr0yZFXl0iaT6hKBLxkDfNOc6vRDQd/
GLyGDAVf3HJT2a7RorF1KgtcPuVnn3p1leRpgpwlXPM783v3UD+yxsyn2XYT4UoP0guKsosE8OgS
mXy+xj68sX//rMsx81tTB5WwxLZS5trQjho+sf0GB/L/y92ZLdmJa1v7Vc4LUAFCCLhdrC67RaYz
090NYbtsQDQSjUDw9P/Au3ZVpuyVK4qI/+KciH1R2+XSAqFmamrMb9gnBJBuPH2h35U+SBdfer4w
nH4W/P36xst1uw1fhV9Q5NCq9+4w2g7uQyLebl03sqZ9mxy8sN9On1kAIl721IqPtT8D/fYtTx+n
51let+6nxnE2lXM/FriBwV0srgITFzzPiAFZ6+Zt5MLQr5K7tzvq98P/n8c11poskc7Q45cfEyQB
4HaHfaa7Spz3uH5UzaU077J7/dI3S3IL7k6LoY0xGsB0K0dJJdA//a5hDsguOnIo7gogNbjNpLVJ
8j0cZy+mPt1fDkbLzHvxw8ZoaCwRSOUJvCXC9hJ8D+hNI2BuSrILWGQvyLQtKHLzB1yEFGTfWxED
f7vYwrIlnMFw3MFqGMYRWb3NiqtJ3xBchvcHyvcuu2X+w0Af03zPh6thvPbU3awPySUHxN9ui/+8
gam3C+rcsbqqwbCiUY/MdIvxgWzoxD/1+jgDe8uL7dsj49eU5M9Og2YEXitwXjYFGqUzU/AtEZFl
/pU7A17AbzuAMmyokSk0+2rbpXtfHRpgoelx6qq9xhnQcSNW7ct2X9bvvequLO+QdAOuystjPd8F
BOy+rUs2rbxqxjsfpyZffGjtT7m664bdXH4s6VVbX5HgWAbNBhAdWZUbWTY7EB62hCCn4rzLktu8
e7zwsr/MA6TGYcOwFD/C8AUi3tfrxZR7OYCQCARCeScQ2tFAbdWCgQsO1XtY+/n9A5cxZmtV3aTV
lc/3c4lr2QcPZYJsAzB3DcJXvg2/g0zm/nBA4KwAcN+C/bkEYQgeTpa1a5For3FuuwHDr4waQFZ3
ut13/tX4kdyA34x0JGLMEqDMh7df7+ct7quZZ7yesQFY3gyKbIfXo3oXKpwQow4IjS8gKl2HVwM8
O0Fsz3ZZ+4Assk/Q8bvUv6EeElJ72u6RUpN4NwoM2NYhO3C+w/EHLFpbslPoJvcgWMQd0P0OUh7w
7hXYkUdaP4JJTcto7I492GMBQEpb71T5YGhG6Jo22HppVM17VoC4vOvJHVLsHUA2ZIsbW4By4PyK
fBoo8AW677NuNvIzjq8tQeHBDNZIRAF29T7I8ILm9NfQaOkrBsw0CioWvxNjSWyd3IHSJkVoRHcT
2dsZgJ39fQ3kVg9JEHh0NOrUfdpcz0vsra9ZfyGZ+ctqZTyAEZS2Axl71iD+C/gxaJ5lf4JTpk9u
xuTCFP91lzR+yYzEpOdCE4Vg2052PY6W0/TRYQ/EB459o8R1mKCK5MbPt0JsO3F8e0w6vyxpxo8b
kZcN0JhOljGJMkFcR7NyG2Iw6GvbOoz1bTdcedne07skuc7bg8NPaXtgbQQ6nsa2eCl19us523ga
YwGYWwoXe545j1UNuNAxwO2E2tFH8Sd0ew3kA92Fo97FvjemJBQ9tJ0BYX6EwLGe/myGqypINwx8
wupdPW2b7kFVH9HrCF0S3V293fm/HnygeiGw9PBQhwXF7C/Cr46Uup5p8Vh5EqC9pUKX9uCC9eH8
KfFFuZ3LmeJwqT6nTZjdwHUhQM2EO8J3GqehGgUyB3A6T2NbgYU+TT8CIqaN41jf2559Rsw3gVI3
fYO+fphH/w471tPcte2FYOuX6BIv4eL4BvcVeLAA+vB60V6u6n03d4rHFrj3jcUavdPYtg5v99Wv
+RAcRh2GzCn0G7ie+/nvX8SSva9dmAL72WMTsE9aVPPOzXsIfEWPK6YicXaQKt+GWNUgT8PNqcKl
ujtcetdfl6WfTwH5KAzQFtM844pDt4FIU1CdH5nGVWbRpdugQSVprTp2RdutgE3AEaL2cYcTeiWO
lnXbcfIIAMazGvP5wuhdZsOL/QTVSBBZoyhkMbOGl70ZyTVaN32WJOmjxo9sm7x8zAB+2Nh9+mNs
Yejx9hcgy4pn/NziFLjcmdkwoTIlkkWAYpo5FHj3wb1lJHf2DjinUdOT56QE5EzS/NgTt93JuvrS
FDhJubawbjp7/ogSbaRSBt/aUCYbVORW33ABmirlHZvBxWkTwP0ImM7IAUP+KmNeeSHqNe/dl75a
biHg8gThEkqUjZzONAnU8UD58I5oXH3MsD+LWqem+zAprpK+vPMs37mqU9DbGqvKtmBLWfu0xR2S
bBYrKibeA3gIfwGbXBEZpAc3uGHwfd1yX/PIU/Az89xL3/cnbud1j/+UWRHoWuB7D9O011NrBKQu
IX5qP2rmnDJwmceG8u0Y5N3NzJMnC/S+B1LNKW7dtX8sMwniSkdsELlGMP5lf6PBiIsgL72d8mq6
Ui44LIl3l0PXvaAbs/sE7wnC+YwogHnDKbPVeMotm0ei4vOF06C52uEToGIRRTiL5Q7z8b/Xb9Mz
OGjknt09AnjeHHiG3k8tsK1zXfs7FL5CiMU/+qCJ70mH2AjWUYsv5cJQhRMDLkeVvrasEdko3CzX
BZxGeI4UHGiM+xyX3KhQaB564gsEQRMQ5IMMNsJqky3ROF2/PRVMzSak0hCLopQf8y/0FzXz61ex
Rx0OYSXDd1y24sbKx2eCULNi/snDQIoEk11U5urozciVutobT1UGQYvrBMV16RQ7NVr8GujSBSsq
tpA78S1x/1se9Fd1yf1/RopRzmL83/+j1S3Q8b/4Ykv1zKvylkfV5jUKXV4Wt/z8T/6qbvHcP6Bp
hrndsl1BERhgT/urusUL/kDGz/HgOQt9I2RImHN/VbewPxabGFSBo0QuwFqxnNX+Km5x/oCMeNFD
hlhakNJz/k1pC+b465WWLaUtDEooH9MFGQwTppYSAjyBw4LNLHPQMySZ/X4fEDgogdvJgmwfOKWM
mbDhiVMpPX6oWK1v4BAywlSh4Dw5Urh9vM+wZGebDrV186agZUEiRzvVvqqq5R9R0FvvUEK8nJkz
YPGysbT2dds4OYRfI//MrRkjsoKxh3sI/A6FGWDw2HqbjF51M/kB+UK1qoeNF06VgkjJzxQOCa3w
oQRKCPjcUyGGCD6MuI2EK4GMwymw4eEjU0FBLtC4g1LWiPxm3kFJAw56DzYV86Gmmy1AiKMyaOnX
YBh0D9rnnDlQRLNCXqWdjyM37nFLSNKBBi4e4FY9h5s+9SYgiQIAlTeu4OEIWAED7FKUmf9tBFX/
fW2NMJi2275CwgO2FQ+o0k5+UKXS58Qbu+fWFXidMEjdD61KM+wURDubpsdNp3IJ2KhDYA3ZzoIT
Sczh7AIlcAt8OLigFcRoROdJcCVTX39pQ84/CFjGfUbdhlTRwDPNIivE1rcVDs/VVoZkENsCjuiR
M1ntXQgBOOZ7mrwbifY/iFSBR57xonwCrBQri93l6qm2uwS5LJRonxrc/kIH1Qfhx7y0h4eyJ027
DVOgNqW0nfxYVyzdp5rDp0QJlLWAZw9PKxKCCw91bqM0DJVhhX1HAyuAOsNtQSvuwpRa0Ey4Le5W
YcSDnXCovyQgiXa3hPcWHPXKFA2mYwhnLT4OqLjWdeBuUY5Kgx336dwjYraaaet3lkQ+B/G83gMq
WT+4TiKOAz5mBe8Y2xPANI+Ng0Xd94socGX+3U5F/rHkKazBJuxWMppZavURKTMQXVlfctjklLUA
MLiDHQUw7dRqoNypWbLHPOo4yr4cBQlaZ2OzmPvZ82+yVijYuqQOz77UDpyUrlFFp39UAdXWlbT8
FCz/YK6rhxR+Lig4YGX4AMI9okrcCzlbyCHbj7rsy/TaoaXNr1jSJo/9oIAa31Jta/Ic0NRrvkJw
wPjNRObh0ZGAOHwAPtvVWz9nLEVEY0l9bGDj8aiwmcErzaohYLNpCTl5XsKg7Z3FZlR9wCsAqJ7I
Zvk8HjOPpKchaeCxhLgl7Te0g2HAoXa4y29HMo53jiC+2o7YxXEBkvZVtyVKYGsJJaQx9wmwt2wr
PQJNNre7wYKzE9NgRjEBE4UoB/C13vcNn5tDPXFHXQ+p54qjbQkGs46qpqipc7w0jYYiHW47UUJQ
mViNWjIUgnPQ9KX08Ik6XI1ASmc/QNPcPHIYWWa7pqBef2V5untiMLvwwcPtwz/rEcH9loeF9aUc
6yIOc5vD6qnCt0BncvcL9fnweZQZdBmpTseTTwbIwzSg0E8SoLEqshtEJRs78WETAw4+cliZFshX
StLITy3cFkBtCjpgpIXOgPT2vOkL+PfJR8SD6ffGofCR0gz5DMm9mUaESVjRCmBEcMnJShcg2NDP
br0SxOybwE2KPz3brdF7fB5jh3AF+w04bLFTQ3OHgLA/O8gHWHPw1QNTHq47KXwvInDGS34Ftxj1
0ISsmA/gCle4xfPyBvqEPOthr9u3BCkfIeWT1HOZLGXQN0U/OlC7DsiW42YQJVQQh+Yw8enzFG5A
U4Z8cAiIqto1QlYnjwjZfi1hPldvpjRDIjRMA0D2Mx+I6R243z7qjlULqlEmBmuHxS3CbXLAUA7Z
tp9Hd8TfDWiLAqvJhsf4DpcDdwVji7K8S+2jVqj9AVo3yXDJrRP5uQi64bMStbbBL271AKDxlH9N
hhCJJ5t7od4sTnXNTgfVgKvbmrgSSdFmag5B20IOAPB684F0QnwfWD3/WU+WHYOItKw5vGUTZKCE
YuTrDlYiKi0TVF0MeQdYyORrOCXAogkA9rxzfnijt5QKVKPnbRN8roc+nLzPeZlMEPu410DUBFHY
FMAKZRyli+OkgX3uhml4ghHelG9wTIP8Fw0OR1t7CPZ7gIy/5oqRLCoqK/yaj/0ihYBxA7i/+TxP
GwtyIw6lQ5Ug0Zs3wRUZEoiXhpkV74fe91TkguSebiW2cfgbwLhri/O4eiQW7pY3Cczc1IG6SfWR
IYFgXXWokT0WDqDXBysbcg/5urFON70/cEgz2ZA9WdNgfxgYKOubCm5ZTpSDNx48UDieATQ/yXdp
Db71DrThDB4xA9CVGyEqCeeKcC7C/0S6/z9CyAFZBdV+/x/UR3f/s1f1n1961CT/LyiVpsh5nS+V
jrK8fhVILn/9P3EkpCh/IHGDU0CAYphFl/LfMNJ3//BsFLCDKwej7VdRJGJPb/HBtm3YAKN0fylj
+G8U6f2xhJcgOwEA6Ls4ZPybMPJ1XgaVWigjgvmvjcd9eekGvGeF2u0wvbfrcdy7dQGtI24QLhyB
zrW+/PmLNIzje0mreyu9T0D3jkZYFe5b3l6ieJxr3Ui6FoOnF3Z2EIObU8BTAm5UChjsC0nPc60b
p7bUB/jOkyGNZeIgYLTyuwaL5IVj7rnGjQRDVqlO+lhUYq8Ln3HJ8bxccKzsdCPrFGCRzBvkD+Mq
yw7aFTcjrPleDOq/jorny9r/O1pwqn39PefWHQuPuzS2bBuYXxhtFBXw8283buR1/2l9ufB5MVpA
6Q+5P1g0nqQoPmRFiEjU7uvPIaAOe4FkzQ6IcVTyIGtxzAGtXwiMl2ypf/9BAKl//dvwZWVOgzp+
2H50eZRwD8U05NvbL3aubSNPXSWh7BKND+LpMU5DHDaEDQ3HusaNCQwvcMRu3ujGPbw7t/mcxnUJ
2cW6xpc3evFFfAtcd+2UJAac7pts5meEPlj+/l4f/8VQMiZv77So7E1qEqO+hW9nxBRyJBd1jni+
f1Ji/4wkY+4KhUZzHCXjnsulVMqyj/AFuYSaPfc9jckLn6UyBUKexOFIjs6YPmRtsLLDjbkrJ9HC
yzao7uG22m51klKU9+BGclWfmxw3zy2ZDVuK8n4aYai2IZ7o7tXkDZfgamc6ZsGAvBwuntsgJh3a
7J4jYolIvvgUdfL57Yc3bmH+/qhmnsNSYL36KH8HDIA/kaIJt/lYeQc4bUJt4cBbaj9anfOdhWrc
ID7CvVPQM9SBVfqxD/iwxdGKeOu+U2BMaZSK0FJbfRMnDj+0GQ2OAJtVF258znWjMaXVMNk5EiRN
3JfJYzJQETF4Kl+4DjjX+PLnL6Z0StJZ8F4GsQfXoo3XyK86cy5UFZ1r25jTYM/A4koGuHQnvv1M
YdqR6yK58P3PNW7MaQVfOUBitYzrnMEYgM5JuOUM/msrP6kxqxsX7oZeVcnYLxTEqhWODgiw3ae3
R++5pzcmNlxkmcTpSMQ14AIbFdLxztPu9PHt1peR8Zv1zjf2ZRf2IHMQdqh+H+S4FambAxRfe9ce
8kHbt3/izAuYnCU3aYYsmXQQsxHHCQr5Suiu/LQm0cEds6SVDWWxYmF2cMMCRz1SW6tiLWLqRMTk
ksZ1NIkbn9yxpLxt0uICku9cpxgztYZWk8w2FzHhDcOBy1PThzaRl5jF55pf/vzFXA1G+C4hxerH
SIhdBdaT7v3d21/z3IAxZiqc2eoG9Hs/zilE6kkRsvcEjGecYpXz/PZPGPdSf6/X5rUHswKZuG0H
pzY/mDdl6HTXTdo/yt7H3UaQ52yrrbR+n4sRNV/Nj5mn7qGBgenz5HZkY08SNkapDC1k/2p27cB1
DxtiU23AYS4e0q77Civ7YQNTuXdK5FdBrsPIkRSa4KYi4bXOyfu3X+TMV/CMtZ4WssDlse3EcDwd
9x4vcYUkWn7hS5xp3TeWHRseZUitIEkMlM0UIdfeb2u7Ti4oZM61biw7owAbryEziWEx/m0Yx9ti
IA+rumW5+ng5OIcRNs6p1YSxb40fXKbv57n+c13TRhxR1nVVT7OAc7tNkIe2ZZz44bozKTEvFqup
phnXaDxF0pfdjE51Yfdbnu43i7DJpE8UPHdwr+DHvl/aJ0+W3S614eqK70t2/SgacOORBg1gav+v
1Od/zzATAez2oapSmDTF1HWmW1jhFdfh3HtR2mtvu+5TLAPr5RJEncED0jiMBabVRoblnY8y73Vt
G4uQA7/UIivbMGZOyJ+0aJqPKmmHdYGOWT9ZkQQhuos9MSia64aIz5JkF770mdXTrCZ1p7aiZVoF
ceuU+clzLXhUZRa5SeBae2HTMkoy//m2xswFgFIFNWjZ8VCU/qdi8hyoFgksz/O8e+prTzz4QTsc
q0qhmCxz5Hwo8sTajaJ2jjOXzn0F54dtJXy205LX31Z9MlNjgCS3VaXS9mLtAtRLaXFwmPywrm1j
1he4AGk9lyPCQG1WYNcpKlXgyLKuceN8X7sUWXq/Q4hRQI5Ihc1RmBdeCL/OrLImLnR2xmwa7cHB
cRNXS7K1ww9DkCbrFlqT6OoOjrRIkpNYIfmyK6ZFNyXsS9ybc89uTMI608QfYD8ew5C5v6qy9rkM
G7Vu+zF1mXB+pkULO6jYTYZ3DB6omxz6z3Vf1Nw4PcrHkiM3oaW+4SFIALw5vt20IeD6e/KZ1bLD
AGmTSBsWczqWN20wpl+pgpqMJTBY5IpDyQ0Hjf4dLVHeEojcfxSz/y1Erv2pzmkfOUwHHzJcabB1
w5cam21QKK3dyitjENHgJDqgIu8hHyhb952oMfXsdArDSpRV3HgM5Zrk68yUs/LRjZnnNAXwlZSV
cVpDgj12LezcbBSQvP2pzgxfkzCVhElmWYFfxrnls7sA+C2R0m7dBrXk8l9ufg53OviP0xIWnPQR
qsxDllbbdc+9vM+LfdVi0vOTHk0jEL51YMvgeBdEbOd6xJjQBW0YVE5OGYd2+XWGjLBzipXDhLx+
6Gquqq73pzm2LPtr3YK91fZwLl/XI8Z8BvmY2+1EyljT2t2MnHQHQJAvVdGd6xVjO+3KoChdN0ji
RMtka3EBPN3kTOue3TWmp6+YMzl5PseO9MOjLgvctfHg0k3EMlN+E1iayk0bOEnSJHYQJ9T+DgVC
vxtLUYMLQcXRVTCi7XD3eLXqK/wsy3kxLkfUFsE22g/iSdXpjYA5zk675SUt85mvYHrvhIGAqZFX
FXFNEM9bSf9k8+7Con2ubWOyqhRaq7pDgkJx6V9BL5XtlfaHdUuBu/zqi37JBlUU85gUsZWU3aEi
w95OHftCp5/7wMaUnbvRYVyqJEbRFycR2IrqzlNAXOH6fwQOCIqXYAm0AA1a95WNiWx7M2yZkwlv
w3Ao3CjioK56kqSP1rVvzOVwahKJmjIeA/iGemfa7KfUctadmE1ohwVZ5EhdVcRTKmEc1WdTNPSe
vjCMzt1CmRASO6Mdd4WFpEuTK7hT1XArnp3iUMGmaF9lXX/dDCGKhWDgsxFtSL/3Ai7h6z6M6U3Y
QgtXJNThcbVY1qri6IaXVOln5ofpcFQ0jd3Yui/iNCiBUKTfUcmxLhT7mQF6MTkqC+apo9PNMS0b
awPsAlTCkIesGks/hcIvGs9mS1NAx3gcOBDRezW4piO5MPHO9Ykxqwk+HRndJDnBrOVPCxbbkWi8
lUeOnwr5Fw+ufT3ASbzWsT8O3QYx5InpKlg3w34WbL9oHAs+9DXQVuHuO6taqKp871MPZc6a5qFa
NlYkiLptPrKgPNUOgWiw+FzAHX3F91zqFV+vpLpW+eRCYHqCQHRfVI7e1C39sq7tX9Yd0ggxo+3Z
mh6420O+NYpVcxMPboQQjTPrHKfv4qR8cZOkHt8GOevXZCugEjEiiJp5Ypj6vEItChRgheq/jHm7
6vSAxo3wPphsKE/bgJ/yjICDwIYe1clyTVCIxo34XkEvWaDMpUApwPRtdNo+msdi7ZMbuddmCIjl
9EN14j3ZD731tc+HVZfbeHAjYPAyGAgzje8Z2gHdsFp87MBxXjUQTYenYRAjSmCn4pRq290nCfOi
YSL5YV3r5uyEl5/rc1Gdpq61HptyuBbO8O+sC/46+6JbjPkptTNNcAMsTnSas6MIg/JKFmNyYTVf
OveXWBatG5OoREVQ05QuR/UIzWG1Nbd76NvTHeTf7breMXNU8I1O58FXxclt1GdPl++8ga9bX8yi
JumhdCvQQw4osXzSbfF1UpdqLH+7FcF905hGJa9G0oxtcepQhbMbIAKLKl6ma2ImtG7Mo7HOBUI9
jJhRK7bJaQhajFq5MJrpLyTUw3KqvOpEqLjBugl23OSt2v7x5MYWbSdDRySC4JOXe2QT2tD0KvCg
V00kk/WMvIcYGk2x6na+dxsQVAOgCO3fmcf+PZPM7FfjFLDN9r3ipMHSswbvQw8puN1WzzxE4e66
NzB2vCmj5UQkLU6z+02CC74ZivzTuqaNqeorn/SNDDGPeP08K1kD8Gq321WNmwktFD5Nc5j2xalq
uNz4PfgmSdKrla0bg8YpqaU75aN1h26RVH6eCF3XK2YVLtQYhHQBlkc2Dx+7Zl+N/rrFxeTJjg7J
ispP+Ynr5qoc+VNRjpfM8JYw4jfLrumi1eqgA3i75SfSo0bkppG+/5y6dbYVdd3Flc2zJAqY23kb
v87IV61UsubgjLplYxQFrqVJx3V16hrwNVUHrCKSiz9WjSIz79JQt0tU6GKIoj4LSIOCHnoBZ4R1
rRthU9WEZTV5ugAHAgYDbVJvhnBtZGMmWlivFwNKG2FTMbhPBRF0S7phuLAHntlmzUQLS9vFDzEr
T0WjwyNqT9N7YHa9Hx3qCS9ZkS+T6TdjyjRVCminbSUGvEFbAqSqSh9B1Kq8LtBixgzG1SBtKao8
T9LLvoMUexpnVaw7gbhG+DSMKXxT2644TVN58rU88IJdsr0/1ynk9elmEMHM2lxVpza15A4F/XvH
pyt3cddY7MdhliSvECO0wXLlSNL7pp4v5D3OPbgxT301lOOYYiqNXuumG7dx+RcInv+dwevfe6GZ
VRF0ylsKI/gTKXwVdUyBK8VRrbxyvJiJE49NKFOmqHbJUbNh5yDmlyys1g0YM3XiY5fNm7xGNC+d
IqLEqjeoebnECzozV83sCS8D1agl8iMzRzk7qtGOVgGIlFcQa93p0syhuD3x+ITatJNNQa3vu0jY
Tn9hlTz3+MZMTYmfpZ3CMcqxoV1dXDpbFHXp+gF2OcOFO40lCP7NUmOmUgDTLJsBYraTa89yF8zF
GCnU6CFYwwAaff+jShvnwm+dmQhmZsWbRlzwuUN5gtm6H09ZUEFbRFceTn6SB17kbVo212VZ4Sg+
lPIg+BfW6nUhPjEm8DAXVgZtHj/1cNveDbBqOljNKoUeCBJGesJtRw8gMBzbYIoGOSpJAUt2/vJX
fGWveLGqAI0b+2xI27GpNNYGFAKjcM/v663lqo+rNnHHOFfV1VSGQTLzk6bsGwqfRpS1hZdK/M+M
FdOfwW76vqhYj8SKcKtjSZP+mpb1usTKT2XIq6FiebTGHfcJ1QNQNPfh18ztntf1ijFpp8kJRmh0
+UkFfXilZ+ZtJxvuMetaNzZYXkLb33o+FntPv2vIyHeSjGLdYvwTnPiiW/zWnlv4GBSnAvqz64y1
1X2XhZdYP+e+qLHFLsa/srMZtsFO/BkQfYO6kwsLy3LW/s0i9vPC4cWDK9S32CjIxTCHIg/FhHNo
74GWtOcI923dsRYOuxBz/8xH/OanTFeHHA6stsV0eZpKoH9YnoI+AxPa49D16sprUSPdp/q7K0OY
tNDSopvK9ruN4ll3rBqV37ZA8+01LN0OScsDVCWD/uEyRbeTstVD2HdZNPHEOUpoJPaih5gmQeE4
tqyurfstmeZxlyaJux9DWe7qEADuTd709OircWpOvcjnHZ0nWD3UFQrCtKB7B8W5OoJ/bdJswCgQ
BNgXSZ6KnCBljhIyoP4yFFXekWTuj3NZuTvb7iTcvfjgHiqUeTSA0s+LK3XmlVcQWzsodoX+IvlI
lVM90ln1ZQQNKXmPAvXp3g8tcgVUOuCkti/vNYc/z6qxbxuLWTYzMVUFtlpF/BMh87Zu6wsh2pmd
1jaWstGDfsly2vJkod51z0SeACFYgoZiXXRdPjP8F7fWl9ec0Mu1usgxRkmAata2sT8I2evtuq5Z
3uvFBLB8yn18KcTdvh9GM0rTdrBRlBfEkOceffnzF61XTRIMDY6ap6oD/fgZhZarCuoY0EmvWx6C
ubfkhIRiV0zusRITNJ0YnevWM9NjHdeugYCECBmcoaujoA3L3Rh0Yl1UYNKp03bg0pWSnygRdeTC
raJzweld90GNkAPwGp8jyYrQz0qPLKyzCPmWdRE9gJave90hJXJzlShOw9TtXT7c5tW6QiWUtxqT
1B4KSOm8AiMxBSQbBebpczik9Ontbvl9pRKaNyaq3VeeK2uCkzEFk9FFXPy9gG/vVlOpN/OU2O+L
qpuiXtri4GIx3MPV1gUby5nYFa9HneNv4m+tGmCBeW/llRYHQ7PKT0wIfksT8rVri+Hq7Xf9/aYW
mJh95iTuQPMkP1UWxPwRCSZykgFunLZN70GNRRoLkLG3f+v3MxxGPK9HROBWI8Pxgp8C8ESFl90H
2l6lUsMnM1aP0C1H0vYJP40pMDBDD8Q8F7W3ahYGobGC1MjzAJRfwpIshR8jsDMUhHq96q7pF6Re
JhcCg+/np7pxAf1KgT/ABc6qUC4IjXgoz0Z4wvhYnUQonCipfeyiQG9f2CzPzhRjBfHdGZyKtkGK
nE7dY841GIWN4+58u+9g9YVk3u3E0uSu0lUed1VZ3gOl0230UMK3W3qlinU7uhfG8m/Hl0/Ms1mQ
kg6uyyyH3C87SDBXZ18cVgxdNG28p5zLokkDmse2PwEtW7muDQlpfsmq6syTm8czfx5K3MCkKPPQ
UoBnEz4qLVZWdZrHM6flRZbOto5l4b3vWQlwrqNXVmOYxzOZWTNk66mO5y7odmQaYfWJGv7tqm43
z2eZhCJidhwnLn1O/9R+0W5wWxq8X9e6sR6FljfRBsDCuMza7w5pwKy6JNZZmvglgPdBZ3i91BGQ
TQdbDn2cTV1+n7Sj2kgvL59bf+ye1j29sSaFJVPgq8Kwz2cFf7CalEVZVdEP61o38qAtMHrInftd
nCG2ObaVDGCYVQYXZupvdx10j7EqZSnAyL7ddLEPLuAX5obllo9cwvEiAd1apYAwvv0ay479u+9g
zFs25l7St6KNm96Ge6Fs/S9+JeR7HUzpu542MoVnE00vBPhnprF5bAMvDgeqqQtOpPH2eWhFVr5S
XWseS1zO2JzZuoltBbKNGywwdQ+OPm9307kHNwIeXowBTysnOBWiuQWz3Wn4hR3iXMvLCHgR1TNB
UWDf0OA0g6kUdaM+zHRcpQCBdYsxgfM6CIc5q/HYsEmPpgIAz3JKVqX60PrySi8endZJ6UnXtU4W
XO1Eh6RrvZLDYZ5IajfU1mgT68R9AQtk635EFmHdpzQmbq6SVAuU+ZxYBVAT/A1CMNbWNW3MWisg
/qjaGU2r+tEWiOYHUMTXtW1MVJujVltktnXKLA+m6BngsYjhLi0Dvx+FjnkWKYkL3GzhWcjzhRUO
3ZazyZVek+fzgfR5PU48FcLju1PWyUGWbJOL5pBQfsmU6tyTGzNzGMIcZFRqnYQ1PsOwKUqL9EIV
3LmmjalJUp4gW4bP2QRiZ1PvCobon9Z8TceM9JnqHAZzdevU1cXe6d93drlqeKPw5HVnD44KvQEO
Qifbrm4HqI8krOHXPbSxoQ6B105zgplDevowtGwLyNq6GMwxsdmOrQo1dHhsJOXuNICMpWQ/1j22
MStT4vaTCHsLFasB4P6e+uR1l+L7c0PEmJVe2EzVUKNtAUD0Zh71PSXqedVzmzCTUk+4kegw/MCR
eacqhqTMAFLdusaNOck8Ny0YaHdQLfgbBe90aFbXjUATYwIsZFsQHoZQBU0EOUqcNRQdLtGgz/S4
CSYpQOhHAnfEQBH6yDxri0KulQ9u7JZd0bq5Re3k1Pv1rgWeASiLNUdYWGgZsxI7GOm8EE+dDfUJ
8YOl5YVI8Vx/GJNyLMZUtclgnSYuvM2yC9MAXizrRomxV1ZDh2W788MTbaZnp6WwB4JOamV3G/Oy
SekYAmHZxDMBwtZR7rNjwS/77SdfvtmvcS08y14vg2Gf1lkKvmNczOJ9zr3/x9l1LMets8sXuqgC
E8KWHGUNJduyj+0Ny+E3MxjBgKe/PWdl4Wg0VVirCkMB+CL6626ud24+gmqOOMVjz2YkmcZ5kv3W
4gd6yIGUPmA/BUN+9f7nnzlVm4wk6j1kJiCHfyqLIo8rqFMqTDY4Lm6FzKgEueZS8v6pEjpIVD5C
xbBZ3YKmTUZSixPrS2Dw5ZFurgo5ijuocl+aKny7LgK93utjbUBeupoWzEFetQH7Khs/6Uyvb/26
juKm4/RST/HM/flXvOav3LbvAJsJUf488aBekBFhfOlqJoF8YYzBxt4/5XM/YtlutjQGyPW9f5om
UT+HhvMHUVY/VWmiCxnpyZ2/YQb2LELb1wSzkhH4JcJwinfoVoiDyUNA8HpoRQ9jQw6DjMT1piiU
5d//r87dXcuuS7FD2WAkp5gYvGB+tUwUGX+5rW2ZdcmrYRXZoJ58cBLf6oHV1zM6z061GAacX98u
XkUE/boMVUe+yQdIodwN1e42W+rZMwo9mksotfMTfV1RHPswox+NV5kLL6JnNt0eUvDRQySZNAua
HdVLuKzfVh05oYO4Z/N+5CBUAzttBRglr5+HKn9eoM3idlnsGYVVzRVV7Tg9RXTw477ur2llvjtd
FntGAcTCazhU7fREc/0ro/6z1zSOS1uWqzX6GIvfTE+T7vLH0IdkIGhP9IU2yRm/YE8odNMiI8iA
Lk9KLGDDnVrUHyXFUItYZkxLuu2OZaZd7zU7BIbQ9RQEUpcqfPAm/dFtbctMobnjz/4+7E/U4/ck
498007+dlraHHwgiSrTOrUhBHwz2c+09gnWbHtwWt7LiaBgK5i1lgdHyvYpDVX8Er6XblbHnH2Zw
Ni3Lmq2gXNDPtcm+89nv3c7Snn7YBg1Y9UZkOg6APnj+9CESjr0YSP289opzaTT0ClqZFiUuyj6r
8VDKJnD89JND+yvQIlmophmgiifDxCMV+2NWjS9up2kZKfSX/E0FpHviHXxLuAdxgE5n4ra4//q7
hyWDttMgx6cikt/yMMiTDn28a7fFLdsMwggpGpB0oBUZnkv0SqvikmmeyaBs5g88xuraqxBB6cr+
1ysPnOYZ+6bnid123LFf6v1n+kFuEcsgY4znILx8VDODKmO4uoVpm8xDeWwFEWNWPTG1zLcSCh1L
26oLGdPp3r2RMZ1UTf6+j1WzTCAL6TF3ylkAnWcRxW0Ruc3wI4N/vXo7BcVJKaJ68kFOf91hwDv5
t0/odG1sOo+260ShurnEVLp8IblfxIK68SaAyPv1l/cnERiIb50kM8sbE2W/DBlWNx9gj5yAk7IZ
zSLKJ18VH8qo+hPtndN4FffsoROw2+NRjC94XM00P8pyVt/CIiAXIvW522IZqmzLltAQu8Iq8pG2
6+9ZLYvjrlhBFBozNQnKrnzqBsg6TJrO8dSUods9tydLpqAHdWZAi6dG0H9EFH7RzeSEYARVrBVG
NZtPUkND/lTv4FRb8/I2HCDQ6XTJ7bkSOoHpfZlONNCkxEzPlhdQ8ZBf3Ba37BOENX6lInw5LbcO
0qLtElcbc5rLwL5YkbQxczEtYslSCUGHZJRCXm317thPsSdKeEs6aHlP6LtV8rsv9P3gtc9u22JF
UpJPpumqDn2gkt0MwfjCodTuds0DK5AuC9uXHoi2lFQRvaq2OT90o6ocb4tloGFYtpCX6DjaYxKa
G9GhX9hnt02x7LPXUzFkfs7Tul27uMl3Epe1447b4yTADMiw20iWdopMt1J6N2Rv3J5hPXuWpA8V
GEummoGhYBPft2pnfzaGLrPbidrTJF1PoftTVGG69wP0cHXoXela/nHadXuYJCumiqzzFqR4k/3M
9/7B9Itbhm4PkfgGTLdsZT5UXWUfd4lfMccE3beip55oRcB8sqakCaG2DE4Ipov22m1LLOs0ps5o
J6ARFK7igYSnQBS4dfPsWZFBVipccg/6iTuVT6MJKBSi85m7Ud14NiJpH4TowAczp6Wpa7zNlGvS
zJObM7cxSaAOpY0ZgjkNyKTiIDD/kzt1u4Y2IGmosxmEWz4ktIHk3oqcxrwWji7RBiQNgHwvNPDm
dG2BBdfko84upf9nEhYbjhQBBtNv6CUDwxgUmBQBQBwQpReni/gfNFIAKTHAe+c0V+qatfKrLIjj
46M9LFJOy7yBJHdKWRW2kKtqrsFd7phq2WgkCMpqU+d8wmhR+LnW9TNfWjen8i8w8K/6tob0bN9C
Ig0KpKHMod2uvbt9jiK3BNQeFoF6HgNNjjgtX/xuKZqtbJWOwdNGIRlQHq0QZZrSISi2JBINTwZz
Ueb+7ULLnhbxxFJXaCh26eZLPxG6iBJ/zB1NyEYahdFkYP9Vl2ZyiXfdHLyQumXONtKoEsU8Rl7Z
ASvhH3r9w0d162Q/9vyDlm0bzZCRSie25ddtvvWHnAeOi7PXBRzkl8JhrjaVbjJrH9t6haaXxojR
JTKIM57FxhppqQu9GF+lPtuz4VD54bTfgOPcuAF3qI0xHpp8kZSaOVWmuY+MDg6FXN12h9r4g52S
eW18r0+pyaDkV9UfSC5/v3+sb7dzqQ0xJmu1jyidsXYUiPtsDsBkgRQMitxr5xhIbSyWERPdMdKs
UowuPSx6SpWgLnMn3LOxWHjLmRboIasUrDbQJ/YAX+WxF5Hu0/vbc+7iWAWAv+VBQ6KhTSFkabok
GDf1x4Mg2Ee35a0KwDM6Ay3m2qVRs3RfSJ+xeCGt75YgUasICNphkoWXt6lsp5c6Gn7rcPjH5cOp
jckyQ8P7va90OuzfoeP5Kwy5U0yiNiDLTFFGmhorQ2YxiYyJ1X6Jh+Ptw6T2ZAjeETWmXUudLnSE
aGJIkwq64U6FBRTnX7uwivF89VU2p5mO1C80jMxnVEkvbtttFeciB7U9EJQqLQU4+fNg/8RM5ATS
oDYoi80iL0UWqrTfB3nVTs12i0eLS+ya5/bcuoN9YERdhuuYeiPryzhbIBD8VHZTdEl95cwP2Eik
rAUd8zSaMRU5iXoojEJwcSdh8Ntp521VpR0i9dOar30KjdunZsHQ4wZmKKcGALXRSJ0udsErM0Ee
fTj6G3kqs8oJ10htKJIAI5SuTIvca6le5DLeRNHo5FaosC5j1HQGr4s13HgFAXUUji8tIz/dtvt0
yn9lpFBeXwbll0O6hATYEhPcbdPg9pxDhV2L6twUJMgH8LIE2weR+QaDtH1+IfXib+aMVFihgkdm
hgQF6dNZUQml+G4R37uy2Iq4ncG6EY26SaqWNY4px0lm/e+tMtM2ZOXQDinZvDDJGjxWXQkAY8fD
+0dxRkKG2jClsVoEDbNpTHuwhvAfxhvochRzpr7i7Vrozy0DQ2ANsuicqxuIvkHlBHIbtP+yUu6P
9yHHWH5SemTq79HlrlSM5pze47mvK2QXXmCSWVbg8xX1Ql6yoc4xtjvSl20a5Xq3ZjtvH0oyB/pm
UcUe52W++fFAAmgxv/8PnvEcNkoKI8Ld3m9+nxa8vwGm++u4Xaruz/DYQhf+9eEIjMMGBekHjIVp
w+432VHxLSIlyh8BVeGTeNY+fe66vV7veq2G5nrMJkinrd0UXDn9e/ab7pTXWzABl53W2XiNpuVP
cCe7xWj7STfvCrFMkGxMTT0dhOyuvWK9UDOeyUdtNapKqDUbhRlSXo5aXs1Cb/Qwm7IaUM4Q4YYD
ojYSjHad1091MKTChAfpKX6oGTTtnHbeBoINxG+1qP0h3WmvP3oNH64KnU9u52qjv3zmQYKvnocU
jAHDi2rb4LokunZL7GzuWcZX00ADbEqDPQNbKb4a8sZuby/wAq+tArrWYTlr3JvhJEQdZAIy0MTt
TtpSTmYBp50/g+BgbzKM18iliUGd7ibcR+0xXsogZj2obUCHJ5piP4/uOOkubPmZK28ju3Q2t0sG
Afk0M02UULSl7ngJBfmg3bILN/Lf7tx/X44xcfx65/2mCSnE0hAsWtn+qNX0Z2kzdQsXD6Zrk2/f
oDOaPRCSdYdto3s81a2+1ZJO196giw9tsBSHuenx8rlVEDgvMl/cF6CRH2MPf7qwEWccsk3wqWQf
eFMPu8mL+s/YNEtSZtt242SUNgiN8bmtKabv0yUoP5hgKA7RAni52+JW8t+C0aKCUju81tb8r8j3
u35wk7fBRXt9ckGwtKbYmzENI3mlWf0A9YHfbl99Ooe/ki1OICIcTd2Q+p0YHnHx5K2e2vnCnTtz
mszKtpjxOvQW4cmnaj1S/pxFxKnopzYErd5Yl3VaDqkcvBeuC/ZEeLU7VfzUlpfCsOcGHG+ODlqw
oV7ZhUogKfHituNWNZTpArThNZpoUnV1IgoBUkYBI3p/dY5ze8PIbfhZEW3zSPJ8TKlGIxeMg8ux
2qm6n6KouW/DoPuCzEpfmBo447Vs5FWeQ1yoi0YURg3Jkk63dbyTDjheQIXdyiObfXbgwuPj1vdp
6JF71KU342jcyiObezYoWtVLiuSo5Ev0pUbP4cPG+tnN19jcs2HUFUXd4JghUEsSUMUABdS59TJp
ZOX9zViX20pgteVCuutmhc4vz8XP96/QGaO1EVhok4ZlkbUdynX+O8zXKt76tnTLXGzg1drl2U5r
1F9sJNsBChhlDGI5x3rIRl5hqocMfq27lJLywWCyHWOfKNed9sVGXhnaNnqd8CDQmeJrj2R6ahY3
b2bDrjLkRLIGp0LKBjLfT51M8Lw+ut1zG3WV99m2Yn6vS0UQHqBt/U+tmi9uW3K6Qn9FD1N0eDUS
WJoBLnYom/xXZ6Tbixq1UVfDOg+ZrnsULxSanBvLv0/Gd8zPbdhVAAF4AoL/Pu3mqb71Q/Issm69
dtsWyzyncc1kG1CVLlAquNqBvzqUpXA8Tit+5JXX91F96gOS+SeoHx/UwC8UXmcs38ZctVG1NNu2
96ksiuBm1XkQ+6Ln9067YqOuSrJCsW3DA4xXI0aUOblTQ38hEp378lM4/Osi7kMNbsR8VSnpD00Y
RhiwDy4x5p9b20rswg50MYIhTtBF/WqK6a6ETsSFcH1ubSuzm4oRWjMSrcUqANtXliVj7piP2nCr
olwMIxHcOKjVv4C53UzZV7eDtLK6GgjIxVMLrgkDEfyQ8JBJx/3wX59j1q+56suySYXAmv2cNcka
XqgOz2QrNnmvmP3azxXDHcklMhVe6e3PqCvw1s1mfXHbGss45cYhgjWCeBFFbnNFRPW0RevgFjtt
zBX66HKVEuIqCh0zEmZ3Olv/cfpuG3E1FkbtPkVs46K+D/bwOuPD7/eXPrPtNtpqnHMMO/Z7l/ao
Nu/mUA1JhbbOXciN48dbBlp1VIPLO0PCsk7+lReJ8Fj1vRtNC7VRV90+0hZ94g6cz/o6bMcCyJGm
dPO4Nu7K24mHPlreg5cquqnZQRVuc7eYO3xtSXokdU7qskgBA6Jxo6ZPc126eVsbdaUhlrNgYqZP
ybDrWAz8afKIW3izEVflvFShN8IjoofzFcREx3Ic3bIVG2811T7n0d70qWj0F72Lj9FYuuXMNtwq
WEQwd2N3eiKal1jKHp3u6MKOnPozb5R0NtoqgPhL3fZtD80T2icsKIKPeAWvbgSb5UFE2QpVdkqS
IR8uPWP861He+kkrnEaLacuJiy5thnn/uk8rZnvB/lldacnLh7b08OuLN8Y9mU0Tj62sP0pDkb52
vP+nGsX2kalZJ+gm6Kfay9qbuqn2F9qG8yEv+cegGpukq3uTTFLWjzPm2eO67vVhnHpxU/YgPR/X
VVxXe/a9m1pyQ/eN5m4hxsb1LDSLvH3eoWfC2IdGyl9e5jkNOVIbXyYinYeEqh4s2XMbYwZJx6Ma
HXMFG2Em+xK0+Qx3bJ5QTFLDTVyNblw51EaYLRLwaQop85TlOfQzpzLZQc94eD8EnMlybIxZU6nc
z3itwPfvXfHdr+JMcje8PbURZl23cOmXoNr1Wsgzkkg8y6D8n9uHW4k8r7wV85MQ1sm94SuL5C2k
XpyUtTD4bQ3zimFsayFgNLzKf+Wk/emvwi1RsBFgO+Y9ZaaxJZUXzdc1v9rQenCrbWwMWMlnD4pA
PAfTlN/d+bRrHr1FXqLiP+PrbPpbxsmyNg1kkirfa272dW9uDcACveFFUvOQHEioonhdIjfiPmqj
wkin6mLBe0c6Lv5SXGmNQbmo9eCLnG6QjXvSBW972isFl+DfBGBVjEnfucFCqY182nfO5qxFKbiU
5WcSrtNhKIy8cftyKxXfMxCoQg4YxLV0DOKlokVcRm7TPdRmxTUGTw0UcjvpgJZznNV+A01q/sHt
y60knIXBODctuhIdGb6WWwjVqlk5dSWYtFFPUPolAfDUXVpUS4ay/tGAU/bCZTmF1/+EXax9soq/
qtgJYA3fL3IFcFy2hwcKVYcE0wRDMozMvwtbPT10uXJKh/BrVpAvea33EHMygOWXn4r2LmT0H4cD
wMpWQl7juRvwzRnyeKuq40CxNaZ7+/H9xU+LvLVJpzrjr03yeqL2lvtAtO3yupDyEFXihsrmm2cu
oQL+Dalv/cYpkP31G6qMymA2kCXbZ0G3q5WVv1WkymfSYPCSLIX3YtacPeSemMO4Xmj9CEFNRPtW
B8NzmHF8Se+t5Z54WbH9WiavuYQbPvtpVl4P6gRPU6DM0tIz0xAvPaJpk2f9Y6nAOZK0QduB1T70
y9sedcpNwcfgMeTE/6r2MrjnQ73fkrUpjh3n7ADgl6MYkQ1QlX4OeuiBtKnhe3RoaINho8mp9YoL
ZcXhmRoWViHisAZB/XW0+k2yS2Ax379Rb6YnWN3yF2D5ZGTupg48akuBOaZVHTLQtrmtboPThtFn
gVY92g4eprxnk+t4m5zqDiZtaFqINtcMZD1KX7pC/QlqAOBXDS64ozP7YkPTVFbonXEo/wVmTbqG
/sl8YlyycHy45SI8WaEp0KIr0EwcV0WFVQzWtgsV05stByxuuQi69CNhncLbS14ViSn8LVF7IB62
pnWCv+AnLA/RKFDvhdA7S9tZiMM4t/fLXl66Mue+37JxcHGVDM8BLSb3xHonwBya1CBlhjEP3KVU
wfdb0b0sA6TgXdWmA4umz81aPgdkVl+cDMqGpdWgbGopiIpTvEZ6gL7JL/kMJInb4pa1rngJ35Ra
8eWnyQnePTaCPDstbaPBii1cRpG15IguOIuhwJzFEAb5+f7iZ4K7/ajsG7X6kwcNq2beVJjkfU2v
mRdUX7oBJCGas/1x00Fz9f6vnbFd+yUsayde+AsY8LNdt8lAx5ep4W7bZD+E7V1RiQpTfaneiy5B
4JPJHM2OnsF+CwNiQLG9gr5jG9Lg0yrRUfD8tblw78+cgg3Ka1r0gNQI09pNd5U144OY1G0XiKsS
s3I+K1xSUEhVW7nV3o8yohksoM6zrzKXj1JB/sTpaG3cWptJfzWBOK29/C+kxW0uo5f3lz6TW9mo
tWXBk3UEJCIaewNa+wVEFO4oIEA3qtbynzwU9af3f+hU5L6RYNkANgXuaE43edL4OokUNKwb8OS5
q5vZ0PVO7VAjVeHWjbHIaA0M0LRcGkT5ty/wxk/bz6EyUqpAuG/RRe+X47bu9COfQxAYLbm6nmei
Y8A/ZFKqEjywUU4SX1XlC1O8fGwNufRE+LaLF3ZWsIatyI0+yZBJ8X0qMKmV94pADXSbLrwpv32W
wk4NFugZE1lEJbA37Z5QPEfiPHOF7qSIljoput4tTxB2npBvXraZSELblJnHBf9aXDbBhf/ibT+G
V59Xmfj7l+3cGlY6wPuOjWD5hGwFW6HauFYQKar1jdvipx/9q1SINPTQpUaZDO4kdiWHaL/iNfn8
/uJvY4iZsOHqlWHrhuy0Sr3JWxPM3QIyVCwLEJmgDELx3Ey3oxyaKjY83GNQVo5HUmOI6/2fP7dx
VpLggwWi1X0J1YzI/1Hl9Q00Oi744XNLWxm9CnYxMwY9uybUH/gOnkfwGDqxRWPXrBShGQbIMg04
EzVtwJnP8+etu6gb+29P/78ORPwnS1iXfc8IFH26nTbgpxwy9mna0BiPK2GUiVcVdb8aXk9Zkq1Q
Tj2UQZX1SW3ofOv1JryJ5ox8yZcadjI22cHPAv9+h0dHC2QWMTgDh59j5lOXUQ2GZ9PXFxTgoZUD
21SmGAy4FnPXACqUO2UCwoaUcgMOpX43OQCVAY9luIuYmK9Ol88GawYZi0wRsALbrJNm7z6Hmjgu
/dqp/F+POmBuSq9IgQc1h3keqkdQGTuhKLDhlrsR0zoQ3kAqrZAqeJ63aP7Z1Lx28zd2ArP6vT8S
vVcpW/SLqBQGErcmdEothJ22tHkQFRB5KtOhTMoNDzxR5F9q7Z6xeDtt4bsM1wpCcale/f1q8/0F
8zD5BUd5bnF7z72xr4cQD5xR2/7eIW+d4WXHqeAQdq4CgaVNC8xtpCHpvZiJ/Gmm1ClPFDbUXq+h
2coO6k171d5lCFLQ5HU0ThtpH/lyNNXWlGnG+zyRs5fwYV0db4rlvzkYILZcyzJd8unH5FdLHOTB
cuVm+qdT/iumolKKJhwn6rCIfcpF+9zJ4aPb0sHrpeta+YqFG5ZuVJ/IoBOHKRCOfsWKlwKwBiiz
MnKUVdsnW3vTb9PstuF2+Rj0kV9heIocFzy6Jx7Jyjjs+93tjjMrYhac1htyJHx5M3uPEazopdLL
7BbsbVAyxt6CLFq2Apqe9VXRH+TkBCdlwh4XqE2AaFmMRRqK4Wbo1ts9XH863RR7dipshwAEjWuB
cf6dH0I273hsF5tbXmuPT3XtYFrq4cNrAzmt0IOs11iGTqhpbIvlDkMzQruzwXHqYqWPa1jRRPgs
c0sLbUx2NQKIUC0VOY5tmd2AE3c/aFRRbttuGWjOT6INM8+Odd4/E6UfloE53nIbk10YPNwA2ggb
qhViW4OGHelHx0tuecRNG5/hnbVICfNvI6/Lb/tNFrduu2LZp+hzRPqyL1O+m+aqoqVIIrVfGg06
Ez1tULYMWhDsrVh9Wp92+WPO/jh9td2EAuFwWYwe0okghxYC08ehvPT0ea4ysptQ/cJbj3kE6WE9
hR8iDAzHtS/zw9DV4mFd2J+8Vuo4ZMWSEq2XRC+DE1aCCbtDNSPSFcWeF5B4gOhFtpvlKt9UdXDb
NMt2d3YSd5tYnkbYtKnY67jWuZvXsUkyiYdThpYTQGG07JOAmPstoE4KV9gWy3KZyps1J2GeirE8
9KFOQjfKdixtBVapVw7NQw9LZ6yC3ID5FhTDhceCc5ffsls6YIyI1Fi7HtmjLIc/nQL6xe0sLbPV
KytqjEnn0BPLy1jRrbpdkZW5lQI2XLtaW7LV4YjV53WJPcmuVKZ3t0+30dp1zZrc1ypP22qicVER
lugZjK1OG2OTZIJ/G/SeGzbGjO0X8Kt9lnPhNATCRGBVdzkUooawaZDidd5yG2bqcxHyxs0R2xSZ
wlPj2tIFt8UPoKZN7teydUFV4rutrLdDguT3VCCsblDmyqjx41W4qZlgdcs6o1wNDBQiecrJHiX9
GiCJLMbogtM6Oac3eiI2SSbISWpAmSQ5VsTLYqhjQ+dRNNvBAMnpuPOWnQLPIdfa88lxBmNZvNQ5
xuUhVul2Hy1DFaSTbG6aPO2WSCUmKD9N3vDTaW0btu1rD1LtjS+PBRKZvVpuhSfdjNSGbddB3lcd
lOaPHNMPqfKkvp35Grp1jmzkdluKZa2LXR6hBtQk7ejxw5Dtn912xbJSPpdQL9k1BOUhO5qV28PI
1YVdOS3xxmW0EdutXwOz3a/kCK0udR1O3XpXZcF8t7A5+opOVXXt9C/YMDvMxLdZvowSWIr8QLZ9
BzCNOYngMGEjw/dy5cKgzDuCZk3fV2Dou1276srpy21wuMilaEmPJDvbW3o1D5gnWBS5JLD17/V7
6wCscK0Nz8tGw1TR4K0OlNLuvt6hqLfWy49tHeF+qL8dMcZUxmumn3k4PjWKZoddnmjqZf6xWBm7
2SBdlkCBnEKSz3zqgqhJhiGiN7op/ml0k3+KyuHWm8enqQKijkayiyO+FI+e11YJ6Di+uO2V5XfW
bc/xjmKyY4F/yN8GsFyz4cVtbcvtMN/3hfCIOO6lPxyKrHhmW3NpFPhMYmNj0k3VqHLTOyqpsH0U
G+DCCtfzgo2dW1y87qN0CkIOFQ3kMev54xyK50EZN89gU4DOihSkZZU8NmOwTnGzUdInfTi1lZuz
t2HaUq7VWPiePGLabU5WLb8DuuTm7G2QduDp0dN8gdhuTnN2mJdyLRNPEX4hgz8TaG2cNjTO8Fi4
wifXdT4mGXBqt2ukqytvzo2bc7DR2n6x+eU4M3kcGT02g1LxJFrHIsFGa+9Rafal0dkR2DnWxsAS
AKm2yT4P3ZoTNidoJXtAf7JNHs3MBmDwG3WtiLqke3zu2lsGy/1MNyHGGo653j6OhH7dw8jtw208
+GoW+EjTw6L8/dCqK9oXjnHKAiNAMcrvgr6DQYXhdYS36LSPvEsPtOcU5G3IdtAA47lUFU500dVh
K7W4nnwzJW229fd+V9QHxMjmB56KoLvejCy7W3lPrgYum5uqQbxcQKt84eq+zXHChA3nzpjHNeuD
7Mh7Ot33olb3ckWzLS4Nza9a0YSQwQPj35dxHbM28QBtXuJoXYBU9D1W3uO9rjzUAR90rL1qv29z
M1+fnmDLmBZlfePVGId/3/e/bcncBsmiSPZ0MQ7iqOZAXWX+HDwatbEXcEZxp/DCbRXXNgQBAVsD
cSzz8Ffu9z+GgTlRezBuUwZmVYuBn7FF6Cq6ECIhYxQvG3PK9blNpTptBniCqRbHvPM/R5PfJ5r2
397f97dNGLMhryMX8J8zpowEP4pxYldFY26icJwOLouDG+314hsAwkGuhTzSkDzISd94UfPRbWmr
gEPKRnjIkW0Oxv+sxhkEPcvoJMQNu7E2pWhhCaaZ5DHQ4ce6X+9aGKvbd1v508ICfwy7GS4zE89Z
6/9YpH/ntrTljVnlT8HkYenJ3++rTPwhFXdamtsw/20uIkBqYTpBpOok4jMGN4AQdvlubuP8i3KY
uqUR4ijZWh8yre+ibagv+MBz99vy9mGQtVuHNvpxE7mKad0aYA250yXkNhBbggYzoHsvjp7J9E0G
nP9hjMJP72/L23Ubt3HYIeSwNjxBC9SbbLlZ24rGIc/MoVkNPEzlyQt17Wkn/luecBt7hYEc359C
LZDNa7QSVrAOFiAM8PoDY7S+pXJRSVCAhOP9f+vMgdhALMieDWave34cevpdKshCeZ5TBxBPI6/d
jQCU0S/IyI8KD45xxPSTiepnt88+ndJfj7DADGOIEew7xzHaPvVT/gMMwk6pDrfx2YwXM8srH3Fp
6jJo7xXlZ3D+OlF8Mm5Ds5kfSrNBVuko9mw5AH//zxBxz8mbcRuQZarF77MMi9eDEfGjDAEme3+/
T5XTW7fSf73faxAWfgEK4eNQBeFDUIXVfVlVy00A9tO4CYbyuvY0uVY07y/Y2xk7sMEHkIgoNrEO
/FiqCH3MoYzLNv/Dt+DI8XJz8Jvl5f1/7ZwFWCGgKaVAHQp5qx0io2lPJi9pCHdDqXEb7RWcxm4L
tvAj9GmDwzacBso24hYHbLCXqQcNCFfF0GFrmkMOEaqrabk0ynRmX2wsT9UV48h4z44AUjw2W32j
xuy305bbSJ6oLJYas4fsGIhSHkwln7sTkbbb4pZrqPU0mFCzCJ0FeGtUiMUn4G/yCw8yZ572MJP/
2hIiqn1/rjtcFxnSLlaQt/unkFGQym361nnDftXVZr6Cseh42Jb5AcmWG7ia22AfLei0AV0dHcOG
5IdZBfV16DehW2y2ITl66fx8Nzw6ensWIOjT8MnQLrhUUpwJoDb/ZeMXI9h6OTvKsYgexc6qA8Z1
UbFkI90+GDwVueWL3ObCLGhm/Ajl15F54fQxYtOWbFHTXwjQZ+zChiyWuUfbqgrZMSqkuBoxQrJR
t2IYOm+vLxfABd6+mDk6Lmq8z/vgd67DFyezsBGLDS3zwZv96EinXV9F/h7cTdHaH9xWt40OV17T
aj9t+aaTLmzDQwSSZLfFLZNbSMCGug2xK+tax+jskbug5U7ajIzbQsf5qPpx8XBbuNeB5bjevBs0
oH+5fXrw+kDLpQx9Ukk4IwIK6c4/4tXPiSsCH27FZC1Nk9cFHN3Eahr3Rl9DlNDRi9qILkjhFv3S
meiYT4Qesub/OTuXJblRbgu/0FGEQIDEVJlZF6fkS9vubveEcLdtCQlJ6H55+rPqH3XRTmcEkxrU
gKIQbGDz7bUUagAgpu05XZy7Ee+3btdiw5iv+ke8iPVki93Lh1jELtDVqTpE6qbBXDRtNZ7CCZSo
UIx7aVehfWeRwuhEIjgajPuy/xYif5dOjHmeD12wa2+XoSN1y3MdBup5Guw3WLRNfhHe5bqKg+Pl
Cbh8Lqd9fFZL0j3oASVGXnPd5bpiWuuJKkpxlyZ/hYxkWz9++XXTLyv9J8fP/0Bd4yQsSQ6as7qm
H9otbJ/toIanYqsrv7DuCm7iiLD2sBFheJezwamp4hRK/MLvluWyXSysQ8KbgOUR4X1a8O6BV9G9
qusbG5KrtxkNR9KEa4/G9TqlcqdvRHv43bNcuc2AIu8S8PJlrocQcFiRb4fssV+KJHbRLvBXiqBA
mOdlEj92jTmBSPXruEt3zZxjyoiO51Af+j5U1Zea8js3kxvj7cJdqixINBj0OqqTd8dWPS7kniz/
raadbXQ6VNnaUtM8Mh0/b2tv074L/DiC2C0uM6pc44pZmkO67gvRwXkM2Y9fL9BbHX/5/b/u47AK
57zX0CqaJYRKIOfQpl3BjrNf684uuiz0AAHcsXwi7R+SG8xyQG5+9wUX37JzzfmC622O54Atraui
SDWwOr+Vz5zbJU8mu/JgYTmKgW0KJeK/j635029YnF306ONiGOXK8q6Jf9Ah/JH0/LNX0y69Negu
kXoRJLcDxFnTMmTm95Yli1+O8T/8QDh0SxH2NB+LjqesC6+1nPyWp8uGDTQRA85FFDtoeBZtHZ5M
Wfoxc7GLhnXTqkNVtFHOlfnG8ORijN8K+g8YtowdYdCXz8ODvSfDdJUEjod+X9M5QNNlrVTRrySf
2LFe4sUgr1skym/fd9Gwtpda7mwgeW3Mie3N56qydx6Ub4QVlwvrABzUEenRNOPfZVH+1nTswW9M
nNNzS/HQBzif5gLaCCdEw+929sx8/kfMcxgWHa07zUk1hZemSx4W+Jz5pVUjZ9XDH6Go4EUT5WXb
fo6OpoD80fSH16C4NJiNBhEsE+oou3Ez6TaI9xZpaL9Q6PJge7clcO02NI870f4d1WH5sSDld7+e
O8nmF7+3vepmmg/Bvj1Fa/2hmzbPV4v/2CYruNQXCyH53gf7QzT2wTlZ/epPYhcIYxGsBytUtOeT
bT8tcQ/Fo8lLfk7ELkpVWt0gxzKRfCnq4VRAdDM9CNAMvzF3llBxqKaaLC61pu5+bMWKFQT/Db+2
nX1zmWQjjoqGua4a/hgHzXSKElS4+bXurKFihFlTSWyYN0cL2xCaBaz626tpF2wqYcdmaWtCRMMj
L3ny+9KsXkUcsau1uQ607zeujrzeIA98QqUs+zzNm/r0657fuGS5aFMzMUi9r2GYz+tUNue4Gjqk
MFUU/FXAWuZOLueGwkHs8k0AZRfTHkWYR43m6sQia34zYQONzaMzp+SYbbqxdl9TXLwJhcQCZDm3
AGH0CIr9H27L8vLrf/fnewte1l8fWcOmtrJnzZEn0F19TALxpZ+T5U6QvjWWL7//13m4O1gZzVLt
ua36rT+NwxzXMP8kCdRIVNJufpuYC1zZLRLxGMojb/d2e9z7VZwa72O3y1q1Vk12HDHfmn39IUGg
nFh9z0pH/PxG76JW7SLlHm/kyGMJjJ9V1HyBBRW97GHD38xDV3G/pe4iVyHGo9A0PpAl4/uXWPPh
RCQl954DXuLRTzITrmCrPZZeJ5U+chnJ5YICluq77hPxTwCK7xlmVSU+e9gPl245yFlwqNGwmASQ
RjsqL/ddSF45E7mgQzkuBsHsYN9ihOJ0CLVnbsGliAuyTR0eT8KcbB0/NZDEj3Q93Jm9/9M2/sng
uXKda0Bii2LdI9/HsHg6DAQwNq55NpV7d1ZVoh+5RWHgujXtSbGDpEZW7akmHfTK4EmRihF2UAOq
wMs0GYLosu8Gb6nlAkkqVu77Y2XDqDmrdmi8LqJ4ZX69rNel6eho6i2Hc918GSXetY9w9zumQ5jn
detWW/FShY7W26JM8TK/PMQsWT37/rIS/xWSwmBoVLiZ7YWiQT3nbtIyKfy2a+HCXIYCQx6PZM3X
Gi9TrVlTsmnPbLEL8YG4hd/bjjgUEOgxq+qpww+/8OAyeXI/plLL7sgXtv/VG23Ak3K/HJTLW7VM
JGtB2iOHwNjX5f1RV//4bF2xK606odgEFoQjAnPb9BAQhYs9fJog/ek1VWIXuDLhYVDRXR45o01y
TVZrT2yY7wl4/3zjjV151VktrbXKHrlgE00h4tdedhh8eX5Q52gH30Ha9T1ah1i+SkXZh+nCa68T
mHC5wgB1AHtpxJ738Dv+VI1kfy/GMfDqunDBwg7eAA0Nkj1vy85czI56VMkmv5o54aKFQWVY15J+
yeHq8TclQ3XuNPFTqRQuelXUFTC6fkPdRLNUp3E16hHcYnFno3gJr//dJ4TLXuFEE9G2nLaciDp+
2GAla85Sh3Fmal595S9mrltcgCSQ0+T5H7kclkqi1S5Mz/lWItj0A2q9w90rYwINoNehGMkM3bOx
mHOwCvOzigh54CgU9jvYutxVxFYjYLw75XQgUNzUcfxI8Ebt2bqzjayW7MA3xJjXLXsy00fg8V7g
FYQBXo/KGEk6HR0b87FW30L9Q0Mh0G9ludQVa7Z4UbiZ5S0/HiAjN6TTGv7wCcYoXnzd7WA5UG1C
pxFU7TWuN5sCvtJ3+v2y8/9k4rtCmHs7VBwlemMu7TA8cLtPFwAf0VMEnfM37aLo17hY7lWt/zwu
C1cY0ywEl+IS/wgs0UnKG7l82Max+stvmJy4bORkt2OKBtTkzMcz+PYlnZbGD1YC8f36I+yiK1CH
1Qw5BNO/ryrMOeqlvTruclBRW5Oxi1mfo1rmdx5sf2kZ+G1WwgWhpnqRMCvClG/HscsrKuz5Jez4
LVVX1KjjQaSCYBlyWH2fFh6Gqdy0n1wFnsFfj3hblTOsD9F1xLLqGh9ASUxgvfTdhXBJp2isg62Y
VgjGVUd13sMZhRDb9MHvizorFrAcjOAgIZ/benoI4JyXQsfTr/YMObfX4xLjqi/GRfQ5fGiDp7GS
zeNuRs816kJUUUAKJWA/n7ct/YgihFOzbV9/PSo3MjO4SL7u+YYyJ3zKvs8jOoontcVP/bpg6+hO
KureB4RfBhl/EcVavjFTUV1ZC/hp35p77wg3dnkXrNrLDSmfdevzhJjdoqTFsMexT+g/bVluGQRq
C5KuJlq/6r6s/KaCC1xBp5vtRyJt3pJxzLpusJe2ZcOnXw/pjYjqMlczxq1OcNTNYSppzksw/WGN
3x1ACGcfDte5IqOZbD62v29IcKTd2K53tp1b/XbWdtxxeHS0rMuhg3oeyITKiHt5n1tNv/z+X7fQ
HQ5+0LOoMSRr8vGB4IffUDtrerBxsldmRbso+IHYfp2ygPkVqwqXtLLRGEguNpsjzPUPMdRKLxFh
6uTX9ZfU0r+GpOad+t/hPJ9jRVJbNOmAGlPPxp1FXUNjbTYB6fL1VLdhnI5767l5uZwVWIUJ55Oo
y4cybDPRD0tGO786W+FCVg3txzLRvMlHTZ6PZfrcbMudFPSNKegiVhQOLhVcENq8EslfKEMr0n7V
v3l9S5ewqkWjQIPsXc4S+mkJtqziOIP7te2sSlhV01DjXS4PmKhM2tiqyCAkoP1CoctYyW1moaHC
5Mk29ycNT6wTjNY9t0UXryqTblctlW3OpPoaaHWk8zT6rX2XrqIVLXWZRAZzZSSXIwrGc030e79R
d1ZnpyaGoseXUR/CJ1xRfh/gPvrrpl8+3E9O9y5cpSOm4YG0mxyVDuLPLgn4mR94JxiVEl4P6MIl
rKDvs0dKdYjkLPg0xLDjiGTgd19zEasgjmi1icPkbFuScxAPBRDR1k9SULiUVdiImRSkaPOkXfZT
3PRvDujT31lKN0beFcniUym2NuhsDimH8cPE6HqOVdJfjQK17/VxXdjqRYQeNYW6y+mB5XSMU3US
fVde9BYeXsiicAWzbLEcazJVWFOiy5d9eoK1zZ2My40Y6cpllV144IZcN/lGG53v3aIu1RZtd8bm
Vuv09Y5X1dMG3+fR5g3EiGurJJzR1t/9xt1Zr4mOoCEUdE1ehs3xXKw8yazd1HlohnuPIjdu5czZ
U1eIgIQLV01OAht+DNbV6DSq1/GqqwS8cVCJy15ScSdK3Bgs13NyrOw49BCUy/d2fyf03/CZ9tsI
XctJqDLATw/26flw8N9l0H2I6sivaZcfC4eCgk1LunyMR3OZhuzoqZ+iu3ABr8BIsyMvjXNH18Vp
Uy1vCFzf/KamC3hNOlx6uUZNPnUlFCCCpU6L3ss+FALizpk9iUNIdEEKJufkx56ANly08Eweu9pf
9bDYka7a5vWukN6StH4e5+WezedLD3+yVbmM10TjaNRBb/IJCEzyhlFeVidQk2sLlxNefDfc+mlk
CJf5GgCqLbttDURww8d4Wj7aRX3+dWy4sZRcIbB1TGgddWub1039Fdm0P20ACaBft31jS3GZr24F
IG07HEJKWZr+ZAQ8ReuxQHlkBVVMv9O8y341s6kVITijbeO6nBJzvJ0idU8Z6cbouPAXTiIog9mp
yUnE5ImIubnYZBB3xudG0HTpL6YDLptpxH4u+/66rgpWiXHXJC+v8dVyIjS2j3tjyJ0AdONzuPJg
fOzC9eiXFm9vpIPpwUqByaGIkRgv+03cCZ3FzApODGpUsUUGdZpQeFdQXvjpEggXCutGNc6zQuNr
x1jWkPmxF9U9nZhbY/MyAf514WzXUW4TfB/zGmouF1n23+B9q9/UlJo7H/vWVIpe/4VGxlGzjqTJ
DV1Po4L7ANuaT79eaLfadg4Pk1x3HTSjyRdRfC8D+3kM+jsHqhtz1GW35j4Yj2Jfm7zn6/SbAGb5
R49qzwL+v3xIO923b0OW+LHEwsW5lmZRAx7O8Rm4Jo9i6/VZKlb6hQqX5lqS9hBIuCNUVON3Tccn
ApVov03SZbgWsVX22K1Bxrpsz1sZvRP11F68vi95mbX/mp1ba1A1V6PjJqbJWQobX2qorfhl811i
atYwJKFyNjnfqrcR7iypHKavfj13Zv1cMlICYjF5t4nnbhRlWsjC8z7kAlO6PcK4U7bOVwavuHB9
00yz383fRaTmfa5wNCFV3vYlJM36bkvJOD34DYpzWA6oZHMdr1UOS5/mBNonOBXk8LuCuugT0nHb
NB9E50Orfq9xTzzMdKfpG7HAJZ+CSWk7ojwxF9MWIhutrXpmdpjerGFH3hdBQL43ytRfvEbJJaEk
FJhamKHpvEtm+UThWnJCPlPdWa83Ar4L0JRjYQSvD53PcLr7a92n4aGgZH8zlUF7J3TeiMouR8NV
tRd6m3TeaoXyHLjFnkxP2NlveF7+6r9iwqRMAmXbAq3z/XnptvKy9WL0u2C5NA0M5Dc7NqJATcfy
zvL5SY2Hn9mPcEkaIrZJMRMVeQXi8WQKEaWBZn4AtnBJmhqVs+0S70W+yvnPumwehrj86DfizrKN
ZzPHFOQf2G7+WY3D2yZq//RpmrvgrWKFnRJt0PSaPM2m+4Oa4B+/ph2wYhAH7L+Lvsj1PEKfhx24
wgk/PI//B8+Ltt6qLgiy2IzntRmfF2L/8Ou3c5akwRoih4amFaGf6SFsWgWwRPNr3NlQe+zVi6h0
kQdI2V02AMmQXID9r1/rztLE+/LcaSqDjIfte822XM1eTvEwsHf206JFdVix0SBLtI3fTXsXvytm
5bXpcReHovNaNJMti3zuouVdUrL10sNJ1Svvyl0eag/ilewdL8BDkZfqcw2d2JDcOWf8fGviLg5V
aqyfJkLX9ayDMpUB699x6Di3kPun0+OMF+0zkcG9m+3P32W5S0IBvVwSMq9BVveB5qct6PS5K8T0
IzGTeECyrX3YbR+cDsZLr5AM1cfX8Z4EsK3TsQ6y/Zi7H0ESTGdcKJRX9SF3ASmyLaTYxhn/ELFf
x7J4H0PkzGs1OI6A/1eqjjeQDsZeIn5AXr87a8rpnU3w1ndw1jGLRhxF2qDI2wRCTI2w9uEgU/3G
GLwGmUjC4Rtl/W/wVuuXYAZ++PozCDXDGXQag6zdMIuTakR9rPUr6uUuN1UyuWD2IrdGNnuBROd7
OxR3zm4v/ftvtoq72JSSU1SBQ5TZvOyfm7V6e1S71zkHJSivh6RcVh20KFnImdrj1K77H5PinpPH
2XPDdYe0XIs9l4X7mygWPxo5+OGM3AWkKIWtt4D6VDa347PZVZNSQkK/HcZFpGYGLWRerCqr6+bZ
jOzLjvpVrwXlElJjGUfTUkRBBmbyG7GrfaRk8lMK4S4gBTu5ph+OTWZT2PwoCXjhAfk0v43RBaSY
wdymasAWYCHLkJjlrzic/d6C+X/4KGl7PaytzPZq/wKjmQ+LXf/0G3Fn12XTpNUWcpXpAzKhR7R8
3Qde3Am9/3uT/cnSdPEo03MmCmwkGcR22nwn8fSwTMn8tqjmcH6jcYl47FEyn6o2Vo9xwYP3CHHt
8w5rSnhDDvP6J5FT8Z4SmBilEDRip2mbZJLapZ6+MZTBfIq7qP6nEgcrUlrW4sNctXGRto1AHqeQ
0fxDgw/8MwoZ2Kagrw1Ix5VeTJGY05SE89cysccDHhhQFLw2zbuyJHDd3apphTErDsKpDeQ0pyWm
TN4Jdpz2gNKTKJIWekomXFNWlnicX4f4CvCi+rIlQQl5zmThD3BGrrOiCcxjADHdZ7GuFl1apR80
B9nA17HJshK+EFGkMrgO6fSoRjzl+zk7chcO2/kITn+QKuMwcelW0aUzRRD59ZT7+esCd8kvG7dl
Pb903KLm/ceAy94zbEm/67gp3ha0m55+/WdubAsu7DVuduA9EyojffioEvNxxZH+zr9wq+2Xs9q/
bqhaGMjfwKA9UyHedQKzXzjr/UxjuMt6mSYRB5AJlYk5yrTin6FP6HdQdf1A1YL8jJFjkhmSqDQK
PgaE3Cu9+3nagbvKWkkXdyEWj8xUjRL4KdqLx2acyakdDz+DYy6cYCWaZZybvlTZJMY2FWzPK/jf
en5T+vqbrgfg3DoQSYakzDM5KnLqFlL5bQ+uwBZdwEHH9ZFkE1/284v11amvu/7iN9Wdo0TR6Sko
odee9aP6pjvyD5xef/t10zduHy72xY8JAlXhpLJyYc1ZF3S5xBH8tasE1j2yDY7nA+L5d/7YjWXl
YmAGaZkNaukq22xFkYRr3/Mm9koFc5cDQ3E5G0qNqLNPcjz1crsUa+yHDHIXBFs4G5OWj+i4Cs2D
De3bYlR+anvcVdpCaQqFETO+7tImDFIESXXhoknOv/7At8b85ff/CmW82QRUA3AqGkehTgHpq1Qe
1PotKhcEG20M20eItmXM4tkPHiBLerDqs1/XnRVbVES/2F/LTLQzbFjCb5opv0DpqmzN5TbUe4NR
gZrxU9I/dXHvd1txMTBbwD0uOIjMYPSUo8QWgh588MtyuPxXHAztzNaXXgsUWIeqPsVJ4FcCwF0A
LKnJ0fbVIbMOvjOlDbaUwdPAb564/BemXRGplsls6+TbtpmHcxlW2m+Ku/yX3qMRmgJFnG26fWyr
aDlVSem59F3ya0yq0tS6EJne9DVq1HOyeR77XeJrK7XoBC9FFq3FkLZkfaSD/Mtr7bjIlyUlgbNB
JbJ6/H1i7bu6W/yCuKuw1UBHO4wrLTKjsdolFc8ha9/79do58zaITCTZLcwRpyALlr+i+vjo17Kz
hW6KNG1IXsY6EGFGgip42gak27xadwEp08C7bNgbkSGXxyEMsG6nOiF3Drr/e7D+yS3LRaTmxmyw
egD6BrFiLPe9ncPTVoniGTYuOL5z+U0GcZnuycavIW/EV6zl5mkfEXtK1Uc6LepwvYho4nhmDFBc
UGBDe7dZWhK8URt12que+AVWFwyJIGMuVml4tpH0ZVKPXg+P3CVARDF3vDJoNxRihY5JF6Ztdeca
e2OLdCkxRUdc8GgUYx3WV9RaRimNYz/3cu5SYqttJS/JLjKkO/4RYfNlxmr0m3VOCrGFVbkgVPJs
b8P1rMNhfYj4cS9BeWtUnINDXVbdSIqCZ/3CPvLaVimgH788kEuFbZLArAecTKYbecL58h+5HX4J
D5cKC2ZYaPOA8Uzi8gwZmgXZmjrx3CRdLkzKAiezEaIWkNP7viTQdGORn9cvd3Gww9TQG18A+Wlm
Awjm9B1UI+5SHjcKwrgLhBkaDZ1ZMFteIKR0eTGiiAVsi1KC/e3UFkn0vlB0+BQqGKae1CQHncLX
Sj62+7SeyNTvftPWRa3U2C9hIBV9MYp7Gxw2Q2WVV0U/d0ErrZFeGPaZZWMZZY3tMqIKz6ad5ZDo
fRatTaIsXMC6BTB8jqbqHk53Y625yl6IaTqc24hmVs/nSJhHcix+N1PqHKIny+0IOJJmeEi9aF5e
y43fafpGRuA/LDPTeFCQGGnR2RY2qfuPaOT9+aip8bv4ukxzT3VrJhbQDAfp54OMb7xXm0uHddVa
hRDJotnUYExE+MEa6TdVXBSM4CAgt2UnWZSoOY0DfSVH4RfeXBAs5NpaS8iO8NZXZ1nOcQoFm9bv
pc5FwYLIUpQjlWFmN/ptH3q8i+g7Hb8xWVwQjM4x2+P5ODJdyv1qm5dJPi1VukjmeQpzaTButqOc
LT2yTvRNKpX6Yit57x59I6vpymcNw9DqIukPvJ7Z5VPLiuqDWfvyC9908cT6avC8Fbho2IHkI5N8
3/AYID+ivhKs6OR30HHRMEUb8JArX7NkMftTUHTdKZ5jvzoQeFa9zjSEEo8YpEPrMorPUzL2D0aH
zG9mumzYFO9HXSwjRmVu1jSY5Lse6bw7x/cbc9Olww4z18OBS2SmEWxODWnN06iT4nEpa3onVt6I
8C4Shtr9WSYtKp+LDiwLhL1OQ0fv3a5v9d8BToIwMNTu4ZrFewzXbWKbDKoq+t2imPU7f7tEmCrr
HiYc45pFZd8/jQFkrCtkss9eJ1lXWwniMh0ksjE6EXCE1FD6JYpnv7OmC4T1pqtg9WU2FK1UEDWQ
cTrAtunOzLn1WZ3dtaJzP8C2Z8tC3i0PERxwHsMGdct+w+Jeh0NJElsnSyaS9jzo4d3ajnfC8a2O
O4t16SOpbDMvWRvs7xNTJidazKPXZGcuE4Z03TgxGw6ZmYLz3P4DXxivR3XmSrZRxsVijm3MmCRw
+2y7y7rUfg/IzEXClp5NG92DIWNBV5xYkXwIqtLP6pa5Hpx9zJqkCrsxK+XnOmxmXHtq3/F+iQv/
yvEGcglRwIC2Z9Z90cX4G6pbvVYmczWyTG3r3pTVCK4j0CnkPPtoMl6Lh7lEWNlESH/xYsQNE3RE
ScNTIPrEa8NgLhG2b21TDMtLx8vlONlOvRFTRC8+CxNz7fWAb3UHXRC4+mQwGcvrMP66y+qjX9PO
wjx6yKVuKLfLFORd0iqa3mvpt/8zl/2a+xnbaNIM2dyE39UiPoVm9UKemct4IXM81OuEptVo3qr9
MZxGr+sic/mumavSSthEZyWZi7Oxmpzg2XDvsfrncZC5iJeBqXJvYaWajXgFy6OWiIeXFL5fIHRF
sJCk6wwvApvtcvtEW5KXtv7kNU9cmouFFSw2usJmYhfHg2nCb8ER+xWzMJfmOg7b1xWqALOp2P6m
AFPm6e5h69aIO1tmrKRsj1132RavuRjsaV83r6Q3c3Guipc1dPe3NpthcXiVQi7PIWn8BCCZa/5n
wXvMDMxShqOtPqH68Mw2GPV5fU6X6IqM1oQiUZ+1UEa+WNbNlzjpyXu/1pPX8UqtBg4NG+2zfZfP
nGfRIu4cUX7+fsxcoqtdGK3whtFmUtXBdOmXDmTPGM7dPzGMbT+QpUye4tUc1m9FuZBXXEtYepIJ
48REeFHxLE/1OHz1GyZnH6W8gY6viE0WD8E/fRs3adKrxm/PcCEvhbpRcgSyyYqh+0xgUKwl8TrM
MdddUxTh0eupa7IgnqOneeRnow7pdfJnLuPFdy2pmqYmGzmY5ClAkXASImPoN+TOTor4mNhurpqM
N6E9d8uA6kvI83u27mymy2bLBprabXYU8dem2zM1Qy3w1z3/X3Luv88yzOWcwB8lEkWobYbRmZ+E
smWb9u2wn2fWNG+h7KUfeE+O98Maz/lUjfulIR155m1QIfbFE/zAtGnOL8FQpiszajxBirG/qmpe
yIUPoL5o3+wYbahRnwzDcaCriiWH46wf7g8F29dxIZxh2NRrrN5oj78tjDz28+6Va2CuWlZJ42on
cG/Lxl6lnYW5Jp+ZXxqeuQhVw46tJxXySIYqOHD171Tt6U/OXIZKR8kSIZbt16Vrngx8cH+Ua1d+
+/WkubH5uRCVPOp1mUl1XAO9fGtGeV6p9GMxmEtPzUz1yFLXx7UMI8hOkRGaVqhO8rOcZO4bZ7fV
yZZoJa6AEN6Co1zTqqt+9xsW50wQdhsA7L05rhCo708bqi4fx5j5ycIxF84SqwoSqab9Gs8bvSrW
VCkUPWYv4AO7jrOGmilJbMP5dZvb45lElT4Zfex+5wKXz6qkwqN1UcfXgC+fYiR10lKqwC88ujxW
DHMiW/JCQOok4umKk2RaFdxPdw6OjK8HZmrwItmLeb+CJ+8f1rGsH1bl59uKa//rxgcOkbUxJtF1
5fGXotUPbLR+BdHMBbKqcEYo53V07SDTusvPrer89lJXlQvPAIkQbUKvkcTaj8shOiGt7HdRclms
JRpxwIBh4DWo5qua4bEdxp5FAcxV5apaoVpc1+kVlbP7eZQxO1eRX4qOuTRWksSyK/uRXo+eDKet
Q4ZBQRT3zkZ9I+a6RFbSoo6bLGq7dqw0fzY0Wcen8gjL0C/T4OIZAerBoLFhomtcorYt0WkT1n4g
MnPRhDLuAtwFDgy7sENKVighvghpekVdF02AAZwRe2u3a7guW9qVY3wesEH5BRcXVtsWCqcHWHJd
a1LoFJKZb0xyj1q98UldVq1YYSlymADBvNM2Xe341IfLZ69RcVE1uewsgi40vfZRyR7aAEUAi0TS
wa91J24la1RDO2/artW001NNp2cVjH4UMnNZtVYf4piLmF7FyeyRTUUxeE5El1Vr5ijmh5L0Wmzs
CXpZsMts7j2/3Pqa0etYLvc+TupeiKuZ5ad1Ug8o6bsn3HarbedksTQ2rot2ja+kjN6jovgj32O/
jd81g7RRa4aqldt1CApTnIaKvkj88x1+HH5zxTlZCLITMsQMKwiynHjI/6OazR9eTbv6UqFpC6EV
NiKkY2BOMnUCbpZC+111XX0pKHECWYND3JVTXIIKPBu919s2P/n13ZkulaVR1HY4yXXBMKaxTR4g
zvybX9vOdCkM1NKDcabXeVuuZFqf9uPwjLbOTbc/uNjlvtArBEW3h4DNeMJM1tAzkenSQ3LaAMES
jLndAXh0Kqo+JXEU+I25Cw/1h4SIt2i3q5ni6CHBkfdSN5vxW0kuNEhG3UBeqN+vU0lYinf2NW1D
1HJ5fVMXHYSkYgUzWL1dG7FWQD3o8NTiccAvZ+TSTBOLJ7OWXXQNw/LtvC5v9iX27bmTj5JD2NFd
BOuVL6F8I8t9eRJkY34pe/oSMv/1atQscCiC39x6rQ64dE11aT7HbOBnv1F3VimRzOIRrIqwYSRn
ocILXMG8Sj2YizSNa6yZHpv9WlnRpwHyOieYH/nZqjOXasKtRfTjjo7LoafPMtmbi4JShOdCcmJ6
1HNZFQyDHvJaPxM9D1fVHPckCV8mxk9SUi7UFC9rGRnc4BAEiumBhHH0zUjRfIz2ebjzD7wcVH72
J5LXsyacBhNAUpxch7hN3hWJHs5GDOKyNUmAPSTyg1uZCzrJHmbl/RqTa9yVX1jcv1cq8jvhuZST
CZZg7FtGgMLV4bsoidq0mITwS3y5oNNCGa51+qX1Nf4QyqBJ5yH822tRuYTToLmFwNW6XeFaWn9u
TLm++3/OzmNJblyJol+ECBCgAbcs113VVi2/YciSAAjQAjRf/26/1YijnorgZhYaiVUFwiQyb547
Jhyc8f9+/Os7/Nu7Xa3ZZHY0gRZ6vBjSzC9NAFObDMbOzaHSjOwXbron2RXofzBlaT7+92cmf/1M
/i/8xYSjCuAud6mrIDrNBFdXSciRQuT2CY6+89MQtMiE/veHvRENrrVV88DrWXchNtTIv0MPwLck
ldvOsLW2qo3LMWosThk7ip2r++9Fs2w8B9bKKgVX8BauSR5pg6rc+cajdiC2+YqEa2VVlFQUGP/W
X5iO3S2s3/wBd812Wwy7llYFYdg4MGT8ZegAnXgtRMGSbeNCXouqeJUgTQC9zaWKap6JAP8ppivz
8o2psqZsRSxvJtIG+OLBSPbTq5KlS8w21lO4llMpmkANRjHrTQEOzkh85ug4PW+a5Ws1VTfBdqOC
ffIFF1h1IxOSZ25uxZWK3xsHwFpPNfUVmlyaarx4MNXeDwy0uaxSqOMGQwmW3aA2oo7CNW6LDGTO
0Qk5XuTCvgzRkOUeee1tY7SKxnuo5bS1sb942UcZqCgaOtr287aHrw75po4qqH5HjyOgsDDATe8n
N23K8vG1tspjLRk9tu6SJlN1gLtJjRRl8nPLF+dreZVxNYQE3o2Xrgj7U99MAgwNWMVse/rrEfCP
gBOGBGOc8Ha8tEUR7+jiTUZF1G18+ut8/cfT6xzG6SjE+csiW5fpHux3k9bXEOp/j6z42hLT9S6t
KxDyL0jghkeKHfmuCGtxM8e53nSC8LXUCtrocvRF0V9Gwh/QDPB7DOJtjp58LbWyQaHiVmO6s0YN
h8jROUOX87YyK2wT/hz6waRDPuT5cCHhXD+wxvobPUTJlYjz7zsxX4ut0rSkOKSW8TJ3TZ1NLH1R
MnrZNCXXiqjXAzvOB+UvY0hvlfnqi21dLnwtiBKhZnFE2Xipx7nezcPCsoW7etP2xdeiKEAruQlG
jAmnlT/QeZD7EL1nm1IVfC2KCrRnpE2x8VI2q4t1JWD4MA7a+N1fl9g/FuroeJD0XuPpoI8f5dJ3
u1b0m67jfC2LSnWqJ0Klv7Qi+ADI5EOy0G3zcC2KwhR3ViuMec2MPSibP1lK5uO2ibhaQqGVIFtR
Plwkmuh3Be3srrVXnv3G3rWWRZnIaag2UneBteG0M01Xnaah13s5qm05Ob7WRkVhWMpikMNF4f8d
e2RdT7KKtoXtfC2OsoWlU7uI4SKga7kjZPkUeFtfkRS/MTpr3NXiOa60CZ0uyIhqfQPMX/Wsaatu
+4LF1z7kjT1sLZNKXG1hBx0MF6aGGxuEn+ak3BTtAST253JyswmrV4OPSx10PBs60mWazlce/vcb
IXL8fz5cAt5M4R2M/VFG6K/vfHoYJwfXVqiZX4KB2R1rCrprc7T7bloIa5kUOrIYaNTeX7qmYzsX
0+pAi2UbKoCvlVJsjOYAqJDuomR/N0XiiSt7JZ321jxarWAZVg2jA9LGsWXhLRlbSN8da/YtQEJX
IoS3PmIVtFKBjrUqQcFOlGz6VdNUHUaHVZd1Nr0WRr1xH1+joQRwWDUbcI9NW+V+OFXSg+t5vVdy
Dm6LuOc30UyrTYEyX5c3icM7rpZCX+al/mlVqw4xxUVr00xa67NSCgar6Bp/MVx8KppRZl2BntZt
D39dMP84xEqoWAmdoh5VwugX+sbPaBr6ve3RqzC5ViHSeMPrEQY9T51x66vvbd8E20xR+Fo8pWNZ
Bk2ajBdWseqxyEu4fvp6U7cNX6unrGpk5PK+v4gpGxcrf3ZVTn9sG5jXzfUfY57Ai8Mbl3ZIT9Wf
DJPPXS2Wje9zlfrisAqAMmCuL07OfdYX0W2r2ZWM4Bub6NpwsBxem03bqL4UeTDseHlh1MrMNzrI
dDQ+yiRfjlG1reLJ12qn3MZILQMed4FKTu54UEZZLCp5s+0drK62KU0NGNKzuzhe1F+REKE3PgAR
e9PT12onPqe+DizeQg8X8Md81vkp8FN5ZUN4PRH/nd7ka7nTREPnSRq4yxDOvM7qUfBdAgeZAsIK
nGQmYWTbbFpLn8KoF6AN0v7iX0GDNZylMpbP9kpO7Y1jYK19imNDvK6X7kLjOX+RFhYCVWOD4yCA
ALnyGekbY7U6+ElNrFtEMV7SqQp2c4KGqJlZcj8yp/Y6LYtjjcxzJsaAAe+IW+vGkVutcRi/00HH
fXCOprw5LPDMPpBpmz6CrxVSnfesnRYfnElR8ixfIuiZN3aS8LVCaqxClBYjPLwqK5sB71dHYtuJ
sNZHxR2PGx7g0WkM7okYrMkGyLu2rbnVirbz4n2dMH9JlxGhBAeo+dLqZLpSrHtjsq5lQLOUcZGE
kDVXvnR51vZ1eVfYhF/MJPiVKPV1cvxlYa/lQJqwhk4G+fEplr9RK9rJAXSL/x6e/yfw//bw1XFc
mg6e3kXfXSB5LVMMPFTM82vtoITb6AFdgs1NXujudpyV2Q1FY47Um/zAa2N+/fdXeOvnrSL8RFfG
jXhLl8iAkirEtzhvv2179GqZazZNg517fyHBBC+ndyrZRm3ma8GQaheYJoYDohijnwD64H6bWpCv
0VZjBMmkTVGwiCLyjNznt7DYZkbH/8W2smWOnqoOa4HK33GCXuRe6O/bhnoVvFufw9N5XtpXd/Vv
/fTMyLBxCa8tDKtqtG4QZXA2qUFANx24Sa/cjt+Ye2vVdx7wqbJzga3HQNaQNOMuHO2nTSOyFk7q
tF/KMMezCyehP+wtGiDibZoSvhY3ouFD8aCW+uKs/cJNdJGcbhOs8bV6ijtKmjxJ6bl080sakg+J
01dixTdilLV0StbxaO1A6LngrbshCyKHsGnEg3E02oNotLzfNvbreHegtl6SnJ5BzcxynT+Abv1h
26PZn2F6j9S7ghtlcM5T+0v1cu9gLXtlN35rOq4WkSLTHMWjoGf0wPyiSfJ57vJrFIW3nr06CEne
xIUtMCSFbR5aw6I9PHHjw6ZBWQuosDwxDxm+eGuaJyla2Gim/TZ8EF/rpzp4Aqs2j+g5HbvHgrsb
N2+jUPO1eAp4uNQIjUeLSe4Ej74VMb3WQfXGgK+lU3UX+ibsQ3xtjtJwWv8guCZtmyhrEpTmjSik
4PQcC/3eVs1HUdsrEc1bX/v1z/9xDZUjAwGqw9fmS3DrZXrq+mjb/WfNgergp5XI9nVEym91N5+F
ja+kjt760qtFSY1lvgowHqzWBzHsJiOP22b2aknyXJEWke/rTqI/Ur1kc7Oth4yv8U9sBjG0kxiO
ThWPttKZ5NW2e+xaKVXMroxgAGYuPfVNJsy07Jeyv2ay8sZorwlQS5jEo9OKwYWxeF+SGfy0Zd54
uVwro8qSjZx2kp1Tl39RPv0i9LTtRF4ro5xox4n711XT5g92lLvY0m1Tey2LMnWZ9n7ENMkd7nND
IUEMy5P9pjm41kVVaaHnAk3Hl0428gb0fr53il+7C7/1NldnZQXJOyUmwIJP3RdfdYepcdugSXyt
SBJikarWi4bakIuMm/B7M07bYre1JElJFuekMAEkqSQbvDsto9n46NVZadWUS+GJujD4IYUqm/ov
m97kWo2UsNqk+YQHo6kDG2y9M05si0vWUqQInEm4wrvl7CPPMxV3EzolQR/Z9sVX18SJMJ1HQaou
3qn7QFU/2rjdJqLiay3SEC46kbmyFywgCKgopLQ8Ax5s2PY212ok+Fz4UdO+unhdLjdxwc0+9ltT
Oms50lToPo16XV+Uar52vPnRJeM2qD9fi5EqkpvKTHY5w4okzmbmacZkuC1mW+uPlrb2TCVmORve
7EOTf+C8vJZWeGNPWZv9tcLQDtJueyFcf8kXtL33Jtp4jaWr1Ul7Ieq6duzshmmqdlGnEuD2ld/m
Lc3WGqTcS2xWQVddchJ9JeBtKKq2RfhsLUGaKkK7oEgsKsk5mI9NPx25TK+100Z/zRSxNeJp7GkP
kFlaX+amqb+NOqTvutrJl8Kn/LRlI2Br0JMAIzQUC7eXZZy/VsrcM0k3ab9A9v0z8uxYS/MAbcaX
tDbyPmwSequj1l2Z7v/Xz/870wWrkD8fnwyRmqaxsheQvc0+mUx75HU4H4tqDnYsCv2uaGuaZ4Ec
hg9LLJbTiDn8bSTj8BllgeIzw/me7+Frnp+0L+NvU4cURxx0pT2BUTns4KAT5AdGo25fyD4+Ln1k
N0UAbC1w4qUDExDjfkbxaQ/DPp11k2abLhNsrW+auZyjcAQ7VbglU6Y56eFaP+D/ucR/G/RV+KyW
EIYVQV1fJMEWvJNQQ+9BZnTJjYJMptkNcIeJdlS1oL/B9esGklfS7AjJp51Pi/DQ6xBZwWhQZM8q
EagMLR39e14F9JIXXp7KwtO9BtbklKCT/LNrRfKAJnU0kss07fZ5MOPFBK9RjeVh8HF0eXkEWLe7
7xjKy0b20y1ohfUlb9tr9Yu/731sLbrKe6lV22M4Y/OzG9MLddsMZNhaTJ7AI8XZpq8RloT0ufXD
lLEhTTbVNjFN/1wf8QDFomqi4NxztsxPeTxVk8oGGLunm24lsCz58xOqWqeuq2Z6ttIP7tKlRZqe
G1Wwj5v2pvVxqTkKX3yO+DmJDrZr2hSFo3bMr4zPG5vr+rwEkS/kAJQsyOeN/XDLic4BoE8Rq7AG
vZHbVvq/Ts7KAQUfFfzsRVh/jDs7fcq56LZtseujMwk6NvQxHPvc1A/dnhAInScKv7ErdbW/z/1g
fXQ2quSmLur5rDvi+sz1kyizjjR60wwK1scnrBk44E4dOy+im7LyVWh+hIFF5zfd9oP1AQo7gbEI
x5Kdqz5Iduh7s0lG5pqITVttsD49S9113FoxnelC5JcWFam71BfplSPurdFfrWBiko72PRLl3BgY
QJk26faDVPO2gwI9bn+uXzoneRO23XQeUlbJLITl7V6WybxN9hmsT7kiIcMyBx09B0b1qFibHgdd
qcy2S0ywPuhgSiryscUKrmgYHUC6hwHMXC7j85btJ1greXuLi3Rg6vGcah08sVHX+b6Gn7zYuLhW
cW9S+a50zM/nqMrdNwve482C3OW7Td9+fWwBG9Fw15fjuS/oeClrie8thBm2+cIFa8UwA6AfmluM
TrT0aQ1NXUDfQV03/dr29VcX1KrlYTeLeTpXZqz2VCelhusf77bJeoO1aNhH8YBsLh/POXQDL7hs
uPmgtY7Mtn1/PTxy8H5IC0QNsG57iMfPemMbEVuLqVO4hiE7h97gPC72QA98ESTa1rrF1qNSa1g5
5xHRl3bqXtIyh6tlvmkzY2u4pE4Iq9DCX14aNepsEJ06wTtvG6qGrYXUhk2Jbaqmuiyk5fdTUk/A
l230PGNrLTVEwlGal6m8xCp5iCmF0LPalEFi/7ILphM3FVCYF3QlfM9J92EJwisBzt+PD7YWUjce
5utESnnB0D8lBPXExEzbDOlRCvrz7DBK1iFcBOWlQEYwmw3EKU2hNqX/2VpBjT6wICFmJOdQka96
QL0FXarbTj22VlAXgyFzsQzkzGf5iRX1Jay26cphu/PnoMiqDHVRI5E+dL26n6y8bQ2Pn7bsiGyt
nO7JXMWl8CUabvoHxHg+U32zTcjE1sppl09RmIRNcbGsnPausTAsKpZNyUa2FklzW4QF3EOhNQpk
fgCBYEYsYDdl6tlaI205/GAJaqEXU5HpULNcZOjFftk25qs61DI0Ypmwis6oGQ23kViWvenYNoEX
W3vmzrUYK1cG4jwsYXtvIIu4oSbdJh5na2m0KWf4PMDk89yFk9/VKuKZKz3ZFFmztVzZ1l2gR+CZ
z32Q6l0fLPupLbep6tka9DgXCcL1eBZnUtciU2HyNWqGYVPYxdaox74DTS8A5uEsCS8fcsK/knho
t83GtVpZDEHVCgTW57hUL3nNx0MVLdd6n1/j/r8kX9ZqZVFWHYwf8vgMpEF4TEJenqFfbvd1w7dd
mNia+Ng2AdFTSePzMLlgH7Rsfp9OXXrlQv9/WMfffgH/c4Pky9JyWlbJuUt6lnwFRyF5GauUZuUi
g/MAE69dzIFs9W2un0LbwRyxD+aXuQz98wCb958D7JiqYxiBrZ1XFT9Gqh/fJSynjyFSRUdYbtIP
gUn1ycdLunPwZ7hFQ56FehLO8Jv2hLVaNip9EPpWR+eIm+YBqFB+39cxQGqbHr+WX8MdA8LVPI7O
4Zh/bkn9EiBBtO3Rq+RdQDBlXmOZM6mCGVfudtoVcXotT/bW7FxFBFakwMS2U3QGG8sAutDGy47F
XfAukN5uCwzWiuuBRfC1nFyEUkExfxFOzIekKq/dJ1+P6b/MzrXiuqZwFrZwdTxLKNLe6baYbhU2
z2LXurTnO9p0QP3FIbtGh47f+LzXP/+HNAPSI+frpY3OYyrSPYgS86lEGmoPoJg8WoQpP66899dX
8Lcf9vrK/vFBNFj0oEaoM1jlAv9Sh0J1u6azwV5UndnV8ADJZh7VL4WJaLiHXzNDg3lQO7zBvoNX
UPra9cK6KLyNtQo/yWgq3ms9p88QXvd1FraeYz0aCt3kMkJ8Q+BdgqD2WdCqfFQDKU7gX47vK+DM
bp3tyj6jhY0vSNp/WFRYHOqy1ieDdtauygT3wSmd7XxqObEfKl6Tu7qKhzGLEq6yupL9p4IhH3Jl
cN4Ym1USxA7aVrLNl7N1FhzjwE6HRPIrpcq33vB6v+t8h8qBjs8Kq/oEDJA6RiasD0Z3zbtezupK
Hu3/vk5/e8OrQKWce9XatMHRAHcAetuYsYXdFtSK2QgDwAMUxvYTQEHtD7QmRgfNyl8B02EWmLnK
JGQIp76cxRVR4Bv3jn9pacM20AW6ds59vfzswYTLcoOh3fS61nJa0tYg74bIGIYu/jqZrOqHK/v6
G+9qrablpNAqrhC8U2KnzFvZ7SgdoyxZQrHraLotccLWID6tTSyDvGV4VZrvSD6cbLKxW4r9S3vf
Fy3A/0lwxlpKfjeJyI8dvCK+//fgizfWymqLd24GHNMFITJWafoxocN05io2d6FK6kNfFPVxbMR8
TkIxbitPrvX4HfVz7HUbnhWKn+cQU3UPR+N825VqrcQPyhbpwsGE5zYNu7O0Nsg6GaQv/z1ab62D
1W1wrmNOUb3gZ7tM1mZdjYikGAX78N+P5+KtEujaShrl5qaSKNieaxqXRbgrFejs3a6mnIQsS4EZ
o++W0cf9T4kqcmoztagJnB+mRgKUnxQsyrts0TgPmgzGslbFTwWkPb7adX3gfLkbRCwgmlnqfg70
jiS8Cj8O/1+C2TBBxPS7cG1aTBmK+G55ULGOih9ACWmkpqYCtk1B1ixG2Qcmx+rQzSk7FfAwIYee
1jgsJu/kjQFmQxxKkBQ+D3nbnSCiu2N6VjACtnOOxjMb0V1oymgPeDKwrEGJAzgd0IB+0xIR3VUg
+z4Hkubhni6yHDOX6/IIu4LfhSTLz/wVcFe5QWUtTYdPeTLlD3VRxV9MOrnHtrT0WCbwJBmX3Kjf
cz93dVZNcZU/doBXfTZCUHIqwUipHhPXY3pkPaI/g0kuFck0D9rHVOpu3xuqMrDR8I5n7cW+c5HB
XZe3dzKQ5U9Zt02m4+ql0Ut4l+I3wK6hHKYdKhP5PiZa7bRy5jnpJpgjs65Njg1e5xMF4M0/pFU+
1bs8stEjHFryR5In8qZyJiCZgxPHTi/g8SN7PLHmBc1QcZ2VJv1MFICqIilitueGfQgLSX/kIfsd
z7pGnU52H6NUFHWGZmAqd1Bv6z36p6K9afp+34WDOypR9BBgSpKjlJsA59v5vvnY9BWDA1dVwmO8
K1PmbsZyYfQxJRNa4Eo/tuON6vKJf2jrpk0OpLb4926OptcqcGj1ziexuWllHNziBdT4llahte22
GQtg2ZoR2Z8hkzDGVR/zQozgfvY6ncsDts1aDTtiK2HvAoF/mnFZ+93SFfRJmoKGuwr9zMe8qA2c
7N0YOrIf+rEubgddyfLRTq47Ssz3u2qG/7DjTQ+D2aRJ9raXPItwKbF7W5mueU60qOgx6tuEHi2q
gvFRRVPa5fvGLMgJZChh182jTYgT91Gbt+VH27YxfaxFsAxxliNypDtbWt1qfJO2IickD9lid9JC
yHGOQ+uqI5v7sTsCX1Hwb37wcnkiuYUrm0TTXPMZtQE9wpez5mxsMwa9gM904729Y4xW/G6CLET+
kEsRyLtA9virBmMSPcNDjpJsxsuIjqWMbHzkfZeKm9HmndhZmkPenTUUHnY738+puM9tkhZfEnSm
dEf0mYGKJ2r8g/1iagIk0DiFQ/4MBybANNFqFY/Hsm1C+QuIzR5KGlzOfPHYcEzEk3Dex+e6bhQ8
VhsjkW9oCgeN2QB7d/+khSsOqiM5JFVt0fok69NxjD9VnPPmSzvDuPlZhCZCxEIFlmfogobfLDZM
pt+KlcSDdTDKFnYqEyluuQEIaR+USpW3Q1w2wy+edorfC6r08EV36SRu0A4hyYfChA0CyLpPJgE9
pOLhTiRjk3/Ev7LuqWmjhSbZyImwDzKhvTsBeBy7Q2h6at9XSTi5+yTAvAaU35Dk0LJ4bj6Bbuki
3DSrEvMYJlXpqdEube8XXgzlTaqUaT/TRTBzP4dNXwQ737XUFRksMnl8mwAAZH92uXrt5qzR03lS
AchgN9Vk5uLSoOEhuInLFJE7uqimarmdUuPHYqejqJb7gU7h6+7qAuI/2SWuh2Pj2obfMexGc3So
ZZ2rs5ZoaP7kwzgGfy+2acwya8c8LDI0skM0W2GvMLcTfpN67tD5Wx/yNO+jW+BCouqLzec+OZcw
eT7KroyqUzXi78MCZKnzA1jcon3OGQwiq0wFmtU3CGPm0ewj62l1g3Z/OdnjkgoYmswVXswDiUNo
ceDv7kx8wkGErr0glXK4HWs32l8JPLbjG1YDTJBJYKOKrO/irts3va6Cn0vniTuZAOhYlXVd4ucs
LiOyL/pAErOjpm7dt5olE32yldVWZdhpZAHKY0DbAmmqGGmkvkoVXbIlqHFApZGR+XdwNEbyLmmD
wJ0tuHjTKTRVIu4CHXjxQ9UsCD4MAArao4r5kH/mQTeye5OE7fAuVJikvz0jPrktIZ5qadYQFoTf
QQcbuhu+hIReeusnm0Xot2t/Jd77ucy4RyXrU8JkHxxriaalez3QeLobW47LUVb5QuhvbnB5+iCC
qi+/TFgIvszCZOzzD2KWOTmqfGTxkSXzVNxJtO+RXcvnICr3hoUc4FsykpPuXBtdRmjI5DfkjljV
onfYB6rf55KlyLNQHCb0B3xoqdzjg4zW+9fF0c+7HNz7ecyYZR1NDiwOIn0nWYAe+d0CHpb/uZi2
19+UjdTwbVgkSXA9m9X8QdRCl+95DY3mL1dJPtf7TpDYRcdYcuSTDsPQBOIO/FbTPTNFaF/eGNBo
xbgDyWFob1zZTry4adJczr8MmsVwPMiIh/kB2IXUyExUcRNNWbwYGcWwJQDzI8wG1hB/x0Qr88ym
eZjgtM3zHhj6uBu6KDhAlReLfl9yG9XhKXFQrHzpJTB20WmEHxFg2HMInfpX5aJ2mHex85CqmTlH
G3YmZlv4OIttQIRHE66cTnkl6l6fcgALimAv41QQe0Z63vFn5oHuHXd8SuP2mzLWNU3GdVDKc12+
Ih13oQwqs2SVGBONzmHfLPFe+MEm5S6FIoielCVwMgQrlqvoFojnWd8kxAb+d0SbODmNTJLmVCL1
JPbREnfjrk+MQsA0yb6M5DGok7yoUJTxsT3Eyi/zqYpHzb6QvLT9YXIi/K2WxAa/EuO5vmkm2KUN
LGS7apD2iZEpolmsAxWeKoQb4pIWjE6wUY3ENN9ES8DPAp4TM87r0ehj3hFPP1iui+UQpySP1Klg
kyZ3c0988EMYRm/CMAjVScAlXh3gf9FHfpd6eOTey5IG7L6eZpD6dsjSMWh5ofF5KkxhwWwx3rdo
P+TzLXGdPRSjAyy+ceALexB8TinCqO4rRFSQjeMnQxBw2+l0bNOstFOaHAQX0B1nC0yJ7O2IyBK7
hlTSZSn4088CCmjbZoiqxtCeZj0w9i5Y4qkgR57QdjqbuJbqmQQ9ALIwmWAI17B0AxCyEm7T8ntB
eNvdCJmcA6h7bksGvCN22LT+MjYp2KBtv2i5V8nMxG0U9J3A/+st6TOCLJz8rucc3Y+LL0l5RmQd
889Dh5PrERJ7w97lzUL1rR8EJmAMdSAKG4OKBnOaOtLimwgdLu4G72/Sz0scwW28N/Inik44DFW+
3BQwN/6dJH0J4c7orW+eOFwx3F3SlLN65GgKjh7nCcndl5mjCeYGXQJGlpmvygjmEBWf5yMMkfr6
VxoEJDpWxUDFl9AlbnyJHNqsXvLCdPkPhe+KeEcnyVJ+zYeExBTtOksZPy4mVTXABVU1UPwyGtus
pJVEa2Mfzli/Xe+nYIeMrZyzmoZJcSuQ3z6qqYbeGPTERp6Y9kmPvWLS6jGPXUEQUVYUHtMQFcrU
QLB58EKw7n0UUzgs76g0HXlxdSub8YDCRB41N1WlqlOaCBzVQ5KLtNx1qSUcwdkSJT9zAFB5u4t9
M9KH2I+RvGXTEtUZg8vEaTGhekmUKRqE+gnuccda1aEU2UgdNfeh6GxTZloJ0z6wXFd1kLl4djHO
Z9KxHi+OFGq5By+8dPVONfOc4c8JpM1VVLrnHgcEtj+0seSQPxW9tHs+d1PzM8pn8hwvIW7vBpDb
i0WYPizY0Vi3IF8XkuI9Zi3o4wmg0uNtLxBEZ2jknulDMLQCxdg8jdLiLoYVb4iQwdfCHfDg6kYD
IzS9L5MmHaf7Ng2a9mms8znZV66q6DMCBUkBMtDzUByJoXHyzqWIVo62i5147tKmHE+9S/K7UAyA
dqRRcULIVWg0flKdmhMaoHjwuCAMNIeGYV7Vhw6Ej7699VEdNS0i6tf8Xhl4ci+dav3vflRD8n0E
6OjjGDPxC5dTbGbHdDbA/HuWT27fAPT9c4ZB4k6ilHgcepDe8l0n8iK0O2w+3M8HNaJ9tj2FDhnR
9rYwTd0ecMFPtdiHjpvxfdmUxTjsUZEd2mJPwkVw+PC4jrmnKO1H9gQrefJFtqOAWLXAzUDs+Gyl
Fh9xMwbNy+kGDr7wf4QzfLJTpIsJmI1IrYbRvgztAHTmkA735cTpt57HbdnsJkUUy/fMNyRIMqPQ
h/e5DUIy7gmfrNOZXsbc37fTqGCXNuSIZB3KXbRih34q8uarkI0YDxorInon8CPcOW2TMap2/+Po
ypbrxLXoF1ElQELwynAG28d2bMcZXih34kgMQggEQvr6u3zfuiudpH0OSHuvEZSPrXsz+w2yrVyP
pYqyr+LYCZn0Cdbdedw/dMri+Ozzrz68ih/REr3jkFXZgt01GnwTJErJXFksyUFZaWbEGp+zQTJ5
88eSpheHDvDtc88RaCZLKxToljWAmWCv6NYblgeFUOqkQAbvhpu0JWnJl0HjegRGcJeNX53hFLnI
Te42Vk+pSJN6Gcjxq3N5dOZJQp+mzUdRHR34d2Dv6adBpsl8sr3pb3hWsnuaDwVIKOujyu5zelWp
39/6I9OvG2fDUSJNtMC6BiDTljHYIl+SNOa6eMsoPUBDTPNn2kPjA2gdkhMI3UJ5iCL7lu9YsTCS
IAQ2xlp47nDSQggeKAz0bnhe0wUn/NGG9K7TarnH27XGlUaRHYDuIlwHBFtVkNdaTN9uvzBiMaAc
C4OyMFcVPEzLuZ93UcdQRl3WlLVnLlp313c4oPJ419WsNLvFMQCbWM49BjbI0nPaLuieCaTh6xKX
SMQdqjxJXYXGYX3edzr/WvcVhxZyPeu+5XGDJMgMIwIUjWnufiy2GLCWUQxOFit3GFfSyB5nxpbw
UA02c2WuUSTuUwAets/eU7lbPHKwneGgaJsI+EmCzyBqT3YgCzYmba8+Ov5YOmeYGgUWNsXx/9Pp
4ajiY23x+YskXis1WHOfY0TAFkC3f8Zk8fd5xPFBu2j/NerVVYYu2TPKU/vvfdq3V1Qdt3d9biac
J2Yt08hkFQSOovFdiuy0OFOigWcLY5MsTHSBqnKrvekx0qGOyv7efJ+XcwvzUg+dyBs822CbslSc
8jZRl2HGEAjZ+xFoxSLVIjIXa7OH9ugMhXV2D7WJnkuGo+Es9J6h3T5NrWyOluYK4ZHs+A+SSAzA
WG7psxl0h/WfH/MnrAvkstLIv1DELpy14PsAw2HAhyY6VovekGZMzfxn2l1+v2XZ+iqOOcGTn3Qg
UzIgyRIPw8kwgdaLfqYX1gvVoKoCD/qipsvYLT5UvrDupCIzyJKYVn6KUXVPfZGKn9oNWZnskVJN
KmP9Pk7t4U8DpJXZXUf0cOqUzbY6puP0yoSYv810ZB9tPHf/0KYaodgxw2BW5Pn3oKMovaE2SD7t
y9ReXSKLqDyQ+1QjFgYzgB82fe5AAn1YnIPmkgXAXHUvRXvuWYu+YTqPRFaha/2lLWIhG02iyJWc
DH1cz1ozgFvr7hdAR/021QOur6YNrY9/rerAvVx2kI3fx5QH+54wi8Kbgu1R14zYY9YG2zql5RoK
+ZgGLm5pnA0bqtP5CBBJ+T+EePUrg97glkWIWsV3hxURa+UOPAH3ZNRYni+vyDBFwvayoWjsX9v1
w1wRzFCPok+ODIYOS2XJh7A+ixgjpg39due3BH2bU5wb8Qg2bB4eA8Zf0QyWiieaFFNRB2G+1pER
80WV46r/yLKDX6Hz06cki5Z/rSVLAObp2js4ayQvJ8yqrMLT0YtqJOgOrRJYvp5S7vAauf2rRpTH
DBE84xI5dkoOxpdy4UWBWPaVzwopCn1qriPH7dcolZqvSpC5wwSp2DeZmDW7RYvN/xLeTbLKUCyJ
Ha8/1C8yU46nGAwAaSCIwZjC8a3qZsy9/Y0Zb/2B0tX2U5slZWWcRyKpMkcxGstt2uHFOrBlVn4v
9g0vy0p+dtptjzgU4o/FSPe5gJZ7djms+yUhA57JyAV7c67I7pwU8k82WvYfRjb+YyKKYycT0x7d
e3SP/JMt5jeI7Knva4E56XEPqwwVPdLiPhZrgsPcrsnLYDG9lQTPvyzDPor7BBOIrEw/JeupPdYw
ncRKd33NYq3uTPwFgXD8ZUWJP2KymDsVQI3RyLFK4UPkP7pc0LEWbIPNJ4HFj1WbQwPwo2VkQFI3
n2EHf14PjpMtpzj/nkPY2ujnganuji2HbQZEy2Z1IAcQVyQPDkUDgYd9RUgxOmwIPXKGIrhWFN8C
uNYLEA/sZjgUSQtgKB/1g7GEmIpPPoIvxuC8kNpkyQ8p5uIpJId+0zEyPevAbbtUFH17kHubdg0b
roNjNa9jRsMfaxGDepB8pU3k1fSSWhr9jrTiZ73ktrvfTIrxjxk6rBfvuu49C1261wT77DeHKOvP
PgzjcIHELmzVcgDaO2UKoQmwI47q1wgz0hOsz9PjzOGZbVqm5dIAs8j2asIOIu4EUPntgt9R3CWQ
GE3nlMdZX9Ns0fieSGdEdeRkmZssg8OnkoRL7BzQfNjaLjT9VjiPLxR/tjQll1N4IgrOoVLjskCV
VnrgytKIqp7unejdR8fWdSmNH8FnZIbmZ0IXCwDFewzhdHXwAO3d4DjAWSFrmfgoNF16CH3XhRFv
6gCpRnLF5yayhqW2v3YFGD432ZhcE3x0H9HmAL2PGExuRQpf4Kkl8+qvfBg0vU4F5T+XTe/DM8+6
ZCq3IUx4IXCzZeYK8EAOzcIBkF1CdOxZRTeV37fy8PB1oiUMsHa27/ETZi9vsSXsVlb5fpAOK1y/
uxr2hK/7N2l1UVyEFcMP2hE5fytsLKNv3MeJrzCg6+McrTMaUgbP4+dtn/qPwQYs0qzzgDMRqDaA
W4lp/GeUHBNImrNVNLGdYYEiMChsNwp9vMVOu5Oj7kzHn+Y+2v9b7NYhH3PQRYMND8AKjLXziBpG
OX6wvU9rHrY+waPud1lPGSaDBYuZPuWFk+cFYQe8HDoW/Qk75zcgEnl29qnx16/a6P5POi/kZV+E
wi60tOphJpsyz1ym5AoI8lmOLn2KUQV9h1xWfLLaayQbLEnLATZOSqbnaT0gWZ26Tfyai9H3JYnT
/aoy29Mq6Q5xDgn6Y35a1AE1xKwLBnztHmbaU2zp7phMzQ4myDni8fzDzGtS1Jh6Fw3nmN7ms/H7
gCt5w2JWzkOSNxpAZVEqHaOea6dyviVx3ttyxWSpSpoq+yInxC3hdHHqrOMx/JXpBlZ4lIhXf5yT
fbFNUSBs444ZHP1AeXNMF6yb1q/EvgjDGkkM4r5Kyzoq6yMLem8SWhT9ZchInlVAR1N1QhiicvVE
sq6onECMTra6DJyHz+DLyDogNmVMHE7UlE7FI8ujo4po3v050mHYsWN0ZD/1ZNEcncwHZh7ixSlL
pqIvowJNZNgcEIFbCqmVvYZp9qaetJd5OY67VrUykLChQGUernxLsyfg1qzux1Q85i3Fc5J0/D2z
CfCqHGtuieCpVr2LyKKVYDiKEaNeX/y/FJP2Q81AN379KBCBlK7YhCldnNozHDOBlGpNx+ZgTP1q
N2lPiduw9MtVgWfZi+VlW7T/zcjGkGujQCBUbsHI3Wxdh5MA6vKcPEt0u7yNIQxIwGzn4SUaUIb4
aHKUuWFZd4jZ0qAmfMPa6AA6ConyfNYHUNwKLx6fynVGd0sJKs2/aGH8VgPTxz2QbMD/SjuT2V6J
GPmHKOQw/Qvp7PoS6yXQAjJrfEgTWurv2yXtk2qa6AQ9biuj8Gwy0Q7nRUe7wYRsiwdo9e1zuyG6
tMmmLs/rDqI1Wx+8GEK1tEa8HPBV7pVHwtEbmLXlc465R2VZH/cXNsb9Gfc8biZh1J0CLgaLMbbG
L2Zhl0+dwzOFqFg/sntpnFzvfMezGYQacIbLJgp1NGPvxw8DsLsRuu1+OprtvxDI7v96LDZ3AODx
1KX+eEN2ItxvI6yy+WloDX3asNpc8Wp1rvYpNWM1LbALY7sZeYrgwDRa32JNbXbOlB7n65dE3lcg
B9zjRKELuAeBNRW//RFisHELpm8cGIv6nOfF/1mCTMTJkT1+6wXYMdGZ+ArlQna/ubhFvffM1vMR
2g4TOsiYT5steApEfsSQz6QzBzGcGey9LXrSWQbgb4dT8y137ilpGa0Vo8N+wYCgyz7xEjOFsX8L
faz7DV3nU9JMmQj3A82Sa27S5cE6xc6S5GGuAMtJBswXXYa1adVx1fiiAZAixf6q+IoLDtNct5bq
oAtgB8ClqFCGUeIMeX3yVxqQKuUegZyBV2v/t8N92+Go34dSi65996M5OB6vletaRMuOg8cZe2PR
0f1TtMAQzGCDY2gyomBZuOjcbbaT0Rdt8+H1iCRITli2vx+42nAZr6EDgHlQEMEmn+5aVcQvPkqR
Tywj0uxzopuYgCvrccbgoEsxGaa55A3ia8RdmLfp5FL89TGx8rR2GphfAbPTpkDylBPP5Qmw8CxK
x/fO1PAympdhKLCJIeQa1PtC2tvcaYy8+3DYj70fTN0ujOFWiUZVznkSTm2HfF1wVqKt9F4kF8en
/Z0f2zZWdsEZAscJvznF50vq24mC2+myJ2xg4LtBmlXTyBaAAK1If61jt5+sEuIblAN5bTPu6mNm
7scWrb5OQDm/GB6NTwplZRVgTn2RvI3e8bZDLkrQYFMCDYvPW7uQxq0AEHAXivOYwtMF3UeLtSRH
HWmlVIf3UoUJI5yH3yNz8iOODcIPWK6xunXb46Kg98xbzL1VDGrrkqzAAMgiutuWTkkJSPTAymkR
VXwsdCnRL4nGg4KmtVfmZYcqpE5SGJnZwdlF6fa40Bhk7DR5/4Blw58OvBHPO4u6CyRJ7DqOOj/Z
SIUzMr/GBzuyoplM/2eCkbzCb4Ulel7artz0gKJzrztf6+IonoeekXfX6aQGMUmeAOqOj3On4j94
2NM6UKmrNN3btj40AcshElHqVJKynULbtMPef6QCmGGqiLisXSxrLsKKUzyKPiA3awFodh+xz9QZ
peX5ac+hx8JzQf9yGP832QQUk4i6z/j4TfLOnoBIgxZtj6NOF76dufU8Krt2/w9Bt4Bm+i1cjaZ/
MXB/GuGyF4Rk+HpDqM/j0YOzcsDp34gg/AzaN6m76CiuebFEj6szH9ms52YwEuyKaAv0a4PawwrS
47bsOX0DsrCeAVoNd4TBMg7RocFF7vvPhFp9AQ6ZfRsX+7bysXsfSYZS1A0zABxKa4tw1GG4R255
/hKPHa/DAjziFGWFKge5FEmptVelt5zU7RT/gat7xee5szoUi4J+RfqMNxMyM5YKSpapLBzbXSWh
npC47GFdqM0AWZM5rHg+4CJNemR4fkg3pQdyujmZMtoINCtXmwxSpWdnN1yEQxaBj3k2vifiQW1r
kkYnn8FaBVTKWhEYXgDF9h97KI7pgrHNH6+AUnsNssovtPgu153+YYPX8onIg5tGx7lf/nU+DXYo
DzewuZarNMktFCgz+Mg7Q/QdPm6ExbAESgLQ3MssnxIUtaQPYVFDTcWukh8+jYO5S4ZYgW5MrZPm
pYClbMG1t8e4JcloYvcdznFpPvPIZcaX09zFC+S8+AVMG4ibdiW6HzZZbbQXwHR9XPze7IgZmvJc
PIL+HOJm2af2/1kAfZNwa9+k2zpVujVfoqbdTe8rgLocoyW1kI7jRkTFOzSks07khzcDBefVRjQb
HzvRmncslDNmpBHHjaq6Mfh3gmaO5VvR5U6eECsZk6oYzXwDqJJAzjC0w/xvh3pvept75qeXGHU7
S1V0uPgPdG+5pS87vKz9g15no6oiRr419k7QWLTEtTxNT5O1AZ+0CEBry8EDsK5GFy+gGlIKycxd
UaTUPyBtoRU/baR9/oRpi3Tv3rEwl2Gjs3vvJoOHKUlAPcVN6l3yC8RrHj8PAFnEP4nw3X8bhxIb
Aa8Qqnf1zkiObVYDYbjqZYvTCkhTiJ4x+ljRrLmM3gqHpwTp83SQhkCY0HEY44VhzJQi2roJfaq2
A25s2Y5ehSqX+Xa8Wglypu5WqJ6ikmsIfaGl1fZQoH1JS7Z/sZuh4GvA52nKHo5RoqxvzVpIH3Dv
26Up2jjafg4smtxnAUgpTxBbuxzLhHkMSepHZXCtA1PG9dSB/FuPWfxI+wiMONK50jy6qlmuuar7
GXKzuzGB5GgAGY+qn1vhmYov0Pss/rou0ap0zVeVj4/rsRzFmcs+n80V5Y0CYxEq78Nvum9KVI7A
/A4R2gamqVYKGfTfJaCt9NuBQqLZ1MfKt6xFVBVDpF6ZxYE9okar2EBaJ1BoEIpPaC9ZC8HAXEaR
OB7WGB0P6h47KbbdckoQVfqXecbYekr3rAuQ/0gNyOIesRpCL6ej24GBbURk482ADxv/gMCawo8V
Bxb718eWgJjMutF15EJgA6UKswKHVg7c1oCfvbaJ6vK4CXE2TdidpI0s8sNDHAFtOCt8mWK84jzB
AoeSWZ2En0TsfK7T1ebd8AKywDv9mJOEK1Ij+8uE/7JYZMfHyDc5gOH22fjfAURgM6cuTYU8zXl3
mLlaExbMTQQQ2Gh7yJDpcQAeUOfwlVzzMgc0/YKA362pwIcKbEYIcyYwhfbwJ5TILU7+Ae8feIO3
b8z3Ord+uUGVPk63mGE10yfcpTwfy3Zj2E98inMCn7Qa5//wMvf0RmzSmdK41NFT3FuJt39AQXq1
x2uO9C9b/BOSdB875p/DgueSLF8r9FYXSpxnKsL40mYrrutA1PKMwyTrryC3FHsd8m5rnxwZd3uL
ZqhT7xAThe7Sdl1UDc06a3o8bphNdpP/lUU/FOWR9gavqMBYgZHR2Ohd4czWDX7+cWs6SKNHpNfk
aRNnJGyPLQWg88FEyObfUHwlf016hBzQAghUwNoupw8MJDV2DlAb6bnNFgiuYl2ML/ncFejvPDKS
ZfU+kmRBmA8df0qIbLanAuuFr0CMcnODGzzvTj7F+9vMBUjgMt2OMCeVkbAGvjttXdoUMTnWEvtD
ePJau6DLHQaPUPU98NfnCKoXdgLFjFq0HiEdHgPJYe5NYrajatuxlRcktkqwktKjrQ4vD9ycOjle
jIgc/UFcRo4PMuVJXPsNCznA0d2/H0m8LxiOEZr8a48LfbYOirVUZPxapBawH4O2tEqGEfV6eULw
KgHI6PGidxwIdoEOq6rAPRZqraECKFmQHAU2eACSt3ZgQInmMRrhVe/H55XmJntaMe1iaJF2O8AW
9upuGDoerhkSZq6Qr2d/WHEQ2UCwQX7CSra/CnyzCP51xiMxXWVQg3KyvCzQCPC/GbD5/9oWb8vl
GCY31UghAjLICUbBKwf7Tu8gSti/0Y56gPxqylF1yMj+6IaoH+77QWpMG6naPuhcpMcjOYr5N7i8
469quRqqYm4lLfVGKVg9AZ9IBPVq5Yp2z6t+76XCxYEeM8CM+McNkzCoJnxZouxCNN7mMc+aSaj9
zHJ+9Gh6cYAhyNeLrJMCbIifl9/SITamWkGn467YZ8EBhSbDe7Lu+nMEUfgX/QM6vAbKzG8fwXbw
rUcRYXu/LEOEhH8f7cWpBUO+NBBOhrkuplVhMHGpnB6Z7xwe2w4gygmerz56yaDvgNkrDMt/oOS+
dMZfcP1aHofegOgfcgZlNwiytGBiRJ9WrtuggGM+LTQKNPN0wIXKSPsEABderxJ612H9h2ZHETcS
UhYMW6TYiqGemFfxOZqXKPlJdKvNO94q7r78DwC4nEF991MBGHsp8cUp/rkW8/BfF2sT4xkKmzwh
BXvO7qEhw1XdrfB9ZcVgeBWiOLlAoNQjG0UCWLCrnr/tWWIAbi6QKnTPItFUvACoyl4AwQ7ib7Zi
pyBbv//USE7+BovpMVVxhvMBlqltxdkfbWP0InB2faPtIXjF+c7yJjvkANkpNxHt7t04p+OPgc4T
jkshI3ZxWMD4pcgBGZ14BnjkBIVXt9UIf4BERfkc3h0mDDQ+fOyJfzX41WMp0fZGcS5xOuV+bdD9
g7CrVAiTvKkD4O5xHhMV0nqAce9ZWHT4NBSqJDxXQTlVSVTEA551SQHhSolaFq6fpB9k+3tkY88e
AAjtbV5lc5vTEiBSME1qMs5uucBo/IRmyOWqdJdSkNCLwbm09cV6Z3Pv3uY1GFlGLFllWRgF1kGD
4jwrv4krVzjpL7vfVocqZAj4QHDgHLqf/RqSe8hHyfCqcStB1D5Rjx9PzAAqf7Kwadq4ApknTbq7
fald6PBTZB3yx7OtnV6Lw/E3UmTFj8TgSa5Qpkqif/6YJf6ZTe1nYtPld052rk8HGKwdgUHzIZox
ADquIoxl2Z8EZ18ky61AxtdL7jIWml3J1bxTOPuj04hksfbvhDGD/wgz278tIhnvI4w6L+ucG2hQ
kClzUWPLPDiGbeMliWi/AjjmHjkb5TZORj5TM43kaY+hQ30YWxs9zAqKFtyck3+cI4xVUGf3w/Bo
rASnAuUnDFdKjmPDeIQgDT7awMCWxyJ9m6Cbu+rYZuJ5UousHLaEcsYyvZeOZcVlmaDv3KfI/ER5
31qUo0jk0xwj+O6Z4VSUdeit/oXNREAAYCimLg0QZ7oNalzQ+Ik+wRG6paGXFcnpgUNsSgqEsqVH
gjMql+FX5mNdQba8bl9y+eR5XFcivqm9X/Rrjjrt/rrI0XzN/nhVyuBTwEt+T9nLkdkO2usEAr+z
xPSvbMlbH6B9AVb5io2k0I1Zkv2RJhO7ibk11wLzAoQWRZSkL1C0HLTGsrWu72FMIK/kLlPjWze3
ZGo6cUCxE4ODASLo2lU8ErRBPw0xmRgYhmEdTsK1Kr9M8866B4j4egDEu7HtP1AKvf1linHWb20a
wAphkLL4BoJaby0AWXqCBt7mgB73Db+4Wm3OiLeC7l9IcEyXQtvdXUcoe1/6LRmS05zM7ViDGvbi
OQ4tqG4ZQYz5qECGId5NxdjNy1QnxL2EaMNjPw/CWrgkcPOxGwhu/BBTl0Co2OOtglOerVk5tcGa
W4rCGnWhQ5ABBIuFlhMYeTivOlKnERqfq3E4Ksoefou9wqBqH9do3e6WHIF4k9biW8FXfWf3BN32
RZRBDRR5qKcWcC2sYegWvwnwX5XeIvRYm6VN05+YKHxW8Yjq9EoDC//6GW/RmwtjdxuPxPxeYTkR
Za/RL1phXXf+Zm2RQV+Bq8NWIGKh/Js9ifv7DeyQa5SJ1qtDxjD+N43mz6z9CqKPtnR79OPc/bcU
2XzmhyXwJ9n0IBdI+NlyKlzgyPYNGJKr6QvluQOW2QLHaWU4U9SJ7595wRiv6O7iqdo6O10hQ1he
jI6oxLzpqS9qpnF1VZCBOfm8bwEqBLyJFqsaJ/8gnVCVsjoZGvzlhoJuMFl6n5poLq6rMstYww6G
dtl2wA7+B0/19lsEbxvovGBHoFmrl2aOFXZ7OqpkPyVinTEQRscTM3t+6kU/+GrfNgRy2hiHVa0N
sWcTVv0XE9bQ7GxwD4zG6gTH5FYfGO8eNgFcU8Nz8NsVuscDOQ+IIQyzrulq1XPct7M6j50fnkCN
qIuMD/Vkoi5tcJYl4BwPv58WzEJlX4TiwubeP+NTtluDkXCcoSbJiK2w4UJdms7itAnwBd9mXDYL
vkCEUL2SAw19tJi3GpIKRKkfYoNYlS4FFN164AtgweBwX6wrBSeilxtlQfxiMz2S7/0S25ieHVxE
yc9l6TtU/vRufEhWwl4TmeU/WijfRAWPUbuXeQSSmMO8upaL6pPPA+qoUJJidzfJtLuM6QARjAog
aKflCzZAd8k96ktygc9+Sf+kesj0CeQqvAOgt0dV7ROKYa4iQD+h4kTMF9KyIsVIkCAvkgj6gG8M
Y8CxtBBWDbFBqwChj23eASLNZhrZE4M75+mQ3t7wh/yEbAvBJggiCK/wHsLUOuTLEFet3MglMKiN
GjEOka4W6OUCMhFxV+RhFVfhoqOcsX5dIB9fX/WwpC0wpWz3LzyfADQE5OLqclh45B8hmIUuHENf
9D3bU9Dhbtm/7vqgz3HCcnsG0eWPZsKVSD4J2RJ0JEHpNFQAJqAxdGk6htpiz/VPwIUhVsPBYtjc
RCFWDl0PMe6KAGOPPiN7jka1ATsqX0AuobVwiwosFiXIPYPBsidFVNy1vWwXiH1GbEcFFEfsntsN
DKnHBX3BMQhhlp3mFgum0/sz9nn6UcxrBssR3eVRjhEV7xnEbXeER+aZIUuTNjQsOn7EuLm1dawh
kf9BuiECLEiivOHuwLSMhza/GDwTmNswYMuKYX0ELRajrbOGqWvzpeKZXp7D5GQLMO+IDZDvVbRQ
dEBb+4pJZd/wezsBS8aopzeEhPPozs3Y+Jq1iM13SvVR40ARb2hvwmiLWNsO43cXigwFqaCkZAmd
Ng4CwIk4xQlIgEdk02LoAiu/N/iO4w+CxaSRG2XshKsSWgUB2RA4rwGTdLm4AcoT56Gwve0YWLMK
t+mxPqAKxvSnGCIQ/xxvZo1BmqB87vR1DqN1DrQkyUs2QsVQwUsSy0aEPsue3QFveDln85E9FYrx
8AQhn3RX6CK+eoMI3qpbj1dV3e2crfTixdxh9yOHo+dCt7H8TGA5QFpv1AHqkCBcXUmGNv9V6Jxm
z+i4Xyle6kgmcBrpUdSZJCiM3Y52yCqLQ2GqltnCZlIaaN/MN29x9+LoFyNEWBWykslUIb+sBRmx
tRZqzsqnENs+FJtZGES0ALOj7/hvd3o9YDtGLX2aP6hF6/YWL+nYNm46xHu6TfID9jDA3VQyx+tl
8QzwbUFpvr2DjaXTvXIcpA9gSsg2IWc10GWnZj3NBBt0ucMylQBXhQagHqCOB1i0rt8TmHbmk1p5
R85TzvdPIWfEF2ZhnS82xb5QopbcnzhUnwLszLY9Gm03dQq7z5eXKWxDBNFLJ1DT1Mp5kc1eTMOf
CCT++jhJka8NpYU/ZzxyvnR6lFHZf7kMMC8rcfJt18E8ArNylR1Z/hc6M/pi2rl7kJqDAc1lgs02
dx3EJiFYf1owShwVXDJkfgNvi48+EpwAhUfZQl+KcU/by6Zn1T6mUSBfbk87pRCUE6jFbhTxwNMv
7dbuaZom7svNZ+yNzSj/xo5O8v4hYXBN3twKcuJTDBw+rzBJ/rp8ybhA0IFDvqNAtNUp6VkAHRUd
4YYHKcYkPbhwWVfWPo8B0spXhYX9meLShYYAvrr6f5ydWZPcyJVm/0pbvUMNx46xLj0EYs+I3Dfm
CyxJJrFv7tgcv35O1GimSznS1FjKZJKlkQwGAwG4+73nOzd21bycrDwr/G1Am/uNzRZGW6vmKZqt
4JyXF7N3Q0kWUEJeB9oeKfUPmbMqrMXli9N031TY1WtJ5+fDS0zNVgWb7N4Yp/QlnVT9yN1M49KN
rf1Al/dHl7nLwzy73smq1fJdZ3m5xYmUn3zT95hnBdNA9wHAMJP5D0QXbR2VlqsJXbvzyQDMU9Eg
u5muXyJfKwINHE3bwb+uSIayQrB2CqOuSCYWlMh9q2+/hZln0E4rl2cgxvlmoft4KA2f7GAVh9km
Z5DMlTE32bUoR07GS2xQ/fI71DgcxSwfwjwZtp2wxh3oSP8GV2bcTGlGhx0S84pgaRduCLTVP0Gj
zIjEDNV6NRmPQTrJ+0a38zszMeaTIKxyO/vzseCLtGOv1D2YY8faZfpy2AGfJ8dglPLQGBZ0tVGw
x0T/ZW6EO/6gLkEaR6X5CSqMFJg1C0anhe43wOEWi88cXhbGCiiH2evNYUlcc29NtT77PIUBTqrm
pUmAag2uyI90zJpfdekRZpl743GGGrrHZzCdinEeDg4QyMm2c/mz0LZxoNg3HXgpTjZsq9Nz4BXh
KRkvRJ+KRQlJKIh5SvbF5djKNU+ygMKjqBOaYabe0DOlCwmQ7VIem2FuwpzeJCl6UjDJ4LX3OJnm
EQQsMLoVR8/qzrIAHN3JqDdWn02v1VhRcqW4lYZrjdRxr9K551jMxJhI5hz6RtvJ1q1fWSypJtAp
Y+EVzhuXCneUlCF4RN/KAQbQ75KzMjpQBBk3ZWQW4l0VvnFgPFR8jIPZ/zYbjk1RLnDP9ED67zo3
BqANM3+ehE/XZZisEw2W6WCMy3BFEKZex6EMNgl65GM7GNnayJP5mbYoGvTAnFc9O99L+lDsbA6v
mMDnLQGpdx++dt8v4bjnMGu/B13bX6nFbe4oGlJ9tRV7bcx1kdH6Y0m7xXR45GXGDja2IJpghtuZ
ECY67Xj5sQiSZjlh8Bevr+X3hATNHa1xAs8TjcrWKMcdI1J7Vki+RtDHclhTwLJUpGt/eeb7C7TS
NcFTTH+rWFujmfzSRW1saARwZqVnfS2452jeDrHZsys167PShSsi13bEQ2K43Uxr3qyOOilaDtL5
bJ05hZnHloYniw3DEICY6dow8kgouILMfU617KOiG5JsxYBPItLBxA7CWtS6sAYgIKoq+qE3hjbY
OoUuXwLPoQpLCW7DeQhWzh9VfgsTRlWHQoFx0G1Y7RubHiBDcgkO8YyuV+z8izWZu+GHV3vZK/kM
RdPDnxCNOcW5TdLqPlTaa+4qhxRBmrbVq6qZEr8KNbaWVdo7AQccctEk6kqIIqsvrtvCBuECLNuV
bp4fhyqm7B3b/UwPcNbHrHXMKxLacmfQe6k27H2Lx5lNIfwfKTfCGEZJh5ExoK7V2i9VU7zVgdeR
O+4HFsLBy5nJgySFxqRnW5GYgKv3uZZAurhM6UCT2l6zqxjXHjUF8KGh2jm5dt8toLxrRZZkbQU1
Ky2X1WMVmTgCpfQmInbFRcS3bH42gcyGFa0x8nceM/kOrjkDk3eKE3pq1Nl2goYg106/wT+Sh7Tv
msmTd8my6H0nqmKku5wOUE2d+FXkS3Ukom7C81cG3GHocAADyurCj47KarLSl+hfJGyGwVvOUJwx
4PT+Fc3d3CWaz9FwD6KuoZtgi/IVm506Xk2E0vZsBYNzl8p4QzEYnES2dlQxouc7uTYayZBg/cZU
Xf8Uk8EUL6gMwrtZaECNpMuGMl959kQGkDDKsPWrXhwqCapD5HPY6jEh85V2VTxEo9n7x65MsPI1
YVPPR4GbgK1ZL+pdr2aBm95sl1vXY9NehO04rn2vXF5iL42jKsWKvivQ8bwljac+2FS4e82Raru4
pbkhPtM8WksgHhd7FB9tQ3rFHYKYdWmh5TfZZfKWytFKwXss55RWdb/BxQ5mTD3HLVY2yT0KcBMy
9jAzxBHiYqIO2RtvfUgYjwKzXzx1U+Ucqj4z3ikxOPVek4C+IlyGor2ossNkdvLsJkYN5Bk23akw
Rr4bTPC7TjX/ttBlb8sdRUkKR3xKhklN4Yrq1/zL8TK1IXHg8p5M93Fi7k22ouVNXw569wEHWHw2
gVeuE7utd5TbWvJInd72lA+clZGMbbpBv9c8jE3HYS0vKcWkud1c66xuvteZUd8aoWfsXb9bHjvo
L/KfFKOWqA+HNifrklOp9Lxwaw1Febcsk70V0+JSfGjCD498EgKDxbzA2EWx77EYMZi8D29tGWSn
ItbT8wWJubbo7D/5vjO+lim7D/JUy08pFLB4P3J2WHGALY+U0HRky0EdDfj/u0vIkNiLwZci6kJz
PM+qIkzTW8uP1LTtex/U+oBkvLrNrWX4bkt7sglveEXD055WA6QvVVY0awVNAA51igiE4EHo+EO8
deZ4vIbkQ3KIVq3OI0flFLOBIzzIqCRonoKRzOyGlUbfJP2Q1xvFNN8Hz2SZKMi3fp8HB7RoDmlE
X5tksfL3LBb0mYSGEg+pnfwyIQ03jhzK5SNDRbZVvTMEN8Eo4Ip6oxxOMiF3cWRuofmsFGWqTeqa
HQhg3/r5IU1gTBqKwklfrGOVw+BkOWq8HcnroHpAtRKKjdJpc4YUNp6sliL0NqydLt02Ph3sqIB3
TLaEidyfbRp7zU53JGVWacD6jQzJqsznQnie2Ekmo1qRLrkICDXGcZEe1F9NKnsejPio9DiHXdSy
DOCt066IdcSBb+pOUHaaYb2hJE5FOSkfXTI/6aA5gxKS3jqDYefUA8Bs5q3se/dg+Lqz3ioa8lFf
xmK8ZxH0+8dpCpL0sDTW5NyhVlvmVdEZ3Lkc5uwrX/+Bl6tY34B+BeWpio0Smxsb6Vxdu6rL5546
nFi2mDpAwmeZOcHaaLvRaLa263VrIHSLEXbSN9uW34rnfTDXOvXN6Rtw/qVdyEnXIHLUNgFaEyQx
pxL/nv1c008KH+nNFg1PxrLQL21KBTY7t56yYRrqbhIbs0IlqHdq0Zx3acsW7hlbijVFVHc62Eic
4814P/cFx6DCA36pYtNp5yh3HSXPtNGCgLRJ5coEjsyHvlu5SS2Xq3YI7fp+kZB3N6ZnAn9HxA0X
eWsHnNuhnF03fDRrE1X0PDrDfKLapt/dJgQGWZGTGbZNSp8zXMkYnI0Nte96I0MlCa8gLcCiD0zR
3MUAOMSGmNT75s0B+QwKhLMd0T/L7iv2KK/0Cbsjl1A9hG4RU0YwHMIavut87+h3vyWEVo5D50Dp
iwmFQ1NXVJVCOmbfuV0ojEtMNZw25U0q+ixqXAhDN5AgKFPvkaYgwPettvuac2JYnnXaBo+sCuHO
aXsWpqxg7bUCtVvgVjkjUANfc2J2vnmlabfkGtCrrSAZRJTLCxVD2bGKyoCD1jqjZsLkpKbeeiUo
u1J56VI3jUtnDYFk3RZl4l71cmyOkG3NPSj9d9GGGbG9XH1j25hvleXlG51wa4ROJR7MoO1vUaSX
j/MwxncKcYAbQRGbZ0/65O9Npcb4obiUzyPPGJNx3S0GKw19y2YrBo3wYOmS4tUJ4256nuLMb3dh
Tp0AUwlPe5RsMmHZc4QzQmk62B+CCb55zaoxMsqrmet0l7o8idmRZ7LdevnMwjrG8IoYDALK7H9U
RqvJmsSeLnxwx/XIy80yByK8bvLARszRg/WvizJIm58pso94m2Fu8a5hhiodMRtPVme/nrN8a6VL
1+1cGtc8GWbfOJekV2CziK6+ecNC1rdrsndlgcFtQC/sWzPuZvaXHuZ4mjeGHX5Ds0RX2gKwabdd
MXArzyGWnoMX+0t/oHdH3WGStXqfAO2zA9Gq0iDgNjMKUZCnDdHd5LCKPkhdeay9dnrvJn8EtwCV
cKhHdIG5sqVJ6o3YsSz2Y1XzWACxUNbtwhS+4dYLkrzfSdfS/qMP7Xayet1mG60RgewpHo0079VQ
9BFoS19tEjexlk2pray6t6gqcOgGcCJAAdTRvBbVosdTVxM1X49pPrCPdhshVhUQIIcc9gLtiQH2
bJl8k6bYpqCKEM1TNY+3tenzLou8Nep1GzeLu219d2zBaAq1rAiQWRxu8sH7ZZcVSwpLjP88WK3a
93NWvAVUa9xLmW7kqe2FB5O1xY1XcL/eQAC1cOOzPxKt+NaZIekdc6Zxca9c08pPkmnP5koPZISY
CpGN6landPizKhMPyiHAtibFrHc9ESoJoFoH7cqKYVoobpE72zQzsxkia05qC4SYiseWIg1DJUwu
LJBJYtIKhh6b8xtSKO2bp1qEjmPrDGyFcBzOqwnBA52zRPKkUSPjo9gMjMtjveTJW16oicejX1Nn
hADysOCIrCV5TrJnPqV56b/qKXXcqGCiUnYYGE+zya25Nk5OWxRq118MJDsIy7JdIXJM5p2g9Gl8
IEYf80hlibzwOWGe/Ci52SYm4o2Whj4XiFnfDTdsYVfR8dTFvQ7jiltp6At0A0PspM7PMcu76ldf
+XT4KewX5UEjLmCLEs/IcVJZpuM6tGQNfBcEkkTHkpZZcqVTZku8kVz2fVYHv3bb+7A2UyeNHI5P
47F0psnfkeQdFAGmRrk7O5t8uUc3UN/TSQnvZSvGx35qZ2sjuSjVmvV4rs5GXw3TFTWT/K5mnOzL
Mnq6jLwAJGpre9UUb0tENfumddqrrC6ov3Lsp+GCgkIcZ753UVp0wXPWSxInDhvWH5kV6/hoN+wu
vuUIgTySEWhH4fS0ftfUbTsmlE3qHdgbhdo4sMW8cmUY+zsKzm686UBVz0khsveZMNKDbWjnpWfv
Q4Mc3IWHkptmznFAqqBXsh1MFEjsdIMHugdT95DHTQQMQrmpYh1tg/Aqxi2wCfKBdFtALGPe4FiD
5gcv6e8byrdbq1/Ma42U4Ewj0YUEMZIenyNGI7xnlFqeABhyANUiibcXqAr+Kwfd4XzmZlE1uMMh
j4U7rKbJAjMyy/otKS/Fy2UMpnfK0PlDOszlxzzT84y4wyDmejZBax5g1Z7STbxl7DaTN2jutc8D
OrLd6KfeVRUjkHBCy7gOE5adoaX2vEvENIHWGnTiKl75OuwD39qVS6+uFV4qIpoq9k+zBzWTh5bK
N2nM7jIqzKJ4DAdDvNZhZWP5tQZx4CSbc1hP8nkz2UljrqnTu/SfQPpZIhYjh9qhwLZzYttdh4Gg
n95qv0HBQQhltbSVIAxV9UZMe1ZmlPFy8h2FQk4gO9+ka7bog0vwEAlO5yy7mKPHCu/w+N757UTU
vujD6TCE2t9Ktp9bV+b1DTwUIh4wl/LY5Eyao8M3XZdVcdkpxOl13eQxQE1vP/mVIYpjXlZkuwd6
FNdB34U7Ow+NtXTDO2064ujg4KE9FxfhkbNw+7OnY7L381l5t3UXh+pMs/Ip4fiyyX2rWXd6xi0V
GilPJhpm3Nbdcse7cM/a4kBA4V4hlZ16VGGAC6hYqiO5VYf9ae0eFAe9/qZEMkNoDU9wgpoggAOO
s7T6MLA1XzVzVxwJnE3R4sWk+wqV/AAd7V+DrJZwf4T00QkolCJewMfrIuRbiZGiNK0GSaaVaYTF
ie97vyuxeWzKclCcF8iLXk4GlwbONEjinh6U8zp2bJd3wNSPDdmNFywVbuTZ7c/KasV1XyPW4wlD
0Dgdq10dLu7jkJnqRzUHko5GHx5kVtgPDWwLfmMOlQm3goCxCXwwjkC0O9ugKEZhhr48M8M6thqk
Hb0VVgN9Zat5Ys/Bzm3FPSYcyoWO0wNU1jKmKFhRXGqbguKrt6RnWNLgWI3dzM8oEpeILGf9PHei
3cT4W05p6wTvbTGp7w2aopP2Lk4aT0NB0UjeE+cTAF+0R47KQw3iW05y7Uyld8/KOq4rQWUVFYb7
wCnFOHnlNJw6kZb92uHq10cAQHH0HObfcvOjFGmIp14wgCF8ruHrRTSzJmcnpyzb905KsW/TgI/V
hSnYJE6f7ysEsVdFPEyXKHc/7UfG3B7oBw/rOOmt72wP9KMZW7S6g7lrJKWqpNsQe/W208QQIi/P
w73FMEXyUHHJlgt99zfldjD7HfGhlQtJvKNqyu3IoKdWbxwOq8k+aIruMZBiemYaRQKyVhsY8Fpo
gdniiwmmwAUElWlXoxrZ/ijCwgtbwXtMie4pEH9wEpPVsecyeKjSrrXaVdWb9TVbuR7uzKUQEC+Q
5GUqu70uVX120zDe9E7cX805jXXo3vjodIb5JKkfShpdBtGF5uKCW6nO/Nl2HO+mkiyI8ER6z6Je
3Hhe2q0Ty2ufzWIo9yAK3plGqtpqa+YZ0FLn3eVdH66ppRVHHmy0a7w0q7/ZoDbjpq8WD2slu44Y
uu7SDuJepf38zRTafZnUYGyN2cnPnJoIS4uh3Pg2+GXSBCOyNixJPwsi39+Xy/NW+1Zxw1lN6HWQ
VfNZDA1ZzGHp8w2iCEH2peGchkkLZ+fErIUMY6pzKC0UVHobMiIhR7KQ4Ub/nueN1Z5yFrWUNNLk
dopZNSD25QppGDvmlTR8N742UzZtVM8ZTjfcA1lmTs6muK2oe+aYcLAw2mkYVLCe2MJgnyCCqluP
c7qLxyVOex6sldcu6pqyN+cLji59VdywDpNuXjVeCWN5pr3ObO7tgmIk+dAVwultsEC73RsgZs3H
/9uZ+u+UrJ9E2H0yAeH4iTiym7sOQSo78uxfe+lPblw8DpU/6dY68uF869R8rKX5Fxbpf/Ou7RAd
75/03ZlyhF+WtTgSkSQStlNl/8WpPPbF9PunlzYEdErBNvo495qj2+KtlDm1X3M1258EuIkRU/uQ
hXVM1HDDceeFpe8vhNf/7iP5pE7XMQ8xsDzriOaOsHbyYBQA31+6kvanL4k3mbAiFjGJpoq/O71+
8/mqf/G1L/+eP33edBngXGx/OGKxKXlWi0NmfHH2hP1ZNm4Ty7Soeh9TmPq1nVk2CppAfvFifjKM
g88HuWuiQmBLScip2AI/fc3qb3+aS1B1LWKGzG2PWIFXzaud67/4tC9X7F9Y0e1P96RkAU05k7VH
D/bCiEo4OPAZIJwMgewX56xYn+5Ox3cJXjSSv0QUv+y2uiELvP7SN9H6dHfOFAdY4+v2WIbBWyGb
WyoZv7720p/vzc7ui8ov9JEF9cZ0NmRcvzbtx/p0a87dIGkoZfpoIqIP5ltXF18Ty1ufbkykcxlJ
6UQfEyYKrx1xma7C4eJrX/A/Zpb86db0W2F2ljJmbvvAvoGW6A4Ql8MXL+WnmzNVsMUqGKajN41X
SiQ7s8m/NKfQ+sMO/qc3zpVcOvz047G2+g3jm74pv//iJ/7pzgxsBIC9UOMxZhD1BtDG3fidtr74
iX+6PfFhkXYH3jkKncfXcuaIi7Y++9qqKT7dlwXyhs61YVXVJSfeDt5HHLtfe+fi042Zh3AMk8QY
66Z0/kOj4bBQOcVfPLb+zeImPt2b0qjauLKWHquk3wNkU1OKU/G1Syo+3Z5BqNICa2nF/BcfWD85
Saf52hZIfLo/jUQFxZjI7ghGAWJfEqvuBEKvLz2xxOXT+tPX3ElmFwU15nIe4EgijOQpn/Ppa0vQ
H3M1/vTizLFeLLcY2mMsxCWO5rOZLVApfe2tf1o7AwFKsvhNc0zqJUCUMV5TlG+ir734p3u0xoGU
i4y3ThikWGEG2QpCrl988U+36FCqrBpGFrfMLB+xu9CLqYf8Lz4W94+F+F8s0Oane5QIl2nr3OWD
ISP7aBn5rnGGZ7qIGNNa5izipWkuwLJ/aP3lODcy0qpeTm4QVssWn0TyTKCxOOQu82z8WIWcdWQT
XQ46tGnVT3eGcAHhGi7GeRnR6r6LJaddHA3QJAbZUqlhEgcoQ1db7rHT6N2n8Yc/o0YlvbiiGBDc
TnVY3JQm9CLk2nxNGiM7+sikVmlqHMrBechkeJMzoWqYxpdZp/NmXgqKZBzzlpq/tvVrY3oM6rrY
9p6ZbMBqwm0hw0tXtb0riJdsymQQ8MDpeBAAgi6IAu50fTXPfrJdGndQTwwA2NulnJoVsS7jJwpg
n8qBO0JAYOMdkaIA8di7lh77iSRqQxEqRySbZjdhF8c3+DA3ZqLGb0wPJuHYe2uG/9obeP4rEcjX
hXbtwRnKG6MeaT6knfHoy2Z+n0N2Bp55VdUFJpm49ffCQMhDphIpQZBdTL++GBE7zCMApqHmlbBr
ABSyujUBHWdFieGUJQPAZnMl2vLAobV+mIM43rkG8msPjP0adRnRNg3iN2IEdKzb0bVvx8CdthwC
K0Kj/kyai0B4VMdGv7HzaYi8PCxf8gysKuuNnQARuS0QXOFgu6ZZVa+rJn9ayiqI2J3Veru0xh5f
yWNr6ImyCBFK9pvrkI6YXuNXvnVI4URAociO5Kz3eANQ2RdpcMLKOEEZ6JNB1pLsmxuJJI4ZpIvF
3bBdn+y+N+9izKJ7zxaEDGp/C3+lnqkygiOMdJRx/lOt9CsvxFZTQjFGFvKtCLGJufUmw/IikrVk
0TxLXgU2hnpsNk6HYZm+XW8r99B2uj/FYX/d8GW8yGk3QYimbxdIdll4dCY3qka9H3rvNCX109Tr
nSiCod40I+EmJ/TKe0Wn/qRd85xjotwobMFR6odElgTqzBHP7BXppj7qO/NJQIRsTSzYfNHysIrc
oCqO/kIz1oer9wKSvk6yQ5hP71Fd+roBH2g7/AqLQK8rnzy2T/HpMBCJWncOAcnECyomWix4gQfz
Y3GWu75n7NRtmPgKjbmSuIXEfMJ8p/E5MyY6864DC4qGxst81gxDw4Wiu4V8JP0i4oL9aB8T5lS8
OsNAClIG5gNaCu/kTg1BAty11cuE7YUPwZkiBl6F+gF5zdmlrmE9xc3AoIPmUNieecpQur6qTpnb
wQpvOyNv98tEd8hP12iMDp5NXz+cx6269JqJt4lN58rV4FC/DGCwdkGW4MfBV4Avge90dIn2kIGZ
7wpMQNtqyo59YV/hMfvuJ2NwLXILe1MvubP10i6vS1aWaBGyzN2h/reiZqJmOnbpsTJtel6V0igm
UNwyZSIEIPdcP1u23ZjZJ9fy82RtDbO5xdd8drPQCta4xwHTsHFtoCpiY13r9rKzektThlpgOSkj
N/eaDxHXBoXzonvOMlreQtVyk5L3PI1L/Fxm3iUftozVjUPpZ2tVzZEePPcG8t1wuNSwGgdqEGh+
hTeHx0zs7EkZvBOQFM+hwSEOZJ2JsHRPu7VBhRMGEHyWn0fzxkV0sZknbdCHby9wky8NYxOQhnlK
SUttAiX9dcD4d95CIrkWKeE6nZn1SenyBrAmPjO24cbgEd7WVABt2wDOhqFhlsiEYozHgUAh/k14
7b4u5J4vmHGTENnZxn6K9JgGQzDDaTWygg5wOyxaBP24neNu+dnWgFGFsosHAC4LmnBKXoURTg+5
6Xivsh6Ms9lAPkbT0IfhG83x4YeBfFdi1am7x1gOH4BrxhXuO1hJzaWEcB2OiYGSTnNF113vL/ds
KpZtX6XtsgYBBgGgS/ZjdCTn6dFjHptBAMWsSABpp3yjMK4ZaToWhOdaaxMuslunoawxtsvbfiKI
V/SM2rOdPoEzkTNXxmm8EDV4+EZJMdmbfZe9gAT0zXE0nFFHPQTeKZ/G0I/ssP8mFRyojUj8OFYT
OF2hAk0jx+vfB/iHqA77BSzDcR9D+wKT9AQQYxoHa/QmJMpwFJP+QEEjUIdEqm3lPhzbYLcUTXKi
cYLyWcgjOeCUbHXn3IJYVGubduPBCE1aDla7sV1k0pGuklvqjgwoWpxhmlD52Ckt1fkX7VvPvzKw
hndvPu2dqJhlsnNbH51XKB/HtBQvJpcUrq8ibYWOonFat33C3bQM66CTjb0Ocst/LceQTltnmsF1
Vy17fMx677iwPzPjH3ZdvhByNZziPSlSr1pTSK8BzuxfaDWC+0bSMe3L7Kdt0qqDqhPN66Br86od
w+R1vHTIO/K965IHMp6JJvXzFXuaMkqzoSf2keG9yEsx3hgDeeohrrBT+X1gH5C6P5LQEocEWpCY
qZ8++V2rb4y8cnaXNgdEsDOLTWgRQkNAR5cJ2d9N3o/LrWMuHDxs98gDLUGZWGKg37aq9HOmWAB1
RD593C6qzFKyZDU2LHYoaHpUba2uoAnRVTGYabibCD0+NvmoToE/1k+EpYZN79rJM1hqywYBHr7f
MhVI7+n+z82xEEwBwsSXukybUrTphrTmGZSXzWpqOTwbi0OAw0mNNeD6Jos7XPqettdT45wnRLkr
ItM81abyyVHxxKiC+K6D4RaEl2S5s1hJ2dfhqrEH/obij2xJ1j3FbMQiWLL6Vic5V67yja/NxDQ/
neT6BqQNVZhz7BunK6Lc6lzIdgVF8xdHxcu56l9tcT8d5oia9kgGtI2zBPJ3hSSBT95Ch4NM3ELg
rKfpayc789PJLk/Jt6fsco6sMOwiB0WEk/Irgos/Dhr/+WP+H8lHc/u/3rT6+3/x84+m1ZIESv/p
x78/NhX//a/Ln/k/v+ef/8Tfdx/N9Xv1oT7/pn/6M7zuP/7e9Xv//k8/bGqa6fpu+JD6/kMNZf/H
6/MOL7/z//cX/+Pjj1d51O3H77/9aIa6v7xakjX1b//4pcPP338TlyGu//nn1//HL17+Ab//dn4v
s//rt3+8q/7335y/WZ4HfxCYDjR5KCxOX9PH5VdI/v/NckwmowtX2J4vAr5aaPj79PffLPdvJv9B
AOkR4zL9y2h21QyXXxLm39AeByaCX8vif0z3t//9vv7pyvz3lfqPeqhum6zu1e+/BX/MYf7vr11g
4ph03DCEOOH/fdv59KUIhNEnQ6G2DjZNd98AJ7AXQEHav9oT70yuMkMGxJ0ZexowUmEWuOlp83VX
IQMswh2YYDve23N7yZjg6c9RIsb9+AsvVKOufDyEm7Dy2+GgSgJqB0KmNlrezivngxMkSIcxmqdw
B6hbhme/MFQXzTZbhX13yeutBZKn8LXzGVaEExbydnoISAEUP4Np9jhsImlIvTXDziv1M0+L7Kay
lcRLhdCdZBKhyzySnpThIdfO5NykzAdEa19c0rom2Zi7LF3mdDXXS5mvlZuK+NH0p1DuhgZMKdMG
REn4A1XIefRjliZZ3MWOcWJfTZqSvQWJEbwJfYAqpxcWizChanUOmjB4Nk35NoStSDj3xAyTsC6o
J0OknpwsfWE2UHhcOpq0GybVLHyk+RJUiOcYWBstLbQ1Ig6ktwbOiODZaRRT+GJSvc62hMRMribk
Ekc/yFL17Bg5wU9PpYoe7TxOz8gylpI8WTPI+sBkAPumMRjHMATwV9uGBsOB8yFD3WrRVgdQvZKt
fifFI2laTlBpOjJ+jaREEMOVGiGSvc4R9zZDScOIuTZNkEeiSefvTDbKYI4YUGLuMEHYye1idDGR
uyRU3y1m1l3bMTNk7uS0pEkVJbLExVho6xsCGP3OPkLeTZnnwFWn5ylmTo8qgGnIUXTefWiMTwu8
8kFnwv6grUveOk+XSeWrdvbSdFvPlu38gMO7JHlTVeQ7l4khwxnRMiSL0Yfja+YFQFmmVtWOUUKy
fGPaVKd3cSdiBiP0snU2up+6+D6t8uBmBkdEaCvwOPof2eCW4qNYfG9+YM4FYRktVSivGbxlIu/D
gWtbBM8FeytkpYtvdzaTwxj0YO/Ja+btQqM+L8wDbGhm/fD8mNQOflZzyjfmwNbuBURz8b/5REyy
20qSMgVzNnLsl2hhL6pE4Mp63KkAALLxVszrcJq1hR7jPCz4b+WWMUQG+VjSnzm0nFLN9zCe8F4g
3Or8h5ZsUfZkJ4pO3WWYDYZrcBc0+6ve6np1q8wwK685Yvklu0Xkq2KPggoLlI8Y+JJ94ETEJAKb
E0RgRGNK3xJDcjM1V8w/DXaFO8qdRSjuOug4/nXKJis9YlUohpzIy5L4b23RIT7NhbVNwPXeitpT
DC7yi+8VwVSkiujeV715Ga8AFh/xzsLtUqT13iDsvsvDuCbZRJCOsAtG8hpgCfNQPM0LvlDkrStf
18UjXFBDxBzHB4TWMDxrQu5XPOPyPRpYD/ahAf4Op18544Ov5xZxqhRs1QoSambp87mjdFW858vI
M6amYSTg/H1TtbP9GJQYelZQK87O5El4nAIXfGlgENsWf43eJkQsnkxXLndUJdSxNPr+JLUEkVMS
czyTnnbw/CjJgtAeX5zKaUnudnYIuxDyMN1Oi2REjTUhmlB2cGUGw8BYnU7XpBIDVNEwnN+suqUm
ZQGJUrtpt34aOCNaaYvph3YcXGZe/E/qzmS7cSTN0k+EOICZAQZsCY6iKImapQ2OJJdjnmc8fX3M
iOyM8OrOrNh1bfxEpsvFCTSY3f/e78I1qzCYmYwkDiKLjVOPSxG0De9Xz4E1LMbSX2q2xANZWhJl
zSUfLdT0qG0MHJAf+uME3mxD9cUI8SvHfDvMNHsY06c9GOMenltzT4Ik3htmjPFLAbgjwT8B/EwD
31AGlUex213NgA1eqbTUvlESnQ1Mp9lqHLKHOK8fSOsHW4dY1mp0YT8s4C5JkvbJTZzb5TUdKc09
YOj4MMTO/JY3xGiJvRjGI+Uon4LI5jaexv41dHV/rjt8kT07VUitc8Y7MtL+o6KjWSRi41KuR7NG
PhwIkn6EC+nAlcUPXy5568IZ40dgja5sp43X09SLLR2WoCAbPLNgj719JBzMWpMWpyky1KtIhHNU
7lAdKGiurnA/HwfRtOvFoZ+OWxb9eeTx9qr12nUNrvHUE6e/mgYspWEZBRiIbLGfqrL5mIOhYb8I
ot+pkmDdirzfe0v3qfkIAXQLcV8TPyA1GF1DMCr2Fpvho1qISIOZpOMLXr0mQmbEOU1IHXKD5Zl3
FdzARxzF6k3EMd6ijEaCXUeT46HUnbyzIpxNBsoL87VQ9tZqDsfiGTDhuTSI1TWGKe5hQnOigd+4
dcxqXhsiz86DNh8g/Oi9zBPnvTEtDjMxuRXMU6k/p9K9GlUhX7C0QWFEGuUAO5FHvmB2YtkwTja6
IAl8Or4krsiZdGMVJPIBTyy8c6rBGv40+/uOby6hKHgPLF1UJ+Nm2dRBWHMBVcapCymfZF61yFXY
lN0NfTXcxZVpkysykiBrtsUi9bnGHEIN7JT8HJdQwhEwoyS2Uy4CicVwwG7VY2hrQEtVFvSu3Ygx
VlaEzV1uO+ErCIfGCu/iZuwxoXIgwkG1iUIjqTNNZJjCVigGQ9bgWwqJSmsd9As9Kkl0Ua1YASPz
wRQWdpXpQOXYRaqA0NHfuFA382/sGE7wIZx+TkHKhnb33rVWeagX+v/gxJJ9vHBK0pyehRr7uPao
quWsFN+5rUFHgxNlj6lNh+nOiFHJtqaWoDo8WOlbyOhJ7mPzKO875Jd1kQbWKfGcbtM0Np7Migzf
1iaftU+XPluPEkLKiLXKnzWWNDW0MDM5WTYHBgLDwTDm+HqJ7Py5oNvrIqnr8msUpJJXYP0jf4ox
OgfEubcSQbyA9rOKUX2uJLU3fmOnycnQYfKBNC+fiDqOFGt0dr9t0rG7yqiZ9vyqYp4xooW9tMCJ
QNmS78Z9b38n8wy8Q5AIDRf9MQZQTk2kYqp3Mu/KBeJ+r/uSZYNfyGWT9CiG9EVimVKuLtieCfo/
UueBEiYq7pJkwNw/G+6XoOFu5dEX8lTb+WsQzN0D8w8PxEKU6HMrBrmtL4uWST55ZOYXZNusG+3u
WJVt41FJ3IiHUQV5zU0nK5Ldglp96muay6bJe7DyyL0DncN3Juo95McouasTajkIkkAY50RbXZCm
DEDI5zo5OXSVn+LEEXuU+Ook57BHb67jHRH+bF9GgxAr3bj9oxtT7hiHDPMAhAvqNgx7OFw8vWCq
a9x0y/JpeIQiu4HyJhv/wGunZ2xcweBdqgPLiWOzKKcRiI9lI0+3tCdAoPAkHWGu+drLGrW0tap+
YAUdnJfRrdXXkpvtE3fGoSB2TemzTVLkJiKTv6aZ1zokTmI9UvouQE+P4TMU4uQzZRwyrcO+nJ4G
YWLYny6hFdA/0YbSCnGaw6w9RQ5urdzKg6uUX+H5OPXM6wV722NB99hRzTLOVl6bKoUYxz6msmd0
DZCeJ6C807JdpNE9DBZ9p53dXGyeyzS5BNnyoH0PnQtmOoWZNn5P8PHueaYvjRGQn4cqTl16AylW
fLp13dmnpm6b+ZaGxil8qVPOY7dJb1EHt8KBSlTKM+XYP1rwxaqTYZSBAOKPvr6GPEqKlm0KjwLO
qqSX4crLa+7nGBcM+2QN5nLpoJFm6sMZmzDihjCrt3pA4kZtdFM8jDapZ4dqDsIlWeZP0Ib3jZUf
qJLjhsy5wE/a+oXXVVFZOLQ8bb5RkcENkO6YuqLJipQY1qX5OPb2JyxZhO4F329bq+SYp9g44Y0C
EB9x3Tm9TXeYVlDGrYw9hWWEa6g7R+LjNO6gm+67KM4Pjg6dgw1OfyCO2IuhpsuHm76eh7cAuJxP
P2+5nlJI68rGYen0IvrBF1Q+hCzdvkJNfOvGKXqyAL9ceSDYdwScnBOLqcOWG+TkFq4RyRaG6Ucy
gvLjUjDT3YxmOX1hSdbLXjXGHHFUmkbrMMwcB6kUdah9ZRfvvNuWRdcD5aP4o1WSdfWtRXgwe2HM
NX2HjCGQkifTzfa5hXGZNtWAZ1ZUWuwB3Op3gth5saEE1COimMe9eTBlNkUwsRQ0jirk/TDikiPs
koPC3pjjTNYhSxPDZGOHB3gPGAQ5C55Y3HP2iriEiYS7zCkSdhlXDB9GrMvuXE8fKlSBAMDSB18x
ECBSZDVW4lUrufWsXFL87nVfzDr6gJyhjFMQuTo/G3rgrXPDsPO9tJcs5zZVsldM+oDBOxbII7+s
4kCvFfoz1liJFHjGnW9lfjJS7nGmA0gHJ8Wo1YZFA4HKz4HT2RuDF/U9OHYBh5WjH8Oi1CAn0w9L
G+zTJHPVejGoGlgbOiKjW/L2rSzoTBxWWwH5r7ZiyDp5T2eLkfTATtrsKoArAiz4knIiLX8LKD3e
1gtCPs7Q5stcuui9H4hK6CVzXowuWTbVQtw4MIKKalLkPTbn4CdqcVFso3zKPuchCJNVAShoT4JA
HN2p8Da16bxmDWCHSwlMfhUhNl+Fo5g2NpGhVWqkep0U/LOQPPfnIPKcgSjbgi9ao4GJCZF5m3zO
ERbTMgPWQRTpx5wt5ZU52sFnhYLCGmhX0lun5qK2s1UV4BFds579ogNnhseZQ2CCkrczzGXeOugg
DB7C0tqJUHTnPLCC4wz0d6cNT9zNZrFsRkqXtzrsnjUd91udOcQYg7Q5DuUFG7cU4tqdU0G8I0Hj
pVzWffXivN1Qft59ytIg2Ww20XYSmqUjdcUPo+qaY4RGcx/OpHII5rvjlrbFpFhZ3G2gf5IE9yfK
ShkKSs7vfOG3YEV5UxbT5R0OzhRCcrKeZHAc1azWHK+p5ohky4ggVd5119GiFNiB/VCCN3jqwjA9
FC1vCBpz0B/sALx22QvrMOM4X2eQd47RWCKxC4tYMsSClU1cZFMNcXcyM9cN9gEO8DcswSm9OMZQ
9N6t2WZFd9UZBmUchqC/7MqwZUWLTB159i61wIlzJs7Ij9/+faXxFH81ZVv+7H7VEf8iPd5W38VD
13x/d6eP6tef/P9QcRQXdfb/rTg+fKDnGXfxd9N8G9+dcYrr/hui1J9VyH/8it9VSMN2foOeeLl/
Celp5VyMFH/IkPyVuiiNJkAsKAB4cv4QIZVGaeSn4Ul5tml5Npa0P0RI5fyGI0Ur7biwgvnn8u+I
kOIfNo5/iZC2RMlE5nR4EM4U2vV+8b8oUHw44Qdymots93qMX3jMbd3m12QYaUmRi7lKlhmQJgdc
X0f3XTodl4JOAXeg/QQewKZv5ojGPL4znSXfbTb5wJ7qDdzSHns8IOB8uQrYQZulSf9r9g5Y4jIQ
IpatKeNj4ZkKcz0g5FLVmPxg1T+Mnnom70lBQEA6EKrHqxctz2RNPP/yH0kII4fse+WrKfzMWzfe
E+gfGKi702qQ+nOx2u889aDGOca0qQcXIgl9MWuSqmde8A3BhvfYFPvSTk0aG4MQBZLdayQbP+Jg
6WfFUq5NkS6nZV6WPRzdExM8EBVy5BnEyU93It+q0oaDkl2/ZlX+ju1xU1jBVddLOn1BwsyD3gL8
mTZEkj+RLACkQofcwNkngHJ5WoDpslVT27tsKCq/TMInz7jlFkS3mQse0C3fx9m5oUnHXLVd/CMK
3Ee8uOmJkrOSzifW97gzn/NoqGCO0kCMLsB2Z3TbldD9utfJD/B9iV+mnw3VNH5eK0h5VX+jSusl
b421Tsf3wZmf25ZPLsYrQSt19Al48bAQJ/fhHFabmTY9nwPaTbvkmyRquk1eZMAXlhckQY8wE5+R
69qEr/pz31V3qQmBOZl5PSkEQh/5Ru7EAgnJta6bqeds4voz2Mptrt3XTsGwz/phmw2X0jn67QLo
Vv6k0Oc4RY4GEnVGv6kkDRG003x0jYxNWy+MjTer9IqKNqLqmmaMZVZnxuSrxAECF1uGvGraKTvE
5BvuVSI7VEuIKNqW01UWzCfgThfOfKPWjBQnusuBCxcTTwEVA9JdK/y08Gbf8Ppuw5y4fQRvM5Gc
l+2mgabr82WOQQpGKLmKtszGBEY0qd0E8YBTmtyBzZErJ+9uZo1mYUdcmtlowLBYuNgd8nya7tWR
bDOhsoPFh6Ws4n2pqB3joLeNsIlbKr3PkuZOo4JBG+nucuuG8dpW1On7nxavP8YSfx5DXIYMf/n+
u0AfTcCcyhaWY//qOXQKEwhyr8Odm1UkW0t7NyfOnlO45ILK/oPv2Lp40v7bo0nXsZXgUS3vl5HH
0OMaM4g27bRbojeF3g5Dyo5GBWSfDbybm9FGXIOvwQXZvv77V2pd3Hb/7cFZVIlpW7bg9fL3fzIS
Frkl6QgQ4Y5YxafEML92jNkX6KLJMrLW/OODyNFLg+zaLfJraITbf/8ULgPFX5+BZZos6ay0Jha6
vz4DonMqr20cxvRhnpTIr8PIOdRUUOAo2NDo/R/ebn1xLv/yeFqAhTctQS8Rr/mvj1cwFW+GgA83
gKe36tiiRvNzk952IC/gFcI+8FrvUaXA+yJ7fE6Uc+pQ/9ibUq5JMy1GkiBG1CAErdQz++V1TnN6
Mjy7lN7ArNvLqr7JAZQvP4wuK/yaAJyeqw0gXPrUe3kuZs58y4hHkOQ9u+kDRtQj4LgNq9HGdKNv
p57cNRPG9yljBFExC5+Js/k8cYisYHqS2loHLqx6GBYfCLmPOUxm4oeyOYI8QyMfqbSpm9eEJuCV
4ha2q3rrHCnVrij/4bjP8WNVzsuzqFk+XfGczu5jtJjPwIW4yBr3RtgMfko3uqLObosKtq8c0/7d
ovnHePTu97f8lznsL//zfzKW/Z/tp/4XDW/dfzu73X18/nXbdPnx33dNlvrNFuxIcEmQO5feJanw
+6bJ/U2baOUe7GhPs2J7fMv/Obr9TbKLUQxvWdCIwbOf+mPTZMjfONQpTZW8dgnBSaa6f2N0ezFL
/+trpRllOJpNG/4WuCQ2v+2vXyuVuZoNkl6RYUzOqizbdRU71Yahp/wPfoG/PpKLvCgvyyQmSU9Y
Wvy6XgLVmYN85mxLVbCv6XVC7lrEBjbO38sO/fFIbDkZmfNGUW3419fEQLPOJ2ZQIqrJjyd4D3Fb
Tv/BH/5/eTkkefnMOIU6FpnSvz5ISOSpbjSCIfrFnqRIeNvODeF5EZX/0bjs/nXx4xUpBxIQfYMK
S6Kr9WUx/tNyH8iK4hs73chAuORKS/paT+Dq43RDJtitOJklHFMv9kQ8voPsj55yyTzWCL9odYGT
F/4yTB0FXUXYAjULO1r2iJUyR/HSjqYFj2izxA0mc+i5ZSHgWTEQvU1HKZpdZ8rwi4mnF25su8cG
ZUDgf/HsYGYiSwWmdWPUI38pmMj/jKFLQBsHrTdswXHYP+MlNrTPr1DJec5rHphQqPVD0UQXbpQU
GH2McbQvoAnyR1B7NQioXsgGrhMzv6e+w/+0keaS4r+iyWGguq3TX4gCOmO2FVjQWVIv8/w01fPb
1JrDa9QqfaEHB0BfmmyAuoQtGmdZRy3O1RDZNadjbUIqS0eSjpk5zZ/Uk00v4ELynzme3VNdQg28
AJP7e+S1JdmmoQgHXjiWI8pkYvsV8VxVPsgm47Pta/0UqDx9CtAa8TqowHJXwANCJBEQb/2rCwlG
mGsryrvX3B17yJsl7zRO+updaVHciyZk2i6IsF4T2XdTf1Sayj08Pd1rQyHRZ9HG8Sffmv6DNgRw
wslSXhomydVSdSUFoAirXcBJUkz/YhohKcUMCE24duXMYE4wfn4TfC/tXe7OM0N+prRvIbL0jZCt
d24aOJa8mbLjSdAh+DIJRCo0YRihFWXKoI+69KHoG9yQRZqrZ2uYDIPZ2Fx/xp7XvUxBNj6jjnKv
ZAYXf9mg6x9al27erWBAfkLMBxY7AZUzUWLpKHK9yaG7fshyzirVBBB6hIg6hCVCBfst216ZTCrO
SChgKntVtECJbXdId8DCLJIfZQGfEt7bdSaywPTTuKhIotPDVK5HKjihl9Fq4GcLwOo1hzoBC7UE
WMYIGw35jFkCpmNuMVUGyPsZNhRg3LtYlF57uk8RfBiAwgyGdxX5M6D9blX35mjx/4uSogXc2DRN
0jdLuj+xqi+8vRKSXaz7V+wQJUdFPcqvtISD5tfMYS4QLnrEuf5KBB0qSdIbTgcDJSud05arbFry
+0K60TVaCwxjzyPpx5ioxZmX4B1/H7CgDysKzfjyT9JmBkMSnm8ZPXEkuK2gqX5YERDlldHYSC14
SEdFq1pfPjXJsDylLPveujGd6EevMsh2BPj1Wy5r5yzwEipOLhq0FE8mpY2x8Zqz2Qe2OM6BHbWr
LrVSogMTnU0rs3I8ta7Ad44XL6T91rZG/OW2Tn43V+DJ1jNOLw4ybUhbZUzBJLQpEsvCp5WGjc+C
gf+VSg/2yyPfv6+JC+ieYtNXLLd8WsAfx5vWmuZvd4i5knqgFCOZpKLM1nD2qCoNywK/ZWUW7JvK
pIcBHkzquWHJfG9g1V7IGUjeaxacJj94YLPgMc+hsWodGXBFAcVJqAcEEuNTiYyfGtglTo8AdxqD
IHCBpzKvO16mMkaSGUb+JJl05jThJgT3WdOmfB2Gkfy5WFwqk0fn0soDeQgMkLI4uSoyL6LeJJuz
s4B9mG2EKsf7kBeQbpnsLaBBHJCVDSYm4Aphrbeto0YcvC4Aja20Y8AibDNTdze0djL5QyIkjn2E
yqN0rPHNgmgz+ZCReE6268I4qapOsJgxXrijAcxAWwU9BiexMt21yqBqrTiu51ddRin8Ki6pfcMI
HvWIzRPcpUyyPmuKGQcGy3OPsZQzvWZq0cLWvEymavsOOh01bQF1hF/kOdAntei9GOiBm1GDhgg9
+GU49pTq0kXyllUhkUwYt+F3DHEAKgfdiHeKjvRhHSYZDgzX7KaH3lEIrvBH6xn0BFTTPadUDyDQ
VHqxH8sZfSa1hvYrGKjtRdjtJb4p2uUNvzU6a+8VIWS1eCwY41S6US8Ms6AJtFoP6yg2zO8LjVmt
ZkvhbRi0s5cu3eIrNkG5yda6k3sGZPUhRdfx4ME60TWzWBjOMlDHGd/OI/wA79PAhv9uATJvV4RO
Qqohmy482bnb3nTSrOSOaRPlyiW4HenbURTH67zJ4idDV+bnWMbTvbLGJve5uxvprkT5uMuLIAYP
PovmC16H9RJGA2e2bjSCxL+0CUJ8T4YGfq+j608k7myTQe4q1j3t3Z/FmI3nssHjrehuvOO2oG9Q
h83RNyYB3ELrr5HfP6+slqGgPzpd3+xTd3Rv59G5XOfYpwiUJDQU8/0r0AKQS+4BsjPtZe6uf6SM
JByfAA0Wcd2Ihdsuw5lopRh2XNHNgD+Yjiwz9OcRMc9vsC1Pfgf969Bx8X3WvBsMJhyLzDnS1bLX
InZoIwvpnSy81r6dLDgYzDxac28jMNmwPLz6IaQX7iOu61b7wYIJolJgiTmxi87ewJXPD9x7213u
uKQ2zDhZXrg2rY/Sq4GcLpPFDSRhRI6HysL9ssHFB5HKpSfljYwGwQ063FkB4mZoaYD01HSrqT7L
r8vZXrinUM6p/Kr26jcUFb6meimzMyc992eEpH/Tc6PgOuLbF/oe4JJ30V2+H4mSvbO2zLChN8mR
xQvey/jdoUCHhX2wjb2qQgrGJcPGtdFQD8cQ3KXTifgsdwcm2c5TOLbwXsxC93RQzKpj+IaqhEdn
7qmsSZKZ1zWym/QYCITN9dxIlATqdxias5yZFu9p13FX3gwEvSLyL6M5nKmVLNMzVJnskv6t61Qe
6tBWZ6HrEWQ+RoMQQ37UtmzkQmifrPD1J3VRlB1gmEb+asBFMcUdynU6RPHkjzhP02MxyNG59OOI
S/KPguJNN8bDXRIKUe56t5XGcZqpryafog3Q/3W4UHqldfNYAe5Fk+CfgPpNIfh1Y15EGG3cZl8V
Yko3U+60WLSYvherpld88spKp0+ybNR/Mzc2rxKjruEVRoBcfUVxjbyVlBtIbiSGOAvcmeG2HIAD
r9pJJ+KO2nD2RG09c+8yF+FeN5Wph23cOYmzToCmqZtIV9m8nqeWjV0/WZRzQlefPpqkrBmMc1+k
MMWQl3hO4g4/GoFlBvdGN7kroEqENiKVJxY3+ctz7ufQBWbkDU7kh0s3XKmpbH/0ywA0Huc/xNk0
xIvuM77ghhO28J38xjOHyjdaB0fb1LEGm+VsHsYsM6DfjDpDAI3sqj4zsm7hLw1oaxsPBDF5Pnrc
9hlNT0zmMWIP6RrBUeEHsRz5qUerBWW0NKnaBJknmBs3dpvIWwh+YtvjEV8OOX30fDEikNA0hXbF
lfQgUzebtDfp546DIKZynLmu2gdO2OFGaEOvwG9AqxZ5DPYUzocFVZqARsAhhPsyCEjns63AyGSr
SLvcDnA/euqE3ZCpqBVk1asVJDSlzWabmM/BWE7VR8xEsL5LFe1td5WgIJidRcg9mH2dk37/Q6j6
W4LF/0yN+F833RGcE//NdKeP25Y363dv+sWALi7/4A9VwvwNH7lyvP8zzPmnKmGjL2iFmRvLuWmj
T6BX/GuWg1NccoBHgkD39DiH/nOWY//mCqw7KOQCJYPl/++oElgYOdH+SZcwuV6RPngWWlnoi84v
x2sZ00Nv4WtbCbVEr4wgUx+iIh2elkoulwuVPozAl4ZDC2eWIdJgOEdD3+V1FhyAZ5oICx73eits
b7y2qx4iOb1XbIm5VfXWLRkT70h5eHjtzQVd7W7HHhMSXHkCyVzRZOio0+A1LJO4VqvQc9gYw4m6
muLFPWDNaDcOfpRkJQZrPNrS6HFdO5DWmo6WThod31iKrDVOPrc9ANSej5zK7aOVTA+FV8aniX+9
k7qRHr8WbHLYhs1rF9hMUjDgb0VVnTMbmC6lyhQJZMPg+kYeITXPuH+zVlKVp3r8L+TlrFUTkeyr
BYa1VR5n0zmpTAU3jIAWsoRYdaqG06iS6goFf0RFLOQ2F3r4GrMJl5VU300bi41JyQe1t0rSewnE
36GUlQburNsYshlOl5oqSK01Z/CC2dthHDC3bsYIbyNZXOwIbJKiVxP7zqcwlm7NeCtdDXnW+zbO
gKsLOpraNGsy3pYGZ03eJ3rfdazjcJlq7y20uvSKwGL10JIuXOP5y/YUUGQ/J47d7A2H7QRc3m+j
ft7jai4OVFjicigKakEaswA6X1VPULIWzDV2eArloo8t53ybwVY74JFqWQtFnNlHli7LhxK4HKgF
Mm5kbMYe841y55VmwvElMXpciDnug8Vg+EdjR4TmStd2b9s/Mfs6x6HpcbqCET0vg7LPooBH71S5
eyh76e3c2mh2nkcX/UB1PTvK1Lly0gGD2EBBth5zl/lK0TyJzBjBSlvplrCH2NVFW/kT7OO17Qb2
uiaq9MjmNRPwdsk559T7UPEXYFzXO1C2lg8AubgZcwiMXao/R635KSYCvHWZudaTfvFEXtND5gB6
JLLOobPWF4eROhVtYGOMpsoNA3MOnTmDjZrb+pC7S36IOADtq4vC4IyM+YbBfJbcvB8pCeu2IzhJ
5A+ayzbQON1N1zvDBr1LvTL7ivZNZ4SYTkJRHAOviDjptnPvw65b2PK2ifVKbGhhJjMMX+GgZj8I
pUCMGoVYtxigDm5rM6Yl5xrtQjyT/GF3VOvomHuaZE8J9D/wvZl9lBSp3JBN4D+pEwXuOjvC2nTT
6PTUD03v6Omm33YEDAoR2Y/DMr7j3KLqx8rkDT1SR1QyQsu2RR8FpqNbj33HpqVBYTc6OTv6KjKB
GPIWdaQlT3UNKLIo8mrvTF4UrbjQbOLT7Pg15VhZ/4z6BUYzEKa7Cez+1cA7/iTw2KyDQY3btsy3
Jl2j+8JorbXAnuXD8Hkt3dbcIPMEL3xV+2u2Gtk5j6ZnHXga4KUhNxAmuRqZ6MlbmG33GU1WEPmn
eAu4Nr3jxBysVdqx+0BcofXHE6rf0LVGrJVWgvTZERNh/ova1MlBf9dTZB1nt1c+5p1WkkEDCC2B
0ke+NZndda5A124AGImTIF8wsG8fLydbprM30EtxgkU53FszbaAnXJIkPXbCsZlPFCUvP2pgcPFK
5c68qyp6JCflTNvWNdgHLplHGjgz1h6/b2eQhbgqsnw8irRj62vN2ypLn1JD0QQPTaDRK9vo8/HK
7ePBu43LWS4+XSXpC9Zt86bUJiTAxCiAThrFCf+tWksS1wduZRE5W3JvmT+2JVeoVsXjVDqqOlBO
W+yoDGkrDMcToWrocXFuXAkdjutpjlEGbZa7rB7Iy8b0y23c2HjO+s45gmJMHkXvbHNvdK/DsaF3
vCkFlddcuimkfqKdlHhRng6W2PDCg1RRTyuMSS1TRYOuqDqFeDF8SUITRJs5zsh+9raWJTiFQ0Ff
RRN+40wzgkYxSC5dPwt2uASzf5zvyryNt54qvujrfMva/KAJpUBpu1Fm9OAYsYeGESb91qFfhdp3
y8JCHE549dLqYwgQNIyZkKxtXS4SKZu9GWftppcd9O5wCmE1LqyUCci82evlqxFYIU1wCheVS0RF
TkH1CIB8fo/r3N0kTI7pcSfgXRMS6DhHEzDI6ldvmG/S0bt1OxaoZmh+dCjjFCD0EPsYJbBajNsk
1dPNYijlh3ysB5ohj50m6jQr90zlQsjpdeR8awQvXVtFa0CvMcnFZeG2fWHNj3GyjukpZTGLoBsH
HGERZ13vHjx4eJu5Uq1pvXXPWRa7Kzgc130aZhB0uQHT4GuMVE/GnvlQDTr9yBfiaXjdqbyd4jg4
DBR97FB0J1a7PnuZcUlekWNZKHOYa9/Ec+kHGPpe+6osKPK0eiq6dOkcLFHJz8Cqqi09pDEI4k7q
IzUH9o+Sg9Ktl+XmuakuKV2Dp3qrQgpcfKe9ErTgXY06DJ7LYbKTY1zW2d0UBF8XaO1Vg9vTd8rp
jI1ZPhhS6B2RlXIbtp29qnVFQ3Uaj1SV29FbPce2t6orabylRlgdCjuYCg7A9gGg4bhmXXb5w7Z3
XJh4Q0p7OtqCCrZ0Nsl9hJlVncMJ33QhsrvBcsxhy7ZqsfDawbLkIwau2ZGSuRuXuX+WqfnSUkaH
HN6GfjxkJdPQiV6bPsy2cMnCjZX38kkERrkP68GmHJ6tp16lyqzXdcMmYlV5Rra2s8p5rWJmqWHF
5DMwGWUgE1c3EVrlfRO20wGeLpEio15IbLszfpJLjYHwJuOL55gp5LjJ5b4yuPomrAOLnLFrbL0Q
A+LlSC3sRmxkmAd40h2JrceQ1gpUbkqtgZdHPqrisvX6aGfA/N0DrziNbmKtUg3k62pQmszDEJkW
oSAwhSkUBvpiOdqWyDIUvQW9eu9cGwSOcA2MFAkNZq7l6B+FaCi/wWtxUwZVRAW9C0mmsZrHZHB7
biEWKNMBMckfLbO+G2gL6PaZdmykQyex91HiyNqPaWV4dzlyd2iCFnXuRu7uyjgMtzpwjYc0ImZI
iBGLSTc61fPSJPVbI7FXXWfuGHxnsu4tMK4FTu4IlM2WLjwihnA/3pt4wJxtTUCNt0UYo6MxTCB3
mbhPBAN/NtL4if4rH8Dlu2uc86jy3PaRGZmvf3iy6sy1mSU1ua3Ou2no8GAHkrvPiwMBec3fGlda
WDvLjTJ2JFH5wNS6wRkh7C3jhOUeNRPlyY0XnjgTpr4jfoYYy7SAzeOqzAWgNZsIcccHfmsbDs4t
eCqTbQbbPNQRFP0p+XbzBW6DK+Shn7mTaofKE4rFK9AOU71nmrg8FRM1HkP+TgO1TU0vIURt8tno
OL0uPHZi+YIPMrN3Vv6mC4qjdAy5lha2EBjBquqM4SPp7Jsk7Zq7NkspwBzUuVE1eO/qpmmib1F6
GwqM7mvT+y6y5T6e1JdMBbYPU++xdYprtPbH0aVXN9N3HH6tzTRbBwR+6k8IY6FLGKycWCWa0OHe
M4XThoUwJQfBnp5m1UxFO4H/9HNKgohlc6TjTAN0TbZB5LT381Rb3h4NcawOGPtz40xUx9ZnuJRf
mh3sWRiye9Q48mj2QfFYFWIOzzgVat6IjJScFtl6mWT+EOSI14s3wcyuOxckQxZuxmVcbj17ns2V
4zUD29w4cI7u4hgOd70QQ3hojOfR7EMAr5lprCOM1/dhz49cikgRj05gPY19S8hi71aXiR1cdoZg
poqwS2TGHfIaATIyyssNGlX8bYLE4chVYsu2m/IGO81AZDC275Romo2+wGnox1xMFmPp7Hp2OVNM
W3jWEmvVmdEiJtb4P4aeXkOpEP6WvIr26RgUGzivQ0yUIb6mh4m2VG5w9TFBLvcxUE+nvMO1N8av
Tql4I1o8U4dizthB5M6Oyo7Jlz3gQk5YiXVHAyqGLOHegxCnEqd/LfLQ52bS/xd7Z7Zcp5Ju63c5
18UKEkia2wlzqpfVWLbkG8JetumbpEmap98fXrVjS1M+0nbdnYhzUxVhLxkBSTb/P8Y37qtsNffe
uFandBi6g+83uySR3nldDdN5atvDCQpBfYuP+RKs3Y2rxhUuTqLo0XX2nSpoloxW3gNRsdIrF4cI
gGpVhx7I7pMuJ61BWkZ8QiA6cA+24B8AQllXqaDcS9KOcyLLUe2W3FO3Oely56s1TWdjD++DfveV
ltktxklx6VBfRr2+llfxovD6mTWOTzddKkhRma7u1mFGqtiI04kmV7QIw2ooeSYpO+4RcIfksyOq
tQfDkKVz9uBZ9MMIPg/uCL4oPkNtL6z9EJMbsp8ms//Y+cgKOVMFJHlBCPAuk8zhf4osuc1IA5vD
2UU3uHTBGqWCGYE0UjckhWwTLNaPie0EJK05jDZN9MalrDO/j5LWeOxwDe+xuPG24tKEKNms56te
ObCWNmXutr5RuvM4Rua4iCewEMxw1Z2U63BIMYKFygXoUdXu/K3TYsW9azDsFrNV31uadp/lIIGw
DzPzEAHZDYgTQAohInD706x8cdLkbnFPhdmMJvRJh2HtyrPZWwusOc5HBgObn3Eg7m3FfQ45/Bcl
ZDbU2TDG2R6XbsP6nPN+U9WPNGe1s91LujPief5QLYN/3yUte0Ir6/1HLM7qop98zLxsMK5G2zND
u4OT7W/seW+cjW/xugBDoS38Uwyu/4j8Kz8rzH7++K9GVmodAt/aZVKk29eFubWN7VNI2SLMPPMr
QbzTxb+QVa45hQ4aY7hKT01S/LD4BfN1m7vXeTbGlLaDhN1CdsuxM78Ws1hu/rw2979gPPzvynf/
D4mJXGQ2//fC3VlXfq2/v6jcbT/w3yLsv4LAgQURuD5xMzC4UKb8NwvC/MtFjwILgoYE4UwBP/Xv
0p2Uf9mstrbnYxvkRz1+6t+lOyn+cizT5k9RMwKQ4K/+QFC0yR7/p3BH7AGaGxclAXSJTYCz/QrP
pSoi8foeJUwbKst6coVkr9U21p6EPIM8G696R4YjNunL8fX4zaUPxALJj3ekhCwsTFh1uoWN1AWc
dyNeMSEhGzhoKF+Q8PRwEsSiIXyM+OM0deVjLmkN5gN0rravl3PsSHezJJ08A+IVGUgB9zkw93dF
PK9/T7SLvLJN5yWk3J7bMwkPDp11remA8gF2X7D6pCwPaBWzRal34JKv34BH3dTdlJmUT+1Nb/b8
SmLs8UDRFwx1kCpOD7N7YuW+t9c5OmxvDuQ7XMXXb4BtqsfAEYwugUTp5fUyq8wqEmY6CocTaUU5
gbUp57fQTovlapzogGQwGd5577+5SRRRXE3Q2pDWMawcElDVl07WccrwjNAoq3bX9gWYNiQpp3hk
fj77AG/+GU/PpcW/6LYvhxljy+ZCrkBRhijv5U0O8ONs8rBU6JA3nO36rNAPqShswrfNun/MESRT
UBuFcW97rQgiGubuvSp9+d0zmzLYTXab6x0CBFHv3TaVWJfxumIec7KVBF/kqh9hN9l/w8MyvxAM
TJOxtVb/Pq8aoU7fvpnfPTsGCIuGQIGD5/nlvXSZEqVMWxgp2vQviaQvTqot+7giD29fj5a7f/t6
vxkgjA3gNB5KRwvN4svruaojXW9qFMPCcE4mPdaXHIlHbA9eASfLiO/jnAPH2xc9lkgzEdFt8h0J
xI5mAqCHl1fVbkZVfcxUWFJhR2ywCKL9cgL82M+D0IBdxxFeZQcOYeAdYYEc7JL6VgKn6Z2xut3f
0djxfaq1pmnTV7Fpjbz4IA2aAI2dsHCvIAPO8eCIkyXz53vXZBv89l1vw/DVpTDaBHRXkX05R9JH
a+xco3Oo7qAf9i+cgn2MSsf27D+4SsA8b3vbHHNM3KfySXPZE1uEuSCxa2iMeyQu3Tvz2Ot7Qd8a
2CwlCCCZYY6GjSM12pvOaDixUwCp0T4yyRteb/3x60FXuT0xGyEGGsujFaTeTKBTijN05j86RfnX
nTeJgzOSJJw/vxRiWyScTJW8H3F0KZk3hGmlVLSkmakL3MIe0I3c3OMxVuGfviPfo1fnuNLFJeDa
29N9vt6IkkJN1bThtOT2zg6C/BScaP3OVV5/ZWw2UOTbDmPNYRtxNOCk9A2r7LiM6QbzPm9JFhR5
7H+DzS6gymQdbf+YrLZUrnsJr+CEMhpFAAsfztv3+2qS8dFSC5duIePFxgz28n4Tz+2MUVa01al7
7nzAk8Aba3lRztThcYTbkZ0A23z7otvS9uJz46Kb7QyFto2kWR51Kb2p0yrbhmhd2nlosw7uQNFZ
IaREjvoWrBJtDn6E8yj7Dx68RavVpQNJDxcDxsv7JerLluA8Wg5NVNlM1LlhnqcWvqPKuuyMRIRT
gIw3dzvrYtTNDKCQTK4t9v2dMf27B88YM9nT8K1iOzv6RUZouYjxsElVWR9ij76sQCygMaQLwCHR
OMdi2r2zgtFWPn7yiKBNtrjsOMxtXdn+/tnwXqU7QJOAbrPNCOfYghuSKJU13kAbpYBciD47aUaT
tPN+nAk9tEv7Ubs0fRuVjAsKP8of187ikwPMKQhlhuPXrabg5mbnZJe7yz7zyNXZcShaftg4XR7V
6BjVWeIk6VXaV0mP6thy8GiQfUj1JMntfbeI+tOIKmrapdJP55MUHVEZJsDZruCENv3eA0d1Ttkz
uc3jQJPJxtpTh46PmG7XWCLmBdGCvJvHtf3Q9tr8qnyIY7tWlPQdFkwg8w4cSXA3rLKmyDnUy7q3
GnrXoTaR7O5mZ1CfABMPHT2sIqH5QurgQTFy053btQGJWXms5KkztsbfcTbLT+ySW7AHltisf2t/
QzQeVGdQad6pp0znds034BRoIxMqlWnLy2yuyqemGVrYpZmpvoFSoYTYBd4a0aEOgIXYMzmSXkzf
Yx7lPEbTFJt/T7aynpyKjvKNslLbi9KlR1M5NQWJXlON32BXxSsR6CSfbqPH7XCuaN9hV9UJKaZ9
o3IBMrFNFVY1NMkEZXrWQ1dhK9gZmcY63wQloUSytouFjMmpx4pUSv/KsHKkxyt0Uw9+ZYLBctSt
4UVgXkgXdPKYHJCg98aHyUIHFlJiRQAwDpnz1E8mXArdmgiml77Vcr/0uvtS0Tvtyaxteo4MM6WU
VHtNfFg9ejK7zEJ8F66paq8BpaNaJkQZhdmmv8JZV6+Oc+ht+vCHfOhp2G+JnMhEW1umkSFc8DxA
1OpPUzZptNs5C2DktsEY7xDNIoFE6lN/DsChTFEXdMZTWVPI3jHASVIHGAIGCz6WfUla4TjufFSr
n7t2cgI8QYEi2xp42NNEX3rekQA7f/Va6aEErAd1k0oS4NHXD61PEqO/JunBcdR6vaQm0WnmkLKB
z6n0nKSjq6CNkmmL0GcgvjNyyWg9dZd1cQ8jtqg+bCHeDqGT9eIGc32S7Qs95AGCIWIA9mOaTVfZ
VBY/9doCNEO0V34uXTnduKs5VmxJ2bhguyySawuYH8AgxvV0SOKm2orRqvzQVpb9YE5sn/fIw1o6
1jbQmaQ3x12lp4AQZnee8mgaPPdbasr1Y9GylYACNP7SmdXZdw/v3rpLRD88AbBGopeWWyiEDZAP
420mMzc0Ddqpu95X8xncUxXwXc4SfmG+Ff0TYmN/8siZ1IehlWu0LpP4uRRkr4XI9ICHD2O5BNHq
QR8EQ2C7YxhIYVykxMLVEWSYpIowCq/sMdBuwO7WNV95SuDVpSsR3lHPrEeUg/RQy3CoqByGY2Ia
Q0SdCAVfvaFU9iRzS5S6Q7t8y22JiKQzVHYzGD5WtwGY0rDL+gp2m+s37qNl6AIATlF21C8ba9pD
bVMObRwVfB9RYXNgQTf7sR6K5baa2KSc6NZNKH+11WlrmvHd9j07J4RcKjdkZtJPhtMGn/uVj2gn
AGEKhHD1tMFkAk0Zqa2CH4E/ELLXUVO8ULMAwZL6C8CdNFV0y6bJ4qDeJ0lznw0jpo5sbGBY2IvV
XxblIGFJjWbp0tjv3FtAKswG7lwXME76tHkgjLJAJImA6LscVsBInD8bThYICM5iPulIJCZgV/re
7EcGbyFSOS+a8Y5GHX7eZKhRvkw6p8eJ/2mDG6F31mdpr+IPhZNhuNMtZO5QeinR6q7cpmeRTnjE
odkP0UxX5bM1df7HFizMcCIJkP0SkCJWntnDpMjPnYB/EQ1uuTtUi7LbV5YAbZdQrL4als6jLL32
xY/US4MrvsT2Cyrg5m83t/opkn1DFbAV3lRGJSDvC2iMAFw47qQfTF+Vxd506+4XbU5+XyXZdCGK
JevLSMpzEqZ90ELuVZT/dZ0sdSgMYZLc5iPySDkyo0N3Jc1/b3Fm/yevc6rvpqGQOBMd1xkivB0k
BPYkNH/P4wTjApDsLppl5T30hlF+WVPPpGwLl7ugj0K9+Lyh4oSSfEgR/AxVPj2yy4TsBo5ZfiDM
MEUVD8ykOY115pu7zFx0GfKnvcnS2s2XLfpkxJFtLP/WfkBecrzwMRBA7sZWlLWg+nBez5yGK00j
6AzXTQelCAdFspvNxThTukFAPZFajlhHNKDC09awoHzma32ZuxMaC0pSGT1rwCVM5lCiYRip2jBO
EOcXH1Qxxwv9yYzw42CJ44eFkwiqTGAhxHtKu4S8Nw3MvJMEX0HZIQ3zNl6/uUXdp3tG6HJfQQjg
aVQdy/ciiAo9rG5jzzvVmE4SjQPmTf7WxfSgiei0sTlUQMsXmlJn6INRlnkVEh7fiwubNWCiSRST
UolhHIoj1fHWsi4bl8i7sC+3W6AO0X1SjmrSKCu9ogBKFc8Q3QwQPEaiBx/XULM+2i5pBDC7wXzv
nMWzf1Y6xhBspS14koZ8OuK6gVM9mS55GGFBO/dvESRpeonFtf2iBX0VkoMX5w7E9VDuhszOL9lb
dSBEYi3+9pRn/nCN2o48kw0UUh8d/4Q+D01x8Gn978kcjT937NmRj9s2uJmpKghp8Ef7u71OAwn3
a/MFYIz8EKfk2+/gXnY3ZYH6xGjmvGOpK5882AI3SDGgEcoMvSlQBXMAYUbERZXDYMU7mx6Imm3O
sia38M83OYYbu9a0T8Gk/ICFsz5J0kc/YtxCcOKpLKEu2dMsQnfdP039AnRepRX5z8S3uleOXTv9
ab7K6fO0Cva0PDjzqgHotxA76o+fNZukr/MY9OIsVWvxMcYrx7xqdX6GVrpc9rEDdOhSSS9/dGTM
uShA2rV53TXPsC7QyBClWi4AtIDDRdgMxvOu9dqEnhj1Hvr6/Df4HYLlZzxWFZsiYWNsyjU48d2Q
a3G/NksM5L1a1s+qcY0m6me5XKNcDtwdFGZ68yNDKKDAOQfd3exMdUNKeeN9VFPLzGzNPcGKOy8F
zRb2qCODQ04mwxxRh4q/jpbdfe+nvvjoBsIkihG1A/jTvOkfqnQ7QsZ9Jx8ZtN7HtJ0gGo4lrHHQ
vLMRidmv6ojtoAoix8xcOOhlgz/Do40hdqaFp+oQ520bE3RB+Dsh9WWWQtH0QdoBwMtOQNDaaFhK
y3qE6M+C6FYGFH1lrCT8EHmYXlpo8rudJwvrG0eRdkQJ0GXgv/HYfVP+3MvI7xabPRTKLgqtlcrg
hJlzuQcbG9yZo3KDU6e3Gkxupuzvh5gfxG2VTg+CDMnT0dQLzSUnr54WzPV3ju8H39vKXD4Kb1jW
CBsWQS81Acxsv2iv038xzPgJAR1WLhaCjdpWGggWs2Cqb+Fwm/hkvAqNTk6m+AeFLZFADj/OzZ05
JczvhG5OD1ntIpSZ04V92pCPUPPIgWbFb2Rg3HR5whbNVVZ9ppuEKck2jOK7U5hs+FbS1G8XEeNt
K4Wlz9uupXHrjRpxAjuCLDiha7Nt08inVvvCBtCCDaNdb3IjBvaT9V773SR4lKOHsOKMqJB+XXZt
olHiJa57SnRgfzLDF9o7rCRwRMXinjbDKHgz46hvUC+xO481MopdM/dOAWakByvvThqIKfmqxq0j
hb1iHkqnipVkFT8ctog/+pSo311L9YdWeKKoVM9VjNctcyZoXuRrpNMp/st5j5wjI4ma+Iqt6aXG
p67zFjs0AaxgSWIy/aGQ8UTaGckTbvNirSMoWZmxh0+VuQcIGmDokjqmLwB7denCwSpqxlIXN181
myHkSnERkzhhMzOHNWGxSAS71LvKFRzhg6fnmXmAHeGug14BRUN0MzzYdTvsQ+I1b50sXtAZZKqx
if0ZaRqUywA+aYIcd+XZyzqiwe1YRlGhIsBivWdXzn+9izuJ7wvPmP7hJlsDOqkkOGlbVLzCuVu7
07mhcxyl+BfxEWiPjHvt6vlj7lfTpQ9wFCcge/2zQrQLSlsOymeq1gw4NAfO3ajn6TygD/FZozbh
hMCnufkl1fwltrCXWLVvqsOq2A9SsG+tA3m6A94DRCPVvjWc+Tb2wD3vcAR6HxfXNfRubmi4hn4z
rvFe0L7oQ9qMxIUY7Aua0Mw1bqelZmZbM0fcJA10xkEMbOtVjBK0s3HWBvbQE+ac+PN13q/tk6xz
zC8opJL0hNscurBRTVvd0sG2H8duyWCtkAZv7PxADDXKuADqWGr2fDlJY47Fnp5xnEa1nSMxIsF7
/dwPnTNDU0A2fOjzGa1nWUswwDaFNzR2hjpd6aKyvDPsySBFIojskz0vDLysqg6T3yHFQBORzzsD
0OgnYyEhJuLliw+Af5cihNmpwVv1+Rq1Zi/PabG5TmjlOuXG6yC9xPoIcDxt3Ildpc+EvJsEqiki
Blw/qoa5+FuVIria83q4HNoGVodSnbvCzGnLp8nr5tspiY0fua/QRi+GjItzW2NSDadK05Zv2Lle
rck2p0yQhEmKcePtoFL4NNs5dPonlvL6p8Cry/7UXOrsbCDT4HsQLPZy4i8driVEmVkSra2gpACz
IPnmjLbJC0NWHRI2TT+ddnc5gC0VE9qneOWBKmF4HJUV0ksUpzWRKJiG7AMrIsIyqoNGfhgC6Z+m
0HsQ/ZF08HXlK0aOjJTzsjRgg7Dv19m15WjnZ94tzg80592Fn+HYO2XzxglunoLsk7V68sGqE+YL
N67IumnTOv+wsFkIQl4clPFa1elZN2AUIRnadX6qos+hznjDnDwttXQodCGodiLdd+Y5tQnp77om
WcnTEUCyKdrky1mD+9HhyIj/4aBzhaeyyfq8PGFlLctomAqsVunqZzhOvQ5vk5MN3FWS5sw9mDEx
wPssl2zh2r8HK81VJLFAXhd2sX6ZBzDOPcz3L2qujC+lSZ8UtFNjsaovQU2kkFKU5wNWziE0ppYY
uwL7WnLgxNh+7eoh9rbvn+zultAIQuzbKvGvgeqY93WWewswpQnePZVG8zuGJIfwJvw5BRq5NCa6
um+STeTsjbuiE/mDHCbnsecjns+qQTk/lmxa75TjAx4PUBoB8e0T3PZNLiSSDhlv8hXFCWRXUpa5
KJiE+eOi8R9sU1bBSQa+uYnsZmRKSfkKih0tupKx6eAqOpts7V8GqKp44jpNz+zOcgXE51SxJYWg
8s3DhNghU3f6+syj3q8jr+3y876oR3yvXYNMHauvR+sYHDzq/iEQwcHDgJfs+jyndFwGLtja3B2r
qKtMRaCTjSMUveqCAWJY+0+x13cfVGZDbjILyBJUgNzaOVSKCk1YV1b3PVvYaO5WNnuERc/meEsE
tJFGblIUj9SWOZlm0xDYZx0fM2tMY5mUP0ZQ5OdbDgllNKfjfLmTvZCK3SFg44i/9YcPE/rKbxna
claiYTFYDAG4frbSAUQhLVESh9wKkzzyoMUAE94YTXEiKPT9pD7vX65s7XtgAVn1jSVuvuxF5abR
VpLEzm1Om5pS5RgDqK3LfWJKt45gWVaARTsReyEI/PhGdSU7mwSdkjqnfpJfcKBYoP+DuR1D1Tvu
egkJeLLDRVNT2BW67XFrkmPG9n7WgSjuZ+6tPkyj4YRCo7DqBtvlcGRvovHE1um0J1Ref2P9HUlr
Qb97NRdxIs+IQfPqs7wpJTsgz20kDORtUOZuiToXb/Pjv0iZESYwOl4uVcSbVqv1boJDcf2vOi5Q
WlYTrdUSJWqEos877UpqJIc/LdY7PpYmh14SnbjgF2TjWcnYZc2zCa1JgGeV7cmiYRmsgymBvCdQ
vz1UMn6D1jzVSf1Om+A3XZKNEoUYQtIwEKY46pIMsUEBMMWL0bgbmKLq2gv2Uax6SDE/zUOHS7Uo
691gFOk+c1G+JaNDPlAH4OntZ/CqFUmrC84Dag+EImhHjn6RGZxA1VV+Q3OgS3ZdPc0saRvnbELr
+faltgbTy96IdGxUw1zF5mM+jrwpJ4U1S/LdFWAuTlVZxntpm8v+T69C64EejCMA4vCEj25oEWnq
gIKF12SaBApkVXaH6Mp9p8fx+rHhqBU0uPBQoKw5FrUMYpp96Co1fnumc51WxUnqFLQRNGX4t2/o
dTvFhecV2IBrLHzA3lE7Jc6VTuHu1aHRpea4n1rHQKXnu/jkXXaq68h+tUz64uoPL7v1U4Qt+TQk
720LmHneT1k2OHCstqaZ6Sbn64pLFcFmfiG8ihIrcrL96GF2fvuiv2vi2NSsYSNt78456mHZEJ9b
wfpA0Ztz3Qi+/zDlCv2lrL8h7F6ink81jJFmv/OQX3+Q3C4tWLzZFtsBmqQvb9c08EZg99s2MhZc
j6SckOK5fotHrzXtS/z0VM3cvN11bTdeND0MpVCtkHZWhPbvPIVfMb4vvhR+ERyQgrcukUQf97Jk
X9HB6XgM8DLau6KfsSJCh44Q/v8Y9aRBwpAHh1m5wJQ26DNy3MrTwCGrqki3M53O2gNsYisCL6Ju
kMJYZ3GCkbuxa/eP51B6/sgLHGFJ+qz+kagCIa3R15ZukI8bxWHBpXQxl3F9qcW0XPaDZe7An0DD
G97rtL6eTbYLIzXwLFRs1qaHez4+RUlooT9gAPFwNX0sgw3KDDr79O0B+bur+Hx59FMl+K1X/fl4
7lu8fNjVKsu/qhvvcSY25PY/uIgntrtAqGX9It09W4f0iMzAHEsOU0TinU4C+4deG/+9Ib4N4Rej
ykfPh1YJKKuDi/b44xrtudPgJnDPgBi4tidN7ddyg0u2+wBR6ErsRNCRDdo76e2ItzZcMc4ARCaU
NEpxtp9W0sou/H42HgiA9b++/RB+5Sgf/3qAbCyLD9ExLe/ohVqaVJuYc1nYVvjfSbh8Glt1505r
c2EH7ArLnvSJVY5UZLzJG69836n3cA2nazdZ8GQ6MxVckU+f3/69Xk1JPDXysFxGm4m0wTzq6HfB
uDiU/ZuwakUFKwaaea9FEgUV9t5V6R9JWVcHsQTf377ub96Wsw2JTaNJydU/mpA4DGH7EAyKAt47
BTuffWxM+Xcyq/cWs2NypbONCCE3qac0HYcG3stviUKzNlas9pi5Knq7LY7RqlzsPdJqyA6kTeAh
y4Lrpq+9axmsFfjB1XhnItmc58fDEw8Ge5FNOsj8d7TglPiuRzbKdUiocAzvCw05XsBqBxeo44SN
mplc1uCc8tL8tTUG64sdzD+7wQW+alC9UpZBLKVP9FWqgAigOV3JYAbjcJ8ulNOStjMEvad2tkJF
9DPllAzStauIhnz7xf1mwGB7tyQSBZOdzvGLo66LhFyMbECEM/6QSebfxWzj98jJ67vVi43Pgl7P
1Wxzznr7yttrOvqCJCawX8sXo+Z4U5k65tCaFHbCiit/IxnWPDERvt6x2zTv1BK892n8ZnIE7Oyy
+8EvyMJ5tFrXNH4tM7WqkJhMcYeCZ/yw1PjF376r33wIyMotkIfSZ1d3PC+wwmTEPdAJrnmx92Zt
K2asJPsAKk38w/1+ETD4XNT5K2796Amynti8PHRSCKmPxuA8SIcZBkJPB8QmFHZVbgnR44XQBq20
AWj8MJmC5oLJt5JZ7Uk3VZ9EhrOsn2JipNQ7k8/rJ+wJphx2JL90aM72zTxbGYj9SIpRV2T0GCI/
cfB402utknc+vdfjhq0lwhkaWUwD7GpfXiWwkqW0+YZwAM7Z57rjWKm7YDqtkeleNzUFnD99o1xP
chJAcorw/BUp1ihMDiVcz7Hq7NDDcjvQEYgPadObfzx4uJQXIATn/xiqR7eWUZot1dyWoTeO3Znc
ttFr4c9nMiNw7u27+s272k5SyOk3ARhnuqOnWNBZ80pGjC6zZoPpOyepxh3/9lV++64Cl0USYCby
xKMb8kVqFvPEDcU0OnlNsruoqUuF2FRoEwIWeGcD9Prr48k9u97RMuTNyswAW3JX3bjeK9eHpAP9
7AD57D2B4u8uZbPWsdDakiijo+mkA2gzGbCmQuZqwDqOB9RgKLsL4mudd87fv7sUCx1INE6JFIm3
p/zsu0qsCbwAgSW0bgfnTA9FjLcZDHVjDkb09gsTr98YGniOMj5kELig5na+e3Yt2IN0sAe0DTVg
h2/KbdAAOjmBP65l54emAVw8Vs74UFhgMgqiZbAP5+2NC6s0zIH+YHiDgB4NCMzp0QytinBTiHc+
ydeDd/slGVQCEV0g7aOJxhzYN7Yjk6w7F200izg+kBwRHN5+Fq8fO3gmHA9bwChVl+OzOc0DZKka
SqeFHgT/fVWeKeWuQAukeudSr0/NuF0s9rusw5uK92gwEbfiAqcCiCeztS4iWjvep5l8ahryw1zv
yOoD4KX95b1d7G/etkOvkHXRdyjsHEcOxAG6J4fNdKhBrMW7Okl6+gxiONWkfvDgmztefn/OUF+v
gSrpCxLumpM07ZN9S5TFEOaezh5mUdyYNHk+CjWt77zq1y8Bmafr8lsi16byffRkkmCYW3NAANFZ
/nhvEExyNZp0bEgpe08M/PphwAxi8cJzwgTMgf7l0FdVQYrJnEEzMEgut6zC32ka6HPUDUtzA5Br
eedjez2Mg22zziLGBLnRkl9eMG/pFqmWihqwv/7Bn+wFiOfqdu9Mwtvv/XKbwMbOFswgG75ZHHtN
WmJPGp+MuJAYcXG+zhVSupHqKxo3QhrQzNHN1Jvn16BavMP4/947/M19UhJip+xQR+MAvP39szml
6FcBzgX/AttoSGDNSGAnmfX3f/q5BhRCPGqU7Cb9Xw6x51dhjuzQRpCSRwCrvhsWfYvqu3qUJUvN
21f63f1AxPYFvh0WafdojlxUYmSTAXG2MAlaittKf/PMoP349lXEb4Y+BbvARptMecnyjobH2rQY
coiJDGejG/fwTujiwEuZI0jU8CQKsMIu0JcI0iBNr3IZ97M7/T3I3j9pUVodaNUjW8yXIRRo6P+D
QcWw2g5gvrMdHl6+U0Q1MZsuEtSNLO0/9Ki3IOvSXVn7mTYfXzNHcQCmh9YFZDEiA3/n+q/eAc+F
UcOsjK+JN3E0LzA54nKWYGuJvSseUiMorrw+rt65yutjPltr9kdUITaVOhvOl7dZGBPBu2QRhiaK
ioXCUJqe5FOMXrCGebLDwu+fBrmPYEcgldtX6frVEak+KVAF7g2S7fedUXoPKb2g6Nfw+P9cuP/D
DPzsS9lyzF/kjO/79mtS/3gBhtt+4h9/qfMXqwTINUYk7h6Tt/Y/9lL/L/YLz0LIeZn/TYaz/9rq
OGjxA44wgOX4q3/bSy3vL75xsoHYkIttq+f+ib3016n22WSMvdSjn0BtJiCjkVnffjmgJn/sEhSk
NZwnvWWdQCQANGrU8EjplbqANwqOFcG0CJRC2kB/Prt6HSPwK4DmMWOX6LXmij+xYgnhDTYtNLex
Ytu7z2TqQUNGH9JGAB2qlrIPjLO7Z0/75p/f9cWxk3vnl3xxEzatEWpyHt8ddt1fxZFnEzo6HQyE
pf45ctKGDuA54CD7YAKyMQ8BOahetQKfchfk/STArJdxJuHRTJbzg25/mTzFdTzaJ25X2SPa7nUp
PieeWkXUW3WF+YEeJw082x6/jrSAxl2nhAtiwl4aN5QtIgMOLRKmEe57q7tvDaa53Cnt5oYgTmGf
zFUG12vECd+frDpGJjMD1NPMR8osw3qt6MIGJcGh+xxaVpRVqw+6RLTqBuVl4IepZSwiMlUO8yVF
hP7LdTA6wJpb4yGFqlOHqPzj7gSQSv3TRkhpUzK2cnWdiUw9+VbhiosBougJ0Oi5D92pDigMDeXm
c0BChp5lzNZxj4KJfmHbEES75x+5JJjJoYpUT8vdZLbVtslvlydoBmYSzb0ejfsVRG1xyKUGlrDM
07TsCe/LPmYCTlHiltl0kqKaJYfb73iOnVHUadQPM7IZftrIdtST9PQxDRDe3QYcNOHnxVi5QvJz
zLu8UkJe6SyplgNKl6mI9BoYYE8A6TwNJsAnvEk9uQfpAiQJbEXs3YMZtyEySNmupz76s5lO3Dyh
jMnK8oBeml1rOyfpejPaQhUH6HLQ3KUSKJrWTMBKdqhcnMtJD+NurD2AOKat7DuPSiVSoDzjLobc
ap+2ln1wBhfDup0oC9KITNLhvB1WGL+O1ul8WAIg2KFK9Kyuh9Ru21089c4S+QlBA3tbalOdla6L
Q8M2CcHysE7agD1K/3HsOVJGaODAgdpyTD+nNWHlu9Jp4ZDKeKp/RaVADEdwXamnKavynxDWQBED
VErE90Z28w2MHdAsGJWIBUCe5HwViu7YOVuViR1CDxcmHPwlW/Z9PyK4QFhqI79tZJI+tLKYvlng
wK1t3Rz4ksqV7klWxO0QyjgerQ9rJ/jHklnwjznwEBD8dAtRCHtFBDrbOcWN8XT16sYXzYwcMSRh
yheHDUp9UwfKFJHyJm3cl87gO2e+IfjYBuGvGnYN8rrDuIgyjZCHzTe0jgpSaf/5FIeh09hZWGP5
J1pZ9/OXuYmlc5oaywqGqgFLiWRjsJu0QtZnl4BzhwC+Q7cD6dIg+GslwstPM4qi2Ykyd+bCUFva
J78vButDWSDrPfwzXCFax/IRNT8vvTIKpoZ/Bl03pVVw8FttahCXa11fpsXEwm+7JQzwvPe/ek6i
JQpQQzHodSIfqUZDuMKUgKo2YQuPpyPvb3kmCDQzlIpPRDQXl2RJDh9cMRmEDeSp820GOz/sKCB9
R1tnnlJ4AxqXMOvq3pJwSeiwQ/4YUG/5lj5NqvpnMs5dtNYY5Q6uURXXHpnpm8TIzGDfkI29UAlH
wLQjKnva13lsfp5RJjP1Uy1Gdbw8zS0QKJhw9UOA7HFbDhKyxkozuCiXLEPqYNTpFI7FaIVjHSMb
aZrykxm3wZlCZ3hFe4F004pgnRt7GtoRMZxvnyawFVDhLF76UM7yHicXB/AGvHcSOqYehlvfmkbC
z/+LvfPajRxLt/S79D0TdJsGmBlgIhhOIe+lmw2lUqL3m/bp52NWdXdKVV2aOncHOEADXU4ZoQhy
8zdrfYs/Ac1tCHSYz6d1J16C0GiwghofNKZvotikGc/kh4WxCeK4BlZuuNN1WjZaFJhTLy4dgmNP
Da/iOwAietuhhCajDGHZ5NJveKT6lshJEFKFoomvpypKRz5DGElz0dXg6IC9M62dOI7VXeqq5Hwy
p3c9GZoH1HroMGYhUXdDkii0AyB3+YD+6aabm/Cg6g6q9ISWrve67mn0B8YNYPcPqT+kayrnclel
XLq9qkizdeOkOJltbui4j9SAOs4ziBr10ecaPvkY6wT49rCZU9Skusii966c8htO7Dwkq8B3CDKo
gP/pfohwH5FhdDH4JMBuEEo2WxG2i5IFgQoWcZ4J5jqp8+R09vHarT2Yw69gpWJoRW5cQRGse/lS
zr61N/IC30PegOgkT5okilhz9I2U+nRTD6yRl62StspYQqSU/Ep5a98m5b1E3HrOoDA96C14LU6S
7jQfSJ4n4zk8MW2v3meFOz/3U6HA1ZldviVI3oHSihD6O4/GBKZzreJ9UiaKMOqqCcI5MtB3e4WN
v3uRQ+wh3iPz6Tu+sdWo0v4Hqnb7zYn6d6nPzVmIVCdQVFN3yH7lk6en7rPmjUMc2G31ndwIEO3J
BHqOLF+UGaHbG0HMdcFLpT7EvgR/ylHP+vraticZeIDFYixhQ/U26ap998gFvuSEJ1TO4947F5aj
Xg1DuTdd1HdBMxgaql85u2TM2nMVkEhAHgzhMleVObkveTPVVwlWyGsOzHzTxuH8kBqDOCovMjht
KnnmZen8SgCo8dBRcW3NtlVX9K9kdU8KqC24myB30BI/KRkXnB+u37TnuRnNtxCakM+imVrKsbap
+n3KLsB/Kikq0T5nGpCcJDWKdGWQadWgPu9hTAI9e0rTmZvdnInpRsBVDBuNDW6z9sMue/dQukH1
GKr23mtQWiGJTfFexvFMjIqJs3AVxQr0WQTkb20qm4dxMnARrQoHgsQWwOA4EuqtpQ+pA/Rzq9K5
P9qi6F2Env4CNWvJAqndXhRMG0qlX00APGHY5uItT8LyZI443FeM2kYHBZ6TzbvIcNkqzObENggH
cWcDfOQ78O7QWqHL8oouhyCcETE/odoS3iPJKyS/jLpIBIndI6kI0rTDLNDanlgJiqA0KG1ursAg
eNEPSllob6bbwSpFSRXLAKK7368FoeRB7wNTG0YZomcidNXncUcy8woZp0+8RWcSg1C3UEcrQcB9
kMoGI19bm452Pbix0QZl77vhxuO5iSrNMTLjuUTW+9xZiNMuO3/S1/lk29VOoMPUeAYgCVsVQ08a
GjTWqrt0qJTiUyIvjZT7fzLVSSg6nw0dx3l66id++xhPdnXFE9kDmR4PhC9Kqg5giVnMkwuATPWj
m0Ay7fTS9c1dOtpduXVHi8dH5hvW3kqGPNwlvQLyHPmIBvsZsTC+MgEdr7V0qlYbrIRxldV2Zqxi
v+8vxeCS/ptGRrUDzOsf86rzvY1JgQffF4/Zflr6Dg6T2CH8pBL6Ombss7ewF1+b3chz1a5s8U5x
dO5AgK/5DJHbnhhIbCXE5Zl8GfR06DI48LV8C9opOQ5paR3J9azsHakqiOIW8Y59LPOR61/TMaqv
fDCqcDypM55wghB8Ys9DfZ7yDMUCO5ZXtozyJNA73SdAstIpOnDXjypAPo65p9BsNPHExHCzIzcV
G/oZivWZMgA9aahuMuSHlOBtk541RucQg+2220mLAPAKqq3NmDjaeYps5Jk8C5/uKMr4eVl3jkHI
S4UUN1ao5VcpG9t21ZbVhMt8jp0Jj7fgIi2KsutXQx8vjP98WMw5+lzXO+iqJmFVeNRO9QJBczBD
tTVOaHwUHkJw1fd+j6YShXzhPQ55E2LJtcH4D1Hs3dcWCVK8ac6etXJ8aHd9ZJ2Ylechns1dbt+G
vEf6C6s070l7KFCejnz+k6WYxrrwpU+dfunvQr2z7ywc6k/g4ZgrKD95ttl0cTNk5fjDVEZ95QF9
mPiNI2kfOs2xDgWpSMNBz3RsD6Lr9GfZhqSAoIzk56IM/trplKaEt1qe3AAyq+ctjOHS2yvUuRYX
kI0ulUipQSD/lu/YM+OjjnnkwPPfOwBWVAjFi5JRm5Z1Fbp7a7aCztd0NIB+B65rNq35ITKa+b4z
ps7eGA7rGBe8GcQ7P7eOGb7LH6YlMZXVEDkviUr1QHNnGEz05bAQRkNKaGn37R4RYXPTjijNNW5/
jKxDvK/k0hBGJRtOPvj0jD1XeVhsGUyl3egQVdEPDPY4f/AKH7jp4IYBTMXC0OgArIXSnH0Uy3Sr
eVWECUIkb42d2+8d0RfXiFibZ/Q5/k04yRDymWkFpqsRyC4K0lhXelO4lw6375scRnJRK1qWR9WR
wr4uozmyggJ7cL2rm8l9MprSIjCn1fF4Lx+9NxhLgE7p1dNFb/oRdjaMu17qYhn0s7IhSqnX0rVV
WP2+N+3iZMJAsuNhOWAkNY5e5uJMJroWh7ejj8zcw3aX+M0DMvTwDu6dg3fA5rCA4bGf83FP9TZd
2FptPgrsTvMqR8V5NMp2tjYUJw1+WLO4BLnYNCuu9jTcjfbYHcYpa7cRVsC7MTPcnRtSwKN63Za5
6C8QSeHtk63lI/p1f5SjoWEPkZHOLYrW4ugh896rfuYekUSJoxaNTe8kLkfzwNPnLRrC8Iej1f1+
isjhQIA/FgFpls6pnriNFfgQBcq1Ig/OWCtcmdecktlZ7nXQ2qsYnx32EOS9FoDucGUxXd+iP3Ye
y9jHOAbFIMBuRmlLjv2aMEysVEnfXGLJR2dhDf3ZMGdvQvFT/aS0QwNW4WgnmrnvpbOOeaDZG6wC
+RuhuxYAhbYGg4vDkQoP2+Y2afJe7GBDKYJ72/aqkDLdQUvSTuBVYINvfSiSWudi1KcLIc6qUXVF
Nok/W9tMy6mvJRbINRir5EQHOHhltsXLHFbjCeWF2qeT05xmnauvFi7QhQkg6p6kjL7ejER78Wzm
Qf8wAAPYRUKiXTcYCK8XWOEA+SfmWuL6PMiqia09hlP/O3kd5TUh54ov35Lga5soU0djyKRG1let
+xuF8eMdwxuNi0FVwznpp/AKqjjdDZozEchhZxdtVVXdiXBEf4lojpsoMmeOe21Omh/6GKFl0VM1
U8wq66EB9InCvDOKXeq643eJdhYSLVUHd++Ep5EEGBoULuOZmryxQ301jHF3Y3u5dqAYZ5yM5V2u
rSosB56IuthUVhHZm7az4UBIEAyQaI9FUsaQEA21FfWQOFuy3J5J53V3Zu9iGU6S8RhJLTyM9B9M
zLVqQ42ycM8TwrG81JAHljn0Brhypn3jWsbdqBaPLecCIYUOLvcVDhvjofKwFq4xIhJa1fvpZTiW
9bMgMCSjO2/L22mUtzgQ1EU2Om5zAK7NjeOmmMRum6LPcVb5na6YfifDJQlomryYUKKxm+79+0LP
mg155MNuasN03sJAsB26FR3B+phk19SD89YYFsI8WrzmeyqK5gUsdMPErO5fR1zPTdBZcDVjLdsR
VWBjQARzgNlosE/Gvq42bd5r5zwA6++doaUwEsJ63UhYKvhkBijptP7lTmNaeCC6ZTiUNElXEPO3
wPi9OXCRWXwnYqXCJtikhCNH+TElh2plYFraG3bOQdHN0R5wOo8/ivVujRPQe2uGhTchXJq2QJEG
RA0A00ntRt2Zr4gG7x5rCK37smNXczk16bQtI/XM4zi/SbwCunmaZ5f5FB06fttdp3Xc6J6Tdm/2
gIn5ZE7UrJ+ErtcOG2Iytee5EfWjR8JzlZj5pmR+ux5BsD7GYaFfN02Sr8WcmgzQ9PjJT9tqr4Ud
80JXuymlTbYPo7JpT81MyrSyNKpt+uSSSEcnP+27OT3QThY7q5HOs5bHRoBvKDpL+JZU2TtJoBxJ
QFAEz+TArEcFQ2tOhw7T1zV0MH4HttfcCtY1yr/uhKEfuhweU9tG0+wzaavptIxdLSIgAFcSGA8L
ZOvsLU4tV3TxuY5l7El2VHYg4UH8d6lWHn2428zmquLZBcGHS3V6N/Jx2NaA7O5hiXYUVpJ0JUIQ
TuD9N2dpODvnppvdzRrVf9EXP9zS029F23IHtcCyLzJ/WNnD2N4rGzrcqeYV6r61hXZSF5568gp9
MfFZaWmSmZQxAyoECNo1AFkdu5HsMDDRDzmMu4YYotaqym1+R0Z9RX0ZzznDVHANQxREet3eurlD
BWg1tC8gYZgESRsOyy6yegaXNeDrKPBVqRN5lWn63VTbXYCknKSEMOrto1bo/Ac09s7lZA85+cFR
04OPj6mlyqHElwsjhfEA7og+J8ajqbEqqBKbXRlRVMFwIBhzI0ZjrE6pTPwkWLD8YjPaLk0X36nH
8Al9fP/FyvDPJuZQuuAmIhZFLfJpZVgTOTCwTXxj0TedeFjuxX6a7Qg+SBkCGykJfGOg30znbqpV
j389sP+0/2U/xvYK8h+6XEdnxbrsvX+Z1ntO34IWmF88FJFnsW91uxCYXDAzdA1io+72pZV11xrh
jTloa03/Qtvwx5UHSE9g9ibqQh5cRNp+fP3IFZFGYgwjX8gz0SYnNIwBoh/H06vMYZvcVqiU9MU1
zlcwarr+HXCM3W4BTVDRDSh5yHnnYUy+iYjH9CA7bcqOXQk8fycQ9GkoMtp6vCxn9qirZdepfZHe
/XkNiBZgieJdRJKECyGP+bS10SLsKJOBRxHIUersoiZiDq4VhYnWtGc6t1EpTjJKJewpdEIeyxj4
9MuqRhuHe7tN83w3N9rYB8TGUdVrteZkl3/9Nf/Zm2R/DjTN97nGeJ8fP2fL4rB1JXkrDra0fict
zSmPeR/yvnhwX6loiN+Iy2VXg9WYD/nnFsknu7LZmHUINjFKcPWvRrfBDTqSL+d/cRMsW7kPeyMM
bYKVNit6LIyELS1L3V+uRAbbgHxrkCvYB/3++rebrsXIMO4gI1XOOeeGaLcOUX2Y68pmcg4hKWfZ
OXEs44hqdlIG3fGYUj5k0JElf21xpUgALdMxJ1VtCNE8AhT+wl6yBFZ/eucm37rgLjIRHZufpRpV
IogBiWqw+Tau2z2Mpsx7zsK66jeYbC3/heAmIwsGDV/NWWiaIUT+Em/leTg5ZXQUBJCJfZZVkj2W
GcUs5wt6smAQrT2vRAPUo0qWbRCTAMAvg5rMeyGkQ75xA7udKViS2tuaunkM8pxWg1q69nYaMbwl
f2CuvdMxJdeWbjFrjWt2Jutx9rSXKkLXcTW0kXNL2qcgeQbiT/nF3WF+Es44IOsWPxZSbEww2NM+
3eDk4Rq5y1IHZgv4qXONqAtyChREBjBTYwmUU0ApP2sbRUPVxLE5HWcfy+KJ0OG7H22atgum/yDP
fFx2DDINYVd7DtE0OerO5OGAdHSBj5pvpg2I8GB145E+Px3N0YPRAJpe9wmVaLrEe6mcPJ0PTF0S
pB8u8IO/vss+HqaoP5G2cozYy8WAw+KzRDMajGmyU4n70huKpYIOCe8ds0Ou59WJEzfMA/TSoZaw
lbmZNB9w/l+/gZ9qmX8vX3kHfMggYwGDAsl1UCZ8vIlmAlemImmZJ0dxW26d0LApImeoJevfVjp8
zK598KUdPcZaCU4pi5rlZDVC81VEoirWWQWiITAZzkro48wqt7k1dM9FwkOQ7lPKg9Yv0AU4vUDa
uzSrgppmF+6PmLWcaB1iMjbCZlC5++KX+/zxsmG3cPZBxkVYuai0P/5y2MxDXTrqB51JfcakpUB9
12W8eyYEPiQTE5ZYjILrRLpp9LIk6UaB6y7RFrrnSWsz+IUy4MM4/sXEZDSAiJHcYLlREzslQ9zg
j0iOTldwpugSAz8J2CYZZbo+GGfx6BH0PRuMzb3JSlLSxhdn78SRtMn9qrm2Mel/pYL/ZOVCwkgv
CuPVRBzFof0HIU1GGDmpl9kPRcQvBwtbD3oIpMXUzagSirXH6Knfco2VZxnZOPFOlMxdqclpawAl
RePmr7+CT8v95Q0R0i6QBbPeR9TpfioXctuOKSKm5SDlcU4sWKXdJAlx5auwMySJSphq7/q6h6Mh
VAYcfhCTJ099n6wCpk1w4VYDi2pAmqHw34vIS9QmyXXn3LVSy9hiN87fm1iwqhTIRQlqKersRoeS
RH+1LDg5aKons2rFreiY168AVTC9+/lPtR7Q9dbUexLZp7CPCeXVvDTbtlAjJQHQwEf0vqV9wwOO
QUhUOcXilBstGFHW2CEBrVYc73JwH1zRPUiNVUZRHvFHDgR65Zwi6tEvSv6w7OcG0sxtK9wD2wHK
jCll67H2p5EUspPk5tLRsuaU5bixkqwuA/Dgvk0MQ8Kd0mlmejoRoHHXAi8gR66k91ml5EMRLpv7
Z5le4S4vTCPzN5bKKV+JT3LYlvHpwkqEgl3/dm/9LcHQbZnzv/+1/Mwrg04SwSP1E5b+77/7j7D6
Dz/U/p+ff0j4Vi76nA9/sylUrKar7q2Zrt9aOAD/pLEv/+X/77/8XfFzO1Vv//sfr2UH8pE/DRBb
8avuZxFd/2cOfZDE33HrxZ9/4nehkPUNewZ+BY5yjhvTohj5jUNvG4iBDIsDw6dqFVzs/9IJGeY3
REXMlQDF40J2FkvG7zohQ//mU3QZCDqF7ywaor+jE1oqoV8OeQ5BCEVo/tAc+ZBpP5sOmIiFXUKy
yqo2hnCPI0oFHM7+F8ftn76Kh4gdDLmzYIo/nrYwOmaURryKl9rTKeLf6D4zgLP98qlf/olg6PMj
C7UQrGAKKD4fILfU0B9fJyOL1zIHJu5px+pqpSJQowEoJe+S3a3X7lAVI69J4Y2sRpwRSOphRQW+
3avLynda8CYQBW8LRr/4iHVhlGe9ZDh/Uqe6TS8ZNqO7LWizB/InIYYGCjQS7LeiG9tgFGZ3sBND
xvsZgPXOcOm72OEr2j9EImPp8lZ6IEBsKKS4jtke1MeQYRRPQi1hHlDZdngFKEsUe73rXcUyuXCM
jSNH69X259bb26MydqD1GoIxvKJh2Mvg80KWdoMUxxnG4wCa/Vq4sRdf6OWo30+mKVOmGkl613MY
6BsyFctzm2CSbKvCuiu2WpKPLVAImTP47JadiT2yLQd8KYiJB/ojAFrOVDmQGT292hDuYyC5BDBm
O/tRRvK+GBSzJoFKDDlo6pUVwe6+THZdToD7xmet2R81EcMhVFhSmAsUU3hozGFWp4PgIfBiQ3AC
HNeqsrgvGrs6kuxm1/umdKdLGes0OkYDM4P5JlNqYtVJ80JNUNQvAOb8l7byx7vCa6r3Prcc8Emh
yp7D3syeY70Dlhf31jt+dVE8AephcV4x+jY2cEJMBJWMSMRKJFoX71GqDMNm2Usk+4rwweTaZ7KP
7d/MerBDtdfWRzRaWDByenpSgVk1mAAVNbsISnME36ZMZaMSAihtssCvq2Ez0UBRPjEHMtdCH5OR
STB8vy0OK6pPK0yUzrooNIABdh7lRAR9qdrXlZNciDnsfyuf/9a5/B8P3Q8H9X+3gF/Kh19Oij8I
Oc9euiZWL0X89usJ/fOHfs8Ksb95kKkX65BLy0giByfxP7NC3G/oEhlnLGkigs6Ds+t3MSeKTdTu
SOvRJSPTtpZhyz8PafsbBfRyrJsu5xH/918/pOnZDMT0uMg573kUmD/7ol/aWdNRzOK6+Dn2BhYT
LkvUbhz/pifstxdh/kAIoA4J/XM8hZ3nbqiP4fPgpdG+WNQJbaxpJ3o1OF+c0x+fBr//Oj4dBc5u
8CKfLa0hDT/3sv9kTBnJVwYsWlT0gPGDX77kP3kc/PFlsHxaGE4cxwRl4vOd/joEmFl0Jk4tHi0m
dN6GeV53W05RL7+Qbn+auPG58TKMbZanDpDxz1Mvk8PW82pi1lk+rxJikB6Ip4VZ1plGwAGjttJ1
K7J5p/yLWcGfvbCwTOYwaMZ9bFsff7+UC7BrbP3RygG5QkTjcEQuixk8rbuNk+ZmUE0OSictrr8w
hH5snpYvkA6CCQt1C3cMt8vHV8bsrZmNMT/WZqiSuzG3B7keHCC3W6btmr5X4CHNwBmlS+ShMJVL
Dcte8IvLaPn9/l26/PYulkgTAxcNYXaf0xWcKa6yuTIfOzR1G6cOb+sKO2qa5l+5wP74QjTAGId1
7EEY3peg718vpEFDA8AI/BF+e73FDFBv+nSCDDWG4eGvL1laz8+/FLkpHv9YINp20IJ/sjsUjqYN
kOjOZ4LFsvVkxxH6BYn7bMWTNb+JmyFdkqxJjsct1ssT92eeo+7kHmErkzNbK/AnPIxaNUTECZQy
+S5dWdEnsIR8AdGawNc1VIPhE0KYDJx5JMyk5x6ZMSHNprcym9gTawxQmXO06kJnFS57H8LHnEcK
mlprvGLBtwkx6Gc4fYhHLCJQjTRUK9LI+sWXZ7naDnmA1R6lZcxnnpi7UwRG07jNRerF26HuqheP
lsc+azVfFleer0UPloNuaZ1Zo17uGXewg7XRg/qr1LD6i6p2unprN7Rvq9kh2xO2mGHfOH2RQ1o1
bQV1FiytWufDnPprHazqD6rERGwyPcl6aMdmczv1A7IVppaoulCEau6+IvzkUBFEqa9nppjktjai
clZiLuN9GIa2i5ZBTuOmF+PU37p6OlvHuXCALeRp3D9HyCZ/EKwNPE02sZnqq8XBKV+MxtPD753j
yOuZXb867ztHduuR8gGLh+GA3ilwobNIq09qhURXZzWZRJYewNexCCvsnBbwFrqgoqXAlG4DRPVS
UkU1Q7LONTCdmbuypGJMuZmqqumrFQu4otXONXQkTfNUVWWcWFfmbFdevoeMlbfXiY6upUWDmmnS
uRnIW1fjzm9QELCR6lIVH3OjSWt9S3Z8b87hChpfJbC2WlqIRGKVT+6svNuccSTt3lqbdWnoW6jB
fPkwHwX6T8C8aZkRM+uYKO0fZN+j5wJY6XbLgromL4Qg2Yo1Atp0Uwh1m42I8MdFK928z43V1UBi
daLOEfSoppKnvQUha7oEsZGAlkmtioXOzkkmgdxG5Dqj8buWRNQStpxE7sRapq6sKrAtXmrJeQ+r
+uDXTHKZEwI1OCfsPtWPPXt4fddacfM+TCULImE13pnPUKg6lEbuPRDDCr9G2U72lmSlGb5j+oIO
0pI4yeIagb57YYa9dqG8LJY74mq06H7yIlBZBlssc+c2DL0vJUCQKx4LIrwYqxD9glEXydNYqsTd
9Q2WUETMNp61aGUOY/kQmUbV7aLZ8UDTO+RY7mPwU0iGxMjwNilCA84Qdv9HJzX1epUDWoo3xuzg
plaGX5CuOYxu9T1E/KoY11lkVo4emjNupJFg7ZXfh134CA+xJ3bYL6R2N1G7W7cG5gV5gZHIyLYM
pHSiv6ZUWAAtcz364UPEc15bZt69tyLt3kDqJrrcLOHqGr6WrNiCaj6ryhof60qCsFdnvQ85zVr3
uhqQadVt0yd36Rw35NzHcEOH28mizyEsFuIgan80/+JUa8OZ7zIKbeayCWs3r8oKNtda5y2SuewK
ERWifiMmGGbVC7NmQ6wxugI23zK5pskyTweww9EaZGN2Rc4UCrwGHh6cwJbABZVVMfheTIrozEVs
vIOQNZJtGyeRh6S1t1F2Vi4cNwhXpCzlQx+d5ZwsZBoYXRrvqrjlCRvnI1ArkzDrKwDT4307knQI
Bpt6fcUQVOp8RKygILbHaKMLPAO3MnTFXQlJBBZdmIO6JuKsGQAqOnCcTE0KByF/FxfIzJroLGQ9
/tROA/CZJkrGS7hPglDOEpn7OmX+NKAfCVEReoXILwbL5mg36Ihow8zwGfJPU8Fw1eQTpJrytUOh
djuivwYOE5nJW4RizgB+HrfPDvuvs6pGIh4YmKhDvCJKjzaD7k1PJV9fE9QiQS4YWa2GwMAo/WfB
5C0NCrspjvMUIrwJi6F9aJn6P02eyL9H+McHnh9F/V3lGBTICBgIj6PljHeRYw7nS0RpfiDcSu+2
3ph7fZBYc/xduLm4IjEyQ1rUWS9JzhZvjQl5YemqOr4x0qx9jkbDvsORO7xyQiUJSovY9zCdDGRZ
oOiBR1r1HlysSZ87RCOR+05mLCENMy+DoLRGyY9CtRm4AjO/YPKlOv16RvvEflk1CE0qakWEjOxf
6JgHaWhbfmkZcZuxy9otDskcRbZCB489Y+b260wItkVi1QaTgXQ4J0xuOM7UotPlBMjhvYtTddoy
4L4hgKAcAocHa7Eq2OJlZ9w68rxMWEYEzEvkvC78eVyoxTXJf2z1IvLseUr6qzLxxlcLNHy6tkEB
xViM0vCVKFOY/MpHa7RyJ3K78RzZOFKbSZTnWStdxKvzUH1v2Ptoq8jo+V4YfOUvjofHKSgdyoyt
BQYUs1LtFu1m1kMM7uFcDXLHfw2EIvLaPt2kYKqwQYjeWZNaUySshmT6yC1TGDvCY0kmN2WLAKXJ
oIGuXbMS1xYhQvNvq93/aV3/seyw/vNkcQ2y5/6tUb/2rctP/N62mua3pUYk2IiSnIfmLxGXpvhm
QRKxF6wANv9l4vZ712q43zDxsNwxBR0Ly51/WxAN+mAkewv8YQFOMeD6W13r0mD9WqDrFLFkePEG
aCuF+5msFebc88JulwQCTRzY+vOXsvWdJ1GV9glx19ZzNU2hCUvaMjck1qh17KeWRfC2l7+URnIS
yc6pN4CTnQCt0pJ9k+nZhVMppkZeSWCTxzaMfB16VqS2Zk38eTF5j1QC2kXSocDA41fmD+jlOlh1
MhjBpq7qHu/6HqeT9tDVJYzHpETq1tnie6Lb2guUVEw/FVE6NuXeWiw1dZb10wEQ1hCkjhnf/fKV
/kmfyizg0+dEvBEsWYv5K+09Ve/H/qKcGOqnhfXOpt28sxYtbQudZdiJrpFrhO2LfdPIo30oihpZ
rdO9CiZLA04QTqgVksDxRgMGpCM2Mvt7ndZvQhg4NutEi87KDHv3JtF0nhmcc6FcGbgCN0Vqz1+t
Z//s94DdaYOEM2HLfMaHWH3Lk24o3+sqiq6BEr9FrK93WZUwrnQ0gdq7/NFUIyk/RWjtwj5yrv0c
XLiaOKQml5RHqUKDpCTZn0ihkKrm+mmfDCac9ag5pkVvX6LSSw4hcU1fhOh9Wi3z3QHHpqE1PW4b
5m+flp0NQnir9cN3dv35aaF79qkXIpiZVG+eEl9ZfjGb+MwW4/UQycAW4TvlW2Wa//E7n4csnmDe
vXVW9qil4i7KZmMjKowyjEGzoxwGfdWVFAVDVXLtj19BXq0/3Jy8AWiMgCjYpINh+dTU5kk7Nmos
3+I5042VlqBIX8Hrrn9glzDf50zW+lq2/cHRlIg3da9P33ObVIz1HIvpZTDqqN8siNRTxp0XBNYi
pOrmrH7uZZ/hb6JhDhbwlskDWIuPPRD7YlMarnZfwp3vHT0V29BSdJRhY13j/9S6fZ414UNRFCEa
IcJRVl3mVccv7rXP/bWOboVBGvoooMhQPD/92raFdiuK1KuFOLLGB+lMJ5PmDo8NFUKEcAhGUWnF
+nukjyazcDnay1kg2/PMy2CmOVEUrcau5SNLh3I67xSK/cU00j1QUKnzyLFnNJbCu3K8VmBHHOHw
2TOR3VFN9sHQkW5NEtqZIcr4dvS8K5d17RdDhD9cyj6iF/pMbkIAWX+AM3JzlGHfiO9V7dorITOS
J1P040ZoFIg/pP3FGMb6s9fjJYFU8Dzhcv40Z6sTUBzWhPhT+eOjgHO8mdKlTsyIuTl0uW++4CFx
97D0CHaSyDxT2V6bfVEhBu85j1CE96e4w7Q8YD/g7Ft0AmHQ2La2y3LfPWD+IA2GsQnKzy7FyzuD
JL2K2VbfMnw1tVWtwuGWoTwyUAfhsdTdIwsLSKk9MXLrhvAAVrR+c+JbcffO3W9cCKe31lrSkAXy
19fXHy8vcqGRnrH399l2fZ6M5YQijXR+r4MveyScjR5MfGIrglqiIz0KoRmczX/9kp+nUww2SZAm
VpAjzAHY/Ekyht3SVaIaX9H5egdK1TkwMzcMiJP0vzq0/nBmcM9wSPI1gwvh5vk09+NRnTP4a1+x
Tz06DQmBeC7b7MkoQDLNfpmunRDIQOosqyPaH1YwTZKeTTarqS/eyqdNn3BBCC0XnL6IY3h4ftY5
pnhbaLf97/At9SeM/Lla4eFvLs2kIQRp7Ku0X0dYU+8SOejWMpnSHnGeDY8m8fTEUA71xWh1ZRaA
GJ25SsfiTXissLBBxr2CiCC7Pdrmpl25Df0OuR8WMS9WRNqAKReP3ZS7zRff5FKufSyYgNuyvgQD
wkAX6pT58aGgxwACMs15wbYLodxB7f1Db5t5jYvbv8BJAJel8AqqnAyp1Kbi7nljorQM6m3bQ0gN
nLRuDGhOKOuH87kc1caIcQkFojCKFzSz0/vk9JwKpjZjH8c9c2OTFXCehpP9OI9Wf1+X0rzgLO7N
VWLsU1nHVymRrxpdhsdoLy49PgBdhS5DSFaVe3PqpqeMJCl7U2nYvpngnWizKdBa0TjAvCc+yeiT
0V+hEkZ1gIYooTW3VAsyAo/gF5/gT/zyh5KTTxD2LcvHRSvGtfHxE7R6eAJtaL6gfdOfbGaeyPQj
e2hXuKTo0MkxBzBv+GN+dDCKH9xo1NbpnGQnCb6qJAD5w7QE58IaYt2DaypxTW5pe42HPGKugHGA
aULodEdmvx0h6iRIXf28m/+n0/kHFc5/bnT+bxGW2cuvbQ7/+W9djml/w0YOoxck+8JUcfg3v+3m
DOPbgityFpEEpx8run81ORp4Fviz3EiLHOCn7uJfuznN8L4tWigdbC2XySLJ+Dttzk8G9r+vORDI
6GCpeBEwIXuEFfTpVCyxJFkgTLb425W+I8XGJzUAy2TcZTvPyvTLnC36zcSgSQTJOKvDqPlCW5u1
P/0INcfFzxDR79QTKw5KsHR8bAgCWiwc2rOKbRPB9hAND03ikkQId2o4t5UTecesUyA5bb937BWZ
Hdprb2sRQk4twUDa5QWisxr4CJ7WBH3QOks7/yYRYwfvxfT0kcyYcuo3PSoKaydxxvoP/4+989ax
nEm37LuMT4AqKIxxKI5OrcshKhW1CKog+fSzTt8x+m9c4GL88Ssr8whGfGLvtfVcQ321GZP93IpS
73cEY5NWVurkMJYppXoMJkoxXR9wAKxrIds4167BjBjOi2cXqzEyAU2INmqrqiKgJ5mmAhojq2/k
EWSvhOyzyDf3OqnPzLGM8dXmVMKXhPcB//TgIgsGPSIIYHXBjqQ3WtmjKtabmWBexUQQyK4iqDSP
r+bo5vffvnL/TSN2PRz+8UEidkR1SdfMvsdCff3Pw0ORF2qujnPMEY7flbqr3ti8+P+TEO+fhzz/
u3ddV127DRg/lv6ftD+/akaOV+MO0LRFkF1ryxqtwzRkhznd8vx/EGtTevzzVRm64Lv5L54jjRkE
1/8oz5hVlUmST5+Og8SXkIqyem98t/6b+/7QHjaGltnJbxtTxu7gmE1oOhmrF8byvYqzJe/ObbpY
TbAh6/4oerzDEQdqLoefapyAJ7wT1OE3+64y0vulnNopGNPR0/feuCbe2YIrSAzWMKx4mlmB9EFK
3Bo529IiAimHA3Ky+qUxSKmqiD9qQEzc+AZb03trNNo3z16vEtx5tFS0kRATw2HBullpcvEjYlwF
ln+VG95zopjdEvJhW3VMnKjV73QP3oA9kdUVLB2rhANDBrWe3NyZu0jrahSCxIxP39g83PeV7xYO
1t4rtqBZ7Tk7DLnuHABArOgxcqF5eyEqkpq8TJwUHscsUuVUMpQvydT1x5gNw7askUlGTodxvjXX
ogmLzBB3PfO5nOUZgXJBV271Zym3jVAdwAg1qnIio1hWdIu79/Va3C8NC59TjjBdBdbGW4DLuCw/
x5SwjZ0zOyBNN9Mt9cgVSCRDYbcYtRNmOn+NLF2vBA8G9CE+qNwO8Kkm9a5ay8Z83DZ22KFXMXvn
7Win28GqB3FxxnomAgYN7mmgcvevaTX4vXuz8swQrsT0llk+mUPcmqh5WeIu7snuLHwSgqefCESy
Mo9FD5Gjp27iQkyRmO2YoFpv22wO160YHgpyn9CVkUI1XFMu7Dq7vqorhWQZpBpPo+bxVuAqWZ5w
dZs5yMWrB19nHm3jU268Zc/sF9EPSaTJEEpPXq3W/Zq6Jwsx1qUdKwL1MstatGM2lkV2nWPm3Z6E
BNpVt8kADxVK6k08GQV6HNnmxmuZzvJHpSvporY3sfvUppFo4XZz5KlL+xqFEjHpIeTszok4+rbD
qAv3ggtyVsHWw3di3X1rFmbTnDrKXCSbKHkhny+2Hg7rJt4sb1teFM7fE+myY9wto/pZMGS/5byL
ZBDYPbmJ2Hggp6fKKolY3WpIo52w7SGuzLm/dzCrE+tZgaKBarDCmDEmb4ZUBGXzbjQ2+8vhPX6r
NC0VZ6/zaY1Yy5ceCVDrrEH46jMtEHIaBZl1KZ9GhVjBjehxWRL0ZqOeVsge066zvBo0SLnmDMfT
hnBCfbomvMERKnejwok9ghz5rQw4DwEB4grKzyj6F4T/ixE3FptVoHTLj5iwEQbKcoYjxict3TP9
QKe+ch/+8CmWbpSsKbWYTzvaxd46t4jxVjYpbZVZBXGS1xQfv960AbZYtRA97BB2FpHn5X2iOq9u
tHVdjDOh394vJgPnTulp95PBL7waXSBdRDoBhhrPVo/pkqiKZgvZQkPt26b+xu225Zd2lNSmBRXv
OzRFyVoEH5oXpUbHMYUCzHzy7aF7XLuVf8ZDZEHamPx8jRAbuHepXpppVKWqd3fVCEyNdVmXfjWp
3b1ZWbmiAWNDivNCMytijT1rVKGYE75/m1fnBzjVM1gQvfUfE7aEbMrdXOcNmxecztVq6zJqEl2+
JFyPJYJfO/lxtmsAE+pp07nmdusr4T+kR7Eybr3pCyc/ZCJNyqImI29ikdQqUC2XzHTaB31Y2A1l
cpH9AdamPgFmSTe73bN6A6p7TswN0ksGoLNl7gGL5yQnxhIIkk2pRcBgBBuGenbdwKYLP5fVumnB
Zvfdg7myag4tjoGZ6CUzv9sY+3Whg5aUwLY8dePOF86fMsUEf8BC1fzkbCMFK8lsfenZIGCe8rTG
ZMfQ54exGYYGyFJZIKRLC9Pr981gdbf+Ok+EQbHj1CsmLKuxr8q0qxFYt053goGx1YQxl/BhVJJT
20+Zp7+qYTR++kR636IWvKvjmmZ3OCy092UurhGriZb/FqDLWKoDjJxOqqx9EWL6stcAjV/NI+RN
YgprbHy/DSJTG+k3mcs75Ap6H9jrsvBZJeYiY+KmkaB7eS6bYN6SDe4BBDS29hXzNoBMTgKWyfc5
/QnTaggCTbWvvvDtD38bx7vNydy3tu/1L2wQCZ7MbOioeqwN52tl4m6PAEIqkJq9DnMK8z/7TkQ0
zRC6fVK84SvFnu74qQCFM8+qDS0d7hOpYTX6FPpB6zNzWF8GwlwVJdyKv1cyobpLOH7hylUjNRbJ
ZrZ+FnUrXlPYt08j3/c+TFZRPvSlyblP5EFyB2qvUnglMeGSIL+QF5CVlfoAWkPozMSqrY1WRXZl
ZNddfRILTxfmYCJ4Iy7B8l4Vw8Sls/qtABOSjfcGG6w6QtpcfdVstpB3Uib9SpS37yXzoG+v1GFI
OEXqvbO648M3Gk13IrjISExMt3W+K2LYqSKh1tmB5Y9kC1Xl4jxvWJj+jjRmH/XIQxc0RBYi1Mez
h4FbL0idNwEQLeRAa4wEcvYpWTTPzfxO/Ifzzn4MAZOPtMZlU1+VcqnOpWKj2f7LqXvNNNTb39pY
AXCX9mDeLjxlf9rOtb6Eq8aN4D4N9zt4kyyNitqSJWkRpTtfOiYhPXe6yvr7gezm95kmgFFcXhaH
2tjWKrJZ9cmjO2eM/hc5X83dEFAQz5ag1uBcwW2IswSyPytiWU2BSV6vcREs+KEmjJU2npEHd93b
mlqJDcU11+bHBU7KHKZKNU+kzyTmrdLYVR96bRuv/hrbXHq6jXbDmxzOwh6NOeycXhifTQLcDvwE
+HtcvIxTdQozR7IsnPalLMxVIt3AOtTxZ+hX4FFOSXmSeCBWvD8Dg1ui2FIl1G5qZtoFlDI9S16Y
kZl9WFP0PWHbJom44FlgQUTNB8sME0hK7vI9NADFhFCjjDBDqyJIrmH5UpbkFddUrZoVQh80tft1
wzJ9geqgYbZY9GHLvs1eVNqubuzCvYcSK5xvtP68Hi/BL2LH1crJeNS9WfcbIqOXUp/CDVaQGbLC
avNdl5g9NEu58CrA4K+0Mih8Vnc/uJPMMVdsmaiiQnrF9Lqtcmtf8imrzV01QHN+nooaARnRpfBe
dpQiZn9IfabpMNjq3jMf8szCmRMYruidx3yj+UjDnOEDSC5VuNyiCFm46jAclhmxiYnTDi9rP05X
zFnmgDuBxbG5saGn9nCjZW3WXBrZz+pmcKXLWKjDnuIWQbbQ+KJ16qV+N0kbwkuNkE89dN2cmE/m
0HnODYOOygxXa51ffSQ8PH4lmeZQa2rKG09BZDeSwrbe0I+tv4PRDzUZgT3aDzfH+X1gdaPeB4Qq
xJQt/nyW6PA8gjWxHQeG1XMbNt6gPWvU1mQAF/rmxHkCBIgCbzRTosZdIs0V7YUetn6p9jVjPrhX
njLfmUeBcQexZBsHmdkMrj3iUbujD9rPPBlKotKSWd63scskN+P7BdmfEaQ70LTaKxJ6WCTtdCdH
BnXxiM6ljFeM2QvoTc3uToVVp3lc+F36i3KFmzfzGh+2YDP0j+Q25tthHURNjG/C4g9rTDXeL8hX
ldmeC1LVba5uN+GFaHNOmwA34YqAzmqLsZFdPSpDTF9m4VvfG31v+q7pMn+vuj59SAmLKEnankvw
ndYAVnQjd/bb1GezQCNkc2ALM3ORFDTYxnjp7RQDk+L2bvhq//R8JRjfgyA6QO2+mnt6T9BM6GtF
5+2JfjnOmTu9LLY1vgpuwSJYEZvkQUVQmBsQ2akevLbFyGcvLIT22WBVXqjR7RKOinbtzijc0otg
zqXPOla7j41yCT43N4TG6qmzKrhu+E3jKku3z80tPOa+S0aKczskzBFmQqntI3lI3pdMXCwMTs6q
tehYAgVOX9b0ZTCWuZSKmqhcrFmok/7/0Gxcj9//+39hT/y3GcZ/o2yvGNv++9jsXz/wX4MzS2AU
Yv9/Ncraru5eEcD/NTiz0A24bP5cgZiLM+eqQv2/6gDNRzeALw/lgG1S5KGt/bfBGdIB6j5W+vyQ
AHv8/6QPYBn1z1mIcJCZG66t49tBc04SxH9sXesEA/5mkkjkY4lk/eu3crsMuKJ35E23rxmRnvTB
OlDLzLP73VJ54pg19XCf+yT0Np5ZnwcSU54dkv92S6n1J2mANG3SzrgMviEDwUYiTLeB5tueJXS1
pUKRRJ5S5PhF2Ch57h11FlRKP6a/ftRzT3xd8jhuTcwfB2kJUEPkKBP4zNK92lBT+EsWkOPSPlX8
9m4CH6TUHUMMQny7Rh41vwEhwWyEAr67UoPms85DQAKs9quZ/tsEQBXRWzxomXFcjYFMUVqiqbO1
eNEobDulpoA1Qxtv1+hJXIZkXvbJs5R/V8AV5AaIw2QWyy61HX6/NJ7Sutz5Vns7AizabXr9vDjV
PsVnlNG1YoM/jMUY+T0olCvMatJLP57VMAQyy+4aTTHIH7YoM+1wyp0bWytf8NwOQ03ZX/l3RpW/
ka0SSq5tdtZxW1IQO92fxFnHoGYOSYS6+aMPaMD0lLRVfRTrYRWGFhEMtoWTrKwjHYHHLNAPFyhy
5NTWh7XGNZk3WfnYsBiz2/yr1y2wL76nxRqjsLCR1Bf9pH9ZI0XaKL4x7Z8yXXvo6mdBhy/qHTiE
GwAeFFlK/e2FmvbCstNHz+hvyTqG2fvWlKdkBQZYDOhTIW4XyCzboxqNd75RTchG42z64yPG3Au6
pzWwZtNE6OXcb83607swOwjGOfrzMh9Eu3ymaj2USMAjgsFOasrYy2z1d55PX6ktqOf5LvXoUAjc
Zd6QawnoP/XLIhrYhd0ca5HsCHJkBaiDaWph9xwWQpQZ0BZxD2yJnFkCPIOu6Yu7Qk+bYErninS3
7WKCsdg3SqGbtpLH3sGGysCMDDImP0leHvRuuB1UPgV2Jb+Syfhq6KsBth6tcjoVLkzRxK8YQRlG
jzyTDqpLi/upLH+GXDyATvs1VTIFbjouLOjzH8xkO99cEJCtPhRsf6WOzl88G3BqMdymHVJljX9R
g9tEDWdEpimryFssIrCzY7sRAOw0nwPg6djdUufvbPefNCjvs2+VVLeFcdcjy2n8/tlvrchCtg5j
U1CRQTNNxu8U1hQUNB56B7H70tzLFKKpZQGBYyJkHAq85WVmmSesW17ULNzfpFs4UaFRg5bir6ms
uCdYop+MYFuPIOeCOb/f0jOJY7R5A9Q0j6v9kLAlA3rz7aziZCbpHvTUNO82YwnmRaQRrlqPhx/E
Rd4HTl0fm36PzDWstz4CkLNbl/6PYfGdUZ4h+aARxlczjmX90lRv1vDULi7RyyCpCJ42c/72q861
lH+VvR8qYpe6N8SK3xmgBkSws0vfljvB1pHtm9Ka+FPrdn8U2kZUPn3TalSWyJuAsZV9kWIBault
mcpZ2fro6au2nuZ+qzreJpSgX6KYbR+TGacOfuYGSsLVpL/o2R+9aBxVYzp3y+ZBd4iYunMNokE+
2i6vDVB1dpKfEIQD2w0GsO7uASTlCk8Mz3h53hglEgaPztTEx27TUDIopVp1xtT67LvauwO8mPeR
oWkzEJDJZscBX+G4MDLymWay7wvHYsnALI2Fl+1RRFhvVYl+JEC12fX7QVrOV6qnzEv6poAdNxR0
tmdRbHK0KCVSZOEY82wHdnlFGC9DBSYQw7xqdTxOWlXsNu4bAd2d0rMDiQavvRmta9tuVe09a0k3
Tobe22eVTY84kFu9Vjzw2B0AxoAKd+y5uYHxeaT7i8Q6lu/VJqq/w2bcNkV1h0Rfu4FtYz23sPHC
DnOFGdjO+mQZHUoLstU/2t5roiVJXhmbFmGupm/fBjGBkbC+M8aZR2fEWym60POXQ2P2J63O/BNY
xFUN4biU51GoGzuHjwnPsSYKD55hOEEnnJG8puXMG9/eK0jPDBb2pcXnrhmUcsBnOWnXQ7pRJoMV
SNJdA0oQHTabl7Ibn/M8xzIxJx9o3vFkdu6F9QOmkOFns6uD68E5VU52qHP3AAcnkEwYKf2YvoVu
uZvY+UrLbpm7M8hUlP4nDWdr0qu9Nc3ij+ulVmAuzGwX4Yw7Zs3L0UmnV4d4yH6mg7Xz0wA9V5WS
DnHmkTRl9ujk0HG7dLfN1VNCl4m41rOeyaysL8u6WKGJoshJl4eq1eqjXVVnAIwjVoIlgRxNo83Q
es+nuWfl0AXM636SCrxtSadh9UZ+yOa1Y9NbVgcLwFg4uG7MjHph+r0yi+XZQ4IVe5Tv9woOvTHD
Cpi0i52O+8QZIgCOt172YdnrcA23BEza3Y+NYOiVYUKYgjXH4JreNRUBAGzQXgEPXSioH52qRS/U
jXPU9zWXjjOHY1eigSN7Qe9/9XW8d4nPu2v4xRGq/j0Nlhcbi3aZxXTrwrULYaCtIpgcBEK+vfxN
1F1S0lLjUvX3qjZ2WU6qwHahUIfFOkcww3WuUm/+bgXrtKLIw87l8B8XI4u12hzJJLN2LgB9DDLy
ZXQXELzzdgvJ4ODofXpxrHUncvN+hBEfECAAQW+p7zHqlHsymZ637G8zj3GdT1d059FNmP6u+hQk
XXeC2/pR08itUBC1tuF6QbJ8NMbi7LX2Gru8A52bPw6Mjftp75DWgBS0PgweKPe8c/wzOd6/jLwY
pWmfVd8eCBZnqmDEimjfrkUZeEUrMjGsj9M6lYSdrK+dKXewrKJUNw6pW3/ATb/p2uwgEx4Q3Q0g
mf8UcxoqDM3VTC1m81vztnyzxHhwBM9i0twhKOcx1FNv54mlOVpi2Vuypf1bdirzP0dG1XZ+PySX
jKD7TkqggiVHPYex/8xY9bItRIF2L6D840R39qN6k9Zw0Fenep06nVvwzt90f09e8VEm2uEqUmLp
G7JzuQLr3nT5d661LyCIXP2XNpn1n7xuz2R7hvbA+AFmbZX4+ynXXmqjTuK0cM19U3r1a6f8N0Pp
1RPPpAfumlsOsddNK/Q9fq1fp7BifaSkkb7i9GUKzlW5sF/u8ZsPkqBowfJFdG+a9HqY/wZTeNVA
+rATaugmShnXYwAIqPhAHmm3dWHxkv84aWyW5yF/qHOyLGaBkCLHZ9Eydr1Hn/gmvPx2KvQyQrS5
56sGwSODWJUn03keuTL09u+Cr7sbvVu/NLSjzJn6oYk6lKBZNkA2zHkwcMgqrvphhzRxe1f5zDi4
/9NVPvsRmD+xr8jacPcpzgpaTnbg5HIhPPOAP8vkhaycgw+wtVneyd14qIxhue5WP3z5OVcymkzW
q+06xmviPrhdriLd0jkZBoTyYIODsZyGXeEkbpQpHBaCOXvB9weCLzqRW3a5+5QRW5QLnaVbV/cv
bUMuT4AEbPvqvJaREg/dfLGYMkeTRP/ujaaKDFMrb4YGdrzs7GfEt2lgdOK+rdflYyNi4DfP+T8Z
kWH6AvbHdyjup3t/VC9MmKis/ZO7kSYhGA8XALzZ7YSrzKNiTS9W5e4wUu1QO0VCjkByKjYBtas9
bKszskXJ5tcKijj5zFjl1rMc1RA3rOOAx5KSmBtvDJnOvZscrHo+9syeKg9XXO36F2/JLgUo7Mwv
brXGe0Mc9dUNxW3WPPiT+Ezy/Hq5vIPCijKMtez448LjelJJ7zwLhrWHzRG4Ee3qqKU9yMP2bBTb
DZY+cJczi6U+McN8auJZ6E+MAO9qJXdL0rDhJXqW3Rh+GJ2lRcd2ORjo78K0aDFBufedp5Enb0eA
AL7munUOdA8ZkggwVU56GKB6dvaV59nx5g3iKjfCqHmA+Y6qGsBOW3s24qXy2eeSvWbT92ZyhEf0
QiF4miBcEaBhsx+U6wm0LjXBm2TCGOqZMO9g3n+JXDspzq+kqT/B1GTxVCX7bc3jUTxwrTwLfqi3
JxWXljkGPQrGQMNhodCSnbpleistDUvMdLt1RJSJ3vgFZ/2TLvpuSovXCco4iHIMIkb+bg/Ljb1C
Gkz9w8rH4iSHsVqpOP4k7i7v6Qlsytu2cLhf9XisTINgAaeMq6rBlTX5r8U6jRfLBhlRu5gaq2ln
G/rdlnMj5y6bhA5fVMQk783prD9XHDLSy/y2GrW/csvjvqlfMiahYVH7oZEb30g7MWaC8B7mO2kC
xHb7g2TIGOqajFRn33tu1j9Ju4FdW7FIM6lOO7eDKe7t1MZky8pZQmw9LzExW46IrQSXwLmq+5xY
/jTHcjH/koo3YTK0vrG+9UELQirERnfQyqXZ9aKM8DtCYISAjlaoDix3rs/GMlAl4gZw2fWlvnfl
p69P3mZ9pn37THsPP1QLXfJiEn83TtOuRmofDaW7s9v0UU3dTiTmoyrSeDbdWKirr8j6ZiB48NTy
5CTde0fhDnGNUokeCUqU9M5+Ze/6sXpJ2ksz1A+YKeRjItwon+dDb6MQw0vbZZ/Iofe5epumxL3p
pRTBuDnFH4K8CFPC2YlyP5OPqXPNGajvJ9fPvtIMvCTHdpX9pNa03RR2kbDAaBvjyDdKa+OxmPiA
KUiCrFXWETO7D5fVM58Hw+zudWPTL2XJd08mSIUqPZ/e6gbPnQDJcqyu3rZ+pXkmL/uGEEIZ2fjd
wkG07Y56PqOj5gucg5SLHFcRabRhFhUd1Hxf/wTyxXpT11PjiMHaD6WQy0ECs933c/KHPKMG81av
0dCl5me1VPJtcGE6AwSbdz4W0X2TdADbbW842qhE7mlhjQfIgeqAmlIciG3NeO9rae2yzLNerKwR
KtQAebIIJXLzUWxJIfj9LW2OxqDpOeEqO3WNS8aB1pC856d4qaZqhiCalIJYhdQp2wtXSyn3brGB
zLuOORDyTTeMU427xknUqSYktt7pqly/8fe7+KfkcuQEao/pkK3HuU2103VX4/QjeVdDnzIwyM3d
qvtTrGfu8lb6GNpEaS7vQ+cuabDNLRcAf+ajsyzqN6GeinLW4HtI28lBz9VytyT1+l0Kn6ZXr9d4
Re5PFA+WFz90C7qgllfWXsoizWKj7bb9mIFAdfsUCh/fh7/pNDgs1tfyk4McE02VxXKb9QM6tXGJ
uKmWH1t43fs4z8IPiYiynpUzruFCgsUFjYTeEWhhJ4eZpcdBl/j0GXzzDPWoUcRslfjCO/pfWT97
3Ic1cRAFsT28+Td1Q0ywDhM8nIwJqvMMbpn9IqNCnGOWYz0xhAE7WKKLcPD8fy5mXTzrdcn7BQmi
QODSabvOZFsyq6w9t0yWL3U+syYz9DM6mlIGG6uO2NJs/hult+ODa3f6n1Rk00eG2JMzdRy3B/YQ
NCSeqqvPNG8oNpah1SKT6vbgypGNQLFaB2kvNLG1yMU3BOQZrRHMxizEIV4SaZP3574c4AJqbXEp
KI/ex1Ktx2KyxFmDy4tEjjAWDR2PmSBQGmGOe6O0d6DTBeV6K1mPzOV17cIlg978eAV/j8l2hODx
wBK9iJref1ym9i+s1b3sE/bMfUrSBZ4CJInuSMExePVxxMFdB+swMQFogeV66E7FemY1yDGSzNz+
uGuzgnCKxt9jc4JVlCzzs6MpM+rhLYHDoa9vImd0Bb1Hk+yY2euhTTu9txngWhH7luSxVU2213lX
VrHOIHRHNnlYbaqIwB+anVRpyV7j9+x6rzOiesjYv3qu+uuN7ds8+8a9pi82dUBzrix102luE5gw
86LS91Hzbpt7o9nuY2vXu9prHlYyxPYj6iWAr1LOKWngk3uzuKMkV6gapicQ9n/KBlAShohsPNYY
eO3QQlXgBhpY8bPUTVFBOuVIBRDd77EMfYrk6rw0GL7eYINC4Ljis71QISNAWTWmrbVlEoWCdlue
jK5lR9mOyd7pfZzfVtd035W5MfPcXCflE11YW0xN/6B0Sm3TpJeiGJnmj4wlJlK3iVSSbUswHmss
+hPgtbodslLpX7RBdis73t4/JWlfxLnmVpfNtedDYZIVhKgb/aI+3SgSGGLLmM1ny96upcfmzUcF
G4iZopusJxLVSSMqym64WRLAohPamot53UFyhBj+zlJ0iDxbm8FQZRyPDGXivL5uVic9xsaNztSd
p0+gunlExvoM9QEP9Igg03fmnZZZ+0mqCzQO9WiONd39ZOnLF0m6EApQZ2k0zKXY6K8Jaym4xI+0
V/JH5EO222CAVvwVKAEqlrY3xHks2FpJmAhMM5shKEHEPTkk1QpPdBQ/ddo/sOEx/6T0YH7AKrtp
6CFtnrYiPVsGJ3bBAvEOn8erPcmXsh0YLI7pgzEbY9iQJhCxTg2tloaecYfN20sOQWvgyXWtp9EE
aJuoDz/R2ktlMWmr3OpkctbS2uR/LEPLDqrqPwgauWez9Dwnxi/HSKh4KylL6cO12xn5GoVFy7TG
VpHUh3dGYPyTNXkfE6OKncpTiNQKvkstizDS/6A60YZNb6JKUYoQ7nOR7ofZ2k9Mkox90mPm8Svr
Hr/9Guiq3dfCDYey1Q65Eq+DBBaJ1GZ8YM50nzfLLme2WujP1mYgVxPlJzFlZ6i9zHs1YUvChTT5
oGkM0weh5fG28kGCru12M0+Sp2nsjZnXZavaZWZi/klW1sZcBk6ottl9yXsnZuUalpP+vDKfD/AV
3S1QCDG91F+Vbd7qdtuFVNhTNGF3tEWx7jqht1/YYHYdp3JkTdWdXs6EZsgk9thoKhfXMpbi/aY3
3SMqDOJf7OUiS/Ot2ayvYURoUbxgNA71BBHwNlv7CjlLxQZiWgiNLfH/h1iK18gQf2Gw8ibm7gv0
jZt1wWimMQDo1zlkirgFUjcYphRsNEcVtczGSEG4n5nyzUDUl66Leak75Je02mtcj/qOvvkVawf3
em3PJL4XJ181SAJxyTFwtR9dwCaMTftnNU13iY8MiAb6ojZrDzsgw/9tAg1Yq59smHtmke4jmX3F
oaROuzBvOLSEBN2UBkWe51k7S2uSezBQ6Hr8/sdyKEi3tm2IcPQeF6r+wJnplRMlnhxBHFnHcFvm
LpkHWMSGXB3Y6djvUzvTFXSvlZPt6ItkNHr1D1lKal9l3RhxMxX6HdFh2ouF9OeIewjiqeVoH0wO
zlPDrNrw1CsauHBzl+Wgz8ODXNtvosmRlmFw2am2/iWVgvGW/ouc9s2TCK9bC8OtDcsjyJEJ7Xsv
Q87nyxeVMzXXU/mQ6l15Yvy83Wh5Ine1SocdOZ+IJh0XGvpgXdp1+eNU1dFPIWpzr6BxqttnpvHQ
kWv9xKp33PeLjS59HVgescw4irUmUGWQLkYZ0d6AMiFto3QiAHZ73Ur0SDck71wStldODe8zoW36
8o7oKI2a2b+U02beaANb7FLz1MMyXfEWOl1s5q+7dWtt2PsZ3OhpJOYJuRR37nbpZPUA5caLl9R8
dk3pBaQzEHomMnXQFUxQi8S7PPD9tbhzCqAVMzZQMl7KPlzGb68fxHHTyuFp3eaSKK5tObdt9rnB
t/+wt9S7TYbk0Ex8XRDs057I63oEIi90kRNdEajpBJWDl4fGRFwj+FGeCW9YL4Bq8NlbZmRX7SWZ
mj3axRhu4d9FMrBj7KExkmIx5lvrzSgMdBHqx+RcllX5nrGHaVkPhVD4D8iHrycavhRSOuMsm8SN
6fCcdkhHBrsEY5vtcD4HBmVe4AI3rZA9yn50jpXRhbZx1Y6WUGs1jQ/JpKamj0usF5RQWAWycWAe
Pf4Wg3wHnpNdfBcE+tXjUyMUHakwAivdir2ZA0i0i1Mj9eNgCKba1zgmOtwcgsgfIYGoz8mggqTx
XjZlfc1uftaK4oS+4FBU5d5H8uuWSLva4ZBd+S34iy65lspbpRtJSPwfyxyTo9rXkw3bwLaCOE/b
UM99DrWCF8nsqu0uEscWwleCUIpJHAz/0tiiPthdVZ7KBDEsJEUROl35vCb1m2Ytv2yxeLnbHfL2
lqP9WiFk7z4Dpmmqlsgixu04K/0pL/KXBbtg2DXZ0ZbbkdyNc9IYN4h29gVLrICt3zm31YmLcWAG
jJz4utfcjQLkTGHTirhsNwpUQETjEK1omMhHN/E2bOP/Ye9MsiM30my9l5xDBwZDO/XenXRnTwY5
wSGDQfSNwdDvqNbxNvY+hFRPUryszFPzHCqVCnrQAWv+e+93eXKGgdKM0REn5JBHgM3rvquxMxvq
NUTd3vReaJ8z/iY7/I3Gmo7edOU7nNvkc5W+6uFLacQOUFTwHGYoTuRwf7SR+9YAXm48+1AtlvYF
KryLbRk8VY7EjFfzwlrRRfbzY5Uk75XZvJojskIR1ttOT+shuuA342tVQDPnPLZ32O58CCW8KxDQ
LdkZNHtrm2NDJLYVP9bRAlYHhtOC30NKJwztO4TmwrUyzas2sotDveTFZp9RQ1Zhco0Ne2WXJlVL
u8HFzpTOByzl6UrX1cLiD+FbZd0FrIrY5I5A6UrG0yilvY8L23/yIMizzQm82Zmnb2xXfu9QO3pt
7BeJszeoNnAtahdULMqNruc3XP13aXo9ZOO2SGtzM+c2F5i8elT8Fq7nTLCAC/cRTtE6m1K2PDxQ
m0y0yGnPVP1tsPkREv2e9s3w0aIf7hwv44ffmi6tULoKgwtEtLvGATXmyZu0Zg401MVzZoUUWgUz
J+7+weCscYCayYLTvTc8X/TXBcOzZCCLg4whdeveYbA7zC3OJbOino0H1onx7gVs7cS9mQjemy5m
1ICXdW7SJzXDAE4G+UVLUKn5G69syrg2ZRxRQpruhtxHWbSiu7lAbBxHcVLRfE/xx51txujOSCRR
8UV175qJdrJyzXnBC3BsZau5USzy+Pv3kiYV1dEOS7ptTYvoVTQUIMAAbHmz2228rDikpaQ/h706
IwNE3STCeo8VcFcael8lTNd1VTWbwFLMZ5a+37Aob3i1sg1Ow3vuQmuQWMEqrGZ70zb2z5wQCBKA
QEyAGXd19SGMEYPFJwf/QxEb57Lmbp96+Wekh7ObNy/UQPLqSQBR8S2KEO1h9TYTLMiVlptoUtcl
h8LiJR+6o8DJyqyImZpLiVoB3UjCrdkkrQjvMVN+H2R+rwfeMtM1jzZ1PKsxuQpge6Yi+pZ5KPi1
qL9wAq+5YkT7li1kLagnQyqbGPo70USAOTkXsfjoMrc6W/AaVkLbV2ZE7Wku8TL08TagZ/nNhW/1
ksxtvx8Mhn8eQyGqC71DOxmvo51toToxonOGDT6QYQ0AFf01O9nFZ56Gl7bs18EUszuOj4ut1jeH
h0pU28Zqv5h1omeaZEF0OD0Nfpq8Abq+pc5kh0t9Zdb9Nuspnu18deW37ZVVd7fl/BqZ87pewGC1
wK/s3TG228vY3ndgthdnjMWzCGeW4AXDO0CsrM7ap/5pOOYta5Kc9Kbokwvk11XR9/yD3150zdaM
mRy7wg3ywLEmFDFW8ruhWPejpj2XvXlNynIV0Dba6TsCIpwzsXSUUXcjS8oY5XNBqjJC+Avsh9Kr
Tu1knuJ4OQrYIAbZs7kBmnjO2RF945uhCnRl0V9pb8D9M+2FJGgq9HVaLXTvYIN9WB9J3NInfTD9
gkMkz17i79sp/j7piRoWqtuqCrFFcRQF3RR5j5pZflaF+b6znR10JXpbs3tLq5d4Umv8xJRX+OCn
YrVhg4y/6JE5OZGs1qObHbnjr5rCJaWEpSlqI3Cv01mLhDcLo6vKohcTm30mGK0Udxw3h12KSgzZ
hL6q9N1pQPPZxmNb6K3ZR1vK52CscW+Q3C0agWxgXQF8PNbu3G5mQzLFJfWs+ZiF1RQbUO4xHuXk
UM44AUabLod5D7ngVKQ4q2bQXHnx7uT2S+9NN8zccuBgL51bXvWNOlDgvJodFd8ZFG9DDDJh3nnm
xJw+racfVsjVKZzsL0zFa0qjWe/rezPIHmbnBAd/M+XWA5jfy4BowsIO9tet9XYMEoDsWYYtotoj
NcbczvGszz5P9sT+uC0pBJO5mp80x1MWyJiBK+MUO7JPzgT6q8u5hwrqUzk4JU32EOTzA3VMh6Tz
0clhm6fkpa+V2dF+4dbzDX1FV6M1c9QJP//iqvsnycBfcR2LUQ0ozDInlYEFu+MXo1odYPDPSh6N
sPKcmykLXbW3yy77LL0mfwHWwiA1KSfveuzrnhNgPNHKMORIvdt/80l+yeC73uK8WyArBFiJ45uL
pe4vLFjKbLRbtKAcsO/p9yCHUEEsSLsQDYsyu1eFYXwytvcfaSbWDz7JOVpPiUVsjNnNfvz8MP8J
K/9j4bH8z2llCP96eC//llde/os/AstYKD0kCLLHxDsd70/fpQh+W6LCDAE9D0YHucw/fZdgmTg3
WJBkgUeYprMAWf6ACTMB+S3Av8n3TVeCw1gl+N8EloW0l0jyn0lXLKEUaniCJwTeECyHX4lDg99G
ZtOCTnKama6gRjY6++AoRSsYJbADE0Q3i2jOC2HP3hgTE5ElwK/9Drk3TRIURwPnVyWiFMA5vwTz
jMO6W4bwQxTueuKoDnE/K++uSWNkwckEE7EcfnvdPnkjdKqjpFv7JenQbw4u847wHAxR/m4OM4J/
2cciWBVG779LWbCixEF3G46+/e6lGLvBh4Ag8yoCRXhWWFbj7BXjDvEvJ0SYCwbuxCOhLmIXCJhR
kHwLR2zbnmjNjcOg6sUoHdAUGrqgrbr8tsnB7OB1bQE+jYRe6Falv6ZJ41siamFCfi1g0DqBTFvz
rUFiNYl0gssz7EdrrNVNU5CzpCaoiu66MfKvKPZ09jNg1YuHWEVOMG3zVdpp7PtxLy+EenS/9hUe
FFPp1wC9ZU3CmXnvwCKvo8GrlhscHBobF+oUpmypjM3GPcmyAjuJCsXJpP6CokUKPm+0FyYf4MyJ
0Hr5I6Ur8ZFynOgxiGq6zND5o4N0B387oRM9JRAZe7YonW6hXXwx7n3lDIWqTJZ2xVfbnTREGQZj
IyJbHDhHg5TOnlBu9uSykBhDtYkrG7+qnCOSbEZubHD7gf0NO3XVYiLb84UZm1lq/ZS1StzEIXUn
VfaUSGiP7eQ3wcYak4gERRNekeexOW2GffHZQO7fGGTnD0IWoCkMCizP7mCMhF0gjaCMUGcR89kI
Iwi3vtG6H09Y1OD450uclor1+NiFzXJysIwHhqDxOtCEtxjcZNu6dKt9EMczRvZOrbvJdE5hjk6W
+v20I3uJUyQJ+Hn6guNoZlga42XK0n3k1eKo5eRxlJDnspmNjYs9hzGRe3FUKa/MeJm95pMBVLGx
9iix0Tm0hvpxqbi5hJA+P2d7RpBnxl9wdkr6/YhJb4ucpp7dMgdBWCrk68CPv+O5VRsqU9M9TcF0
GpZmelEueMPJsIjkjsltIpHPNHmZdQxO8lTC2dk1RcGlpqgJZuB3JsvKnTQaCAykFodzBnY1X0LB
Kc63oFqmzgQbumHIHRM4e2SXEfcKNWGf4ivkgj89WUnA0IiFgwRWFU9M4MtTVzjiaia0uaFH5G2Q
dnpsCxndM+7F0BrZubPGg5ltwG+ON5zO4q0k0LnhsOOs88Bklm4WNy2lgDtujvIMWzG40VE5X5h7
MkSRjr6aE5N4WU2vySfkVrkmmTocKVtDDUhibyc8/U00uEAq2htghU3lmUN6u/ak+xwBtxqvoijI
cf0EaYsTnK/+xDESR1qgpvo4RfYjsSZaH6gp9HakM8Zv7YxTa06YKKL5Ed5KwvzNH6l3h2dMbxjj
Q56dsWVyH/Fu0c9NKta58WNmjKTYBgQei5qXqCRWC283PWJ+gOUYRvnL4HbypAZhX2UjJbtC49MD
97g1vebT6rOPRNTerZoIsBT0Iqx1PS2GmrLSz2ORzhPquDJD7N1eAE+Yr/ZgDNw8aDzOjKH70CKL
+70reFDJykTjlYdUIDZRUF6CbiBgryJHUIw7Vu90bUTrvCX4rRgWn4Hx5uYmzU2JLShR4t7TtICh
00tSGtwSPHE9OxGrjyW1rbkv8kXejRqK5kpEy1hrEFTP9Nyiqu48Lhn5yqwPpKaOJLRuDFSTVcjj
dyA4JvaC4dRPu1ZErlRY3Pua7NpMesyH3geWyFOK4Fx7zBta01qTvjyYeXyJLHqh+ip/aCVTjREu
ZsWw1KRqjn+LV85kRhnyz9Uhd0ckqum7nTyYIeuc77yqWazHCHpx0++ZLZ59q9lhIyX1XmxlkSwo
zavl6lrY+VVPNzQS/L4C1REiMc0xEkhak40pL35jAf3BS9IHdIRDI2RyRFxqW8IODZbCsannRkFH
nwD/QhKGqib87ye4F2olJLdr8Kv3km5YM7YOGRsROSXItNWGAvLb1sD5RLD9kQUugLsmeiqn3Nhe
pQN2LdLq2UgctXOnO8ziEoo8BcFWEd+pAQNf75c3SjKVjdKHDNd/kzf7BozVRhWmdXDM3L7kuRN/
guOZZwrEB4G/m802ZrRJWiJ0nyC2NwH35ezJo8AaJsLAIghcknEShv51z2K6w5/NVSnIDSS4mjAz
UL+t0wZfVqmK/dIigkQsmLlF32uXJcVd+Mk9leBr+OHdMRiHD3yB7TmMTY3q3MhjRmH4jTtW5UZB
5VqXsjqNPk0gI12uW5AcpC5T+8SyGK/cQVmrpNb4s0jjCXx9EbO7ygNR3bUdhZyGX8GwiGjaDT21
hVrCm9z2n+FcncXSwe1n3cdMH1dTBTeFnK1DCEKZl6l6cMzwwTEWB54yEC/ciOkmCDgnJxRBVcGa
NXRHqGk3pMZFjOZ8pj0YiS4f7nr2RQpEJJhfFpN8jF7wJUebsfdO3aRPUajvzEheq8Fikezzg98B
kPQbs3hhWJ5sOEUMhxbC41lxQ8ACHjinPFDlPmzxrzIiGpOdXGKdAwTm1xilgQIQc4VTN+q2dPFw
FOpJvJO5s66xohdbRyWMh2Hhvg6M7tlJcPd3RNm4nAT2Dy4IJyrfrWNLv8uWNXBYlw6deVAA38Le
8pemd1CDmAgB/nl5uR9i/1WMEcx3L3wY8gD0U8rqB+2G0cvUg8uoACivBlgTt67VVQuZYZdKNqak
nl/CoBjWkEVushnXS+/ArJk1ayD4Nb77636YU1IMDQNW41VgHfNN1RH8pvh7VPk61fLOmQtrcRpe
F11iU/kmgMenMyuFZXzperDP0Tzcz2Z23zlBzSlF8PxStpq7O6ODjRgH2RfgTnhuENw3IRX2qyiZ
GakF1SHrexx9HFNhX08uhzpaLVplTk/grKsVLlBCr+BzV62Qr74ovhwc3TtVpP4BqPqV69UBPlL1
4qYJdXs90wIgPP2KAWSzY74sk01vk/bY+XFTn+twzE9zjivOm4dHy+II5Rb2e+iTKQCXMh8JeIwb
DwHV6MV9rP2bNIXsjFVHTNdAsfUtHuVmB2lKLAognsHQcPeZn1WfkUW0mdET8XlhtsGwdpswenc0
jtvez5dpc1RoidWfml8q6O6gag84yG0MWsZoPltQbFYw2XADELY6TkbPP3eDmo0DsDBsEkZkZwds
J8amXZIH24TvlEu+6hm/5ER/14p+s2g1xQq7Q1pW8o6Efv5m48y5rqzZvwkReBEwyOxQ3xdyGx/n
25Z2BnkowJUNlO645VmTQX8zxwGCImfeY+aZHbvR2B/JdfKgoRatOBn41waiB3gKMC5nj3K0fQEu
aMfB2zuNdC2mRdujRKOM73VviystIvub/mmXpNeManEHM2HCCMWPyX3EWAhJpH+MA9mRLB0JlJAw
MeuNEzd+/yxG30j3NT2GLNqGO5zmptHj3uzT6tJM3XTVCWGAVRDjxERmravS0/t0pAD2c3RmfTAC
Qrxn0Qry6UXlM3BNigEfaj4VsGfG5ok0Ji+M05bivQ8UrVcynPu1kY/ONYNjYwCu0LeEYL0oaj6l
kbnuasgMvvxJWHGOtcFO5cnsCpJZjNbK8oq1ujH2LOOJsTES8A9QKgCgrCivbHNypS05/pU5MVbf
N66dmjvL01jPqsRVwUuJ7KTvaWnkK4nHZjTuR4w/9cGmGwxdZoTl0PGyuzB3x0gb3mnuktr6lo21
sA+16yfGunFCz9l0oPTeUD998HhFQeYj6/ErHT22HQvpdm5ZXOdJl2SSJu5nK4XzrdtCqvdrXtiI
HC8eLefDZj78qCyjATPqstI8qL4gqc5Fk23aU+Der0tswdEq8KZMIRfrpn8vu6oEZxl2dgJbP6AN
U8aGUx3nRvrNoU9QM+apR0TI+qzurgh2JVu5zMcaVFxm6dMym2Y4t2kYWq8kFe8/prKPjrIV2UeO
0WZDDrm/C43WOcIgd28xuZJV7uaEpmk8Qamn/XXYg5dHxg4YMo5GfAssNH9MIn+Te/Gax/LoO8a8
yWLGbila5oZp8lOZGzeYbXdWJtxjKLV3UPjMZaqrG7YNVK+S22yBFymFe7p1O6UwxPH0ZEG38zSi
aZckLfJ9FVyyoS++VZX/HuqlFsztn8tRkkMyPLra7UrcWqGKSVW4DznujRXhnKe5i6ttQUEGotsp
KKJgnXbDLXwx/Ju1YLRrXAlyhnxc+agXP6ldg+7T+fPg1vVuog+ZQKISa7Oy76ZKvjZFcOKWEKIc
EkAw6mpvZe2PtnK3YzU9D0NwGab0JewmXLCqG7EkO+kzX/Vrq+LbuAJbYRjqnVhOhSPLKdvvKbUf
hTtdz3PhHPpUv7opX8AYrAuQlnbsUe8+iBWK6zFV9UIQMp4tmteVNndxL266oEHGKspTGAw/zKB2
V3UUVBfL0A8kyaEImMVtZA/32azOQiGn6t5o1nPdY8Chp8SzbtsR6bAy26+ApJWjFjFxnLDMEfSr
aATPqF9MDIuDserv5ir/NgX+G7fzgZLe8OgqOSGbc0PiNXSxXy2bYJkcCvWV4qJD9rhFojlHUm7J
hu5YfHssbu5b3kJFRYVcqaDHmKntnUF32sx1I8r9j3bi9+FMVL7L1ynA/dMPyesUa+ysQ3Kc5vA1
99PvNvSuK2GWb8w/jgTesTsU7aaYonkLDuQZSdzcovXsO9N7N0KSO8T+abGAzr/rzWFhLFWHhl2w
jtqLV9uYZWn/eKf8goltmfK5e6grZWcfu6XmTJnuugOKzcCZj2zxJ1m6fKXMsFpNXFxXvp9/Nomx
q9rYZDpv+GuL3ooxN699zyAWLlLw/DUk/EIwKTXl/eClT2Xm3JH22ivHae4SiD9rz+e37LtHfMlH
i9Otjw935n/Patvb+23+UBv60Ca4RrxyH6XWg8nRnf6qS5qNz6Mawqe8w8GfhBvPmi8yyPCA431r
/VPck9CojX0yNweErUPTEGCEOoD1PN/CJyr3pjUQXAgPDU4tv2u522dPmEbWLpqzsKMjg+AHy0db
DYf8hE9pI3o7uQ5McWprsTdJw1OagD24KzFLJT9GW9tbsF9yb9otkdRyG1nBvZxCZPCJF5x9XtHP
YG+VyBy0KrXOp+bWnw3/pnfVDXOUIyObb6lOPkMOhjNb9MZvs/CSSLu7Node4PevXpt4kshXVnkw
LdKHMStG2pdik2Ic2gDpCm6BgdSrniIR4AHa3XKPekYqlGubjlbExfGnxbq4I+dPU6NVXzF0l3uc
zoRTwa7DEHpwtdqSgsNups90lD46YJznIQjuuyhmbmFk/Wqq6cMQijkHARgwuwRL7dNc2yfhRegT
2dbOWuPAgAfLY25hK3IeWky0k12v2duiDYL41azoYoZHVewZe2AT7qjhZV0fmVAeZvAlIxHlJCWW
WxblXpnezhqoUm0r54POxW90Cp28jNbayedFSeC12Fl5kalcN2ZwxJ9HNBuQZ+R6J2+BTKAipWV9
TP1gG/k5LYumcTaaC4Dba6IJBH8m7nQLSsYW/uJ5XJd2+FkmuNexNMNug69KS1MaTv1zE9WbQEUv
upI8sXqv2bIr7oyeY9+yXtON1GwGJ914mPK2hSeNs+Vk9yEegrx0t1N7n9fesVH+k2nhgJiLRXna
2kFzXAIsOQE0A+/1YGU7DDodHhQkZq+S9KHQ6cvdfEaO93miSNq9+/G8jabosRm4iid56u5EZMAj
IZa+1qYiDmP9KAvCGmL+gsO0hvyWrFLixbzT4fIDFpQfZtPE68+R4KNrxQk6d+9j+l5XfupvNR7t
HUwh6iA99dmrEpfr8AaA7ZzjQGnFuHHz+aWpIQQH4HNC+EYNMe7IxIXRGcMtsUEau9urqVRnrAFb
r6Nho7KfxzlsMQYlL2mR3fSiWdudviIRfklSwzs7eExX1KyxgmVkmz2qvgnxvk6NfZM5zaWcyC5D
MYA6YRKJaVpx5CDxXFf+zqw4infVK/O044jBKuySnGBtJI9hOFybgQYv4jLqtQyuhGNnPUVhtcHe
CM6IP4bw7Yji1NGHVSYPvlm8UmYabGjC3MGcnVYU0xRkAx28naXYYf2QEOiK91wUGPF6Iv4jFaRH
EWPH4iDyao8cKMmoDrvcZsRdJlwFp75uTjW9WOjBZbxmvPfR8RXgIB+8/eBqavns10zj8BVxg2sR
aypH0nrd6+CuSPOnMuyC4VvANYqjbGJPgKaA8QFCg2lXJFVIiwK8GL7MA63mRm4+YPUtcuAzfj1O
HTmJpIHF0i0cImyghVXjqgbes0OzDu91TDfQLsE2Xl3ZKZyafQ4n5om0FeIAFfKEa+3BFY9FncfF
OrFzI8YT5XhfmB57tk5WWGwDPBmfFSFCmqaz1vlKSux31dwP98r0s4ypJEg5DIzO4rWgAIhZZm53
TDhrY9ZbN2rq10FG5KDqZjLw8jARYacrhuySuDXaQtBbT5ycl3Y0DFi0k0zx9I1SpImLYxQa+c4r
uphbfcw6wWf0kydrXCAyOtTwnRHL0PHoSJ3DQ6YUXyP52ZInAkNRo/ZlPHv6mAaVK5YCVDluu0x3
DPRLcknjVBVvVorjYoDSciPGLMI3sLQz/d43+B/R7R8Wquq/EN3+z3+Vyd9amZf//x+ok98QRIWN
uCb9AOy6Dbr1d9SJiarm8gQGXoAWxzx7kW7/YJ0I6zfJZAehjlJNm5aSPyU39zdLQmdFZ3V983dC
yn+3S/8hF1NMTWcqvdT/RD6WP+sj/hTcPJYb2/awrcNOAXRCW+PfVVsLxbjnqsn0InbGZN87gFTB
UNEdVO7A2bs7PXIhx9Mys1itxEAZKF66ofoxGDMbXzbo8btdCKbtMWsNt4YaZOzaGUOubTjhEoyB
RloSciH5GYMwUZazbXw/E+C1SBdvrNIXjy3x7EssG17MbIjmnGu5r5AWxoaTHl5ZJlQZVKOlpwCs
2doc+CMPc4zdeE20bYElOvlAcIPughFJqom6o6cTK75NFe1U2HfTDFObG2Xm2jNin23GM+MXK46y
bq2DwvVPehgYPdQsBexR0Lkghtb9bhQ1ZNqR9wiixWhPV1w+gY1TzpAyPkdv/CJolN53iBfulj/C
1nBFLOickRjxPRJNV492KRgOKbsJn0L6rZjUOCPzVZU7NjUDutEPcKKx1dFbNZEJrrURkm2qhvdE
Ncx7EdUauR1NE+s6fNacHdPW4otzUdMxdu0iIE9gwtU+Ngq72o6pQVja7rrRvynKPrXXwgl91pjQ
SbsdUSD1EWSWN9L2pK2JjYqKF2L6Xf3cKllUFMYJEyKz3Uf21iEzdIHHlvoE2Mi8MSamKgFymw8h
0cuncNrC3NfW3sKuyqTQsIXHuhR6b+DFhnOSWt2P3iyt/MppUtXeMNlKGbyCxen4GpwcCIbqvfbQ
9QVzOzkTOlwwk5hqwFYRcE272MOm3fnS3Zd+F35NoTFa+5Hf6DeGMmQbkz4u3irHgfrLHC0tfY6P
yhufhlFn+UozP072rdXih53pIsh2WaJDWgp7lnz8on1x64xeCMGuCtLXpbsBSF7mAK3u4n6gWky3
8q0i/PGeWo5w9uMs1S094j1QjBZTHDFYn3EWk3A2YsU4rCCx1LvXfu/U+cbUfUQkgDgK6XOfpg0U
n6zCMGP8lCw6T4Y3Tue0qGtR/mBGoflQ8gvCnNz28ZOTDt1D18sq2AEAjoBlFRmHkHwc/c+01/ZL
SnHXvLbIyRJWqaf4wxSdcQGQF5rrABkpAxrTj9Y66EX5rZ8t+Q1EHgOuXBm+eTbqUR5akYRfiNtw
bvo8+iwVabYW0Pw71XtgwZjrhx9kmeVXAizs1ep6ddJJYz+RiytfTZxW6gDmguxs3YD4pU9VWRBj
KLc9QfAwUHgYoAMBts1o8jdt7+U8mLyQA1pIlbyCS5yMHRNABmFJQ3/LxgfLWQEd6YFk0BwWZCvP
TLGEhsQ+4pVv+DOSnqu6fi1Egr9dBegiXpQTfJZEijapI/LbpCHQthlQe+MNGL+YMJrff4Pm0j5x
BoweYqCpBZ7MxuKV9qfuh/vzu26FAiFTDNYtXy/ZfC2I/8R189GkTlsgDQOLMVLFX6rBHI9mryUF
oA22ZeDF2nN+QO4kph43FW94XKPzgc1JxFsrq/aq5aycwaa0OcfFfhR6fODIC3aZcOjOGzgwPyZm
i8DkGlqG1+XYxIDruIgHG8zibkPckOjzCkRHO90QppMFTS6sCzncYDuNcTrCJ09uS8eWDKir7Ebj
0CQUmjN9BBugmw+qKjyXSEetbcLnzER3cxQV5wCrgHuNkMaR1a4b9HWXhsP7RAUVEOpJ9PXerWKj
O0o1szwWVS3kNp2UpdI1xlWMrLYue0ID+JN2DdC4bBtGwoUNUFcBHysVrnrycU5QH+r58ZEEG1NJ
7MJBTGuhD2qlCKdGvFDTICbKO3zrVaqGMncrZ3k7BLZd3QYV5KEViAHtravWQHnLYEHfgF1Cls2Y
lVBhP0BnZMhsqaVOpW/fo8i0yi22MfDgZGQwO7OBx5TMD1n9lGCOeYvCNHy2coYfPOq8LKHFkH3w
pvjCnpswr0RDEdekipzLf5xJvxPhHPju//MhaU1Kvfmh/0qEW/6D309Jtv3bkvkzPQ8TG7A18f+A
cLb8jZ4E+qZMF9oldHpcZ/8NhBMCIhx6Mv86cNBRAhxn/21M4gRlWwvR/mcBgi09539jTPpZMf7n
KYnP40rXWYh0tsXnc4MFZf8Xb1ujYJkkJFaZRHUQCE0Dllgr/Pme4at5L9vI2VGh5Ajy06r/bpbI
BmFWFw9WqR2sho05H5mRv5KCR6W3o4Y9GoY5kFezxI3OMBaSKZPT6hbdrcAg4sTemRxiSGe27yI4
OzrqHgfHCZ8xQaFG9rLN32rS8NfATaqO6ktjZXRFM+P9tMcz583F70198DnPzPnbFHv2Q5dntAZH
utokRfzEsKF6MQZZNVQS1w5XdiXcvRmmOKwrXDkZTZMviVOV38HiM1z+y3f/T86d1q/sf36d0pLs
3IRKTSJ4v1RTxEFBx3qBCzpxcvE4V11zYg3J4VZmg39XTVp8EnzFrolJRa+Hdhi5Aoda3QeiyF6m
LBi+ZoUphwt5TRokLLhw23Py0FjFSFaLetNTGueOPGTDHP2bD8/h+y8eteVh4Lju2jR8473CtfOL
0TE3ZvYcqLMrWY71dgiccF9a2FJdgFZbEsDm5l//ssTfTXH//w9cPtBfnj6iSXHsDcSyOakSrzNv
CmZKAolfdoy8beR2ks4re/QRZCQZy/I6n3MEd+vEnPDFCvutBqoyZsPhX3+w5W7w97eCfhMMgT7v
HvV6vxY8cfgbBx54Z5UCllrNYVGdQCKE/6ZN/p/+FGF5DgXnnBi8Xx4VpqkK/bHmUTGc9rppRLNV
0J3+zZf6s5T9l7+M63o4Am0XoyP8yV9+yZIaYDsN3BUYUWMpFLINjGwijK4sRgPPcUdGepVQ7vti
uo353DiuAQrPNdP3RsKgj02HpBU/Qa5lxOa3SlvA00FRZD+ElaOB2jNQm7kbXegcMXAKuAYV5u8g
B08iz10Qdbe4xIt0m+ZR/QBqufxGXaF7muD0Yg0ImQAnVoWLpuywuQFpAbhdivw4AmvF8UF/y1GW
kvvSz+/4P5f6f8h/fanvmq78/BvBdPkP/rjVm1zruYIHi/XVYtfimf39Vm8Fv5nco11qRc3Ac3lm
/9yvuNTzv/GvhUXtqUkf1J/7lf2b7dKAwgkHOz+PHwviL9f4f3WtJ+75t1fTgaC69JDZtLlY/DQh
lpfqL0tG2hBAN2X9PDm2eYfOui0CdBRYBuZpRJiLp9wGh9iy63D8VsOr9PdF1a5hMu2IL25d56GX
DxgCMSJmGy6mABuSieKNZZuy1r4BiPShnsad2RSnqgDiE5Lpps7YHSPxIqOTtO6F8Z637sFqQ1RO
t910XU/Hovise7FBW1LWoeRlcfSHoRqqE4oMlKGdbzzRqHWVmu1ugZPGmF89n5iAG27Aw/4IiSKU
Ylj5naZ12pcL1CJMUX/RoFR0k+Yy4EzaHXPMKkFBdim9jH4DpOM+kQnhcpcbAI61qB9OqjdOth+v
liO806slh0g8rGhboka8rzBLbFwVJo60fslVH8jyw+WhClDn+9gxrxSkrrB/AzbRACrQM2zwxXQa
fULzQWxLzxhEKixkZXOUROYbzqRECbACzqgGuufza/hEoGREGS1wJ9A3i33S2A2LM0uD+bGm7dB+
geLe+MVXF8utPWMMa5784DPGBjm7iwQwB/fIuhcuMDhzqArZa6TUNOvO3GSf5tF1D1Iwxh1NP9qh
dCLmOhABE/aOmJzxgHSAQ8AZOGJ76TNtJDuFdEVF08Gn1WglJjiQhuWps5lws0nSCDAgkJ933GDf
XJchD2aYV8pjqHYCGXoeggpDDYFOWbdcfIX1EXZzuV+IL1es7/rSzWxbpfPciZ6iA6pXXb5kh2XN
KahXccxHNbgUxoXPgqGRSBxrGzsvLraZSg+XomOIs7L/L3tnthy3knXnV+nwPRRIIDFF2I5wzcW5
OJM3CJIiMU+JMfFGfg6/mD9Ip93Scff53Re++28UIVFkFVFA5s691/qW17IqzuCo5nif+OclcFAu
/jGPSIfII+d8kpMADJjbl/Ygt4icdnKUtHEmLHXNeSV65pD9ZxMCLpordTYRAGpW9dHmJuVg+CWA
UwZ+sZc4IenE7wS5LDRaafcbKDYWYObKDn08XyljBY6hNZO8MCOlPUMAYZCaVUiQwYEZ7cUAMV5z
Pir9gwcfYUF4pQZGW2ILUDms4t7Y4IzazNmppw1Fkxn7MJxz39d7A06DJZPr0Eu3XjbsikGcLMRE
pn8nE8BcarTWSOY2BvMuaR9NuLHQt9E4Ai/yjLNkkOvU3uQGTKz2o63uUXnH5mPI0B2//FGzn8BW
C25EAEmWhiMDgpl4FuMcuNWqTxkl9a9LTIdbnnpI51ZM4ANeSc3QHa0ATJYy1ofJHG/7ydmLubqW
tVg7EC1tCZjUKHuEZubtWD2FsKmWWiXFTi1jOCFIYHbmdJXiPEWDsnJ4lNoUU8/4ZcxPiflscbzO
oQOfxiKDtRd3yLrGnWVwLj4Se5e1tK+LQva7rj+JlMLVLHZWdzbJ8a5v0uPcnioe/mRQ3cZNywu8
94cEb2roXRNLyBYdrnsEsmgyoZETYAT5Ox6hIYaAG6yk3ipErGHqHm1IcHVm3FTZixtbXyFwt1zG
q57Y+hDhvsPT4M8gNckl8Ma1N3KLEMa7eF719N4BswWtvi1injRH+NDhmclaDwWqxobHvEa5qxs6
IfNnaHyVAFsGpMq1czu4aLVTbKLkHg1Xg5ME57MtnjmScmuX60FE70IDo8rbh8olzqzx8K8a2UXh
QIIhlrqw1lMTFyul4zNfjjcKI2LI7VJ0pEVQGXqMc9PDICHGaKAtkFqmXYzPG4oRcyCU8MvsJzt1
81PgvwVM5RboMyCXXSXMLfcdg0iTYThpjLx5KSQZL1m49orhy1Pz2ewbEAjvzJi4o73ZS/8k7fq+
7ZJNHKmXZT4eR8YhE0jTq6LEAo5omqAsCHYXvlByY8n4SjlJd9U5AGbiJsnfgSlBNIDT6AXNDZrD
14GnluHMyWTeTTiLCTjUulWoU1+Rh6ZrowzERZS124XvAnx6YafS6umqmKrZOUFUWZWOQ6YK2OJz
lWZXCurRa5BCDGOaHRbt5Ti7mxpj9a5GFH9VVfWwEtWYnmVWv2vmzoTgI/otCcj4X6MWX1Ms1iQi
cO1MLz82I0Yt1IODc2HX8fTkqqTdowBXD3Yp1jaSKNibRvs5jIH1JMw2O6gJreoA83btVFb2rEo0
8BLxUOigyovKcNOFucRX3Ib7dix6SJgCRthwkI3/Aco6OjdaFR2ZFtSESQUJQpm+P8sHr38gNbTb
MPMhuw47AVREh4ld13HDDz75WeUqidF54UN5ZE64dgSbf+CNJ6woPJHxJRw9iNvhlsM3OsUqAq7j
i8dAc+2UvG0TN9ozg7sZZh/z5Wxt0Do+0WUJaVRjP9lNHdL3+gvrCgkNlVm+i6b2zqI2NOeV74In
b8MAETQ31oyvkcCklR+LB8sJ0Uf151rGhymYnzqlUJ9MH0lHEgC/gdxZybTWjntEIg7R0082LRFx
K0a0G6IFtpJNaW07Rrd2uzzZRXG/QdfzZJbjc+VYT7VVQ6uFDlCVwzEumpuiVjujap+UN8IEU/HG
tSa1sYTp76KyOVQRKTN4aNj7Ww8LNmrz2iTTx3VIZV5Lw4BMi/8jBcWVJEaHtRoy+tyfd5PrfxV+
oM7zumwht3TlYx0a/k7rcNo0Tmtv6de26LbzQLOvdond7aXbdqfOwLJfIMy4RuYbzvSsYyRJZhf2
96Ws4q0kx+jVlQ1uZKPkNLSuY6nBEboINCqqhpr5bg5Fh0W7TjwYjLX2gPXW1k0ZLvSBJG0vyzHz
9kpqefJVRsQZoQn9Y1i7Mj66naxPuKsqeOB2yuavBzs5ZG2CPgsgJyIlPLMWflSAc1jpczprIeZ7
GDhIGwwmLXwSY7BQ6bLiLGt4jlCOGd45T3V7DUbde5Ea12/QFt0Fc6MJmofXOq+lGVc/oEoJPikf
EWtj9M8VN8N26JFFbsC/iGjXBzXNd8X+ekb0Xn4he9BotDO7I2uis2VqoXfZHNsFDD+PXRTnbWFk
83lnR9HJGtk4OqHLS6MjYCKTHzBTM288dygvHmGZgKaVI4qyDE1yFbs20MxwvDPaeHqRvPsrN2ZD
GtMQakgaeJBtWvdUzdq/DNqpOvFWwiOkl1uPlPhNkZIpVKbqMdMiYDKLycwpeswLvIH5o0dSv8+F
d6xD3K5B4Yc3bMaM62O7JYnTDqkHIY/VtnHVi6p8J2mqfIy9qrpwxs7l0YOa0Wuf1ysX33jV1uSz
YUDD/xI/0AseL5K62Qei3uAq22ZGXiCLXtjljt+cMUlSG8PJHiJM61pA2ArCyOWRNKJ1qratkwpM
93N1RhpLAnHR0ffGnFVvBV24R4ZPIV5qWgmtSaWci7jdIKULd5b23QevDOLFi2UdAhePcNOMBjRb
2sZH7RsxeJzoFKTCgcHQh5dSNf15ZQ/prczdD0QAZ6rsoJcljPJPMwa0OLpvqnncmuGQXRI1chyX
8IGYqf0hdMZjGIXxdRcG6HZGxCA+WKGG+d3ipIsv5CTvaZeP69lsLg0gOCgMFwqKEyJVS5LPBjH9
ukw0QjCC+qxmulPVtMZl+6M2PBA7Eh5rImYuEqz1c558RAlCyDp1n0XvPaaDuRAgu92QOjchtrMz
d5AXafaV81liOk4wILXdjZmyE4dpUm6QnWXblEwix4BT5AARFmmUnndxs44sdLHRENzmPp03MzpH
HIEo0B5PdCSfIBzfdJjWzjpQbGsE9SvC0q190JDCM8iXajm3WBxSIqzLwmrUKsHx5bpjdjm4yH/Q
g3FggtY8bWKit3FLnjGtwMVCew8Ou5ixypH7XUy9s1OG9Rglk7osEolGv4OyeuMFbb2ZuW8/08VY
bsdheFTIoLcj8jn0ibpEe+pUzZFNFqe0QuK446FvL7O876+yZIFRDwV0lAImBE9GschSmgXn6/Ut
WaxLBEsToUNhCjNgNhsEHKUEM1uMyONCz11lcU1a9X0YJwZHOWSOTcH9vRkVFJy2a7jadnyGVL5t
L7oBu8GM/aMnbQ5Kq6FCIgQz00nO3Za58HxwyGYj/mbOto2BVUmLzxRBpOobD0Vs1dHucV84FC86
wOmNXGCUkNg0j//ZUfk5AZA05//1BOD+I377/mv/f/nvP/splr3Yj+nvO+gQTHogtDN+9lOE/U16
Lv0SQe+E3sg/2v98j3TMJUiZRr9wXZNM8j+6/943KRG2B/xb4OIGwbH8bzRT+NbfmimetbwtTG38
UHztgob1782UCsaIpDt+1htZw7jJF2Ex8hjEQX2E0y7WPpF0BrYEvyuyextQyikJ2WFmsuY4MMBg
QtOezcF9ICJHHrAmgUdOCluTXNATpHRelWlza3kz4nc3SoNgl8qGhQrLk9FBccuKpN61Cij/Qyz6
oFuT+0etxqKRJpBF6shhacJ1ojPNRo8IyknV2BJ1OWYIv1IMzaQluSYVYxKF0loDmoXtWJOVu4p9
gGGAV0g2JIeR/Elp7tsEZTE0EAuWYkSboZcloTQZ4nTSF8zoChBRaV6RcS3CJQPCIlnCNbJnxAJB
cQC+KNxnv8zjt6ir540xdTBnzaa0cOgQHxpoFVTqqvacGeRi+NBzjESrWMDtbSloZkcYTzY/YtGl
axS4PbkWpKYUlfGslBvihoqC6DaF+ElHmzdaQ1EsOwDdF2blFQ5kv6iwr6Ev+/GtaWjEias0FFAW
SadJPxuCBtmY/SGT0zJ7kdFdFAccKh1DyZLgQFUtJK8Y0JI9jd8pAoWNWF5V73Hj6S/0psCXVnnP
uGmLetC9ljo3D21YpxjE7LBIdm3r9Jd+Uc7pNSMEwn2M1rKumzYBts6Ux4g3aVQK/eBX5viZWiID
RRy6MQbQqBuJEbYome+bJGAzNFDTmOyqB1MOyamcx+wwMpLFs0HYKOKGFulaaMX2nR6LFniq58kC
oF/iRUvCVh3AjV2Tvg2NAn9HEKLkY6ZOxBlmihZud5xPBfaMKPZMyTYcjLTUOaxAtYIQ0Wix8nEt
cPYJ5jqgaYBntYPu4UHL5fpGhUOJB9rb206ysqBeRGMsNra0J32MhO21WyQsLoi4xC3yPUo2H+V/
5/Zn85Sm8Rn8YhIXmrDrIUfFfadQh3o9eQ8qa8pjW8EqdEccuAkL8aaqpnY/dIFJKckRYtiatVtf
aJw/V0ZBM4HpM+4fZPbFVU+kQrnYMw1cfngOdgNgxjsN5kgBZ9PqgNpgOEUIRa9TF7uIlenJuPLb
pj+NwIy99dQC69wUSDQehWGUBwtDANeq5JHYtrow9nIgEYm0TpXfWRWCxlXMJn6sG0ueJghhb1EZ
uS8ht5ZaoyoniK3NAdGvtDnPWI7LyFhoVpVdHx27pJz0sexSl9kB0uekzTLjIu2z7skNnfh+gpVz
5WdcaUbrDL+ocq0YK/ZD11MJTd9ja0pDeNUhSUReYawaxBooqknJG5tu+GBVkHa/DXXTwCKeUpvi
MtrU7PXcnyvQR0FOIaHKyRd722y6iQaRQH31agmrxTEYA9fq7sgKHEiSoqYCXUlQaGrN23BSc1Uc
M1pHffVVq5EiDvhxFtJb2JDbS/1pTiXjRwfVrD+ocluCjgfTidae+JFzlMANWCvfbSb0ISNwTLDV
pTLx00z2KHc11MQgX08eF3/FiTu7DyNOkeLSHltnHB8LsGQacbivPGYyTh3n5j4pW8Oil1DLqFm7
w8K8aj14DQ8VkVf440rLHeM3GURt+UhiaOm+gN+qsnuf6Q49b9FX6jLIukRduuCYiSLJYgVcuxr7
sr9RMSI4JMgp8xfGkgUea8HJOWQI9NbTucQtkDXeAb6ChC+LRr2CL/Ya8+GiR5iM1cjV35DSiCNo
yI07zDtL9EGO9Rc4KIpmjDobTZMjW1n8oEuEC+rMz1z/Ni4bwkoHogpVYgN/AKDZG/ugN8sDMfTt
i23TBSyUFdBys+d+M4yU+kk/BP4K14HYT0WQP8baISG40yVdwwq6jQWQZ8PM2uNk5skjvhDjunfr
cT0qC7edW7p7XUdEUoKMpKbWk/M6aKrPbkRTU/TjTCJfSzR8PFQXAcs5ERLNrO8z5RBhCj2aTI7U
sTfhQAAWZFYkW4zBvSWi1gp2En7FHmmeeHCyAvMk8aRVVICh74GbSUPcezVKAcYO9No43gL1iuvy
MdcpmWI4rpx9aHvvGKIa9RpHrMRnPZbX5nuY2211WScV2MEs9fjAIZ3gW7egd0N7Y7N9SZieYnrF
CVIyfncKGV5OCg7qd1RhMI5clyxed+qz6IJuUunviIAzQuLJSmtjj9wyqzayPHhXUTL6a5m05Wny
dA3/x8SGAEyyvHKzJX5DlsxEV5bvlXq35BbRPiLP4zJP5rbc4JHHUUMs0z61WuyLCvn2FAUcRpqg
wITtMO/e2rB0AxTRWRpg38E8iMNJQ/w0iqrAmM3IYA6GZp/btf/q9LO5aUZUeoAzjfRUwLe8wPXo
3naK9GPYrwHQaFuW03tu2BwM7ax+o5gGXtfTU9mFxqhrpDI6Y9wDb2zdh3H3Nrgmn/2hjNlmVikN
JFhHMTmpV2EWjd5OF1Tee/IW9Dm6e+uiqB3HW6URygSNwPJLzzLS+3YuFQ89Xuq+uPnPGvqPGprS
91/X0Lf/63/W/XueNP3n3773f1tzq1a/ldR898+SWvjfXGm7gnGjyZ+2Q3n8R0ktvgkJ5gdFMhIM
9L/ICf6Q1NjfPIplZDPIGhgbovb/PzW14XxjLmmJgKwjaEDBv0f68bzfa2rf9JdRKKU1w0lqdNf+
k4gCJ4NwcXjusFcCuowqHV0GlgYhwFrSlBfER6GhwahC2PBIwi3kRfpyz7HsE+K1bKtqUDkaPtAu
jZsPhH4PVjYiE8vkfF+51aZPNSlxWVAVd7pY8GqTToFQZ61O0H3RolrnUTHpbWWNBB7ZWRx+lU5m
qp0WPQwEj3ISGajXX6LgW2Q4po1nuPcDx957stLDFgSHh0aVKDlmOUE0PS5wXeKAhlboJ99TZHUI
DVRhM8AUBiSd4FS1RMX8b3AmAIp1agjWexDSr5IjLyFUuO2QDdQL2nSeFRFvZkKEDtFVBW0EYgeS
y8DQdMJdq2c2MdNIMlYDZ5L3wrO8VxKdMIJNtkM7MVUkP81QQ58bptx6F01Bd5X5Zc1QJsjFV0UT
mAGEp8gkCWTlHsG74ozFQJHjgBR+xfiObPu1XUe0gGZpVBrtHJgiZBFJODEt8Ot7el1K8SslWmLJ
R1a6kl02341JQqVQlqQKziMJDttR8ctshMgNd2tPINL2Zt0rNmy7e22TIS9WgVt6NxT3eGR61wJT
3M4oMCA0BDWDjhGRtjTBD64SRm5vKlDqtnKjhAZl0rkEeeXjoLG2e/YF0s+535sz6mWiABJWbrjs
/bS2SfUTO2V6cCIsyDUkjvtumt5OihSg27loxuQAgWhooY0btJXbPiUqsZAWOUhRIPp5o8ucAUgR
YG9fWTXmNegoLYxeVxmOWg8DDe89fUSypZyomxkDOig6L7I86LuLxE2NYhe7Lnm/Au0IACgLquBZ
m7HjNLlnpO++ZjvYxrwPoiIMOJYrMksbsfjuwJlEJCqmm2KSkb8uG3uucGpSQK0Lm/SYC4IzyIrm
1NaAOJ9yVvOmVpM6GMXIacYbUrT2sN8SnFJz10TGfUVl7uwiUWf5MvFr0zOVjcZTUlADEuLlOcy9
CTlPaCLawrtN+qbtH5wcku9mqoHdv8DFB8Uc50OX3GOmGdPLrATnB2uO4BOswNZwRZxpMF5DNehG
RiJIDnb1XMK7HvrMhm1uBZn84n0b0I/AP4lNyw3k7FqtRbLxKquqT844lMTBg/pLdjFFSLKd9Oj0
mzqOuuQoUh8XME0gPhu8uU1+5ajC869zUEgwc8rJsM9AQVXMR5mjiD2TVefLw807bmTG6GZLrLLJ
iJ3kSGIZkyKvdg3OaYoHhyrnMNmdSS6EnaPO88luVpcRWVggBhF7F1cw3lm5ULp21nfIsxMIdzPs
u5uAeTXbKl7+eOc0JtktXajR3TZmTrJ9jLGwO1YG0aRwn5avWnaVJQdbyqa4pAxt08NoqhZrsGDl
WY4qeXxsW9hFh7wrAT1Y3EccDGmV+XtYiiNe6NYhT4WwLRUCtREQrhw75iBWtXJSpDHmibyTnCiW
UHdJEGw7af9RBhlvh0+fbyrxjJOWtoh46QWkL3gD1FejQ+dLZ7gfNmWrqydmy7w6IAf+wYgHxZDa
DE38WBwv5dqXIRPwJjH5KuNLlpuYwoJPQjbBtgn9PN9J2gDXltNxeuU46V3Fw2x+x7pUNYdCZzXO
wzCNCdYZvQS1VONdZXoh+uYwPZ5it1JfHYbC8NBKqb44sDlfnJyhimTo5R3kIK3kYY3z6skXrW8x
Rmur74AhuX3AQfKQlqXJSbwPa0Vg50zyxqqe9UswmuVAXI1ramzFE7RCtI9g4xJnRlxu2r3vH61+
sSEDVVbJEdcKFoq5DKfHEfFWcyGKJLuHKRxn+9FBCn4cVDJVazYMoyYSSNrPSEqJNDhEFsxjDx6C
MHAfcGa66HWGGqQrJ0IUASl0C2+4GNBN+/ZnMsoMvXTQ69sBRALugcmMyAoOe/M+jh3n6IYWKImo
MsIAQEIbXg7oAr6rHjsdAaIuSF8luhYsE2JOvQllD6etsvPuwmJkXIIN1UW5A/NRXYFlssTKcbR9
zzEJq+VgW4BISkvSJpJloajswgRPpF3ok7JwN+07Ao4J927CjLVIT8juxUQI6nkTBkQr5ZNp3Te8
fMbJpnTIbOi1dR5G0zCuSjdA8wJ1jy6taRTzfS2S9uTnk/uUGpwIVnagmA+GCezQ0B7iZ5I4bBYz
NUWvFms5nzf1OgyasXFxtAfNjHsdHew9mOTswjUbP90RwomPn6gfhCgjDiY7D7OrRjflU90V4xOg
A4v+77TgMqVFtpHbtNHarRCVcoaBe4q1KRqarZWo4kF0TWrjiISZjrKi8MheDI34qNK0augDaMM0
5FoOqZmv0McgvBtqSwNHhRIgNpmbWu66sWzvuxWWlbmb0BicBq9s7+vUwey8WDmXtncNsDr1R/+a
IqBTB7ON0VcxeWR7q328jJhFBZYOYfXeVT9VnIqg0KnbDvLpe4Y1Bs8BjX42Ztumz8ixgO51XRAA
yn0FkZ95UyKe5FiqD0JY+CilIj8QcauR7aOuarFF4Zm69WxpvoPHSh7yJACjSPpQQxNsSuph6we4
R/Z2IKqrKre5sm3D0Ke2sgJJAwO+Vx9k6vvcO/m9FVXOuSDW8bEKcO1u5JRX3x3PKsxVkScxBqsK
GgQb6JQ0OzcgQHOVK0c+NazDDfTcaPmQXSEOlTKVse59q8V7sWwcpIgN7UfCmQ7r5FQFEJzLmrCV
PPVdecB31+ht5wKzxzPSTXcGlhVrbecFMayGTIebxkLzsOV+ij4dp4/0Wa6H+KWMaDCuDPxx4Hao
pCgEtWai7HQuBxeyJWDfocrmDKMMebOIkLn1o4qDdIDuASuqPfnEL5BGyVQ/yoEX0udF4DSzGZ3h
5EchOo317G+EWWVb5t+hPIQ5c5Wq7iz8tQ2P7NpcttMVcff1tJ7dcnxBEu2e96llL6mOBtNuePOp
v1djgxPd8CoituEtTiEqpKjxdo7CZLSx8RxdGlFJiLcgau5WkgOXb3WWhTekZcd0Xss5Ar1bYZSn
CkHqylqRRM9Q6e0vZUKPI8EVrQw3ZsrbmSIDMoc0xuuSsmBYEU+lLwP81RJYos3ImAYLbUbAO3ax
boa5JPu5xlS7iqE7oLNTY/mW5IQ1HWVvjxCU85aQSmiC3is4IvmYVinaJzPGGsi5sSIAZKLfuA3i
ssqX9ls2rtuupY2hINx8pnS8ADHBpl7nbqJvKydvP+w8gE2pq2l49qqW7UMGNvIXHSTAQimaqVMT
hvnNaqr7tEK25xY3qjWSD18Wzovw02kkKsIDcJ+xwFJnR2Zabyc6b2QMJY20zitqzVOEhHcmXIII
GfCLPnk75M25p6iNyV0BDUPRZbrxdzNmgrBp0mF+EMyyH2Z4mZIkWjLB0c+0prMyQ1XTa6DNuaWI
YhMKhgqX2pRHPv0O3dvEFTCxfk0L2Fd05pn2s7ehV9o60ARuI6i55Aaa5iDpbJnZ1RTYgPgbMyZT
EJ9kjqpCFxT0YRTJj3pycMlHTjU8d8RlhCudCrjinQrVCnIAKjrVWdVMqqOJ3Go2eoRJbYMjZ62n
uijXodKsaL5jGk+V7EJmzk4bvytCWF/1PEY3fqez+eS4LamstKZHtGtQJYwNjYuech2u0EkHHS51
EKYIw2JTQWfDxBFeQAUqyVJFOX3WOnTi9yF+J6iljCn6je9AikfU4zi4oivsAGIc04+knszP2NKE
P8Ekc6NNPkfTRYfhAcljNk6IuzTxT53vWvnOtbP2LnV18pGUDClXKN3GR7dW/dMk0ubdGiZia1J2
50dMBxZ4bfSud22VYywKsMA1K7sZsqd0LjkQGSm3zrqnUD3JMrCutGf7L0XmTu0aI4tw9lbnDy8e
k5xxNVVNHkG/jvAiDg2FS4NnKlvTzorfg4ozw8pIerBakV5UmIMjuzeCnhPgtnb63rZB94wuhalR
bgg/W/cEllwAneBEyD+XtwVY+FeON4wkS3/srx0l2+cgTYF/MOTl0XjuhwS/YWJzfFuFaMbpCMoi
e8iA2j7ANTDezWCwiXduE+d5tvzI4ABscdvryZ9TOHRxf6uY6yerknLnkplC8TWP0/QEDWB+96Y2
Rwjkme1nHyN92XFjFWdeWYLPafIhpZmbhnC0o3aRPo6tOTznmMheCY53vLVH5YciT8Q9sbYCLDse
WALG2cnYbrdzVroPnWWr8SpIPfx+KdGq/lnPILjdaIyrX9BW42hrEqn1PUGQijvLjmR6imdCrtZW
NTjLAga/KGbsgkkicfmHEgIfR08rF1ewwUl+8QIyw6TTU62j6g+ibWva0UebDULtZRtn1xTFlnXV
o7ZCDNgnpr0Ns66a7+TIaQqAcAcVLnc7xR1i6dbaWCzbaC6TmQc3dmvg/3XlCSQNLaD1cBHHrJIF
WrbxGwrFbWHB9bxkto+2mAGc9G+ZNLbLf5pi82XCpUothSII8OI66vJ8ph3rV2in5zmycOJAWY1q
ny4xF4/53cV/NtR+NtToe/3rftr/KDtYhW/GZ2es3tR7//3t124a3/qzmUYz6hvODQ/nj2dZqPot
2lU/u2nLlwLsIg5fXPzzPxz+f7fxe9/ocDHWdiVdNmxOGAj+GFELl4k3/beAGFnnh1Hg3xlR/8lO
BXjbpdkHTkAKn5E4q+TvE+reqku/ThVQ3KHw7pKpRzCifezxXjWb73YdWAhtiYPajaboL0sQGnrV
jcyXcKnG3tGagubkTCo86mSWT9gNCELT3bSo2jh6vRMhku8Zqi0RPlPp/7RE/msIwe+GKt69j54O
6wObp8MVEQz5fzUrIMggQKsiY4L0IE1z2rbuMtdBm4MAsEIUHahHMcRMVfKQiYourI2b9GRdjjS9
0RPIo2LOAZoZY2G1xpEkSSmHz/cQLef5wvSuPOHrm76zx2dbCUxnEI+Mm2FK5p1HsMrW9XKi5dPC
KJ9nop7M64g2Att26esTbaL4ImQoeGR0nePWLSQUaHa/hkE51pvVL7ffPzHGLW3Pf7iQfl4K4eIQ
4VMEMLT0Zn+9FPQemZq41bSRSJXWdRfThYT6sw5qWvN//VK/u8p+vhQsCRrB0nTxSv7pqidVIQWC
BVg4nlbbvKzZkI2QcO5gQLBJgto+6svT/7dlZvhUXa8+/3b5Vrd/2+HFeeuoDP7rYlz6qCg0kyju
/vvvf8Ui84evafPWvf32ly0PeqdP/afSt59tn/OtP+/P5X/+v37xb58/fsq9rj//23/5AJLVLT8t
4m39umrIvyT0r9+KTxyZ/9d3/NG1d78J3+d2JJoXPIjt8qH9XGf8bxiOwIWgkiBpzRWL2e7vy4z9
jZWHtcQyTWgeGGX/scx8cx0WINNcjIpMAiz57ywzv9+cnm3auF9t2xM8VDxW4k89+yprRWiDNhjM
vjwsY9JzokuHbWrMevfX9+bvK8LfX4kX4mqwIvyICfjFvtSJMfVDDCB56VsxsjeHI4nEgbsrPPMd
ey7ZQ3/9gqzEvzx3P19wmZfgAPQoSczl67+84NwT+CmDdBPHWbJHxE93Ne0m/aV9KqIc7AFR17RZ
6IByJHv869f+Z5fVJTrDAxNjc3n/dFnDUSTITTl0k+CTb9paKr2nrwNOgFNjlP8Hl/afvRozHm4g
uZBkgj9tFVMcdqWsq00twHg8GRiqEuxLPiKcse6b4eeg7l+u7f/suvrsSTKwlqiSRdj163WlXIvH
CsK08lIMNRbKvi7znmUGQZHAEpwudWrfZBZ//PU1/X1x+/F5ovT2pMPcVrB1L+OnXz7PwXUgRENk
HlyBfrMBEZF17jp17Q+UGy3gejTcf/2K/+Q3RalmUh4EjkON8KfrapV+q3xonsIufbi3wgsgNWHA
zry5JT8sExcI3eeNRcvhPzDIuvL3YRq/naQ/IzzGefxJVfGnO8iznUpOxBkPHSk5VPRqptEpLfqB
/dIaHD0rvIx/9Au9H71D0cXuMV4ailB46S2OP/qMjePqWxBksNjLpREpunkARLJ0J+tEDfOaXW/x
sC0NTCSpEYnKoi/fR+W5hHBUlrwxAldN+8lqRfEgSXOFuViOLeGhLciPLeJj2o/uRHzwRjOWupZj
OtzGXUU8NL1VjEbcFgTCKkLbtphg6zPDqlC4ZWnOtMpMPBoiuWRUvZ1UG1q4prwe3nlSEVY3NKKq
zsnHzDjMTEp3iyeI6C6mCYBEtFhXOoXiqGvp0jGzC9LMpykdSPBCCgL2ZRiL7xjWpudUGYm7T0SS
YRqUKLyHoHZ2o1SoVrHjZhJp9rxo6MoAPay9WA7oGwLfjDWWo0NtEaVA+6zMH31aRHQkc29+HaCK
gtqTLOurMa1tdLttWmG8MTB1+xy7XiPXZaFRVJEWmL5SPECTluU+QGPuY9skkGGX+nljb1trIOAN
m0F35ejJohvR+vJokuSAm2/o6IL5QfqdUyAnWTRDKaRNiXTRdVJivtNKDvLRxgFJL2OKsvKIIoxE
htmA3fQCcBYjwagHRzwHdtzSGqZD6BVXBGCCkaPDLXS1Tae2jB9p/qEFRN3hhOFm6uqoJuAtM41z
3WD0mtZx36aY1LNBZs2z8UM00P0QEAD3M0LEQmWP0/+K86NsrjNUGgr6Pb6tXdwViUPXwEegIKrJ
HVkLf8ghtNn52S1i3iQ+K8xRy8sYAQpxZGC0kEUkTmZ4AF3NtIjozNeO8cyRENHLypyMrqGh8lP+
4Wvh6BcoxbkG+8n58GJs7HbEdLXISHD6MYNb5Jom8bq4VgdcMr7ic7kSSDmiD7M3KnEn/Sm0d9Ct
GPit6gYs9IYh7TQ+zyY99lUdmKrZWJzRwxeeL47iWU+o3kZ7HUK/oqu8r5702waPeJZRaIt55HEM
gDmtzQ6v3zpyUbQXXoM4Bn57y4mTsz20E1fq53gIxns9TQ7SsrrAhoVWH1xMEpbGXeSP43NtJxB5
JTv1WsxtLGgiDhBB/TwLIccr98XGg7MvZuAzND/gG/1v9s5jN3ZmXbLv0nMC9GZa3qhU8m5CyGzR
Jl0mk+bpe1Gn0X1xgR70vEcH+M+WVIZMZsYXsWI10WOL9YqKi1uzkT1O1noESAGzyFAwB2o/vUnC
sebuyyfrMfWt+Vk45fRtWKP1GXVF+e6winy3dkQrSstrUhQymuVdQhroq5PEVYspxnUCSBtUMntt
tRtD0E84KaeYgb3wjXsfFL9DoZvnfCc0TeFqjyuq1vq0adHPIj7POc+Hl5jah2KNLoxuSNtO8evY
KcW8pRt6n4FCF1onHnEedHlzEh8t7S4YxQIggGZ11G6Vv1v4l/iNmCV/mF4QOmr9fAY7VsfZJkpd
mkmKCnkQojDtem1fIFoLL2dbjLWneWlghGCyVfzPKpVpXG2GbKlYBGhEnyUjbpTO1m6ogK58aFRJ
svRrGm48Q/Z0GuCRoV3wxUWw5CUNOvQNDIiYfDkQjZ6oIUEqpoAFoGyXae+tCQvLpBkkwD/QkcTi
Ym+j4IEj7cg4MWxjrnfXFR8SKHG0NQFTip2b1/jf/SA11NZzZpRaIStRn2OwPeKClh+L1WCkxDM7
K5kuMWIFwy4asB9k0SN0Ct7WMQyaJr1mISDerZBRSp8jP1dG8A+qabpDTGMe5ljYEE6j6GlKnt0x
GE5w+GGISHuI/B35pzre1LoB40SywHFXNm0AFyD4cfwUDZEx7wjCl4LVHVnrkcwBY6GqZTzOP59K
rrtBOsnGzQcaFozWH8stQShX0V1mhDBSJSO45B95oCR6Thoo5TepiQy3m9M5KvdBUHuEsPJyZtLS
jGX6Y7lSdzddi0a6CrLQnY5W2za4rJxpaO+KRjXumTU3yLgR6ybkOU0i94AhUzbfJLSKG4N1zdjG
7AfJSkcGQDYyao1wL7yveX6TfTiaK5XEycTjxCXu9FDkcW9fdeAlMN8zic7ETqXThBFsczql9PSW
uxZQey9hqjlt8uVXNgEIFgJXNivZT4Rc9AADbIOpRGSbJhuyxzo0MaI0LH14CzUkUAwxv2mTpg8E
GrOzCjrSnn1N1xqmVnmwQkQ2lP4aCG4+olGvrclf7jwMbOVKU6ExrW2fP7UrPA9CQBQm3bkOGY6v
LOzeSM0zE3G6LFs8uOi5dGhamRt867BtWkBekdxbmTK87UgClS7Y0n3JfBri1wbq1becyGYz95Tt
15DyKN9iGW1BYSRWIg6JGeL7HMYqfvGByQEirROcodRcxOOb4ztIixZjqrOT9+HyfQ9zeWzMtJHX
aS7JmhZB1jDH8+OQIyzAg5sIhXy+DHllWY/OmIYvgK3AAoRNEM5b5PoQYMY8aJsYfU7Ue/CyoX7U
iNLhcXYBJW5Iv4AJbgsrECcdcBK/4AnGlo7tUInXrEtm/43Fmzqxwqix/lpNjAt9GKPgB3Sp90Y6
NPpkdmTcYpap+CaVb9Hv7JZvZAD86eCZWYOVqHMg6qaeXzs7ldQI76M/gqqlUCfsAOAByVrXPJjm
tWMonD+FaVFf6rLK49bm9hkwEE/Lx2qEIyVePtS1dVLr5ANL/gR1Dy7jSms2P8S9UuPDbnz7IksL
jbalyJWJYI3SyezIn3/cWcibuiA1TAMItt11gZPY2PmeGsXaEEnYvQ5Gr4ydzKTjf43hFFV7jPlx
eaAcwjf2qp/naGUwU1InGQLSOo30oKQMMPM23qXFJJOdgT05g2M6td6ZgJZfP2UerpybrqCq52xm
I8vMysUR7mwp2cQDCwNVFOuEHI9c09jL0WhlDzDLNlabuW8ua1WMdKzIqDuFK2kkMBmrbgcU6pSN
mkxOTGIgSyico1+BNRN/TAJ7YkMaTRcA/GG37eKl02GYRBHtQFfSYCpUwTKcj1lmUYPTO5OxoXyh
938GPyP/T0DV7YAeBk4S/+ZOrbu97Y/ck2aWZvmriJyGUS2mljT8jvD7lFuwxuoFObH+MtD7eTvM
ijrsvUFNPJWT/GeNtWU+VVIFGSBsEuZ6LOktxQ39LlvmPXPqRc7wkFFiUG9sWpmjtazoViDUprwd
FpNpPweE9g5BLtPbKivyD2x21atnBV0AQdbp/U2faZ7aoU6yjwkYILVQLk3KDJGcBixGGNLZW5f3
kYEVaEcso3tv7QlkJGMAmk59V7nwbe18uqadZgPI+stob5qKpNgUzcjtTmM866ulGb5mWBrUXnd1
BT0ianFrlbW0PzGhza+lH9oVIIQg+wmZkDGHrVp6goXpDZe0bRewW9GGn30atY+RixFoxVdvAtiq
83qrmMzcZaLC/Q8cyzxAlkYMoAtsUCSILeMrHbz2qJsqGtcj4HrqVjjfJzibivKzl3105w62x6ge
D4NmcM+zPIWCXoSSlO8y2wcTzZzfWkb+c5UN7TZixxggCvb4ydWfQ4AIkriL/3wDOTzet3oxEzSL
rcBdDAbsyPAasBFNLvFiQJiCPsp3TmYVN95iUPD/vAqWO3gAfv88DDaKLE9T0mUfLFe4HKLF8DDE
Ft4He7FBZH+OCGnH/iuMA3kvh3l+Un/eCbyWKsOGvHgqpsVe4f05LZo/10Wap85T8+fFaAgRVec8
Hd1g4//5NeSfd6P983HEPMjvwSwslgCXJ6P483z0//F//HlB3MUWov4cIvgjmlvzzzdi/XlIqj87
iR9C1Yeoicvk7yz9/6FD/8PjaP5/H0f8V3vvN2Jj9/nbZd+fWfXvvwqMy+/4j1xok3TDl27i1mWO
gIaOX/d/mXwBClnYHiKIeY61+H//j1xoLYgiBGbAwl7gInj9b7nQBraHjBhFAM5sZJv/t+AcB8n/
JsNwJS1sN9eLPBMh0vP/m8bMIZBDDA3OiM2CWaMaCL4bB0UkfkurDcaNzvzwAVxjCY36D3c2JV52
X10bznSvVqDHK9x6bnfOdtUuia3opXCzL6etsa7RkCE3vua0HviBteHYQVsmbnzvX+Dk08ljL7r5
+41jm8Gm6cuvqbCtzSQVh80uCLGWkYCirMIFsW/2zfiSeI26aT2neGDm5934kDbo4K6xbRo5zq25
7fJr3cw+IN90ehk1IA/Vyx93Anq+kp6NW8/Lg0PDqRFsPCkyCvVGMlxjRblcWV1KSAAyLtU1zeDH
Z17/k+eK6UQpFiC9Yx/zxjQPTil/BEjw16wS6spSE2B+CYD1jViAWIKrPfwwfRRThiNINfKXteJL
i2VV4yeNgd9oQnt/Yqb/0wKAO7MHLznA8ZKHgT8+Lga61siCQ5bRWsD09ytI+AAx0BbXLpxnZ/33
NoCF+Gw0+Zz+XmU4DcXVXMx5BAZ+QG18BQXKVoJHdJNBUN/UQJwPFXOGTUJDzS8VP/Vr1LvdvE7t
QV0xC5oHTATF1Yvi9GhjE9qoRRsbA++XbxWjBgVC6dE0jGV731rWnrjdUo7Bx5yL1NxxGh/ITfK2
kXmCAyPj4jrFXbzt26m4Dig7jIi44m5n3+adGLx8L2jMc8/DhCZRv6TDoiMrdNBk37aVxQ+srBZE
Angm+0f0/E7IRZxCfc9gjvz35bUTpueuDor98uHmKXG8eRQGIMjFI0n351dblfxFZ/gRXc5h17DX
dkvpz/Kx4nAOgJjylqlXIx3Xii86G6G4GPzRoEn83zCcul/PTThN1XwhJaDGQ+7IH8gDPhHLYrqd
SCZ+2HRZceDTt5Dph7uKyRfIV9Q9/ukLTsw7q4zpc9VtbR8DupCSFcju8rFrVQBgagiuRtYWZ0vF
2R6ha9kS91b4wnmReqS4M68es8Jtw/Prhg49KKl+VGPUdIaadkufNidu21sYrj3BuzE+E0t3MPxG
kLDsvnvPipHYKkOxY4SLfu15jt6kgYIlY8gg+ZlF5wH6qsZ449l1fAjwrP04dPWkDNHqxl6hBiz1
P523cepZXhS63zqsQ/UvH7xyHegI9gj7eHySnVGugjCU14ELPqwDHEwRHlUKnRwPU37h37fm4Lw2
fTg85G5ADX1ipy1R+okwquZGmGe/O4clLZTsvYaHKQnyW676/rVLDWtbjS5NTgUa+KZuyblK32pO
NKbR2yg4U/myZnIP3ZbyI3uwb+E6xQ9RHaRcWiq665lOYP8pIGyYrX0pSPHfJg3GAfCzDp5jTeND
ZprYa3SerrtO10z5I31ITXOARFwl4T5zZlBPQ+7fEpR0rmYVD49mzaa2DXuqDb0gOZWNwAHJxt+/
DDipvwR/djeNpXfsRf3dB74EuxbgT2O7R5cfwQd8X9GtnznGpgIxvbZa+YR11hm2Q1F1W8eMQXUR
xuQVVt3O0dwSBLEJRma2ezTsFFhSJYYT9egvNYaOu7S3rNvcr7PnAj/Tya4MF/MKobtVYZuKk4CJ
4IRjrDgJafvsazA3Ha3Gel6QxK9RGXivPU0buHBpvFJD+hRkVb31DRVywaGezJaYDtlMpgP+dKpO
biXjF8826ETAgXaIEYtxbab9oRPA31ax8PBmOYVaI6sWZ2wmxsWHif1gkrdem3FDqV0HiGjlUdHU
EppFdmhgthK/CLPyp2lippDYY1NjPDiphS7tAxGFLRcdeqOZzDXibEDlh5HHMKs4Idhp57/KvLJB
z1SUD3XjAvBJgy2yWXfL59+Tl5bg8rAeXpGEq13Yhu1zQq0SbDzLO6XIpndJMtLLG6twg/txfMdF
m53TOfa4q/toKwuKYLwRnhuafrlN7ZYTfYdWbdZ2B68nSD5ndP2V13E6hEipNuZsvBVzPDursatB
tLtjXQBjmgVRQkxJdmfbR5LmqEgZye+uqkDXDRYtoq0Yo63XEzFwG27vmNiodvtLl4fjipAIwpTh
nYGOu5tIlvpo+lN0aOKS9tkQ2P65FAL3fD91F6zYfB0YChFBGu1Y5xRs7Jm86iIkdDYXlOW1D6nZ
pAc2JcNamOOEVS8mR29q/7XTptga1MF/GxNdZe0ANUpX2bGrKQiTTTS/EBwNzxMeveWWcG4DmoBY
hIkUnqicB0HqJz4cDX8woMJnkrP2bHhHMHDVDS0B84E5uN7a2Bg2fsgEoDfw+tqzVd7GFenNMJXt
npmAvzWikLXVrLkhmLMcO5o05dw68D3iCAd7pLYjEQr8jTypeN7lR5tazHsjSR4AXky3iTdE50zN
xU+/gBXr2Js4B1VPiGesz5ZN4aBji3/JQqHxBf5VOREOpq2k3nWQ8bBqykeBDTda1X4c7ASn/X9O
l9ADFJJfkoT5pTxEsbDPIaH7e1P4OdwuA66Szx/EfqXbawTy4gdbbHCW4A1fOKe+G5N0zybCPmFh
t6/gAGaUKXEUv5kSFjW/hhnXxvPA5ZjVDw5jZDjnFlEjG0/nVdXtPWAAa2836cUEPXRPxzmQpxi3
0mIjPHj8/p1n4Kc2xmqT6Uo/MvZZpD1j2MepuNItAQgnGO8MWC4w0jTiLaj6dUoZDkI1SrMjLtyr
0zrBmkFvhHsaAqinomnElSjVnXR4AGTCfsIwuvHF/MUOFmv7mKW7OvI+otjiMlWhs206zBKUBnkr
qyT/1cA6cehZ2nUdjq/aG82TmDhfsk0z1mak5Atz3+DMSlNtrcGhObwH2FY1hf6aKSqmMmjA/Qs5
pruCJhiP5C/cq6wMNGV3jB6yJor2kowwvsR0/sUueuoGUz9anoyvrZ0Zt14VEhWjFXGnE2faiJbn
HKXnSwMPKSuPjoeDXRvdVhulAx7QmXb55Du7ZujdbycLq22ZBlO7nZzRW5VKPvs83C4iH1uo55Nl
HF27R8DH3mcP3DU2bANB2/M0VeZzOAr/e7LGckcdN6kIrNNbGVEEN8W93PeTagHtBOPOqQHZhDqk
V6OnwkAX44mCddAAPbf0yfHUJZ0HZ6370t9KrJknSljFvq7FpSRJsmqZkuwjTceZYbBOIHT6zw5y
Wd7Zw3YmzbFVgWscfaFISHkjDN10EtuwpM0dWmdHGwOoC98Y7kfSHDsH9zn2aXdcWyBtNsbCssNU
Ph9qOkR3M8SotZ4UoZOq40ZLdXbWLYVLrTv0h9BS4b6Z8mxvuK35M6WFv0cYR96mKB1Z1YtR+Pr5
7KGt3Y1sCqqibb8TmmvXZtZ9yMhBh3Kn/H5mv4LhfXRv6gniotThbeOlFEmzd7PGlCS4rMzHybSu
ZHmIKcNcXNfwmPY8GND7p8DWWx0Z8jsaZ/e95On2HadTdKwa2tgo8putY4U/0dqZMQPJFZMr54Kw
R32YhW2HuLHuh3MU1t0xcEvnjjsW0tnsepew6ZiBEv3K3sxAoi7gNL6Ndaxi5A5vfGL+237SfYt4
ZdNQHOFFv+ulZTFJ0/mFOPZ8DkMB6q9rMiB3mcRe1WurffDcrroHEUsTrpN2sPA8P94PjtT1lqdK
UKxdhP87nbQGfWpL8CKtnfjLq4v4wJ5QvnixuaQZ5DwdjUy6z1hmvGsW+YoUtdeSjAvycoUcDx0x
b8LwbsDPdAiMpekX6FN7r1Ps6itKG8ecwnHdH2cRNF+OL4IfHhTz0cu0tjfKT9I7bBjzXtVceakV
9vuyHYIX8vXDlngyjENT19YF3p44VuDlKKavyInZWpq4wUMnv6SFd7GMhfMWyBleYpumHHdInAe5
veTbovLBsNTGUmyswL6ElDmIzyJvko2QUp/DkYFvkCpw2n40gGCBtzcl3tsoweMyIH0W1Pqsq0D/
dPynbSJM9oz1xCLNc/qmBxO6HQ1OJ2JuQBQG4adqGNG2ne4PCcGuGzcxyxuKQz6LXlASAyNuN2p2
44nBZp3Wx/RHKxc1UeiHYG72IbiMFa/1ZSLMubaH4pT0/rDVPWphmLbGLhIL1UV7l5GSvgsGjOGr
8Lvitkwn95diGut+SEj6RXaebfqKAeo8Zcl2dExxYPtzT4b9Y7JyAuSZTi4j9ytjuH4AAxr7p8Dy
klMFdWJbYDbYkBO8GQVyucmhlAJ4t943RjrfMi0qDlOgrZcYzAqjqQkjhkGdjWerG11MP6ydoBSr
NDyIwN3VXUo6LxK70ohe4k48FeP0KJQndoQyinWeTU8k+DcE5Zao7/A8YuEn/Zi7782Qzuda5MEd
DYbVszGCGLED52Xu9Xss5uqu9wL87b4Vr0nbzZemIa/R9j9Z4xEMFtbXKAjdjj3lkX2IDm12fo/f
jynNwtB5No1a3OS8t2PNfhcUZP6IxHAMUuYBbjEUbyX4SQ2H+4qC4GzGrPuaMvOrWvZSGd2l3chT
MorRTtnZnnJRMD/xig+jqPK1srxHWix+kXU3IzDV2hzf66HWoCGGO+Ex5iaoN93QvGKcfBUSrfVh
uy55vBkWBsJwPK160DmWxkXADvBm6Amm0DNLcYzZ5tuIrOnFyUnztLNbn4qE3aQyGw9ee4hg4Tbl
PkxyUpuGtQLjWFG0PcZbk5HaFmRyc5xtrI8E+W8cT9ffY03r7TLT1qvcs+ZNxENuo6JxfDKSIDyH
s44+4DbJjQ69ZEu3zKk1bU77kfNt8uQ6DdDwbM9kgF5DKRbeFceD3ufshdfIQL+TCvrjMBEUUkaO
t7+e7R1FhFzHPXqmH33gYnicO1et/Mi+ZCBSdaZ/yYZ+O4m/q+hHBSYPdYE9BaXLERUJ8TmreW6i
5NxCwtmXyECGk5/zFoO+a1J4SEC13mEgfCEhdjainBruZri4zWQ8NDH9R5Zd//q4OfrO/qE/95hE
IZXvFic55RW3fd8s3tWmW0/Et7bKskg0Ra8Z+9s1LJ2DrrxzU/CYC8G8r+pQnsiRrmQJ+xQJ2H/U
PCQLLggI1sZ7EeJQ7xgl7BMMBWQUN4JEAOWYPu3VjB6NPOFo3df72A2utUFTlR3CgnRy0YOpZKAa
2sO4bim84Ug//3KBz/zMhBmgNvexGF/gRYl7isD6vRFVp5BZAAJA+WxayV7Q1bVlFLvhsf1iqOim
oQD2ZJv9P/Q5qKTN9E6sUxrMvp0nfByvwjHm+yY332tJyW07yDfLaO9rz/onXPHaRtHXMCW/uRve
4EteJQ7gWif6TUpqiBv23XZp26sEDBEs2fRh7tVnWrfDGa2bq61x+p1fymOi/O6NLJVaUcdQXJXp
OOwVzfgmEHUO/BbbfJmQwaRdq9wU4ChWRtdGB554NBdLgX+kBMTvQERpQRwxxN3rRkBBp0C0dk+i
SjjVGf6hTeafah5HWn3JmRTtfM7j9p0P81FV6YF2k9sqTCFIl3rXOyWP1f6YJZ1P8NRAESi68lDO
aUtbZu1fKyoLQWSS5h+sR5xxCTqT3jH9q1azaTa7OouYSTUPJEneEyYWaJ4cm8rgjmHHHozWKdT+
kaDMyudUsYpIJJORZ9aeZi/LRNugaHfFrOzTzx0eIiRxQzHsEZvi50CRKMMVRx0J0wutg+bAPv6e
BvoL98Oe3/Lgw6Yi4Ci3EIlu3Tg/qrEb1lNYvubgbDUptCyGIWYuruOW1u18fm7mZCLrxfQpKVAz
pJveC55bq6yYXuwxPZllfKXOhOiRY+7LIoWSUkRH6tUoYc76A8n35IkM/oK+7d8xjp45D5OSqYRL
+NJKDw1LGbYx5nqNDLh60xRJuG5MSiXmMvjsOpszODSUtQoY/q+Nwm4eZKOfEQkpWycxc4IFY64V
BvN9QR1ouY2rXL7MAFIdKA41AkZEBSwb+ZwMYsCqiD1ivtRY0o99DWpeZ7RnDhUcQBsVeaSGG+p2
ZHvWyS9U9K+0dXikXpxNABXHX6omfKwy6i7cSOoLO9XqZwIA/jrDWjlKa85OKkAZRiMYfehNo6ge
gy5Nv3FbWO9IbC6Nqb19Z/uhfO5kjve8m40VERCTY7mKT2VQTKekdjd9JP9eEnW4TUSQhlQ0U1CO
e0Shp81Uq3+zZZRnbltvR7iUD3gCgRqH/ngX9vB6WSfkgzTSRTRSPke51Op2OAj0linhfC3mJr5M
TH4oXIoovwa3yaDZit6KvvfXmemTbtNp+xJQvPkk07L4TBbj+xjWapeWPJWcQdknE2fYvc4oJuFj
7bO9bcFeWDlNLt/zLo03FNiEmEDssGYrTUILHKV5InY17Msu0Dec1hEcJNSLlhuO2SGqQ6NhBWS4
sTektePHgHnZJhoo+Q7E2B4IvZc7cgveoc0FDNtp/jcleXzhLcXHvJZ6F9eCnYaZcOC1EjM7MtdT
J54otLXSLLhnho+DOOgc683PB33h0EEL3BLbn1wkAth3yCROUjyADZge07pOjkHQlj99Tylo6sk3
x/NsuQl64yI4DG6qjG08Ycz51FT2vd/hf6j6qd5gPuXmblE0Ol7QZ5yF02Pj0QtOGnnB6U3jnm1M
/z6jG5z9OpzWlS26g9su4VcVsnENLHnuaER9ZkzKedhixW5oY79Ja2qre55/N9I33A1NFc4pgWCb
RznKTe/JI7SP/lh0Xbj2Ite4pmb+gYuR3aqfPc5AAlaiaa+qNJObxqRTUYXVU+Yq+0FHuY3WXNWg
C5WAlFRyYNiZpqc2MQjdlefm1RGQJ36UYi5uOh8jSj4o2G2itTZLGyaWoxS6Mr+2/p4XljO2kYkT
Q29s+2T5YjvAuKekg/1m5HwOXJnbJPYtksUNITx3eIThp7Z9brY8zcm55hBcjlUgcvpmmQhjRiw3
fdIluFWogshEX5E01skpy0vrc7Q4Iyq7y7fJsqrYym8u48hf5VAJGy1MAjpszXwXV73aZ5ENaQub
FN2qnnclFPzUN9P0oBxQRkzox2M9VZrdcp3TeBjfq8kLKUYDqg63YD61UtUbalfFNs8GTqGY6fbh
Iq7iKh3XTUqV05yn2QNXrvqBIGKvfB/IWZkzM2FgE2wyGy5JUPaPcd/oRzrqIT0xvFmX6VC9FlHe
b31/DGBc8W0gWddgEbsGMzVV6dqx2z1aC2MT3/BuLWJ46y7O23sDu+glHuGv8HouNSY5dETfueCz
orkhLD7cbkh3anLLYx+DkWrMAAGFMxdMv4LVMXJP3L/2nbbIGeqiImLXYE9JwUkykk/LnZf07/DC
qGUq/PAGm151yPCO7bNp/NKdietrKqHOZvacnBUG41ulC/2T5JLMscB3eJo0JOnUNbtTjVHywigq
37FB3aFxbXFhqp3t9hb77Qq7dElPOFPxcGckuIwqWHprP47NPRjB6oxoaW4tGPu73Cv+aZiaeL7S
8eiMzQCoPre+4NCF285z4N8mENYrjxYHmqRRhsyUMOLcjiesA8XaH7DeKdaG3QioBG9Ny7pOXvGC
BhM8a8ctIYA0NpAeCdqQWRAeTfkAA7JYt/TzPBVDrraRaoEKQ7Vb1XnYnabJoS+lFH15zL3yc8Et
7tvSHC6af712zNIgOhHYBwmi9gkCUAjEs4x3DNhvUuGytZ+Be62TgpYPgDYjVifBnR4YkjepaamM
OkqxeD7593bo+OA+Ggn3plFT9qiLUu5raj1WJTX1+9QXFp1BNOndB4XLJMpx/GfKKYqrJaP5YMyR
+jZV39y23jz8M3ommZahF2pgyVAsZmJ4mZqZxNMIXk6hqdzNGelvKwgMlN+Me8CqnKNfz84bvcLI
q7IUL6GnBbqrW774nHw2pYn+zMuM7qZsoZuQZT2JgGkhLDP9rFv9k2UiuRWSvQy6vj+8NNoYbxsM
JGtzlj9R+jfF5ZeAWqM3tg/MDKCxdt9mbvE7cwK/XVAO9YaRMLqjjJQseGx6GB1jVhm25k5hvrZD
Ym/G1tfvYsD3twZS6Xnr3h0SLoi8jlb2Ql5J0vB3ZFOE3prxysEljhtpNeoEkWZ8yTsFpJsN4Qcm
WeO10UodqjBRp94nDIxJRNxbivjuKiGrcwuj7XeALEX8l1n8uyDzeaEM2r0GjWWerKJPMtRkPkw7
MlnfAmSOjinkpUuIq2ocki8M536jjolvBzue4yYDTnfkE8ARjM1/MpjqENS1fpY0GaMZimdXXpJ/
tWE03LdONRxxeiB/GaBdW3tiouyYchMRV7wruiE+Am3Du4rLqP8lcSXhDE0aXNUYsb0KbGy2ZWVU
JK5RNFIuHTtk6u4RYiedZnGw7ib+w3rSfERjConLFJKfzqvkUKSqvcPEhAUycuOjFaCn9qzJR8fs
3LfW7gowOMTP5Ow0MPGW9xtp5tyz1XdvsOr5YPpyeW11KQHYhiMT4gFB+DLbgmMyDTBicTCWX1oN
+YaZULxyg1TQHax/liJguOolL7/Q4McZszeneqCfPHf75JAEQGJZVCM6M3ktZhALTZcqnNfJaxz1
0/uARo17/ow6Y+NmLU8yM3yhn8vf1AytKYBx5kDtl0+l4r1S28fatYGt6SN/Oyi7qpxmjEchMznn
q4XjAd2GssJ+T4RCemsiP+4Brc9ZCYeWr80M3XKLxYxL3Sm/7P9wZ9uFQRsj7RJML8HqYAGzqnfG
7J33kJlNMl66sgoatuvu7yR0H62ZVqftTaEUhOy4TPmjsTUN3W00Nvk/Eu3wYb1cNuW19GACDyF5
5XO+RD63MyfJ9MEuA/vagPaR9MyZlrXBqFDrLWZrT/I0mUvOy6wL7rybaTJ7IVk/x48dKY5+Y4Rg
ebPQDnhuAkSoN2IweCLZU/djW1bDRJY7aOQIvwB9SdQDpbKl7N5MkXD6RfkuX2ZOPTxNgX+9imQe
gtfKd3OxK/AlDOx1dXEuIUMtAdDG50KMFPiDJsijt8Er7O7CmOa5t/l/5oGEwaeA9Dnfutrywv1Y
h/0ppHuD55uKTesFTo9Ba0dRme2R/FkybYYy79YeX8vzjHV4XgH98rYB8f8305Pep/a0ujUGbTgU
PiR2wzi2ID1rx0kZrHDZpegQbXUf0jxK+8QfGhkORm8fAq6oc4JNBxSZZBYXhow9N4umt4tKdZCt
cZ5NP14NpTl3u7TnXMQIEohLiqd8P5UivEPcZo3wJik4ywyKeTP7jPDkuhibXwcZj8XeHRbUcyTT
PN8OjD/Kfo/0UTEQrVUL3r7tECtzv4RqVhDPoZVCWHRtpX8E6RDXwrCqocyRQKl6TbCibxX7X7eK
b9BKQrX2Ut//FwPxQL4fag5yJdovaYUgKr9Kr3IpF7Ht9if1At+52kWdkPOx0+bXmxPrarRwH1YB
f+whgirR7pw/1HWzUK9JEgLAzv9g2ExPAWPHcZNdG9elgLofjEifKl41x60Fo12Zio0r0FuE+gWz
7Wo72KSQc4aVUwfQ0UTiGCUZGRZm0BALc0IHc4C9JxnK4ShgbMLvroq553c1BqRtOTLq+AUok9PT
xbw6oEt6w/23juJ4gh1miaMzT2qH4du/oojIvUGVx41V9/mOQEuyRhzYz2mjntglO3xoKv/H8QQT
5CjjHmLCtGVr56fsLcoX9miXGd2gcwpk48yfjq5F2YhBhHMNZFyv63as7vk0KQSQ0xvUvZBmqek+
qLW5zkokdLYgam30zjfzSLa/tXpteRLfAG84pFPq7nLf+OjreaHmWvcKAQMsFItFw9KpIlfsrUFi
XICG8j/ZO5PkyJEs226lJMcfIegUUAxyYi2Nfe90TiCkN+j7HjuopdQ6cmP/gB6ZSYNb0oQx+l+k
qnKQVRHuagC0efreu+eiNO3OepIgq7az3PPcMu5ARiT0jcqd6SGuigQ3JAE5C6qBvohoE/dHsh5+
tuozG2WDSkRV1MuBVFoZccmGhwKpotiMeePQAJmiydBUZznCEN7w/Yz7UXDIosG5B0ODn3xBRj3z
0K0obGPUp9Z239Zr1UvlF7SuoLsKjRth2KtAzhpMV7JBX1fYlYOLTdgRU3hHF2U2ppdBUAZfkFa8
gfmq+Dwv0uJetCK58AfvISkIDu0hf3TI0HYuzqodzAhkHvSz5uEgkkvp2hJ7aV1YORkiF1AF9ep8
EVUYGGN7gatIpvXXJA3a0zGjFEn4E2zrWqx9z+0XQovPMDy5EUmyAux0bY75CRnjHfqAbF2YNNNW
qnJNcow+8Yz4IknKG9dF2CAjW4V8WAMMo3UWa4PSuU1jqrlwcja1MXkbD/a5KiEdKb521ajkc53U
yjeRicglHRFnFWb0OoaVvUkhzt2pbVQs8hzL784d9C3lPnVJJvgM+Xi0TSemDwLhsV1YYJIWReVZ
FAhGInKuQOrKG5DXN54XXhcOKU+/rLeemoc3aNHPvEKjoVufuN7xWiE7uMtoeUZ3surACZ6QBiSj
5eZxfOqEkgwfKOVHaqXdix5kJNFqWJW6DL4ouR+dpUb0bCDpve1j/WuPd+2yrlBVOB1g5aFTq61V
emvDaTd5MeqYhghroWecTqp7C3G5X6uIxsDAteMW3Wjzw7Hd7xB1yUilybAqEgqDQHEfo0kSBypa
XtKVSBKOzvnzOI2UqeAIma3ydqBw+0l/AsVDUGF0NH38zs4EY5CepReryDQctUp1E5N+KUnyLLwi
sNaW3z+5HFRN72fnphKT6fBeuEc9uVUNJkajDUWY3YMQWkGyHHQL3eYKygW4hGZAwbk2hxfZc2lG
AMAFIDR/GHqCObWRpVdSGylcSx8OIZ1Ma7eisaTte9g8MnyxExXBXmZQ89JhMCBqok2Y+G4JveiO
stH3WCkJKjCHJ8kYQmkfxgsfReoO758HxbR7DnzaCOnBoRShwrDJIt3emgZVjEGckP1QlllvPodt
haFeqXB9+BmlOhxk5xv4TAxFdKCKCPoIV7y0vAfERK+HFpw4mrIGUrNp1Jqst3I6JNa17vDVK13G
uyEzQOb47k2it69heJdZ4VWEPGBdOCa6qfQM4NSladTtagiVa93LMVOqBxpojOTVLunrz72Lqsrc
p7zNvoA8WQ9BSaDYUW4vVHtVla77rQXJB0N0uC+FTj1yuIXSR1pL2qdaWV76MFfWaRNDzYqeuQiv
ZO7/VOtQWzg2aRv02CBiSL/JSNkEbnc6xAaOhKnhbA1TEKFb2VWI0G5Ddwo01wQ2vsRCYV2F8qk3
c7SiyMQDRAjmQg1NGF5mf96XKr+xdTZWR5dMZeveZEYkLnByu06avrvSreDKEvGDhLDth2awUvJk
N5KQ4hrSctdqX7G1J9+b+M46U8JLEYNg1u3yIav9U/SDK4ylXwyCv6hQsBOq0m+V0LYtlPNFTE84
9Z7Uv3JrJKp6+OjZxRaRG12E9Y2jZmeVll7ZQXeCNcWKbMmJgddamOXWWaVWkQkkqiLyaaFxhVqM
91hwaiY06gFsWrYTIcwuSWGkWfbgy3qLsMW9KeMuWWeDshkr87Ruoh9hq19GWXHGFUfDtT0NV6GC
wFZNmfWxT/5fqvTFhP2r1mNXkZHOXiODE88GEC5yjX6ARgFYCR1I8RLSns31GpAe9Tp9UyoQu0i2
drdO4xlIozBydLSadketwHYHQaFIV4D4z62m1i4rfAlo19JHF0mg23TDUqvfBMEIylAH27+kws2b
blhPWGiOb9ILow6OiVor3Wm+e1XSZHPVxRE3HhpEnIgfFnfUtXKOmLEVt8i6H8GW4eBNr+4Jpkbo
WpFPICNYWOye5ligODOXtFTxG5H0KEvND2lqTF1yqH6zo37ZXpmlgTiBq/R108QLo0o7KntRvrQb
UZyniZTncVhUSz/qbsCJb0dK4dwlkMOoUWNuSeHASqpSGJRVj9FVeRlo4pGj7QyinL3QJ6RUEKsg
XTPNOomymknQmckNMBTjumixSOX1t1iYuOehB3C2CU64nFCaJDMUufnWL0rYVvkryWlqDWGtLVXA
wOYoFUCZ5a62u3OlLskCeRcI03ZZHT9yEtGvBtU5yR5ysKarvunI2kBZ9KBxufK7KVEmLBur1ps1
rTLiR2cawUXopOE51UnnwqMceupDIISTRUwISV6Y3y2DOC4okp+Rw3FJ50myStKAyB2C6Q2aXtJR
Q+Su6Mt1Vhw68rKjZHaeyCz5xU35lDjhKv+R3tXljx81eJJ9CMn/k0wS60MmybYJ0n/8z4//+sf/
FM1LnZXBS7wnOJj+9C/BgaYhK9AMiEXSgtVnqMgKfgkOxB+WJmEfEC0YJuflBPH5k08CVXz6t/lH
NncpnIn5R39ikBT+PguqvAP1R1URKujyM4CSN2r4v/E5/B4DoYFugdWErgSIgR/+HvsQ9I6ZVymC
UTILck0uv7W2pHdz8HRJkD4pjRI+k6+FHk53AxXJvinSfpukWl1exDlbCzBhAB1Eg91I+6Ut6Ox0
Wyt6wsAAeKno1J6+KHwx8StTlRdRCDU+M+H7geymqblajUiNmnWpmPJeTQfXwga2M+tNGPjllWtG
DnYVumwWtpuOzVqJtdzfIPjtdyZ9gel5w6lULBQIIM3unY7kAFfoNzrFxBaAMTKZIdGM8QaQ+vZy
G1Dd/PvftP/jmWMvcgHXh5bLU7jizZOmNcmup2bJ9qJoWwoHwifvlnlfPh4ZCco+WYWRHdWgrRLH
Bb7whHp5N7IP0sjgueiSIeQkbVxfDjRtH0FgSObd3iiaOk06MFyT4EWqYsb7IJc3lA3Oj5C7AX4Y
NlHCIkC6eqMCLYiMHWmPtD2za4G5qdKq7Q0dKH6AiFtpmmiNusoqA/apHKuIxVDmNBJVo1cS5NEK
vIgoQODkE3sYCzbUAvNNMpi1vdBSm9Ziv6vMmpprYT9oIB2bRV2CiluMCm2zdOKKlmLFm2avpv69
stvBvIvyDPl5HhcZCMw3mV802vEtLZz917Kw/ctoEgTiSAcVJn/TCSL0UV+MN/UgIMRJSagNQJcz
SR/NMBT5qzNW8Y88bamgqJDIitOE+3u4UsAlh+syHtXworfoolwh0mY3rso29bigqMVXehzNYj1W
svwhLZrrljBMpb6mnxiSYcb9gq57L3ZrEBpAGylOxdVw4zLbrx2PNiLiDErtazPXtSe9al136SqN
RvXOa7MfCeLw/qTt8Ncj/UR1NkH4VkztOj6o6lALnBX3DDc6i1wL0CkS3xZSpwTStcjNDCOVyU8T
JGfxagoP41cdkmm1/niCahOD5t+bhlTZleSbgMpmX1NVazZDlTELSJd/zwi+TwWlt5u2r0UOgVPr
SQu1ixGpM0Gpmn3t/AjkrDQukxRIChxN+PSa7528/aBPHTAXwbcSnufPen647OGv/n87hvC3f/dt
JvTWn0itS6hYf//b+ct/oYBr0hlQ6+1P/Tp/hPiDQ0YCgHAMjN+0yQ/uz/NH/KFrtkbegi9omLDw
/nX+KLr6B0wtmxPI0Okrcux/K94UXfsDQMikWTGRy7E5Gp86gPYFbyDbUA2p045nmCq9ZfC29nY7
neyeFVYuOm4bY6dLm6QDl4Y+JYPd9qplb1AWEwaZSRK6QCqcFta1PijdmVaS8sKbyxoLBBkY426V
Nuvp8h1Th0aCXsf+kNJYGJ/ampJjFi98gjpZEKzRfCxj7kOGSgoDUQBOr6VNzh49LflvEwRTRa3Z
Lr+zITjGMika47ampbFcmWWOxga5Ajn7oAMXYHqd0SxbI4dnYGXfMJqzX820zL7/7wyvh933v//N
ZkL+Z33nP/6bu4VfEmu913NOf+bX9DaNP7RJlMkhhq7TdqbA69f0Nqw/zKkqJ5FKS45y4qR/hlc4
vah4qAB50w3mHUfgv8IrTf/DgAmJ/FKSzBCsln9i7/4MGSDm/UeU1/wg52DVWEQ4eWoGoZ8+Tf13
B3kgsJH1sVxZ1FLRNx1KqHUEWmf77oX8Oep/pRj+YJBdE3tMm+2/N2P+Wgh3/IdxiOFYQ7OD3K+i
TEdvxtSO4uKpduL+xE6zlk7dxgesUWO+9fGA88iB0Wh2E6Ztsg0QMs5WbD9iCmITKQCAJ4pzem4Z
5JPrU6i04ZGhfnuD01CcNkSovEApZ0MNA8s3VfA0g32UPhOn5lg55v79xw+kTaSx2StkG2ILxGfP
0Q2d6fX+Q+EAAPiyb+gJjJz8OrVdJAx6p5R3uqKQmIqz7IdbJ62/MBvd2PSa3WxirUqfQDzYG1Mb
4+ePf9CBN8zcVflfXrCpz2F+lTGVDBp+T4jquCWXAU0nq+rqxWtAV/yFsYRJ/42NPgeI4v6zg49I
khTlIH7Yjn2VF11zT+pWUFilS+wI8e0tdJ2/aIeVx5LEtZTaxv5gXUBFNuumy0UVGiScHPeefCP9
BpmSXYi2za6jURSQXmpCm1Jz6RBRp4zR5FfeKiG9g2pLI2imhy150njYmOSxzz5+IQfmnKXpTDbY
cDSsTQja95OBVEc7alGCCQl4U1ItHkliPWtWnx/F4i3YnH0ceurs3qWm9M/5MrIWNqQeb2GP5n1k
g8E48sanHzt74cwgdjNMXS1dyNnmEDhJ2SWRZ2GBNNYba2y8XSg1/Rtwt3IH3wHct6+ZDo71un73
8RMeWlW0D0pOdTZoaczhl7qZ0+LhQc9QSz+jMlFbaHs9LpE03rnalSB7MqIHQIJDH4A/LDynrE5S
lOk4j1hd9qMVVfb5t86sI+ixefeYFEyB7bsd2ZPwkrKIvJ1MhHsD8LBf5bRPHNlPDuzIUkiaE4QQ
qs7Gsj8KfPIuBY3Jvq8pyUlHA48OjK80sQ+0BBQn1vO3j9/19DfOPvOEBCaJwMMBSpyN6NIkA4jN
AwNSlsCySjw6WlOI1edHwdNXahypjs71cf+5Oj3QMO9y6KOJLBXbjpgSRKbIzV8YBaSCzspg55ez
lTEmra7hcomcnIbVayx9grXE4ezq41EObLFEt7ioTQxTW9qzVa5MUkZcP0hcTB4tGkiUpTsoGZ2M
iv35B4KvagNr1lVSCvNNz061HEFTAmfd5gYqe3JuqYuO6OMHml7LbAqQNCB0YcIR0c+3LbUvk6RW
a0apEGHA+wNpo0VExjRglPodytqAUo+8Rjh0ZMM88CodKpM2ZwiuJ7A19qeFxE6jUHIEhNApfcLs
Ktk0Y0sKukyVI4fV/mXhLdZhS1ZJnNFNjVXp7KvZSWTXPUc5zf3ZJm6sljZ1wG6q15BH1ukubIYj
r/XAyqLTnfwITA7wr/MNVDgI6+u4NhfGYNDRXSUAKYxQO/Jch16hyfYsDO5jpjqPc3S6Z0a9Q0wk
0tY4yUhwbWglLS+7pjGOLOJD80SobEomTGK0CrNF7JlJ11qdYuJIZXk71Ob6DlBBt50ylOehkYCz
VqL4vhw9+u9zUz0y/KEnJWHHvdKQTFRret/vduAsq82UNDZ7SEKTv63QJmg5ZX0Ra15+5KUemiz4
FFLyfLtiilmwkXbIBh3R8unK7qp309sh4JqJZcRPyw3PpUdLw8dL8Pe5YpOY5XQxuBar4J73n61J
2SFlCwKucxNjE0aujrdbIdafH0XCpJrikylFaOyP0kPwalx6SBeBllNgqmp9A+bd/mVv8B/vLr9/
J5DOFk3ZFvuwCi17fxSwI7jfeDRpl1lh3YUAJb81kNe+w5Yaj1xgxPR37W9dNnRseNx4xeNcb8/m
BJ6BJY/KDYbY0FYXNH3nzcoA7mCsAq1F7NS1DRIH2bUZaMnWqNZY3eF6oxWdWuNW1AbPo8vfgrop
w7itq1pToYe7r3/Cm49HnKQKm85E0rc6bWhJ8jXqfHrlVCuuW9TQZXAx2KA4VnrddsYCHlxB72Qa
Q6Px1RabcJbsBIHTxb2LkhYdV9pEOM0EZhJv6iAQr7Ri1z8NDsUrjGfCLyin6BjIacnv+b261Z0J
LTXvMaQkpMcYOq02Hj/4q6+MTbLWsYo7p7rq8Yj0Op/SXeFHK6Y1aURKZ8q4iDxyecvGwNFipcaJ
KU8/PaM0zcTyEi2yJEqc5sK7NRn3oR34HrrLFiTPRdLkzzBf3d3HgxyYUKSy2XVIONts37NTIsp9
yLiawLgHBeNZSPL+ROKTTrWSxtvPD2VwdcJlgqwS9+/958GJUi3hByPN7JN4G1mRBS9kmLQo7QA+
+OPBDoS5tsbRRyjPouf2OAux01hHLhNzgaKz0P7WNYL8UoSb/HVJT3WCbD+m3ROjU3eplaqDAFDq
w3dgwQFytSi8KUAkHHnVb5H1bEHxJsFbCY5IjGynnfHdB21yw6wzQlx69/T4tM4tlBCuEYgThZKh
TWk5lhegDXktBrp+uezgPl5WreXAk83HGoVZIGxaD42Ue1hs05BQ9BLTv4/f3O/7M9974m3RNQCl
1pjtz2iJsgqcseAVJfprVZA8jnJIS1z69R8dvnyXnh82Pz4e9NA0JPjnNkJVyqRFeP/VoAMIkIDj
aJFnwjjHBshcJWqgnYx1pBxx6Tj0fJKEAklK8on6ZDLw/isgdgy5X6WwE3wusqocLZoo+htUaj8G
EZLpzMYjb/TQw2GEQLYJei+8itnEN4C7JHiDkS4BZ3RS5UJ/jPl/Lmk9xYLj8y+SdBNFQ4IJR2iz
F5nCNCcIQ7zMMdTsNFSZFPuM/FwpaPb9C0Mxlclgk5xjre2/SMlpN7YZIcuIzQGqGZXZEXNzozvo
r4zEXAT8yfpxzNmp143JEA4t9yhzUI1NxrkKUhXjs03G5fSYg8KBcEFD1EuCC7zitDXuP5ZvG45I
XTakzs6ji6GnSZgLs/X68cs7MIrOwaozBUnu4ES9PwrcWK3VKrYnv9CSq6iMMoCQFdLZvzAMz+EI
ix5WykL7w1C0DemJZTr0pDV2qa8b59Sn1JPPj0JUQlBCSUJTtdnDsJGRAaOkvRB11d70+F+vvAKb
sY9HmTae2fYJy083zSmpTO529izUrDP0vYpYcJPnUDSTn67WXGuBfZ4ppFI+HuzAmmUXoi+ARDWn
x5vt97u9OsTv0+0NBuOAQQxCq+jGUf1uS1Xi85mtqZ2AvDc3DVNgWb7/jXpTwcMZJ2McHz15XtFC
v4Hj0x657h54e4bGbYmqkq5PK2l/FFFpHgpY7jIyVoHlKVTme5yY7wrkeUvP6PQjydK3nWb2ucig
WZhMTYVJTZ2dIz2Kz4G3RZ4px7CTXqFI/yI0sz5VSEjfjLk2fsfkQLujrA1qvvWa9qTj920//o6H
Hhu/K1IJVNYlt/39xx4NbBpcQrxFAU4EmaVOa3So6I917YfLwa27I0vh0HjsHKrUWQ6GNg876PGC
zTTy1F4Jqb2kCLhxOt9/qKFa0estlJuPn+/APKUiQlsChgoOXtqzTbiEhqsob3liIEYbdPmozFqP
Fk/bevoLI5E9w1XGslF06PtvEjCF6tpxT6is+vTmCo0Ow7BNz+Km7T6durDJttnktJiq0z68P5Tn
IGoAmzwZTpsgk1L7UUGTemHJ/liVZvr8s0nKwTV17QiUQmK+2QtfRyXqMlKpt9E1p8KdBAu9ik2a
URe+bYERgp5xgoW3fWSDOXAAkOIix4VyjAk6D7yx5ulAVrBn0pAoH3gHMD5ifzwyPQ5MR3MqcvHL
CTz4b/tvkpSGIxXc4BYAkmIgaOMTHSWQiDT/R+V2n9+gyV+wWZJAgNY6z2Fg6M7FTGfPtDyQBaKe
nDJ91BVDqHbrnGzKkWly6BVSaZkqiZS8KOftPxy0emW60olFVBb9LZyCeNshLDmyog+NYk/9WOz0
ZNPmhxvBFha8KfOeFqMH2juadRcevRscHERXKcEQI7JZziKcxHWzqnC5h2KVPlxYeSMuS3RL688v
YbL+ZFd5GkzkZidNmhkFWAsp6F605dYMLPO0p7d/lYEb/AvTm1yIgG9vU9G1ZrsFWhaL2IyAHmU+
ABfAl+dho4gj6eLpB8+XL1E8uR2qceRYZ9EuonD4Fg0zoA+yAPAQlBZZ2dmmNcZx1xWZWNlKfl6q
KDaGzDqaITkwOtEb4QHnFvvH7Bm9QBu8Rm1ZwjjGPE6q1ZegQSYIltL99BVCEvYYZK/Y6u3fLi0q
0hEUnIJwsUVcj/lvi5q/ibeoT70jJ+bvWyJDUX7HaQ1GF8+2v6q6QsePVCC9SZS28JedMbW4FoV4
QeFi14t2SpZLlMWUDDcfT88DI0/NjqwzDkLe6Ww9lwVcU7AYxkJK4W5B/4Z36FbkA3dQ6aO7N4I1
0V6wGgedKs7HY/9+jnIhJACjTEMVnRrR/lPTYEJvHLcLcBg65u5czE5oLfHo/bfHI0P9vtYdlfqi
xGncwFHqrY3rXWhJ43CJzRUpLVtp7Oso7eodvMrPny9cLig5USkFbivm2xZJ1jzsYx7IHDxnKQaB
+gH8+erj13bgWWg6o1RKUMBaf8vCvHsWLBIGNmbCcXrC6xOrSEBp1In66X2Lfk/+B9dAi2v7vIgi
rCwxtByRKfQrdW3U0DwwsfSWVWWOu48faDoQ93cUhqL7iXINvoW/pY2QD3VJR558oSdVcO81jbwd
4EW9eF2l3rBH+2sMPLVPH2QMSlGSw4xCDZvz/uRzPeSHXtmT5MR25RlOHOjGVvFeP360A9+KMIOW
FGgaUiMo3x9FGxTEOzpYSpNr9AbEnbmiKPQn8v4/ZqgPj8KWzPWJO998lBz0gxLWjAIcA9NfLaeF
IYnHI/PuwHKdWnC5mk2VVWoz+89CD6ziR7WOjqdrxzVpS0xGHDmCxTC6I1vvgbQduyEXQZuQhgjb
mZ2aHVUzoITM8cLOoNTRMJ2u0eE0k4m3o+16ToCvAdTudQWPb9XBK/rOVdXBT703y20MtGZtlWIS
DqdwF8RgfjpPPO3WjsX5R5IeVMj+uwBcMpg98TIQmyY5MTNb5ZcEx3at3yNJRmE9kPChXMrL3B/F
Q6QUOBFrEByU9QWZR3oaVWOZLWMsq5cckMGRT3xgIplTL/RUUOEWPk8JDrJ2vLzgE8MXVy+62Bg3
vgiHIwWVQ6MQDE0JBW5txrygois11i+BZaAMTYwHfsZT4zbHVt6BZPS0EcOnobZNDkubheE9U2YQ
9VTFALkH9lRaO2tM87uqrOHz2YGXfkkipDJlkkKSU734O0r7Jloh/agugP0lR3a5A8uHTMPUKUbu
iRTvbMoMpRTgM2w+JpfLWzOxg21mFfWdWYOo+3jXOTAUhw+5u2k7cAij9+eNGdueWur0doRJ7V8l
IcpWa4irDYr78shCODQUaShaUegS5Eo1GwrldPqrBEc7efEKHrnaDkiHV20L0fDIIX5gOYgpTicZ
SFBGmmP/sVB0w82vKCqqmlueFGMfXvqKjRittXAZgpf4+dVAzZREK3vedC2cfTHH5AYitQQ6U+GK
NQ6HwYmlDuWRvW7+BnlnaCsolxokL8izzp6qQ1ZQ2yWjDA2FoAJ3zZWKF+V9CJjrkw9kqAhliPRI
9/OpwBnsv0BroOxXRTEFb6p2kNBUGJZVnR/5TNp8fU/DkArGrYHagkUPzv4wtG6OQHsYRsJ1BdG4
jRosRYMYUoWxbEp7PTo6QoEcA+5Qg+jlPkyd+kgmVomeffrt8ls44snKC9bVPIOiQ2UaVZvirUjj
bImsAQ1iC+o3c4z602+XZBATU+dbkhSS8w9ppXWUBHRkSPh2p47lV0hZ42Ol/N9fLv1GhBQW5itU
2M1ZRGHEcYHJJZZ4RWX1z5N27Uthpk8fbyAHBmFKWsirCMgEM3P/Cw4F1okNLnmLxLGxPI10TBFF
8NmwhVQdJs0Uabh9k3iyZseblXd12ne8sMiQxdoirj0TqRMd+yzmfN+YxqEJAW043RZccaanfRcw
IyxJOorakzeHI75ldDQ+Q5SMn0cLF+HFqNv5zzp3+ocI76MXo9OKFyPIQupiXYhRm0/7WgsLJUlL
IF32cM2GJ4oTtYvt05i+fPs+SvD4W1ppbpfbwE2UnQctyTvBYq6+brTWBopYUQ/aEQOn52mKHwk4
/9b4NsSRMq6RISonaZuB9cILmw76lKVSkRxT9QpnvNJuVqXeFecwtAB3F5ZffzVgdbnrJO7B0eRd
CzuUM0SexLA4XqrGgcTVtgn4gB69sNikahxNKDY5DN6JdIFRLPEL0b2r3mmA+Q728IjeNmvAkWbi
ymfhVpsYsKy+iZNyzBcaXmPlDpoQSNweL54vWd34d3II8mHpwBu5SMrCuMeQT3vJO92sFnZcILbF
Ni5Jtj2hi7uWoq8vCAii507WRb/x/N6Eq44Dh3NRhC77nh/oWbgLIz/W8broTG8Lb9HMN4bsHWUR
AR+GRKrlabICi5jKiZfgt1uddivvwS8muXRp5RMm1Gnjs6SnkL+CAJjAxy+aDNSLopT50rKK7iVX
c+1xMm7Er8N3Hbzz0tS5N0VvVTu/ysZvvmHRclfhRwr43NLKGwG88NpsAXZhWNUnT4QtAR4IYZmB
zi4hJy3qKLexiQ4AuC88rHYvdMUwH3X8zADPCit6VPnvzPO6tU4qCJSYQGJi2mxGYFzlqgXKz1lN
V3O8qpMRE/FspA0bsXTXVWjuMYldBIVuvbp4Rzy2LqZuJ16T8m+APOoHYmRRfE9BQLtAmsUIX84A
GeypkdqvdbQiX+xiwMDXRjB4a7eNvEY0ZezCoXF2gW+Wp8D9y6VB29wCLa3xDBXKArvlVtaCFlQ4
s4pRd+XSHY2QEhAetwX4gVYBl21rSb+tyGx8V3s7Qm6WgBEAlY2NDJtgqbxOkrknzD6cHBBHETdL
SctHvwTa3N2Woh3zVZETcS4quyiSU7JnoEItbUqPcfuNVHR/rf3YVhmi+5E//63F5y7Zjrg2nqcO
6JlFUTvhSazmMRAcHftS7BBKzVmksui/131sv3Y1nT34DmM4soEq6X/pSTakK7ezsmuLRhsJWywr
DVwue0zj4VXluM8NYd74a8oV43kpg6S/oo/CevFxBoDv6KSi2NSRVWNUW1t0OJhFKq3zUJdhdyWq
0jDuRayN/tKSGCTQ1BzXMDeAEQFdBpwChNeK7PSGPonqqz+VqLZIJwJYtoZo3a+YNKigh0e/w/NB
KaOn0pQyx8QGutoyLYLhCwq6AtR0GsGJey5GTEk0ByTReWol8C1yOg9Bd1LL+lr6o58xOQDqLes6
bbVlJHLkPFXflk+N2re3niayHkSsle1SI5QBTX2VDE5zgfJuVaOWtwA9xma3UE3C54kw1xN8oS/p
VrL0AkDMaVnTRDG2bnuOpijRTsKgSc+zogSh2dYhH2+MzecksdQ79v/qOa/hUK2kUYgT+vvAmAuo
XF/zdqicjaFYhbM2fAg6XKvKqFx6Dt5P4RCCWevVKvUWtI7yDwXCjkc/iLzrFiBlvRhqfWwgpcdu
TN5bDljJdKX4GTvZxjPt+AUwk3cduYUAQJSo2bB1+5h3AuMPFOvA9SBe5i7ulqtilBmcGQf497r2
AuOqTgoddHw8IsRyBh2PqBEwc7fCfUjxThK7igeA53Xe4PZRytjD58tJu/uhdNsbT2sAt9l+Kc3H
wmwHCe+61p5ddGnPUM3rFlKi6I0Xy0q5Cu9a16DUmUsHqCrrF1/1tNS/Klrbpuz/gW4v6fiMxLoa
RHRNPo25WRhlFeC9qli8bMxa3UXhxBUGG35Y0WQRNXKrV9xuFkXsONG608LhsnTGdlyJlnB0mWlq
0a/BBpmXSuDmYARtFW4PTTTiFCRa+4MWrrHA38Do7iKM4YPsSwNQyd8VdWk+TNCavLROG9VIfg5e
mUPb9sV4GkVtB3LccZFrTIUmfc3SqJolPrH4Yeeawn3WcVUZIBXTolMDDSvI6RSarqjhhq3AaqnP
3cguAP1hkK+KT+c+z9cjUTVdvV54GEH0m4pk98guY9LZG2Tt8KIAdXoALQV9tTNkbK49FhS58DgO
yuU45iETOIkhsdB6bN+OAVVzu9Gg6dCS754aihqBY1Qlv930wgFnG8vKXxG2Zc1W0ouDdYhZcPcY
kybYBbUEg2kUSUVy1vRbUrPOiG61x2qzX3S9G22LLgpuai3oxjVHWImyV4JLaZ3CuZNqlHh8SKtX
Fir1J7HSPLaMNZ5d6k3eBxpMiKjJYT9kBsgpz7HHFtS4ppxFfQ4UBppiE5+I0HduRrdFKKziRXEJ
bRs4Wm2b/hIXaADs9MFDdcsq65qJPvbLNOWA/4ZHA8ZMJln8FjE1XX4X0GIy92p0YeSMixpD+p8m
oGtl0/S5VK802mJDqCU167iPLTCUTGu7vlIxO2Hv0JilF7rlhzpd8JZv3QZmxd4XWPgCb3zoctZT
pUPhX5uN0hRbvYzpqcI7QoQXSqwP2q3jdELfKhE2ajuuPFmz85Ez5xvNDzpI1GHldUvFibuXMq9h
ig4hAsR8dCFsLfrEN+VJFvcYH7u2y1TlRizSrziXGj8/Doh/u6Rp0xWNXgGK+FzX5mUvI4oqtvMB
HQMgVVyVQF9Ephdd2VbnXX881HQ7ep8NJVqdiivTpWXiIVizvIViaPSNGKO5sOky5VyyrJVVGsx1
E0r+prTc5jTwKn1X5QPOxFWTrj8e/+Cj0rRAgm9qhJz3EACD8zH1rbjGBKOzKWphPBQuDFQZl8WR
ssdv1wwelWo8V3qLk5aAdj8w96M000FAmngdUQBWNHPYFnndfzJFwQvFjdLEXMihvEKz2/4oCvbt
LmBwgHtVFq1Dm+iracyapim1OHL1PfDt6Oec8gW0MVFtmGVDRlXGYz3Zk8WRqZLONmiOFUEwYBJl
GdgHJMBmR4yQmhCkZCdc+e3jb3fohb4Vc2h50EkAzcYvQMKmhHC0lEu32IL8zNedoIz68SiHZgiy
F7IWSIdoQZrd73MwjNykOhNWfpavzV6p1sAzKyBcrvPpGUJynmIGFQhaqX67Ipa12URlKmntgN68
HqkKXFiwuX58/EC/v7ZpFHQNnGxkl+aYCaThRDBknBY6NMaF3mIKjitMfeS1/Z4X0SZJCM3w/AcJ
7CTdfX8PDQJJ94HHMEoVd1fcv3FYFMBD6YDOlVVZwZ3pq74h0mj7S6i7CnAkTOQXOEp2O1m1LYlm
L6C86qRHiiHTEtjfc6jkWySfCLGndtDZEkmGAuIRATRmWpaK36FQNioH8KZxCdElGjXsMhr/WCPI
odeu0R40tQqRqTVn93/XGZqMI3Xa6bR0WSUZQXzvG0f2s4OjoLmjJEet35oXsvqo6Wp2TnOBGaHc
VJgvqyow749n0O8pBrSpJGbQUKM64nFmn7YaA+lZnA/07zsLv9aapzTDZEarIvsmS7T+10P9L+bh
byzEd6/+N8zDbfeSfn95r4B/+wO/JPAGrAaHBUZUSUoJ1pDxTwm8Lv+gnR/1EocNRWDO8X9J4MEI
URim7EG/Dn+CfiT2s38ihvQ/+LcBRnBKUQYlm/kpwgNe8XsLTZBPozcGyAyyI0o6TJj9eZK1ProJ
x76rI19wtXcws1E919kVeVc+6nptrivHii99S2Y36TjIi447wqtK5IY7kGusKEtEK68xqsuybvuv
eo/N58DBei8yI980XTXsRByHj+Og3dPPNT5onecve7/ybtwY+zKzVoFPDkpPbN7i9mAV/N9pGNU7
ozHxiGjr+Bx8vTxNardVufEFcP5CGhdVXMGEuy78un2KZMFMx3c+B0Kf2uJZMMGbFZwgaGuxZVRX
eplJHHJEie/6/2XvTJbjxrIt+ytlbw4Z+mZSAwDes3H2pCYwkQqh7y56/EFN6ptrwaXIkLxEsTJn
ZfbSwixDColwhzvuveecvdcmt2JPwKBDlkVtUi2OVTXb6wWVlHly5qQCsxyEC4i38RYpRpW67Dww
/41Wr25yaIfRrpW77pFI1Th3a33Sb/IhtTa8lOaSSD2DM26gHPVqIohAVwYI8ka1M8cYUVRatApd
OxnJd5GEflsp+6Yriw0OgCvdjIDHQqXO5Wo8Dtazo3XHlqEFQMHRNev6W619NiLC5cKBDJDGfoUg
Cn2xWQX5AezLfujbBxTYnpF2YjWM1MGyuJOj4KsUQJ4FffZclUG+A86vXlPFezpUD1doSyhHYr6q
8mhfNG2951Zd25F+Nzo1m2nfrWlnTaspiEK4hzQcosp+M1QAwwByxy9y3n41lyyrikL6ZTSal7h2
doMq7XNBtg9c0ex2UKZkY9Rj+ZXg+zuzEN/0WXnAg3YXGPJ24rScCrFuAhuQrcS/1WpDWkis0ebU
Y370HJRiTdRatZ3yQF2AVLf01u5FrtS0OYYvhkYn0Y2Dbd1P3NOu86nW502f034/aF1CZkAZ3zcJ
lHSXPg5KP2WQ1VUwCPkbzHSvViVXN60EHnQ0wg4lvppEyLTcEAPJMKfb1VqbPA56MO1Hy6RLB56+
f+6zzOy+SnF3J0ILvuBLbbSd4bU9R1VG6pAGJ7tRVxCxbW+UEBP6QSSsmXpWBPQMOFczRw6mbl84
ktrh6Kjz/kKpk+aLJFvFsVkUnCBIwx0CRYXIkQqRrNsS2YYNimDKqMkXRWTN8QCdXZS3UMe7qykG
9gOT42glteMOU7Md9OZJVfWV0PJbbSC1MVTvkpngPQKp/VatbsCYx2tjZHMwnLQ5dBpDkUyPX+Qp
WaOWAShZQhWl979vQCavuqq7KJqInJsuvtA62nF2O08e1qeLlOOZ2wBIWuuFvI4ao7nKUyHvZy21
vVQNS5/pMvK2Hp7xaC1MMn0mM5Ne5YY50HWtpCCZ6XVcFDJFJIoBaHxz69LozpE75f0KEIzjA8+Y
3KQM7/IoRs4+jeq9lBvhDY4jMO4L1hDyCIBxa4CE67Td1ywOn0DC76TsWzulyn1GUsIqr03pESY3
OBrylaKqfqoKfekwmyxPmrJNc8vH+95t6CBqnoy6lpqTOKHeFODIGxuEqMTMe27lhihem4SZWSMC
fgzstVIMykZrdOtVQdWxRo1ImEU1qy8TKZthWmxpeRMYVyXbqBhfwzy9KSMOr6he/AjCZFS2d01P
3ueU06+ZmL0xswqSTUeOqd0kbwG3zm/o9fhVYLxFfbqb6tQHkP4YVs2bPnXpK7FB20TotSsGBlt1
59HPjX0d4Dn3/zrWu6tCMW7JJq88Weo1T9W7LS6iZ1nwOMpOuURgQHLgM4gHnD99gKWOTKiiCIyr
hGL4yNshNLCc46vc0LpVoiTBVtLJ0ittoltamlBmgB0kVKytTs6TbM6g5lX1xYmx0roczoP7FhPj
ngihaJ3HKuEMJglRPeDjB7pmT0mtb5AYa75mvpCSTQeFcW+xrdRYCwh7tvSniP3zqGmV9lANHau6
Hb6empYm7QZEXKab1UntlrPVo3EMDY/MWv1t6InCnRchmdoa0o58RHi1YyQdNLmXuy8ZXNaDrnTt
K7CyAZOVahhvhQoGE3I1Yi1fiTk2MkWUaz+fa2sTK3F/VcYitS/VslQeSF0HNqknkrTJZeMqI/Pk
Ku8LwXxFBNpxXBCrrRALZXpy1qE0iR2NweQAYr2z3Vqjg16STXwlCro5Aw1UZqKw1F2jkek94Ysc
e4cwWCq4LZCXCe6mbj1VYbgCwUT6VbsVXbip8m059tlWUZNiqwEh67Bkp+RZhv2uL4etlpnf6E3V
B22UgSXTQ+lpwdqgZ2td2trtgKVGToO1xXtpnH4+CLJwjo1EboA5cAt4D/1oPqJdhuQ+xtXt3Bg4
Q5sv/ZzE66CvoPRinFiPFoZsbO8taOxm2CZ6E6wCuzYfGQSUXyQtm+9D24JSHPT5pVanyaNE7swO
jr0EzTcO9wNBMftUdaQrKRPTjYT39CWeTBKLMcBO7J6TTUoG0Rhs2K152wqpuMhjuXgEFF+80sqe
7+JRC3zZHBsfvisZfbkdHB1bJji5kAPCrab5e8H73+fg/2JkuYgx/8CD+t/ZX83/uKvEF+guPx+I
f/zNv6GbwJ9Q7yHkQzvxMxWK8/Enhy6TifFd/4FD+wHdXEidmJ35S/iKNCbnlDM/TsTmJyrXhS4F
o8yhMEe8c4aB+hMW6sywAkANdBK0hHPRgyCzAZZhZ+00sW+M4i1QTYb/wUNBJhtdBU+vyr0zXHeh
4/90j47fa9r3EVH/XPCsQMvLos/URh13s6xB+3U2akf3x57jx3iqXv98jTMo4D8XOTvdy6EyRIRi
Tbu0ux1m8naKFvGZ6YcsGf34GrAQ9rF6ENrMHOE0lCHB2vzgHZ4Jn/65OsXPz+2FjI7BFOuptGP3
JL+HPWphJQmgzMRpW9WRCa7HG2ZYGXnSmIMH3n7wvpcGxj9thH+urP56Zc2RYqeAKL2D8LWxy00r
4p3REykeTgfE2sehtg5WSoI8CKklpfeDyy5drd9d9qyfkup1WBt2Xe6mceVcd1fZdftEIm/xWB6J
vPrzRZZexO+ucdZRkxS8ZyQdB+CWNb/SHV9xhs0krkNn9LuS01Gqf/T5LZ/Tby513laLYdg7TLLH
3WDam3lyXAgKrhZAfQ3jY2Yg0Q7mzUXeH7ri3tAanziA712Fd3WkJ7X37y591okx4Y1Gs4IoWs/A
gcvHdrA2hgi38XJKTVWSFbmj+qG2OTKZH6Gwfq2J//WtObdm284olbI1t7tUJShicHxG0IAL9Q3G
Sg5PwSaYl8SQj9xp777JM31Ob8iTjfMOsP1zdRf/BfqbtMiMs8yTuAzQgXz4vXzncVDP1po0AECO
3KTeORIRutp9TuWhTc7p6wM0yF9y/aRurSTag/zhAqec1s7ffYhnq48x0EQfAlHuoFtBvHlUnotL
smWiu7i219Gx2Kn7gaTKdPZ6v38jgxlNyFVx2Tfb8UCkyFuQHJRoFaj7/iK9MjqveUyOhvSlv5Bc
yWWtDLXL+kt5Vd5m3Urz0xXR3MYl+Qtesxb89k1CGigp48pTVpPJ+iSteveNU5bqJwwPmm2rETzp
OSpV2Et729829qWyUrzywm49a9PsktW0NXbSIZh243r0dU8L1tOGmLdVK691f9oVW1Gsg+YtuhRX
zTbO95y/rpxbk5+YEY463ue3DK2u62NtQaS40YPX5Em7CDd2v6m34aHcJrKnrFAu11+zGyL6ZJQX
rzrnV9Ln9yS3kKe4KTZWcui2zX+4Mp5TtpQhh3MrTeoOqSYAQscf9HhrkUfjmn1ytEqSfejqwHmi
6rP9WP7IxX0mpP7n4TpbkiVtqGuo+OquWx5fWSX/1vEFE/BA/RwF5Dz3gdeIz7Gi0KGhdm+rI3XB
BoGli6jhg8Xz1Nn+3VfyfIU2RxZPtQ92tn6QNRQjRIuTdY+IItk3izvTzkiryZ6yQT4Eea2tSlLB
58jwpAZsPvmyblMpSKsZvDOqpH5VweX5aixTy06DtCESkt5ZXJMeRWg4se5dqPb7wVbiNRXYqo6F
z57YAfbPriUmvC4pXgRjtiR0DGjJDWx5RtMnLkGXSRY+WVPMl216AMe2G2M7Wht0DL2+m15ichGa
MfIYgxLBGOrHUTEup8Lw7SQjkwjhEWAufyL72rLyKwbCSzqln8fRXRk121BpABEo+Va2SLmZiBED
gmZcMf26Ri7gtdVraH9W2g+MWu8dQ84dWomuOZleV8EuiLdJ/ew44astyYSKd0er4g7OK0Lvbmku
2vPkCj5x1uEPNrF31vRzt1sHO6U30oLEtqB+jZC0FTbkGo0jQECvMLQOJV/FVmgfjInee6vnjhvG
2GNsynmwq4sNb80ITKhbSGnYNd2yvI36yW3i26ieWN5R5FnWB+/zvQPsubp81kZyH0Ip2Jl6eSwo
3wsiGLNMW9p1PiEcB30+9MZNUd7++Rzy7js92710Le8bzRDJvqCOdvZZIx6kNtouHyrNmVUqXRJn
dzQUdmpTPVDrO7s/X/mdE9A5u3CSQPyQrZXse9s51KTeyHF/aByJk8B0qPj1cgz686XevatnW1iJ
qNKm56ySnCofo0De28a9jnCDhCh8AgUnI8LM2plojuyjo8+yIP5miTrd75/EoePcCPQ3eEp68JkS
Fo5guLUd+nZRuiKM/RCzGgaTdR1wtDV4KSQrfbRIY6945+LL7/90cR0NiJbFHPnG/pAOzjZA+MDk
lnYbKhZldALifeRHPWOJStP2oiAFKc+ca/QwSi2uEHUcZqLJEGa+VFp5oaleQ5a55sT0NhIPcxhO
eLtZpxo4OBAeh2lmKdqkYi3x6SlrqQ08ZD7upG4nShKVk4FNmNtICA2LVsQnC5C9ZiBJD37ZuEnx
IkXxVpsPQ/WqZ+RabYxo0/cb4ewKexvK29HazmJrjWuUhyX6KFeKNyYHOinC/nqY0mdCfYb8EOjP
hn7bqffO+FTp31r9kZBrpcd+uOmtb327tZpd3+xkgynkJk+3MuFj4/Kim2gtxo3Sb6V+G4W70KBZ
u5WqdUJeOSFVVaBkJCCoFxg2KUT6ZASBIG0TTYP20d0nqrjQyoS3NV8pYXpwqnrXOdrWnOpVqI6e
FvfrFFFkH/pRX1+NU7qbE+3OFO2mm3ayTCKg/aSZDz0ThHiatlnIHsrj3lb6IcmMdbSkpdrjVyVM
XIu0ZieL6FVq9jepUG6nxn7Q2yulBDaamffA+i7J1H1rnehgxeOtsqjsGtoxjUlMvPBDFKFRlHqK
Q0rS1LwNwCUdTjl5I9C+Fl9m2WlRaEQ3xEJvpnlizUGSlSWbuS48IgBRbZK8CGFJvkDPcZ/U1m5C
b5/9RTSKqyNLberPTfAtDulhrTPHz/opZzgxXJJby1RabAB/zKusINtvWPLtKepGxxvnwjdSez9o
6g768CpX5+NUy/RJe7enMeiG08Yw93WcHeyKZJVIbOEmrYCG+w4BWRWRxhBlpEjdIuq8y8biOul7
8oIYASvyLnAQvFio8+rl1lxTU9636ZOWMmyYGc35VmdzVEpu03x4q4rSC+l6O3O1s/RuhxP40szk
1ZQkKDKtkc68/ZeujndddVnrg1fKPDRlSli9lZuX/bRVZSY4oX6bjvplN5l3Q2i92vPozmnrp7K6
jbJsPRnGBeHx5nSsU/J2a+Oml4clBtktZnM3yN0GtflGQ/YoBeUOxpKHx3trRkdcrSvDMA6InQ8J
GRERSr6KPns03kRAFphDIFTt4aun8RcSwtBD0xFo6KTLz6ys+KIsQuqOihl/tE++t9CcHcSUyRFE
GnWMVqbd3Ixbu+59cr9WjPp8ppab+dvClG8DjlTmvKcv+ucFfRmh/nZ1PSufLbgcutVo/c7Wci8I
A+J5eMBzWHOJfKXhvc+bzNNR0ZEf3BiEO+V3wRAw3QETa97VE18toFxWWPtVZnpyJXtySw5G0a76
vPbKYJsQexQqwOW02c/sxEMj6erkzRcvssxp52s8qCsnMNbYDNgj8X3Z0oaAd2+RVY5ds+rUCbTc
Tdgfq+I2tQiFsmvPus+Hj4BU6q8SgX+dxM+hE3PUk2Peh+lOiwoEs4cg22fqfSG/sMO4BlWnPXYI
5CVwLKM3TsfGAfLBmVU2UQdON924kwtvHBLE2BWbX+zjjb/g5HbFSGV1A+vhg83Xee+FnjUBYImS
6WekYpdP2g49/s6SWp/wy00hnlv9VnauBNpyXA3Mlm4EiEy7yHdMWC/UoF3nQFZFXPA5HmP1so8O
A18y9QCMd18j8+0i4RF3je7KFdmz1vJ1e+3qyquzYNNg/klryx+BWjdOTWg1WsugWEc84k1Pvi3t
7rJGQy2tGoNwLNKRlxWjLu9RUcbOjNwduav2luXflhIANo4Xt9EKWaOXhgStLGM8nbGZkL2Adapq
v0jDZwVZ4aBeVEiLVWki0WryVQTnqrhhFp5FOzW51tWMONWU9hnfQtrxShFflE9j1a5LFVyQE5KC
Vnv1wOQoadYFP14wbRuDbBXmZPe0L4SWALq919m99fHVYtHtGOP8+ck6cVl+c26RzyQ7CL1CLW0U
6uYLO1E2ZTHLm0w1j1NbbsIUlXeKnvauI8aNPJp6fKkjcibRGg2U0vA05s72sra5J11sbWcHhuNN
GnsiORVZ+8Ga7hggk3ZNeqMQl1qQrjqUSBb2lMkJNkkqrp20uEiI72bpA+YMOtWApmL3fmRPvjbR
PqDbuQTOFilZMf1M9kvqJeYiyM33qWNtU7X2k5x91ShWc12ukjhcKUWIzJbkMY4jf75PJxbo7+7T
+bk5ELjYCdVAF/ESNKqX1uYlm/dB7hehb7vN7PGKjNEbtdO/VlJ838mbyJIvVT64NMyuNFHverO+
UcSOgc8ajN01tiG0DOlDE+lPat7szLBdda0KfZOgMif1IJlRRPchNcmL2YiLIRwPtlRutYXLlH3p
nMJz2EvnMPXHSdrYiUwc6OBNhXQtZfV1NZi7sBpISBVe3XVbZfqsEw5F9LHbj+XKbMfLyup22G+2
cRts8lxayfx/LZurXpgbOSKA77EekpW5VMzlXQAXpifhkV+ZjH9mEj1Tw/ZHYVP5f7R4nKRyv7vN
Zz0v4nYYGmhJtI9r07cBidIzvOloYNpBfyA4fJT47czeVKHh143zkAcYYVUCcZT2WE8OKfMfNR3O
8rz+WXDPighyMxke2oq0s8mDZvHSDvJ03UylQjtzItN77l5x0V1kFkJ9k0Tx+a7dhal9MEqF9Vdy
nbq9Ea4lqx5MKdmbpqcpe8Cp40YmbYUhf807QCcccxijekDrdobd3s5lmey1OnFVZzsYuzb9gPPz
Xt13TqnBumhY7ZCZuzrQ6Y1FzxodrcrEnuHpuk9M3aFow0eExIdyPJia5M9tV3/w8Lx78eU48VN9
ks61EtuiZ0xDQ3hSVB+ry6GsnC+53h2iGi/l1B80xs/Lx+gk2YGxqyvBhvnzw/tePSifHVuyQjEl
FbnHLsmta1EFB4wjftClxyChx1/SrVx6V4NxnMvk8c/XfOfEcm5oFqnkyMo4GTuFsrZgWGTbx6Wu
XzonGUeTIZLdzPjPPl3IhL/eYDmWW6iSDm4ss34wWZuNIFtXxlcVNLlh3+dx5ZeG5euROErGdLCi
+YA0/4Md//eVPUyRXy/e1wVyxkw1duZASy43NzOCFtPwE95mkwYbFVXAn2/qmQT272cSSMqvl1L7
eYrmljqxnq4VJvuJnT8AUj4sd5ZgvY341tTIduCEUpxofhEjesebZeA4++AV/L4pD03/11eA+UG0
mjbbu5TdMlcxl0yaR+ru2uR+1tzjtlXwE0KA5eiR8rL+w+ueLYxZ1iti0Cd71zgEQ1vPy7NbB4+N
anHAmQ8Kt94sJH+s0iNa2I/u93sf7dka6GBDBuIuO7uRuF2PPmBTPNoTjYGE/ptEtqepbDMSMhk/
gDnao7C+GcPnIWg/d1pyJIkCUrjuh8FHw63fP1Wgjn69+1mtxZ3RUVtXmfol6HG/6MYhlrGG4+Mo
c/kgpOmgBMZH7//3o0Eofb9erwbeLsq+WpRxySvZIkQzin09nNYrW4tWamz4ZfkUUwz/h5/z2VLV
GGFoSDbfcIMnJwYWrxrERQ/PQWj7kdoch4lmcfWMikWWwv9orfq/CL551BnjIDkSJ/b+EM7GgTQ+
CjiWSJZFu7AOMsNKhV33g/f4zl09z6PoDBXfXKpjcKb1tywYJc/pOGvs3tNBFahSdEg3jeIbsKRO
1/y3hB73Zc4/fwy1ezf6brnQW1lNIg7RhX7PWQ3/Khd98S+/WOEKbqmq/hLT7V9Nl7V/qxuWP/n/
+h9/BNPdTxXBdG9lx9rCTwvPoumWI+of5B3/q42wHsZ//SztWP7Kj7Qv6xOiZJDKQBawBxID/rfU
WVM/AbgFp4uEg2ghJIP/kjorOvpooITw8wj80qno/qXr0D6hc15E0JxrwKYQ//Tv6DrgmvCA/XMO
JPwC3fTJs4HEQ1901b8+gEk2jXJrjpEbpkpp7ftcGEe1MmqJtpYair0gDwepY1aUZu6mshYRyt2n
s/TSCIGvVyS6Kp7rSOjCKxwzVCO0yZ0qDmQxJS/a4PTRPhq1CDcEvkSIGRmGtpUSVaa9a+ski/ei
K4OQ5FZKxQ0M1uDFMqrgiL87zT01TZXKZ0OtCWhUlfxrS+Tr5zRPFXLO00aEmwQHL3NTtZ78WMDU
8NIirXrftCur9bJxiG80RKrHgBBL/BkmlsSNzMC89PghRKHO9VClS5KwOKhOGxr7ZMLUxuBIFsam
LoxKeSDGcqh2OHZwB2WTk4FMSYsw3ImydQK/10UYrsdcDnFIyrUjXxf6JIlNblh1uE4DOkkAM/BV
eqZF0nrigkFapojDSC/7mvbxTNzoYMsxJXVQT0PlmolJcYcVQjSrypzlqCJmEKfoyihFZdJ3K5TF
ATsmCFo7RI3hfGcxWGju+xRd/LyLSyNCA03bbBy7Q0F4m9zd9FYTZfSIIUMlzlU3yGYz3KpSvthG
8wZaHimxPSJlzPtxp5PscTubiZouKYFyjZ0+bQqBz7nXYqpolNmh4sqFcKw1UapNtzKVMl2Sgmqt
OlQGMJtD3GXpZ3iKZYKC14pqm3U1ouk7jxHh77Ijiv4uzHheVnqCf87FKqoUt2Vda+mlhsE+3VhZ
PwyeliVCYuO154jshA5XKUs3wyMk8wAMNey26m5ubQzeXpAOleWVQ+3E28lQu11TdAjcujZwZjcp
yrj3RWKow0oHJ2atCVBDR01kiKzt1SmSy8tyGnCdjnFc3DtF3ijuyLGDPbbnbyoa3zl6jpbuN1Jm
NZs2nO0jOaWj4hO1rSGO5kdd8Akl1zGDtWrrdHZLOLoWj8+WlQzMNMlYWL63ZtDHa1Mek5HeeRmo
eDA7he6S3dQD+Mx+Ujej0UJr1JNYw6qa2XhaB0OM6meITEhaCS5vbPQKfUcC+6jStZhs2Lqkjwdh
JW4UR1i3jlIN8XbsZQaa9XcXZi9koTxIIqFLr55Mm/iImWOkJzMn4a8YOwMn67MOxMHi+zQmq6Gd
FZ/MoTKI5ILQ3ZODNGl1O3qGHYO/dDp5TduT77SdCXqN6V4vttS4RVYRe+131+rJwWrw8PdXUZ3T
kC+/u1xPjtc6jDC/1n3heNpiie36lHE/UFRxpSyWWalWBt1T8E7fEKuEpzY7+Wspt6VDdHLdDicH
LvJc3Lj1yZlrLCZd9eTXlaVo2dRDkgwpFxdPrwWa4K5bjL5U+Hh+u5P/l6SF6CYctXTDVfEHNyev
cHfyDesnD7HZ6X20lhdrsXVyGacp4y4O4ov7GGdK9WqcPMlxsHh06f0v2vlEcvb2ycGMtLe/MRdb
c0RYtImHngcfy3RD100vU1zQoQV8apWf3NGoDsKHZLFMN8C405Wd57hLh7hhxlKfHNYijTO2s8V3
nS4W7PHkxi4XY7Z58mjXSmDv9JNze1hM3MHJz12fvN39tPi82+mkg24i0oDLkxc8O/nCsQojUD+5
xXlC8m9IzKkaFz95f7KWy3MeROVTihLqzjzZzyeCkf/ChYgpPdYalPlhsnjVo0m/QhuAgd08mdnh
tnSzTwUxXZmjzWaAwA/8B46gxqajs1ji4USJm5lwqAA/ZotpXpwM9OxkmOlT1jwGuYvFXpsLHiiU
BPSI9cxRXsisGlkn9G66EUYVSiv8D4GeeGGldvb1JPEk1wx/A/LxVBmguDubjdOWXuXIozH6Vqrx
EQjSqKrVElrCTmebg/NUJeES0tqyeLmWKo2Fq7TkCLsJnMWxXzqLOSOCSEQgDiTTvIkTJ261tW5m
GElS2ZiZODeJ/CQkQJB7c6Ib55pqq1LDOHZueU6hK19VGZ3uCp5ZU+wrsCjoXoiEqPysEHW20lsw
iIStaMrXopFnsVGFs2iE6HJ2RJqlMT0vbcwEcYNSERyqdC4YAeZ2F/tFmiIIUplJMmMncLlfSbVJ
+Y/oQuseBkfv7oIZhCUgmKxGvxbxXuFBQ2dwhNTv8jjgbWPJKp9mle8GiIuoZK1pcuYliRo63cHs
5hRxjxHXRvqNxG3L3vHdqGY3x8OYutWI1poXOQkCOEGKFIUHlTN7tNJmaty+i7rwXooMqbqS41av
X5NGRuzvohzPSz8NjETWV+2MmBw2CSrC2AeZmMjrKmpDddXY1YgLIqkQTjQJy7RHdh3j32wAZe4S
Oy3Af0StMnmznE3HlJuXunkpxaErBa0SeEbvMEFm5JB94c9Nj1bfOrdYixihqtk43Q9yb10NTWbL
ADjq+tlQBhVswjha2n4eVLt0ZzE436QmmUM/TbviimCB+M6Z9PaoOgFqgyJ05ienDfTPvNT+BZfW
fAkUowQ6IeLqJjMjca+R6R26oTamHYoYtke3i8mYWr5iJVMs/K686qh0THe0Y1h5kdNQJDb4cTnK
aCUCOcMJy8bNxlyPVkM+zhdBM0DbUYo83LKjtoM3m326NuM6zKkDYM0XvBViXtJU3ErUJ50XE399
4UC9wTlvG+VjYw/iqg8DlXRDuAy3dlI1X4emMW7TFOeEr0DoCVeTDUfONQPYuF4bScEmgweMFr4Y
is2cD4O1wxyAXSYbKsV049HIi7WsZeWDIcfVXhL0rX21GaqvLYIi2E/RKJ45oQH1KZxIe2OBHdmK
dWjZtMfTdoKYEYjryKoKht1zX48e35OMMbwTSJXHt2nYtkD1c2/A1HkxaZXKgdOu5DezjmiN9/Eg
HFcYDrpCSAFy4jKfKe4hm2nFYczDxGJCbXPmKYqy1Yh1FGazcWiWI68Xvfki48Yp3UkrzeIC4UxV
uczsEhZ7qcPPkLeKXi29W6XwMTJSUzYWqCAXVlP/0kG+eU40pebH5tHEojebwCxkDjAN9Igu7/we
M2DrddYsfRWdHctuoi8MI4MgWHrZMVB+Py8aeJYmKv+H5foDA5SAiBg30+pWJvqmCFqLCTvOS3YM
JrruEILmYI3TamVbhsOYr1MQEMSLgXDB6TRqxKAnI/6+qMyly84qBdpuToNIApyZs3kFEqzxw6hD
N0AKYOOXTW6vygy71pqu9nA7BHoTbiZirmR4QpCKzMYF9aJlXpF0xl8lb0m+G8amYzgIxeSxXPJn
HYpQPXZwoyXUEWTczvLt4sW07kWjO7FP6GVzEZRZL3l521Y3Uqs4OW9vEE9OnRF1tYkdO2zW0ywJ
VuTYKiXDcc2hisfLelCrrHSHIuAAOKU88rilung21lginRsxO/Z1KAq+I3HUjbeB2VSMNLWK+SSd
TEV2ZY6RYL5U2Lqs7LIumAPDtNk6tZ73vp43TrcO+2p6tDGJVYciRX+8yqOBSb6Zm83iw6oAXhft
xNdjyogSje0g26hw7U0/LZQu8St8gD+c6/9W8f1uZf1zYf0//38LlV8gfe/X4Jsv+euvBfjy578X
4JKifaL6Rkung1LE4raMQr7nbUuK+QkfvblAjSFwavriOf/bWqERQk8kETly6lJxLwzGH9YKfqBM
7hjNUSLqIezjuvi7+XD8Xlr/0Vpx8hL/U4IvATcyvAFqegsABkP8sx5YRQ0xATq6UceY+k+CjPS5
oAy/Qa3IY10bSVBU17rCefre6p0m8Mamdu6pUIevc5WxhYayneznys4XmJudPWmY40ZfqhJnlzWl
9gSJTJU3Wi3rvhPF8y20d4prGQRVhP1VsqSLGn9ssh2mLn7ooG18FrQ7+83M97VdY8ts6stYihBz
hnkW1p4wbLt1C5mzbBp0KtPH2v7sxHZZsLqGQ+3FVqVRqRG3pJCdNuPX0uMhpwbO4blhzBwaJslR
oK9Mh2fEs4UkNG/q+sXUaztZAKIGYNWaH8mmWNUatkBR25BOSjl4a+aMoK9BTS0HsaAehauwUMrA
T7RuQV/DJgPapiPxRC6EgKExW3BTQTiACDTSpq89Ca9dhR+1T2AVp2N/X8mtftWy6DKsrjkKuWXX
6wz+dIcTnTAEZxgstePkK20tJTtNj6aVJC/8Kq118qc0aS1AFLleP9FNIINPcWopXpnjWPReJZIY
MXOlZoWvaX1NgKQtrKtYYnl0VY4HlSsPgTxuJ3y2qjcNcHy90BbpuJUySIte0APh7LFsfzWUSA/B
cHKe8sNYTCPqsZITJnA5FNNTNcD3MLJUHaAtyVbo1WkHy9Mepfm+JSNKVmhmRzF7T5WSC97PRtpu
FQGxzxWInBUynTqmbUMytmsrIIHZ62SryldZToBEH8vhHqiXksFh49DLYcSZ7VWDezHy6NRH1FCA
KcLvXdr/XtD+a+nJ/mFBi74UX35uKC5//IdR7BMtQ5YsWWXNAJO5wHh+LGfaJyD9dBThFpAywqrC
mvX3cqZ8At3JiIr/LRwfg7/1YznTP9FPBOqzhDAbkFedf2s500+uiZ+XM2oQoGT8NNnglf4f9s4k
OXJjW9NbKXtzyAA42kFNAtGwT5LJNiewZOeAo3c42lFto/ZRO6id1ErqC0qmK6XuU5qmz55porQk
ExGAw/2c//wNDg9/RhR98Lcyi79nbRMxim1tEs8CqK6EWYrcuteIyi84P+1wM9NppAntDBP+Je58
yVHZtKdVJnyc27pQLciDbfHsYpquTnTGC3bmrFpZicoC3NIG9L1ma9K8EdeQ0v3xjOTJGPyBiDxK
RoFHQH3eq3mmCpRLh7VAh+fZeTq6JRaIwWAQizdYbw3w9ZqNqJWyT0um4+OZkH6P2rlW5s7CHuYm
o/Ey297Y727QtvLCWszgJGk3Z+pAZmfHFiAGe4OvUWjOyVZsi5OVWtn/XsL4s69WknLbkygerZ74
l7ZqaX8F4x7lOuMHdJew28UqH+3TRuW9OBlSbsw2bACVN5VfBsWpBoPACTcrx20IQezQhuMIF2kN
zdEzriaDXBF+Knn7iWPZtM7AuMSVY3DBiQLnBr9C/712ausco7iAuVIpliARsWLQEtqrfx/1FYz9
tXfasyboVLyJ2hG1s190s72jQeuwYM2r77ZyR6RpaFUPMrXiAcHTUt3G6wTlIS9jENYl84p7gez5
3ZMVunYL4PyytaPqJgzbga1uRdyGU6af6Yt5lVa3l/WSvg9d2llJ2QfWPU1ZBu+OdqtP4snWrBu3
DP1D1nS5n9hxqg9W4BTOvk7jFDNa45kXTyFiTdpGhV9tR81yY+duam1TOdfwexp3rHZrWIXpCerx
kIlZFRlECz1Gn5709IupBLjiynMxCara4nlZm+pbG1rZyA5rqGmxc0ReYM24pdZ2xqFQYeKJ9ruO
x31tOdMpYjksBETte8M2R6j7xfX1aiVgiUyhHVbW+VTIHJ6SneXZadF6bMMBWatyoyyM4jdOZlnu
BgdUuIYB6KeVrEVd5RwEQ3a9rrF6EWOe96cSY/J3+N3emgBxmpcgXeonLQIIcoyXsmo74WtR7Gas
Kc5b5HAvFWeD2Jk6b27sPFJhYi1+/j4EbXAlIi3LXYE1aJu4lTcjixgjTXWrZfVmmZCzZ1xCer+8
rI4KeagF98i9C7ggxINm4K2RaSBjGIREBL9eNZ4gIZz+Z64TLSGj4xY2FOhie3/cgHY17UEM6Xkw
+v2LmDi4IJB56ZOt5ATlxATLuplVm8tkQnfwYds9/piRnUH1K1Yvxws7xl0DkqcassNENv1bHo/w
p2iTR6C6pUx1MhbGhMmY9hI33GCQH9ourDJhTKpgLq4VDzTHl+AiTX1YWFLEa3Y65UVaJD3eJDwS
XGlh6KKt9g+NHvVX2CIDhUzWQyRLR8+mHDOBKXZesTIPLeL8rVTI0TfaK6Zmr00blUmhvWmnu2bu
N9OYWmcwhuuPVObpiGq9dt/SUKjia56F00cY5tNH1tl9uKE1baYtLvnEwQ115DxFhRc++QOpwYku
nOhB53r0d5ONH7Lnw6oIGg0us2IW+ZHj6ofCfHXj70tgakCqquZApqqNLwNSM94xXWhpc1qX+xKw
JMvEEn51VnX2uu4GCSyaWjyWUxB/NptKt5Q2Ex3yt9XyrZsWj7HlAaJz9KSX0h63K/ylpKo9UuIQ
BwXQPkM5CbxLqS4PZTzP1UldtYG+NVipL8/lmBbdGSZs4Sm7BpomvwnJWvebRgBjr034GKZuBIUr
pODYW2UafRQ9QN6mHoy/bNARiEunyK3xEBV5/OK4U1TvZZBhJRLrSX9xsKbNNzpWqM6yFuMNPh+p
sB7tLZ7BXGyTr40Hs32xzHVERyuS0F97AErfLCYphnmptzZ06fmk17Cjtz1uJhj1zGmTjKaTX/Ix
naJEzKm+rS18mEF8cHmFZ2xBUMW30ruB6T3HFL+kUCSZWbujh2hfo6SJKKESulWqpHRyqypRFLZ3
KgqLOAHxLHCTJ3zwqvTT6fO5NxeYa2AWqnE0feMwwNU7d3xJiESjwO98qYs+cdlo1j2xEsvAiIhN
bWPakGayIVMw2MZWk/JGi9wBDnJ6FT65kdWxS4aeZfAsJUn6VLI+J5wJm5XXramUgG4HwrDt6w4T
1NQiCXBQlNjnMCLGxxCMYEiy0S6jfeE4GQMyu1WvwZTLBtGFy+t2MdJqOw9zUSmcNaomh1lXZmK9
abHAto+Igddty3w0j6ta5ulQxc06SdKvfTx8QmtKWzjVDFBk0bEtCxwfvmG/zWCodFr3Rppp+Zij
ogImz4BrUqrXrvomVemeOI7Oj74dllM8zXwscVc61lqwKvCH3Nb+PCy7RkbivWsx2Avhgx3yYFY3
wXqs96PJH/ot79pF9Vgb4RGdTXd+14dYu22wZ5nzC82e224Z/EELTk2UxpvGWeePtBR8dE9NuGi6
AqfazUCZFeP/pug3nDrNHhvCKl76TB3NQ61vKA3qaxD0sCVqsdRf06xrrQurdY5bXhrVTx3YzNok
yyhh6KE37IfpQ7nr8gxy479VEm38Yeq84EKSIQ1jtaZ54qI6dZJ/PsP/rwkjENvxd2X3VS7f9R/L
7s+f/63u9hnXM8LB7o+IIGQOVOS/1t32L05Axh7DfBJYocyER/rbb3W3K37xsSUkawqjM3F0Lvy9
7sa8gXTqz/xtjBpsoiv+CYwQfkae/6vuDkm5obzH5vHoXAiiav9AYMp1t+QSfi6zbnc8r9TaiEQD
fZXJ1GmYaiJS7NdDSsKp1S70wSQ2GftMYOdnHWAGOCtutuMCZ8/Cm/0sDbBgewP3zLvrKRLWFaD8
Whxgqdbr1pu69LFsowjmajDXr9jGZy/9rKLL2NROtBn8Eg1J0HfibCDYXL5MrnOsm11nPYtcmM+u
HaT7sk7H8HyxMb7f49uP29+WUVa4+rvYLgAvFu21+nIxGumzn/fmXtd0qhuAR404VNXdulsRUrE5
yjpbP5a1XcIL9kMHiVShqLgV5lU7rJpDzJ8DZU3rVpWZZx8WctGxG/OxV36vMV3u6j1u/KMHVj80
UQikP9Wxd1ItoaF4UumcfouMC2Bb+osQV0EzCMr/cVDI3DBGKoLPI+cYWuanbxC5hseuWCYM35eU
McwSoX8ZxpFMdRwDxtuF0xLUF282ubWHKbsmLokRrxiI42saDy3s7Had3mAklaY4xdhDmxCBiDuO
at3bVi/V3kgJyTSwKRbMUj4tjiVALaxYXRnyu+2E+r56bUaqEuavdfY17lvioOYCcfOk3XFbUUJ8
q4Qk2mMqY4ZETpMzbbNbrU8pxbsqKWI3m5NssQOmXU3qXRVl1rfb/Bi3tPXU8OxMk+mTMVq/gCpM
u2Ix8yFvXLEn1za4zVuvfcVwnlNWd1POINypnxbjZCcr71e9rTBreoBh7r/VfhE7SZ1hbr7juLTK
vfCkMyRYJzHyxNbhayUG5DyIX5s1PQFjOFo8w4ArwFN82dyVoxHt1scid/gmO023R+cxRRe1ZyJG
WYMfLCI9rDLoxXc817Fj2+D4169X7cpIjJPWtBJJRMCDtdzVKY/vRdHsbZw271ZSz8+9TseoqYKL
sZkv19h8DA0Cr7jldFrSrtwAvp/KsVwQPlDc6NxHE9LFZod30EXZT/ZGZ2X9glYLv3Gtd5GU9nZo
7VjCjIheJ912W1SqoFYdvvj4iPsnxYTznoarIt0WWJ6+74QR5Jq0mfVgSvuBulkcGs/0+3UqCmgp
bXmwu+FibvG9oKDdU02Lk6Vs8RUPH1IbvXYNtZD41o3rgpIXC4QDy9bzrljtt36un9YleOmC8jxv
gt06B3LvTV70jif8m1XCnsAeyFpW9yviiTDxppWyuyl499NqR1XpoiOISQxWGejQFL5JO6fRXVIH
CtGEUGC2t4XfdgeG4F9WmCtJllp9QoGMXsxM+cvI8z6f8aQNKnkR9x2LBq/px7qRj6ZBIBvLb14X
fp0A+5IpL7/Fvkm3IPER45Lhqg2VfG6z6ganXXSAozih/0TFMuizI78B1bb1RWYokPDPyqTFvEei
jnOY0iW9a6f3dEDBbd+29347PVuV+TKhnqEAPaczwb27GS4pBKt70JQuiQbTfATKsfbNhAM97EQ2
izmcl7OpDW6pBRhzjSPjMzkTmyvpr0sigBNdeu7OXSssVfIaP8nRxt6Fym3FZWUkR6PFaS4KGptB
39CeqNJ8E1T7e+UHb5HSxWXH7PKqjvW1rEespkZhwfUI4gvKVe5ISF+5+H10ZdeBTtrBv9U9Pdlk
71VDnRDTk9+Y2JwoRZsrGv+0t2OSFtJnpoAvNcOUBKTY3pbe/GhmHGSrWad7uWI4iUVkdlnn+K0X
Jt0h2FEn0GHAqKmsBt3pM7/FKgLzsUtBG3YuO1edDeFRvZVRQQaALVHRfw2H/rq1FFtIm2dbYNZX
chlvmQ13Z8FY6sMUTk9lKauvuhEYfUxzRxsLzyrHGe3Ewb0LmGS+ijRcX0kc2KbFnisX3YWZmQu7
VbOjX1akzImD9uQLhgHe3Th5X0pstkhAaZgks0xV58QnR2e8Lc6Y7Yk/6XssfN+qgEyxIj+vW1SX
3TI8VI147iMrSthsrKvZUO2z5MrEWExqc3/e5O58b+wZ6aznnNnTetkcN/qpPIQDXB6nZ9BcBPRz
vFGbMjxSTD1ylZwGuWG/N82IQ7xoDo2PlHNhXgmifD0O4xu6x7NFdldMB0/71bZOx9q7YX+rrsKV
72wiAyc4d4ON77dvSz0zPa0/3H45w9htt3St3M5NczGSenDQzlLu19q6oVcDbmY6ubFmuKedd9aO
vXnJRhKH02pOqobsV8cFcPbKMjyqhl+bZrmuygjNZmte8UBetlGW1+eezpnsERq7Mb27J4TtdkWQ
uw17CLtj/GbN6xeD8fwNaTxnwRRe4iWngDWiNKqw9XOqAkAqBceJXmvbN92HbezizjQsRtwZy8bG
pXTEV5EJu/D2ollVuSGqz2peZ2c2HkdKKICD6KycBxqAZY9/oHHMJnNc1tQeFLqbX0Oh154xqHEd
jVLJqSAgCIkSiuJ9jfLjOTahbAnvoqEopgsaLHVKNntl+UmNQWUe3LhR1cTd3rY4cZoP12EUWp12
bBkuXTL4FoK1tFfkc+TogHAk5MP2VE4Mr93z3Jnk+s2zOzOHu1TXc+QcZruIS/cgamvyFV6mjTvX
B0bxs3XIZF+fAOWN7j0Pz23w+JeWfWYvWXw9L9180/e5/dKRJt6S3mAfRwAcDNn8VUMQavwTwCmA
vKoaxb4jG1b6jwXDR0A9SE7kG9SY+9s3pct7iDk1JiM2lkFHlmDH2x361i5YVaWgVtpeK6undHGF
vY2a5t52qqm0vuS2hmZ0OmDp9zzX5TQaLBhNlKwcfL5br6bZLrQ73Xyh1BRVWMDkXebduk6QbvPc
hzuFH7bs1KEtCx+VqiAi9ODGiuQ+cEenHPC8Enq5rFx76ICYnNKv6A+rNoy4vfB6IALQy4fOLmpE
jflHUQkfpVoZsi8UKwfNVZbCP73uU1uzyWqq6xvsDbGWFX1HmpGhNySWhFb6uXb0N8NBkN87sm/C
r1CPjDxl+Nc2LzmR1mpHCXWtrUFxnqxuGuo9pBF5mfWWaLYV8BKSySlfJyx9MdNts3o89OACUCXd
UhrCd7SfDu/jZC/5Nbnls3kyTTVXpxjzzinyMMqyZJ656cy78wJMtJzXu0j6XrAfe2tSX9ZIlEu0
y7WOwr2BM4stzphmh2KqwMBUiD7+scYJ9DbFz5PoJBx29S6Al4ntEkEVHj4mcHLA6ZYcESjBtu3G
xMr0Z6K0ghM4fZDZMWlQNq83PrrI1atqZ1UxB+jKUJ2pXYocbiJKrAH9y4+BIViFmYIEHDeWhPfU
vekqVOmNky1f9CLrcJ/aVVGeOm3teg/ZRBrFpp6gqjDWXvt4B+WzabhpIxJsKaDSTE1esr+uhvwn
K9BP2NnlGxf8fNNHRYmLsdvvB38xBz2366ObivZ5KNVArSYgGsS4IfakT0wFs1CwKonH5wxbQmSz
OY1V7yd0B9bFHIfNaRDQzBcjLJDVm6dTi8iiW+ghEGQWCx1z3zNb4HafBesaXqxz5J6EcJ7OCBQJ
L/mW+CRBn92GGpwMALMvCO5FGccgsjiPyqFKkEr3e5EHzV0PmyvpiRJIoobkSmtsy+9E6QxnKrPU
g5pD+8IapP6ol44qMaTGfy9TO/jAJHQuNjZMspdoGKCOubzlV3NQqp1ToUxt82LddkVN1+A00UDd
k7v7LKwUBhG9/QKAW1oQTcx8wlCPBqQzVzEWusdz5aWNAqxmB7i+VgPptnOC4oWeNdu12sIJtynU
yTxjEYankAeHObfnvZ8tL1bjT6eafLQTHxwtTxhPysQaZkXqGRujJQu0jkQ37GFiRwn5h08cOwjC
l7l9AiGSu7ggCacineehtatjBoU5j4febEUJwYbULdqTcAgIERzYb0j2E+Mjk2y91UseYlCCgUK0
BN7J3Jn3PoI53ftZczNN3XVVj9WFxJGGnkyESRFxlhdrqRKnCgltKKvY3bqgIvcYrNynk5edQhez
YL4Ee0+CnjWMQXaytZ0zR8bwMro8fyUtjUY2rJrLqoan6EC/3RaEb37tpKZ3nDzGy97YPvJNKFGX
eBgPTTUudJIqOA1TZ8Ubo29Ph5SIxLgY54Nwl3nLNzHF/r+RGLOcvv3P/yBB/e+QmOT//h/z/j/e
/t//+t94r+b6T+KKz1/9jdzh/oIlZgS/g6Gmw0BM/I7KWNEvGMF7wDJY/YO9AI38jso4NjNPIlc/
QyBdDwzmd1TG+0UEyDVsfpUWIAihhPwDcgcG9Ew7/4XKQJt0yWGKPN9mrko4vf8XfQWwcdktyVCl
0tzNqYwNQO/aBICMJrQrsrzawNLP1NZ1/m3Iq8K97SVuByT5yc6pMKaMpVHR29yRvZPus7b1m7ep
EvFwbEyADcmKVZLi6Igm5vWsv5L6BMbIfKy+HsnIeJH9WGJNDyAZZexekAmOOOWQT4hs/U/8Mi21
BGg/wprxJ8LJRwbt7D+RT+8TBcVPFuff6AiOjsOqqCM6Z/C3K1RDUkwY59ygDdGn7RFphQXO25Jp
xxOYVoRO8WX5BGabT5CW8gzAVjaxcxL6XoV1+yeiy/QAeDc7Ir1Z7bg3+ODSYK8MwGj+sBqGhgU+
jO8NUHGAVoMUqwKuw5FIEvjjxbQqv9sC1BUYaPW5v1IOfKLQvYRWERp6zwd3yPP2Im+FArZmUoq+
DM0LYRPBJ8DtlXJ6HHLlFTjgZND4bADhBw5PgHE4bAVw2q+AuaRTPF0/gXQQP0B18QmwV59gu/gE
3tsuo7hH5gQgTwvJyLD7BOqDT9BefAL4wSeY77QYp2CUcAT5l8qO6u1ID8CUSA75fhBle4Fgn+EA
01l5FX+ODEQpyjiB+GTurM+hglgDRPutsZv1yvLUchdiy1ht03m2vVfQe+nBqx+baBOXjpRQ5jMG
OD6mMAVtnKI2D90u6w9q6ElcXr1aLXjgDYp77jv8w7bJhi889KnaNQUmXkkxr+TjdfZgoEl6UOZw
uh7qZx2VmA+FMJECjjsX6mtPBfyAPTbNi+Ok6ekEFdbaSIvOYjNMQ4QkhZoxwmvCeMXBRcrrJMhX
oGYGoRW9gU2x6Mq41PgkMtJathovWmr8zKThuechxNl74Rqj75nW7+0MNzVZSDGEy4KdGwORPKcV
W1tv/hZZLuY9wBff+xZNzCYKZJ5vxsJN5X4a8DaA0ikK1PdyTL8rJ6Z7CYYsfsg7I+j7qdz9xJP8
Gx091JNCOoOoppSgNk1fvCuM67ptUwFmyDn3vi5TNCHiGfV8wqwULZXuY8Xr43vi0OehXE+4O+0H
0ZQ134wAn3uEOdUDPxlet8w2sx0qKvO1gK5zUTHYmlggjLMSQE96+L4rqxo/bU/CqFQxlGJkGTin
Obqdua0lg3aKOffD6dzmtha83AmcSnhBdrF2AWzxyTzKJVBr4vfGV/vSKQgBhk5RXlmzpmEeKB5f
C1LmvpS9DMLtgp1YkYzlGlyRtyOnve4K2z7tK2boyWBpk3AUpt8rkp6tnVaDpiP2jDpHsgUAY819
CkKhcyzOVzRaaeIikjgLwnp5ticaUjGHNG7CGbyr1TOj3iD3wVTBJntj2oy1Xd1D6W5JDyAbODqV
UpuLApfAFzIqR0FGMo7cW9tuqhsuCtu/1DWhlxSr4RfCG3KqyQjXFgl567xvw+ClWTrK6qHj944e
u8tDP8TZVd+l7dcuLrCCapawvkcYZG6Zd4vzuemotC0X0kET5mZgvJoNT3k1YXZfy6Xuzto6x7ir
ghn9XEIGU0cMNcUX3EqrG5IA8CRxZQV8LLqIbNa2s7tLnJvbBt16aV11gkpmK+NqAOrMAcFdTsSv
Q93i/JD5WK/zvRu9hYG3RgmXOiZ0xI6lkkh1uiICvSqeBx3VD51VaQc9F63INp4Ce9qNskRU5Dsq
v2CMWhF+W7AXYVjewD7Dsqw6GrK48gXXccbGXp9hvBemln4tdEWcfAiYMzFkVeU7GW6AHwFSoqvK
7thLCVgck3wYpmtgZHBwgJZcb9yggQs9Z1n26oazGjdTMRogzHaphyQYOqdFcjUE1GxxG4Y7UafH
7EP6LUKpFPBCRRz6hws551lg7F5uyBEHjQMxxW+mCXxx5wmo0Bs4IqgfrHZ0L/tKkBALZLG4G0Up
cG+KVNyyUsBi7TQTb3HaTHrn2nX2JJGc3VWzDV0+RTz0UOZLcVqEfTowMZippVXRpSBIndtu3F5U
zxOAf3hwvAZsYvBblhU2hsOD5jGNG9SKjP5BiCinpVVErwYSzoFU2h5xfMqMdyvJrZ/3FUYLTcI4
FuGRanXsHf/fJ+oiCkGee6XhP9XkHZ01ixVnB5SG7jWp1Xm3TT0LBZjX+ekXwoYrbHa6LDsmUFWo
BgvLPjLdCxFvY8GWDqccEyBCYOsWZg4Szu3s62FNMKWImTxETHK2aSQghgSmAZtZI+ahdb/yeQif
xNiKHFZYWb1psLNfxzJ4CtF4npWkKH84gaYdqp0yVSeEO/LDwkubDnzekGpR2ROsaJJW1xk1c4k+
30Sh118OTN3pC+NW3DsMy9/7elV3UyCKfLPGJd8M8vmRs+q5pLPyD2Kx6RhRi3OnpHTfIIJ1s0Nd
99YdQAcvw7xUPreqPpoRTG0GAXKw7PSb5VZEWNZEOHxPCwIkjyT8UhIvU7gvstXhBEI5YQfKPXdv
Uq9zPupQqVvH5OG7busZSn2fFh9ZM8GBV3AT8B4qsexrnUF/wGQdXiN7pZEF4lXX40y4OKeTs6ab
dVV65bYTbbLN+n69IO6veI281ZIIJ3t/5wwu71yqKh3vYwm9Fv2cw4wGUglMIidi+YxpVL56IRAN
FleBmXbu7IUcT0hkv9OrImeaIJm+MqYuLkxXigfOvlCds/7TCTruai4zoLr2UIIoVvRckTccdFHP
N1MUr2+xoxGGtuTZEQBUBl+E21IxNTDGavyC+k7BhOi99xYkCryadvoL8oV+3vrsfhFL+9isBcxM
MqC240BrCJT91QyIQ86GDN7FobEMYk+0VP7WJ7/2S6k1lPecNSTYa6RzpWre0TZfgd8GsjmoGwPn
aBc9RqhBlwxFDbhjaJ5dKCDnulHjfd6GsC3wTVKHulqRpdSsGIrREWt0XVBAbNn2IHbx5+m8H9wB
yzYddeyacjp3qSxCai3AcrQAMUAm6ReqPkiGuo/VtPBqDPFgXajZtVb616X5rmO+1JmunfZ0RuD8
PSSJ4lbWc+puR0NGBkVMH33t/AWSSda4PfZ0Hugb75WGsoQyzNtPDP78c571dA+hNv6IlxoFT5wH
nr0T2BMOB88bRpyx0nD85qsBdclqiHJFpmHcs9CJpmeJPAqimd3Wdx27zVffmDXfRjV5RJNAh7RD
PkOCsmUfw17gRC2BFZzaxi3fRSvV3VAQnnJSCGM9zr4rHlHjxOdBPx4jx+FDtBtOdBhZNlEVx7So
dTqTg0dQejPI6tyZVUg9KSPrXbUBFUILqTDeFhHAFlA+ESrk8+Ya1VCxQGoj5QYa8uT46FKacLit
ZIaZW20F6wWCITmDoqW9DWA4umREDavNyDZI04pMt45w5wwK1d7vmxakA43xtXYHhl/OVI8h2GJO
0Y8F4YydH0E/aD+6iJPjv7vq37rqoxn9f04rPn+vlz/Rip3jz//aSnvOL8d+FxUCTSqN3dH65Vd+
gxD8TYy6Etax40LJoYf9jd7g/2KDDNP1evyeHZJQ8XsjbR15xccsz2MvHXgwIOJ/0kn/YG0UCs/3
Y9uPfAEmD9HiR2eaNEOAD1zz4qNBctwnUFyicTYiQ9n2FM9l69/GqZmsU4ux/Hu8LCBOdYz8HQ2R
lU7bwYtWKz7YoT8sMilSxyzPf7iVvwk7/phYceRX/KvT//UDQr+AhRGGdvBJvv6jB5Mrw4a89uFt
xiKr2Qkr9SAmVCUaAGcesGD9+6sdjWH+dTVUK2EQuMykI1JEULZEP7Csx3XW9EIFA0XpyC1wf/nQ
zkV788+vAnJi+6hgkHh+mtr9wVcqy5aCtqNW+IVi7Ae5qz8t63D8iavSnzGSX7/LMdvEdUOG/1EI
R+aPdy6ym1jSgSoQCEBOGHj2VTxnw0kd+PK8yKx4hwvCOxqz5Sdf78+P7LcLC6JmI1JUbDv6wX2n
6+IR8X6D6mSSJb5ZCyBobxV7Z9Hdr3vOfxrZANj0l+fFGo48EnQJc7GPPhx/uJNrPVORQV7fUIzX
yXDM72Le9n2y1g/k1T/zVPvLFyMkjnc7Fh7MJMCvH1YH533pKJtBEJ6sj8br7F3k9e8LR+9Pvtaf
7UO4g2gNuISHKz3qJQgXf/5aijBu7XVZvkkdxyIvL692NdSBHSfwlPj2VJ/HOl1+Ypj+l7WPxsG2
fT/CTBZrhR9NilIPodBc0r4Xkw7hdk/t8IGkDoHoP1z9x+sEXCh0MG9z7B9MURHeONQGXGf1subJ
Z4BHvG2rXv7+Kj9Y8X3ewxgR2ud/Nn/84TK+UouLGJxCX9Fc0rhjBxwTr5HL4q7V3mUJkb5U3qHX
wCWdPjn62BbBSEJOcwk4jfKVWAcRrNd//7n+3V1GSOL6CE1E5B2Na/64YiGz1k12dIRWq1+fOj6g
EIlnP1tA/2al4oPqh2zq5ICyVP98FZs5JMHS3ONq0hMhm04Dnuj3UFMTVArF8JNH+pfXkEfqeoSE
ivB4nPxod+PFaWGhV842lpLWHo7LN2eMzvvIP5N+I3+yR//7i4Eux6HA4udH03uKIzQ5HRebPMbg
1WqbGydvqLQLSxCzCMnrZ0vpr6+jy1sIa5GDkhGa+8MzS/1Z6YlE9s2IVv1KZdFT70Rn2DVPqMQD
5BcHyzzlzEHm3t2SZrxuAR9x7KEKLw3qFE/yaZdaPWQWLeI/XU+u4Em7dOmgok78w2YbHM9NPjN9
KvA2btWTDW8WX9G/v8pf1xNXoWEUIXUJVMgf1pOT5hlWEmG26Xobs6u5hYqD+2KZTmhWMGb4yZf6
IaTm+PJyvSBweLzsBtz4P69fgXYPnyBag9amLT8bxyCAQQaz7MPTjTdtfCHlk8IVBJ933cto1wEW
P9qZwjVPp1Nz+fdf/68vrSuEi6bVoxgTgXdckn84ZsxQywgKJUL0gvnbyTSuw3wyL0K6P/niP7vQ
D+cZvj6Ac9h1IKpS5UlDmbCDif2z3eEvlQF3l8OZgQSEUFd4P6wZ15B1HYzc3boeMwiQtbDnjUlF
8AAOOeQnhs5+OQVq1PMm7RpED39/O//dahJQGlHHAcI6Pz7dximJGjHsgUVooY9hP9xXUE+2cTta
J39/KUTHPJs/lXTHU4Bn5riI8LjaD8/O7oVVK8FIvIYt0Z2Uzggu5em4r9gc6yNpMI/iO9ebK7KQ
mj4cE3deULtiBu3Eb07qRPeQOGsr2giaKcyHkOCtgCSNNUbNC/V9V7/qI3B2Fet2OOowskzMRz94
iVW0WkknMO0yOGcWqmGHBV1M+OZP7lzcWJNTVsmgy8W+zeacg6eeuh4WrjRrWh9s3WKqvpHRVFhb
Z/FXs00bbPiz9jh6GBSfKbFQZSDpdYcOT/A5MCNhtLM4VFFsWZDWVP4mLYZjW+AeGZyLJsZOI2L+
lfERTFEcsGVEU2wqjMiwHV7EmNh5wwQZLpapSDaIdHfGe+5/oyAS1UWhS+0eKpx0cWvvsONaNp4Y
8WfFUCnMjmoG/GuYM2TIsqb0UoMMy/Ims8ZFx+d2gy5MPUN1diT8rxJeNOqODKqTd7LEzmxlSQZZ
g4CcyJJ6OA2b1Hz30Ipdt1WZ34Sf7mM9Qel45msQ76TLvXbZFkezsiIuOnmwVQuTcjjamY2mqt60
BsxEcHD0O+uRAmN8PqXxNRh8+px/eqPhuoUXw/DpmeZ++qc5n15q0aevGoGOeKx5n35rmLv8f/bO
pMdxa92y/6XmvGDfTEWJ6qXouwkRERlBHvbdYffr36LsV/AtoAq4wyrUwDbszAhnpqTD73x777XF
e6/YanPESMMmyZ+6ySAdxRzYvKmDWbcrrI0g3AwqXx164xM66XhkWOgiXUzKMhyiAtGCTbB5F5Ey
cA71jVYA5xVygazGxIYMCtBgvrENkhvnAAt59FmnOfSD0AyxNZQ3KgK9ShAS4gWWYFoAaYLwxlCQ
Y2juIhg0IQaRG2ZBuzEXMCHAX6huLAaJJxLKzoJoiG+0BkWb3GuyIBxyzxmtYP4L7TCYEZyHZrhB
H5wbASL5Cwcx/wWHSG6kCLy6CzYiXxASkVxoEsUNLHFjTEyG3ZzaG3mCeQgKRWHMo/qAA6dpgdYj
BW2rv7AVaI998TLecBY3sgX6qI2tVycJSBqUBGl0MM1SgcBb9HariH3Co0rsudEU9g7eJc6kIZYZ
LiVaH+4cRU2+SHF18bkccVGuKUDEK0Nuzb3EWpsR0eSSABumZGvpc/Tj12xxsFYrixYxZSWmNv5h
90YzWhq3o0cXBHesFYYjdjCJnrBmsyxzJrXi9QYYC/Y0IdW1FXqWp3fqUmNNEmZlFwXl23bkLt9S
W8SipEzgarCy7+CFGyPQuQqxFz8MVngTYos7nyjghoVSe54VQ8LzLCovZq+9cpcrvU3l4Evzk5L0
2qp2UIJYpEXZyQY6F666IjKrdVhl4PfawmAhn+YCSE8YF5PuUwruYnER3fyJEme9ZpNGpm6M+2wv
IgO/cV9USQp/Rqne42EYvHeErbl9ZeuexSBNwvS7ziiXeu/nxta3dmQW3rFsSss4EL6vnI1G+1MT
NKipdEplufFBqUymBTUQHnYKHlr7Gnd98h1DI+i3lFarO51bR7GpkobSkJqSRPpmTZ3QV9skdY0d
CpnYj1msIH3ygZ58LiUE1NyEXb2PPlJfWq003zDbJ7/Q6kLWeq2cpR/VtQPOJ9fyN9z5MzDAXCc6
QZ86p4QRY8DdkAFcemXCkBSmgrWs25Zxaj1EcjH8ZSxHLd8Gz7O4VjD8EtqM4uzIGr6eHjuisrrm
u3lXm1tdj4sKOa5DmQ9aCqgbQGsZnvNhGMVVmR0tYilciDl9GWzQNemOoZ8hlnou2VS8ig1myq77
cZLQamhFqHBy4ldvMIXxXmxgsUhmeXk39pGO72ouP4Yo0QhSh1aRrB2L9PUhLi2z4MRZNpqEUiEA
+Q2RGxSyxsgHiKhcRIaIJhp9UtP6r9nw/9ME/gdvtX9MGwsC9W+06eUzB216El8/jfj3zd/yFX+b
aBw8L6BM2NSxoGCXt6wL/kYKLA2z3M9c7DA6Z4u3kEj/3v25/7JQYFjEqaz98Mksl43/iRRgqcLN
mSsz7SnM+v/R6g8F798mI0w06oImYPMICpVf6u3H/zHVulNmSq2bUbENpwwcxUbQSjOX9XB4WxV3
2Eixed9WyAph0mhVL5tlz/JYMpu3hTPCVxPktzV0eFtJcwLB9Rhuq+p0rmLwbzxOTsVtmW0ve+1Y
z+2U29Bt3S0j8twKtvwtrd8iDtpKEEPMlBT6eO8SiF0BEFZ+xjBklV4tW/UybrhDyWXXrg5yVBlD
MIjxH5Z1vHNbzee64h2JOhiv2bK551MaazscuckTD9f8B8iBs3dv6/6cxX++KADjTQyAGOf69k0i
mKoweWwW3WAQVYtLe1ETujSjHhJvdIh8s8gN5aI8RIIWCd+8CRLhTZwgPo5QUbWl9xvS/vI83oSM
sh7MQN7kjZLgv+2T60H2aG4SSLeoIXRkIIzEN5EEt3TzAGTJ+CyY0fbtTU6xFmUlvYks+ESVU3GT
XuJFhRkzKehlglRD1lFobrMybqKNTAzgyPUi5XSLqgNbbjimN6kHupI7r7tFAWLZkxWQqBdhaHZk
sk1uclFFPMpIrOEhBKYFYhlFqdaMqvaTm9DUukJQqeh2bk2YfxGjjMrSz9aiUMELdQzcoR7Clblo
WLYBiGw9JEZ3hPqZvjk6Je9rK+uc8tDfBDAzH3E4dAa6mLxpZGRiSb1hKUY7g24zXjO+hY3fA3HN
Hr3PYgKKAGI36fDH2BYaXLLIccNNmQsXkW5c5LpencZ7Ks/R8PKbnidu2p4+oBzbLuQdo2qEtgIJ
lhkPoSWKn4K+hD+x0g0h7Reqva1CxtQ18Z/kqthlJDfNpDeM0Dwd9F0GnGYXFhlsQTRv+2zMlSz2
U6U0Ov72yDbYg1rTqyd6qwIBIabCxw9evE5upJe+Xit6F+BVjZ5bHiFNEGk6BTzd6JaQ8EcIPhhr
pndtLhGd4eFW9CNxMbgY2BkGXrGS11uF1HO18rDCFlxA1NxYeBo+JpVEis/7PCVHZll2f57IuEAP
E06jr2RKr9aqr2UNgb0hhhY4xPMOxTDIPnATvvHGqb0ZOiL6LE4L9jCpL/Q+9lZTMod0eWAZyjDU
tilkCDAQT6Oh5r8aNAsjYI0w1chiUnlbDGiKP4wlk0qNN09bkQrQy2BSBu+t1NMcIjIuBrYo2qDx
Pqzbh7KZtHNTeM57qHcEhgvPw1+nppjJgzCsxl8iQOpSCZKx7rX0XLlra5ULCfVn0u/MCMpIVRSM
46VSalRFzBoTk9YpymfCKOEXNRdgvh3ijD8DAjm7tYsgHIYYHncVDvvCn2LgGJht5G6OhznHHwVn
ISDpWD55lGZYm8lsK4zgDZgAOk5Cpmeu26hqYTj5HtOq+uDpUfzphjqnDzVHCHOrGL3bWVN7Dgq5
6lPRPvQdLCHSK24l77pYNy8187Jz79op9dheM7kskThX3E1Pm33QzctOPXWaWl3BHWbfXbtt8wa+
tDnY7TDx2SmL4TrJWr0IMp0Mz/AfC0wBrvgKZdW9o7K3fF4lLz+vGmCE1B7BNUvUy2+3nxRnM4wg
Yx6ErqfNOonV+QUohfqWJxmHK/dmr3ysgbgKCIoAoZPrMHTGdM0VKtqDbKgBwES6g4Mcv7Y2B202
57QadFT2NaHiJJZvlBFtSCxTKKg1lDJClJxa0ktz6zC+Z3SRTqfZCqksGtumOldtYbt+xIfsgzBK
KtdKx+R0YLavXqopLihLqq2qDwzFwBySYs2WBCG4o2MvnhsN0rWl5Ao+BAeshAZ/QN0TEpVmUDZZ
C0Jw6tJ95aXle+PF6n2I0V89FmIsMPO3ouHDGrr605T0dk7KyyDlP3FFuCtm9NitV/bpNhqjAihB
VfDMw7nfRFQBp+MDjCowFZC88AhynBNDP7Jb0ser03WhulcdbiS9jy2wulrz3AwBSUaQ+eRC2juF
FzLz7Z4jbaqShKSDaKXcKlrZ/7Ua+Y/mtv/bgHU4j/+PE9kP74O4/Les+fIVf01kuvcv5E5bdfkQ
eUxPOrPaXwOZ7vwLUBMAzSXg7fIPhq6/5zFFZyJzWB6hjbiaQ0T9H2Ksof7LdtzFhGypjkum6z/S
YnVr2UX9c1e16LBMY0hnBrt03flfNAvekW6tjg4XOYLN6zrhDiILyoQiajJSWEgX8IYPmtlsSAcA
FVP1boPr5aAa9QdQtn1o97u6xVxvUYO0tdI+oJWAvIUeSb926O/NhLeWnncvOowAHnaGzwVqEY05
ebHkQN51lUn7FWsZ0wttjb0qnia8eVelrQNC24nvOX/c2vjuSRitmoF8ed7dNSLb913yEZmYSNKQ
3BFz5fhSdAXEI8NqYNw0LyE0mtgB5SlCjxO9H65GER952Jvr2CxPRQYWU2nv7BRfkR1rPaf0vC9Y
hJY91+LKTDmgS+K1sWx/LGP+ACSxSRPUnVYMQa30v/VoDwGgJp8c6leSZlc75belVFl2MGvARE7y
AYVArm2jCZy4+FXmpPTh0Lw1TX4n0cB9T20xxnnfljiZVrQX8cuo1P1HolpU4i0jjlzq6ljr6T60
ksHvwb+Rhooq5akgWVfwpBo7sqngyB/c1BZ+1VKQBnOv8tEo3+wMqlY2mojlxTozjHxtjPERpHO7
MmR7LcRwT27tSrUAxUskYDQilJ5DrrYs3jnMMqLR48Gj0s3v1OJslSG836YhwgMNauNSIs/zKaQA
08nv46TaMJVsAQ+Nq2imCzw7G01+UTxKyBvWuY5SPTYyeYhwUuNQUcoA/I4/mIrzrYyEkh37QIga
yGfNT3Yzg2Gym+qtkpn5umfJykMlBxLOZ2UlNRC+dILt2jy7ZEwKzIfyjtqpR8UVymPaeNGqCCN4
TYNXbHU5vyhmdDRTniTNXAOfrb9ENqq+NRrar0LsmdnPHnY9Tgq/NabwRYAeXBcG5hh8x8Zen4aD
TBLKOcc49POsFv4EC8lPLAKuKXdc227vmib8ZVA927J6LdKCQMwiGoxWeqXyRD+BGgz03nECnj5T
oKDv+EntnYH/7Saw32urcw4xrMhVN8mLZrU0xtKwsAwS5p3nDp8mK5Sgzsh9a2XCr6uO31IuJQhH
+OdTwcqAB+8plRB3M++Z8P3ZyeKJlZBKgJqk68WkOjCbSbRPMnkfpJauw6buN6pRvcAK4tOol5eh
IiCnsPLbsOr7MhJ5xlXPhOvYxIcMdecl58zsCYAKc9h36G5+LqGx5eag6RTulUclATjQtva0RWfN
Ad54+coZs55BJPseNEFgSDRkfTrF4oEtjwQInllQ9OtuyHc52apmiOO1E7HEdJLx2yvSU9/JdhWH
FpjoVvH1Jj84Y71SlLFeDGFfmNKwnS7BZgmXMRfYKSEe7zwxNutUTqsOMlacXQn41RB2BLGE+yJU
As/7SABB8lZIvqPh1Eu8l1wJ72Kzk34GHW1lmk1xkv3EsCgTJ3o0dMLG3CLqE36t1udCmm+aeWgD
XY3iPdeGfRP2/UdmV0MwscJ/G7zmEYvKQqwLuapJSmCLyLpUHW2T02gV3zi2MNsyh0KcNJK9SfaW
SjrmEG/oiT3BViic8sry8pxSLl1rUI1MgAaHXis2vBGqu8FTjlNFNXTm/Zmd/okE5wsgBr+BL73O
R+VH2L23EbkabtQovEZ25ZuzfjD76citL13ZFj5G2078cnIN/kelsmu7VCWCPgzbtjTysw4tDfs+
QOlILCHjHQrEXezKS1KmnAVsAXdywE8accGTlnsgv62vK4/t6OypJ5krb7Xd6Su9Bs+RuECiXJfz
q9Ld5AuAVn5QC9jZ2kjMbG7Gk5oVxVbm8I9apxjWSctimKt2MPXFI1yyd/DWJTSEYlBQKBL2BJmZ
baj9G6hzyKanMNvP5aKYSa3vXiZbb89KpHO9AC4ii0M8Da1KnyKEZiDZ4PctcwikIKYnQtDtgzZX
38BKan9K7fSc2vFVQfTAK99hrZYxwbusIyvuRNch/9TTQl3iINgu0+mSTab92Uu6T6OuJbUdG77Z
WTu83bu4RJzu4CaF5cz1fGAtb9OCO/uOJi6KEC8zeeUNGsYBcPle0LSZW00FDgF0go2EC5v0B8gJ
PSFRdmTZGO51GxLJGM2JX/SoPX2xKVSeMbU8i859bigWGRY4Wzr8UbWazkOaVCyymqEbn6tI/Wna
7FlzwnlTmg0Fyg1vptLK8gBatwbcrQB7B+UrmLow8AoQjG1rsPWlWmAX07YcGA0UhE4OD2ZPoFjM
GOkXenfZfKYqIcpC4wAYjNQOKNdIz57HE6ifh3fhhPC1nZby3roV3Lw6bLgj+O9gaoA5Jwpsp6K1
Wc4Wyvw2zvOra9Mzawwdk0WFud0g9UFZkFXtRqvsfRYWyQGqavIlkqgPMOoW/ESH275DMmtVh2kJ
Y1/ILzU28v08DelOiU35Kkx9ellWGu8TzSD3Kt0D3tQ768a6WtHSPszNyRv9qlcfDcV8zYu0fUrU
HuS681qwJt2XiB5B3FE4Eg1ZwdOcQ1ZJnQ5iIxGadgg/vNZxV05FyiFSh3yNpyZovfIwkmtAYv0Z
Wts4ofDhzFZwdtPd8JkkwLMLx9rnmqISXexe9cnmWeY8hI7cdkNvvJpRKXyrUc7ovwU1jnVxGDTm
daPW+nXV8rTM0qrbs/7jltusRtLZYRlduyI5xJ66lyM6fa75pU5K0irqXccZrwOA0wTQV6c85TTV
UAe6MjPrxRELV480tJ5xvYTuPbReAAOkDbJeGGS3q92Uak+5Z5IvyQcE+oXtG47DFUrcFpY/n0c7
Ij9Mq8FUg8chVJTQHzKVJ1UqmzGKMQLzYfDCqxvLx0g3PqiK5FoGxyBrwPipAaiF5zYbfVBGLIcS
Ze1h27cTghce3lIIP5ss1mgUkTzncSdlyjoBmAH68kdvs22pnwrVhXAzrUAREzmPdqYFcUN8Z3p1
nEEdEEtAlxuZlyI+CE6+dpRom4dyFwKyL2t9m9Hzw9gVSNs+YIx2t3Sx8JIXWMrEFDn4+eeHtAC9
WPblinbsmnvZ/MzVH6XGHrh1xvSI1nJ4AWKtr00gPjzY7ass+H1b6lfk2EdN5XnWTvNv3w9nQb9O
YA0zqk6LXhztDaFfeVMz8onSR/xa2bUXDDBdaLPY9W14ZpP/1bQPRAceKxMUeRuS9X4sy+y9ryKI
K9q26tyg95r9rGSAdJS9wyW9tvL1qCTNuoS4th4HZA9SSgEcaqhCzfRbpu6blfGo4mxI7fq9dJof
Uw2P1oDdOixPrci2g87dUJjbONVpiqjoNh3+9CTKhD0cerN/n+udp0ZbCoSZ5rEJ597JSC/ART9o
xDm10Uk1HyJ7vi9H7ygzwlhmG7iI5Q0oUVtlrRdSkRBrHGTl2Bwbk9lmiuRZ0txtM+umI5woVGJm
pqr40mt9hzS3rtJzNwOhJWpprT035fdV8G0mUtpFyhubado8TSSgutk713V5LY3mvlesgPPjbFO5
46TunTXiQWsejBYeHJFhZPnsSrKkWym1flbFtO4ancCCwsOkVksfq1m896Z3ynmC0M5ehcjOJoOq
1WpHR3dehBk/V4WJ64zY82bS6LHSeGgJeVdq6rug0Wbdl4bkkSB3kzSuzvTdG/EauhftSu20LpDO
mpGAZ+G9dDbDS93Jw9SowagbzVYayj0Bw+e6enNGALG29807iU6NLn3Q0RhXvU1mg8tItBni4Ytc
CDUCVRromWmei6kytkWV7+ZRv4DLvRvseYPgG68aao3Y1wyQsp0fW1D/3MjpRSjecqOICcjjlF/e
lr33PjIrJTzK1EI5YSb15/HZcNhcKqCsLU9ACTf7BwAIa9aC13rU/EiXx5RnYKyM7spckAJytPYh
KqJm2+99f/WyCnxGczYU99GTqJuN8UYJ8Erj2OOZ0TQk1qtnOX+l9mdiKT+zcRSKdUcRr12z2eHY
u5+oAmpneS4pTLgnhvBnLMW5VK0XMDWWb5nTJjU7gAbtwi66WIPYQD89oAlu6Pf99bSSWsZ+U1Zv
euL8oNrtIDccI+L1l0izVvEQXitEQ0IMBhVrB25r80rv2CelCX+NYSA0udfEQqq0/xTE9P24LfdK
aej+kDm6rwztOauUrYBEEtXxDo7UR4qPqKlsP50SQvwqVFK30cUCeP3McsAHQ3SxYH2tZoXDBoQW
7NN20GAnU6RC1AaCObnAdOgJIsXVr5J0q0oPG14m9QGPnLtxQAxRqwD6w+kGYw88BcqvU1LJ5T6F
Vfxe5TSntb08sQe+VHX90sPz8qEmD4cKocUPJ+vFzGeiz2mPz8xIvrrKfARGUm6LLv2MdWZJwy3r
LZPpcw9qFk5PvVdylr1ECt/6sH7PUwoVGOBJScUj6IUh+c6XDq0Gaf4QlqUTUI8tV8K1v2jPflDb
wlpr0r1rEgLKqMCUL5QtIUB5Bv91SU048kmCQgu/k08UJVf00mKLS1qvpdk8eldsjgGlNfOd48bD
NjEtG3TlOG9VJKhA9BSsDFVe074yDj46R3HI6Krhj1yEr5oWPcU1sSXux+BP6kheWdAC2JkYkNnB
B7w4/aqBEEexDxlmKDQRoSd5zEImeKWJ7okO+uOgPxQw4VFKNqFoK4hzw8Yr6x/D0e6yZg7CjPbj
iRj30lKXVkFDDerZETqXiTqByOMiXY/91AUAdz3fLoXzKHoQQfyR0kQ37icdFEYSMa2M5XjXhWSx
IrsPT4IitxxVRNGPpiyKABpyjQ11KBaYvwYZNmFSgmPxEbqgTWxF0Nkxfkc4YVw1CSaT90bqvJWK
exro/mJ7e7Ct/NflWWtM+Qf0EXdXTmXKOZ0MzorWso9cDC9hUuwV0+bqHtGm0/JoI44GXdQ46T1v
87HQj4ymMJE5q9YNQOQUl0ylmCfb4oRztPJJwvn0NjR38R4flHjPoyVXyNRGGtJXbemMwqUbAPUU
n1o2apsx7bOtx916G3XsYDBlDHiBqjjciyTDTKySfPMbl329yqeP0yOkcz08T61hrADt2D7GmYa5
Tn8B0/0lPVwIo3bsneJi8k502/gz4q1WOMqTcFtnrVXpBmTikkmlRraJEBw1RA9qBcIpZAvDYznJ
SxN1P218MDK4p8kiymhna8MRa1FE1HMKKk0Z15J8pV9aBRta45IwquV6cWgG8WN66UaY/cETxq7P
Y3h1X+RtnsfWvesHcFO6FUiXmBE9Z73EPCJNUgN9+xF6wm+z/KtJh0udxcdseo8cSTHbdA+C74pM
+KYU1alK653F0GaXlp974mC56r1bJr4hJswPSrwGb3Ri4X9nkHWrWnkX9a9A3h6Sim4kE8Cw5VZv
bBXMvcNIvPhKWh6xJJ0JeRtRAEJHC7JkEiclZjwN6wscrRWSyXQGjnbNdO+ejyWMkPYJdyrBKeXH
ZO6bDfk6xDW8tbY8ikI8IDZ6lx5n0kstG3Ujy3mNBWFBiRtrA8BC1hfkQRXO3VI7KQlJx5Dn1Aqn
wzFpk+ceb6ZPHeR4aGNxD38m3lgqbQ1pUV+6Xie/LufHOUPcHSR4uFF5BXR5jcbQ8fVSZ7okNu9T
1fUWpZSOrXTtQfHahokoe9HLegUTmBVEVjG+Sy9Ie32F9IjeFsW/bdqU+1AdvDNJyYlVDiz5IEnd
XSPSO1tnoYimS5cjmCv3xYzmZ93j5OyBtRzD2dmDyj2zGEI/y2ObB4OhRtwSE7HVVYYcHZ+M3NB5
u49nmiR703kk2vaYiOyNLor4rzTAf7So/38THKsvK/j/fbDqkfT6zz+X+bef/3ewSv+XQcMCLhbL
IUrD+v2/l/mG9S9n8ZaSFyLKQ2aUMNbfy3wDT4aGudjhKzViVCzs/9tcYfD9kN4sOm1cTM584/9o
l0+e+992+cS9CKUskSVUAdCxuDX48X+4K1ppNWPSKRRRGkoe+bORkgXmxDZ+imwalmRtrid+JVo9
/0QOblXfbBMZGG6UlEFmaUDFraoDaRraKYwJo3PzcZOXo4StnatF7uOmtB0I+IoKiSOu3G93TIsw
GDl4SOtK2bnKgVCm6CBDWr2w9oYahs+6CSSbZ1mj8gDoZhc26UrYi+W4lKo95muvq7VaLBMyxlZs
ZTrYCZKgsZcHWgeHtrjACDLlI1yekSOPncjYbXRG4gyGFmDJ/NfIG67Jvkfsf8PgB1Epz6AVPoxh
zbU8T2I4h3XTkFJeeV06Wr8wCnoX7mMnx/QsvbFR71xFC78SR4WUsbImPMwj4ynNES9AGlDX7WLk
WTN1UPxWIE01VvJej8cBuhIocneV0/fzEUXj9JQlNvOuBLohITrrwxjteGzF361ivwCnv2A7pAd8
tE561m0nyniS0fiRIr6vYW5ykhdEnAvJYFPUOCgn1GwAAeWZdPTwPMecRYsIe1rSQlTJxgzqnnLi
l/UaAppH7ajqMzhyLLTRMeq6z3G44GwICrSPNOeiWPNkoHht2hOAYdw3Y+fB7qyTFxW+rbsnM5s2
c2funDINanYVQBCrl2muzxV/wvpZycv6MDTtlXp5k8l+UgFiDfE9PtMkiKjzg9fOLQUx8jKHPK9a
x4TzZUm5Wdwqb+jJ48WOLfMie+2kdpIt59iHzrTDCPc48IvkeI5ebPzM9IQo6T2BcGPVTxyzkRfu
oqGhkXecoABTn+LrrAk6pan8PllUCz0Otz23Dwwd4SFLkoYvbPVzipPT24nQUE9OVDyqurZmjfxS
pV209rBSr9IGaKBvyxGXiYuB6Llv9PJg27TLaVON4MP5elS9H3Q5ZAEbTMPKFNgUCC0xI6EIz8Dq
VEXfDOGhdKdLVNiJtSkNw3wqI9rpNhUmigaeK+Y/jzcCrT7VTljNgzCBkzhOWATwRS4CL+LK49Un
p1NeqGCrsPt6pG89v6SkYgf+9qGvy51TCVhCc1dsyRM+a9mAkx2/bx7mAyoEIyebHjpWYXHR+Mo0
BeOzoSO96lHr80mesVup/MfpEGdyPoaEsoNW8jendRhpS9u+k0qYKHu11i5gHYg/T9EisojqSyu6
tV7U4gs4r1mBKkr+0AaSAr80Z0LulnHqhmpcU8NlHIQHjdOxK/NsC6LKJj1IVWiw4/dk3fpuOkPS
n0I47XOFoYuK39ifc+OcWIz1IJ7DM+ON5+s5ha/8rrw7XURc0jym/jIw2/Ez1bI/g6Ex4Ha5xsxG
L9MOs+50ooVeo04aFyymCr66LipnTUhF2TDQshB2Ir2LtrMdc8UCn0y5XLdP8GdsCqlrUaAbScsl
v6i3U95bfNgKKTkJXB3XyuxhV4cwEXFZGowkya95rfxqiry23LzskJ0z05RiG3dT2T21Yw+kNB6f
UtaBPmPHiozrs1qXcOY4a0+qFR6ixnwDUpIpX9Av9Hhlg9Bxy32iwUkGopwjYoWF8b2Um64I4bmX
UWm8s+5qF/JHGBBgiPRkCJQ7044PlFBeRNGaR85zyqEy0Kk9ywTul3AkaLxeqeTgwQXzakY2u+sK
/atI8L3ZGXdxOq1+miEPf4F0fmSesjF6AIaesfQwqJUbTGP4GvYTDQ5ATRl4mV8KcuFQeup90huX
cukI9ePSxLracqdE6FWKK8uCaK1ZcAsas9ilBdOlAiMzjXCEsG3qgt5RtEDBFbjWQXb7XQofohJ0
CNHdgfa5WJHT4agl87k1e2PD54kfgkT8qtUIcabXxsq9xtbnSERrwYxgra+S8tGBLOzOKv/S7rAi
pb6nSOwO8YBdlwo1s7IuKQ/LPcH9dm3bsTvsqpojwx6U3xH5lTMHKFbLAyMqW+oFJ+eRmsV3CE5v
Dlba08ROhkVq6dbB2NcVfW3tCaYK7OR5Lz1b4mAJkRs8uS+aE23eo1eu+qy+pvXSVEEsxDfwZs1l
/RI1aneMwtH1ASh5m5gd5dimoy/FNycdHc5xZJ2BVZgPeLejP0b/k1XZxuBTDcumbdM7yo/YyGb3
XjcQSh233AVPjqPHa7Wqr2I2UcdzW/2w2vqBrfeJNocH2/2sOmBbkZoA2Wp2zRxe67o9qyVZI2WC
DGXDyglMLS6/PC7AFV3AQ6ydAXIckKDvU32vKmNAdpN1HUA+7rtGwRxQrmN1OCuCXcIE+psyh2cW
MhcbcnPdxbkfFc0+16MfDt8h2juhXWCYiZFIzSyAVwgV7LfS7mW5UBazgOHgtV84UzSpUysRehuv
YrPniHS7OOfEeqjT74pzsqyedOPLpeO6j0E0JX8kNZDRyJYvygOVK77anEN21yORvaqIntjM8TFj
50wnDHQaJEvNV2Kxs7tLozzi7H+t5R7cxE7yqAZvuI7mn8WkCt/Ztx1lLceam86wywt5sWcOnw+A
tTSWCjyBPNttx3fci+6YZz6yd8yTfkaxs2jcHaXXyDOQeAoOYwGssK22kaDvSh93nVZvbec7Q4tw
hXEXY4dLa5fL4VKqCQtFebco3DJoDNJqFSt4IoG7eOdcLqfia5ph9Mq1deZtdPNPo7Iv0nVxJymI
c0R0GMsqYdtib5oQiyT9coDOTqzbSFtFuNJ5aHvl/dyy1IzNg66BqdSZP0bvWoH2atN8J+27mgYM
iq1LNAR6as5FKTGsDVCgbFWv7hOIS+mKGRlDvNVgqUjcZr1EeHZqiARjbC2a/Mbe2MYYocCN8uaZ
viuojodBZimwonGrudZ1GLlT29Rdd7zYFY/haG7v51rR9+h1xYFuULGjrGrcEEDBudeey6Tjs190
b+1kGvukguzElmFGSLVD0dzrg3jImyt11CV3aq1ey3q+6m6L9twfMbM0hjutdadUe/b42OTUMn2w
jLx6GQ2v39kRr0DqAF5Brs/XpfnrTNiRvXEPJAAEv+kh3uZoGKZJj5Mld30xITJPWoA169gQSmbP
NJ1cNX6sIWiuLZ53fP72GSoF18PON4dqw18+TfNvZkGN4zC0vLtNaoaWMj9ISOpoQi2LWbOBrHSS
1zKiVqsYjMdwijex8LYGEvzktHvTyp50/s+4dxqAr+o20blmCol40tEvpF/M7r7Wl3e8ka0raQTE
gXyexetcEXTHTCdNqNxaI/5gMLYl+9gBsa72fl65OyHKKZijbhMyHE/0d5FK3driv9g7s+W6cWzb
/st9ZwYIggT5ulu1ltVZtl4Ysstm3/f8o/Md58fuoJx5j/aWjnRdzxVRFeHITBkiCYLAWnOOCRSN
jkeYihZ4V7cdsnwTggchwvkrYFXqoebGn8rbTBWf4pHASENb942oH5afcjhQizG5jWIDDnxySX3y
xjDFr9bo7wcI+quaLcHKI2yprUjXadlJXSEXvS0nHyFEvMvG6lKkeNwszuMRpbRQoAod5a2pmvtR
EMNQfG8A5weakpYRZ+cidZgBziOqvG9eN3zDQHIZdAKCcm6RZuztDBns86i8Hwv/k+rsk64InB3o
2ozDSG5vg1ZY9wOBQ/TMDSDqrj3xs3QkbKyMBsIlgHeQdGWktjqkKm4Qt7YKSmfaZAHlq5jwcHsG
c4dhb12N4x5N/mPbR/V5KMfqxK/NTcmOvhogxEzRtmurLXjb68A/83Lrm+uP5wlzpR2DLX43tkih
4JeVWweoLnh49yyArmxQ6wNkN57YHcepOPw2uw6WjnxqTvJSPGEPJ5EiWtG0JE2yuIp9dA4+Kqnm
Fy3Ns0KT81Z5TxpOk+fruwDHjEOFJs/o0vTO+N1OzkkU8laqRFUlTQpGoXflxP0IXBlIoTWfg59H
/WPbZwaE33NnZHet6Nl6FOA06y+4vLBNZLWybOxrYk+ZZCtlttNDifylGHZaTzeRjk7NBoJcmF/A
36YZEa9ZZbZVUzymibMt+bIPIt5K3WxAPK1dO70gJfksnK8KgMlafRULraf9FRTGtpvz62e+Gbyg
oqjZ/LWbkXuk8iuRdUTvAMC22Rn7VG1kIK5n6ZyQJnKCGmOXBO7KIJhQZPEj7OJLwzG+NO2VpuxS
2eFlE3BYCZ4G9pMbNKwEWTmXSYhRsB2+FD2swTDl6zHT178rJ/jVa7Dm5roJPsX4ENZ+ZPxyrHEr
3ZpW5FIPhopx7pgjXSFqbJPg8FKlP8Akqe7C1zbbPJEUnHD8ugGQFlhu/KC7RLMQqpG9OCRS/0ca
RkaKe7Mb5xsyxumg5nnpqb22fE49czaJn7qJ5Q+TvvpNHeYkOvpm5BDxWGePiNEyRVOgzX7Vfs6y
XtGYvswAlE63yOkxN4lgmqrLcPCITsVgWm8MoHngBD0b5bMURoxpIUvMq54zHBGCttk46xj1W7Fm
l1U/Cc6I7PLQAqEq8QOFrNz3MTpg2yP5ypxQkfDNysJHDAUZhxJVE2pjTySMiQ7kMMxLSWYdRixD
0Jju2mCHjUlvReGPO+3UIkfpkNvhVtIbdpyxeLDmybrsZCgercoLknUHlTNYp0s2yAqF+1RvCbEG
b8omGQK1gm3pZjau1KhLyWofERkhSsxqf4vVLiccmpvL7qqXNJcNy3bug2YmFIxlnwYNHKx801mw
Mfn8TfVXlXXobbI69cONRG3nUCuMgguEvGDK/CqOPvGLDXeB0ZUXgzRQ88bY924zrZk0UZ8nd/FY
JndJ5dn3s+cPvwzbHKg6itojlCqkqYmkXwBdS5vlZDGMgs+rndpkp1UqZQMnC4UJbabUCoO60hUp
fb2NUFqzYBD90XPc5KBcOzc+yJ07KP/An7MJB+nKLO0BsFbjZaQlAJlHzAEEpOalAzy4hek+uhub
kiuGRmzQV0qVKW9/1+krt0rB6eVl0Z2zs3TlejY18ZjJyMdyrRb3D+v4YLfQN8z41mxJyWNL4MGC
K6NinkGI94Rtw1n8YuJQDvapTiJxOww2/dPMV+IbuVom+HgZ19MGM+UPwLApExDLIfYgk0YkubuT
Wf+nGhr9xkzJhVHyTjX0v/8r/+//Cp7Sg4ro8jN/G85wlUGmwfj8W0NsO8iL/zGc6b9siQdtqWta
jngOqv27Jkpat7MUKF38YFCWnukWfxvOzKUmilENDrQ0wfiBffgDavOx3WzhJiCTprautPDw4x8W
RBGsRqAG/WsnMsyvTm2l9xZpMe0ajhNfI0Ws0PcC7fP+xT36/Fs8/ZIfdUhUIAacUR3LtEyPG0CC
7hFRgSrRFFW5d91TS6ZYmUW3Fci5839jEEhODgVJFy7Q0aVVtFjdoHWv0Z8uFQSMR0lAsvXq/VEO
1eG/LwVbIHJzwTDUtw9vIFzfisha9zrrQsiprgzUtXKjfht4gzgRuX58f7hDSsPfw5mCKeVJSCsL
0+xlAZv46UHPnb4mFrY6F6N1GwCnu2g60sneH+itRwQH6J+BrCPVO1RB2YlBXw8p266QELGVqI3k
97Lxv5Ki3pp92lIWICyK8Xrxab68GgdcdxaGznXmu94N/xEZLuMwz2fpXBo7cpYIo1FOEG7ev7Qj
CtHfN1HDMEHV76D4Oho2jQG6hql7jV+ZNVvVIae0VqmNTxF8NxdectvVbKdyneoH2+XDxHEn+B6B
B/Y5Y1PrIrw1O9e1R6EXN5y/SfMsjz54AG/em2fbg2WbND+OJ1Zdd5UX62uymAhhSAiG5UCr9Jov
dPRLWpCgS0uJ3/aT//WBvPHUadsAJ7MEB8/nwO2XD2RCxanCQV5T9zHPZD14mxmY+p+/mNgzePkd
INDQ8vBuvBykNohymjpx7WV9soZYTBW27tzt+w8ZBhB/zf/4NpanjHuWIVh6cYhYx0sbNJy4rsuI
8OVe29vatoHnxW5anNVu5hYbACPU7WCH6W7TS2APWzOfkY/AtjBRGwlR/eIA4wdsCnFGILhVpUsl
lEeyJ3wHRVxch/6FU80uJ9wCydg6mj3nJgE1P1GZs/zPM7AIOJchvZiV53Fs0k5W3tcqQ7jVj1X9
K+wbKFh24HK0trFLYZskLoNYBqO0HugG0cYdZRvftaXg4WfKPBWAC9ttIFCnwwShTbWBnDdvySzJ
2f3JbrwIjMG6LhGOyk2OhPlpASKPa6XnGHGjdsw9VhFrSY/AIwWD17qprcoaqS7DZl/VZp1dL+GB
8z7hH0hMkjUHmWawh0fHLJEYplVOO8au2PStq6Z06XhNMLx5f/z2p8L9ZawTXH0/4B5hCYxjderm
QFw39sCZYe3SQ7/lPnqnQMYz79Sc0UiuecWCc6cqSCAqprC9E1YiaZXkrX+aC4gQdNolqeXkZFTB
Ft3qACm3MHs40kANfiGnyCY466YMthDM5+KCgoZFahtLGOr2cAEWBTTvf9ZoRRJqrArxu5PE+szv
1ODuRteWjzkN8pE2EaGk6FENhDI011Bw2Phlbq3Irj6T8V19KjJGWMeJTnGX4MxeFcRn3fNRCfb8
7bh63NLh2GwM3YXrpi4dNSupP899Y59XhOA9hR7RJuhyoP7vHToEX/OooSsUJTZb+AYJ/AVKij7Z
oqSvMXlS9/f3AGeTcpNpb0g2occGFwsg4tqSI7ax06BgTLaaQf4UmdBtUAFHnBdMrMPfIf3qftVM
dvEJhhINRysZKdYCALfQn8Y65/HOSfDDRuYZcdwrNfTpvJ5+iKHqvBUGvWhrjYl8oIHhZJs5jMeY
s6MLFw3XtFXh3zD9T0XSyfSyGgbkQJk94F90E3e4baOkvaisgnRrZuj0OWFvfi4D5BeEdFecmDs5
qQ3B35T70imch1XWwd1Z5bOXtPuckGAqG4NP+lxszylsVUh7Yj0gcAP4BV98XM9tJ24qmrQLSrYe
SFHsB+njhCl6kLHB6CLDI1L710AkZbeqetfZGY3gvWkqm0qEciLX3aSViOOtb3Xjj2g01b1M0uZx
aKvoVg+wxmmbOcTHS6MjT7Ga0nulM/s6sebouzcCgNhEVNcxZXpFclqMzOZTLwvHT5yZimgf5ao4
7bIC4APXWn4HvsMDml07+y6EH3zjN2geIMG2ztrJZ33Wy6xK4AAV3qOXWr69mrDaE6zgtVm9UXM3
ffPzdubwxr0lJS3wEmqChhCXKd7jRzplKN7yMYt/4k7Ak+qbeX9nyrj44SSG/83NXWrwBZmSjxjI
FcU7hXY9Abh/FecgkFfiOdeGpGrOTVLxJUSIFo/0fG1prDAsR998IwwvJRGYqKqRYUD/IBDY2aHb
xy05ZJUFiDq3ypxDr7bvC9X3dyJd5uAoui9js5SRJ9zPNGwi4CMwuKtJUPBQwxdzdPzrCqtbsq+I
N0IPaiJmJTnZIwstH/rwUlAto8prUFJCptYreos+ltU1yg6TsCA7Mn8NNCmBN7MsE1ADf8yjiTng
ig2lHD63JcgjSnhTuI5sw0RUZdNcsMnTRD9jywpMnOEFIE7SPEFWO/RU8Jn3wGVcTPjbukUf3QyZ
QYWmRZdiBipfGshDctrPtnYvR1by8jHranhoyJCixUEDJIcVCP8v0Dy6BXR4LtwadsiKdv+co0Ec
OG0C1dY1tUo7q100T6KRn9paIeqf4KFnG3hWnjwzoM40l02aIPTGwseba5eSiqvmz/52eStIlvbQ
rm60N1fLxy6oWTblQBVrmKN02xtanptWpH9Rk/YUPq143s/WAJRdoaxe3IFVuSbDvScGMurFOXgu
icTXCpxvtZ1OF6oULvWV2ekhelqO8a8+MYDKk6ZFB3sk7GpbxCJ67LIs+SzytP+J2cr8yf5bgcin
LBCsqYiFA0FCQRiTC4Z2fWtUrrouZRjmW6uQSphf3KgRdxWZBZRfsfVGJ5jAKaniAEkEvbgCfZAR
1nC+wjKb0g0UdzwJOo2tf0EDNKeNoWuaqGBJyfkbdUwaygy0bjwhWiQhCI565qe0GQN90rppbG4n
q8IpAW/fiLZ9CTFg3WeqeojjVo8biargAS0f4uZex1177ntMn40BPRgCtFpmlkJ1B/CK/HcNcSuk
TliQcbmy8tx5GushyQEfDtQ/VNKQQQwVvVtK1i2+eXvCGrobVbZU/FviTlaWA0VgK8j9DLaKYg5T
UZA3vHLD1P9hjYq6wJAi6iQLjncHW1jV7th6pP52kj7acHYzYAk0BCtK5rGNsFlnFgVlOyLACRPM
7GRrryt6LCwcK8i8j4KhQuXLrN/qxO/khgMqVeQwS4EvxEbIZ96p/YYSshyHdtcgiu33flPwpaIZ
OsXoBXLHwJJU9CHNE5PeU2En8XiaYYx6gH7rnhIDCSy/XULQaI9SiWnFFPhU8pGcbkDdNf6aHNna
u6Nnw/fnagb4hFkOk9/1nJn6UVYDCZx0Tyf2J1DEaQojHuQjZGUU++whqXDlIcEgmZ4IHTqM5mRc
SScFruQ2VoxI34Irgliyz7idfk+oV9C1Jom/Nvs9DHFkWUD6UXgOGgsRCpa6wBw2teWbv8bOwqAg
/QapyWhKohsm3xg/R9Atxh1HdnIBjGIsjRN4VtmtY1gdKrZp0AYANJe0lBWWFtmf1bYQ4T0CSLpy
yp69Bd9mogjv+Ijku7St6Ta4vBjYaUXLV62pIzf60aPkLKINWmqyRQcSfMW+6oMKZaJHgoa3knML
AXnXmUInV1OcXBSojM56yrn96TiruoN3AIJgjS3WypkOQfmz4UYn/AohDsqiy5eUBmMEmS5pihBD
2E3mRQdUoqezJDzg/WbXmes2W6j4s1EtqaDt7FzFJt9XhBRzep/MXuytwnGGpclZS4X70WCfPbqh
cTciUajPM6fvaR/T9uo3cxrFX7uo1+l/QEd/V54o8rw48rwCHV0+/espeGp+PNUvS0/PP/S79GSL
v2AVy0XvJii0UG75p/KkrL+Q28Eeot5jCs/SVBn+cdZTr+K/pbMCxVxQmlEcq/6uPBnSJmfMppSi
Oe+7DrCePyk9HZ41qcgQZSaXX8FxpVzKXIfHQLeE/mIS0Ljuw3Q8nYnkhMna5h8c9g+P0c9saC4G
lhLca0Q1r3hK1OZM9h75urer81BU933XP3T2uKX4XyLuIsT2xVP4sLa1DGgtQWyKA6dpc3JfCkYv
JIYjpxGfBOtq3XqOuAphFu09DjEfVAeObx7YVw7p6JAkC4gJBOFwlDgJsmGKJw5hIsQSzrZhrxpL
fX7/Wg6P0FyLBI5vsfC7nqNtUueORiHpJTXrnO8H0WfrGVVimwW7REXLOeVujOMf3Zh+BM89rKgt
g0pPSWYu9SBCotRy6S9u4DQHQTs0RsMWvUIY0zntTpeTsbUNiXRJ6PKDGXJYUlvGsyxPMZJFTJ4r
l5fh5XiaTpLvOpzrCJb/qv2CWKByos0f0Nh6/3a+fmhUZGwQ7Ar4L6Cvoyvzp7qQcTxiAiXe9mya
FeWPskv/jVGkbSK/pEaIfPboveqTIeZsgyI1rELM0PFU+QaTsYLX9P7lvHq1JCVr3mGBnBd09vFM
j5XXB3PoYdpKYW1hiEr2Xo9y3kVIQoe7kL+ats1O3h/0jadF7oD02KAvvPJjTK1AEQN1aWEKSZVv
HZWPO470xi6vyo+Ax8ePyxMAgvg/DHvI74hFDyeGIOWwG6iWrGPgfvuicK1Tf4A9+f4FHd1FJh8c
E+Y6LQJKb9o8epNrOwkLt19y2Cf/xrZbtfcJ/yuxXY25OPUSL/jgsR29X8uAz5kXFMcsBxTuUWHR
nkVejiM6HdFN56Qp2Tw1T58RElicVkmYfvDA3hoOEDYVfx6bhm98eBerZlBuxdl+LR3Hbrak/lEq
7cMqPe/T3jDXnUopHbx/T4+eHJcoHXOB8kmyjS290GZevtIW8lKydmEe6MExTkvl3SaV3fzxhf1W
spM7YAEUPH5wIZK6BoQUgxDGdxqITJ12aRtvQ7/CezNQWv7zi1qWJ0ezUi2g9cOLUu6y6GfUGXnp
iUvUSNxSL/iIzfz6cfE9XgZZSolM/aMGAxF60VSSFL0eEzRmIFQJhKzltC5ajhE478ztH18V3zGm
Is9rgSweXZVWRjfzSifr2c8oUbkq2aZmOf7ZR5kJwSNik8H/lt2AezSKN9FBtycHCAYsQ+h6FG2S
ril271/L0dq0jLL0MWhp2fAj9XEvqKUiGLlwgqlzokCS/HELm4pQYMvyP7igt4ayNcsvWzWTuX50
QS06XNBwOl2PM2TUsFPjbWN6yObkFD/9+VVx5xaUEohympKH866bcVKVMz113wnugGmP530ku1U5
Dd0fzwXcr0t8Ld8U5t7xXs0X5JR1ASJIKPP03nunI4IpKvS/cUGs7fRO2ekul3V4QaFV6KHFDYYA
z2guZ0PM5ifZVX7wSWBLOnv/7r1eitjnLh97Pvc0O57pUi92M0OcV5QdMGQL/JMr3q4eCWng/j4F
/X/2bRZyPHtBkOqwsoCqs5k+vCSQmUgqeEXXQ13W27iZvy16lA+m9xuXQivaorPCXsmCtH44SNSb
cUiYUIafI0+3UV6rqwC20gdY/zdm9sEoR09HlkES5RmSn8gfwhOqbxYBYlW3TSml3L7/bF4PRVix
I6UrFug+e7PDC0LDMRLyjSTbHsiHxepqJ5tE2vFD6nbGB0/ojbEckwUOoDZ9e9rFh2NRrCXBVwnC
v+1YnSda5zgBguiJs4T6YG14/ZyUo5Zvk2SLwlhHd5CigYH/lKEK1tWtXU/IiCRw4vdv3usPBcoB
a+niSyJN6LMfXlAe6yF14ViuCeUL+kuk6cVXbLpue45tyIK7IsF6fzADX4/JIQTzFtsJe+npHz2w
gcOVHIoAQI6JR9Wn7r0xkK5v0gZop4L8+ME+4tkP9j89xOW9speVCA2BB2dOyaMBC54OAm8w5EHn
+c1aW6UXYCopwbm13uR+MfBUJsg8ZVdTrm+bCU1hKb7Jpmy+tqZLrcyPO9hkZU4liSxnwoUVckk6
NJDQ0j0l+MbYdcpwzmdlBX+kFfj9y5MkBjVomQkAig+fUB03AcZLPkfDnJX5KqUPVXIomP3vRuoj
WHx/Prye4LxLnLHB8bHcccsOR2tqpNJ1yT5viHU7oe61Jb1O9FNYjClffzDaGzPBRKSIbsBbVBfH
2wZJvklEyCL6ACtpVqMKAXBBk0+C9TjmEwrzsqiv37/A5ZN6NBfMReJhs1jgJNTW4QWSJzjjtyLy
pPHgr3TOz2kWlBJFuIkqIK9KDbfvD/jWNfL2ainZsNDFPhqwE6ppjIrPIS57gygZ68Ebo0tKpKRS
p2An3h/tjefHzaRSpN0lyM46+sxbaW9pg+b0Gjkw8bBG25R3xlQlp7GKrA9Srd4aa/kcYuykWsIZ
//BWunhWhmmhA9H6HbfY943zrAd2mGbNvH3/st54atolyU+ioQIZudTUXh4F8jAPHNcnA3RGLL+p
qkTfo20XwJ1cEx9AHqMlnoIPvmGvn5xLVW2RdHHcX969w0ELF6ReFAneBQf9fTNniKHFYJ56EWhk
wONq96cXueSSsWlfDsbKPV4XDWlAyqAZwCF8HPZuX0Rk+CKqwMkyiLPYT8bPhoT38P6or5/iQkSn
QAwzkz8cJ+Y1alKwwxm1HmbyMSo+ZBUleeKVqOK/P9RSszh891i/kFgptjgS4c7RDbViT2NqL7N1
LHOARfOkss+Vh6CVZsucf0nBm90mDfgVMiI69JTvj/56DlFuYL6ijHmuEh1tttOI3VBUwnPTdd1e
FgtBrlJULlcge+JPhp3Gd75NdP0Hw776jisKUghYeP/Bo7LyHM6ipK+mKQdDRAsYrcTokihB+rH7
wa19axTWUERYyAzRrx2tMnM/kz9QRZzPM7vc6ASEDIEI3Qcz9NVcofDFi7DcQQ+pjnl0C9t2rHvT
Zu9o1pgylg0ZcmZMFxEo539nqCVYCK+3h1d1eTlf7LjTuavbzAZfhRvYOZFOO26UmMBdEOGxf39i
vHHv2GARXs1axvJiL//+xVCZSasHdCQomNLQKwzgYQ40Mi3+sKZMKY+7hyprmf7UvI63IYNsupgs
EQ5GDS3bJes7fXTwLE6b96/n1UR/HoeEL7msyuyyDq8nMMa6sQObTmElI/pprt/TdCMyGYGyiaWx
MGSza+VU/vlM5ygLR9gmr4w60NEinYCzj518glplo6mDSx0/2YkF4ef9y3vzcbEfWg59ipDWZZK+
eFxBTYi1dgbM4o7VAcIrwdysDcphH0yL59LPwXLFfbQEySqMRLPk1fUQcg8ZnueFsSZwMcGEwV1K
RgIKmfS0ENZJSU8+zQcEo+Cx99rL5QcvwVuX+uI30EdrB8aGRuMI4EDYGQ7Cq87JHzo12zd/fkdf
DnO0LjsN6uGGl2vdW+N4mXnuvUUS1AeFtrevZVk+0Ckvu//Dxyb7foaiu+y1JlziO1eQ4QVC3BMf
PLa3Zj/FBwcqGdOfusrhOLjC+qSrJFG2cYUrTY3mTUM6EFUpdnxqVejKv8BX8NEh483LM2k9mOht
ATccPaqpswtPFAyr5oj853CO54c06Kzr9x/VWyuwReY6RxqaK2SJHl6dA0qeiiX7O1/YsN+KSe0m
3VJmUYMFif39wV5fEy8zSDJvqaCzeh19VIi2Vv1gc01GObR4eMMScw9g2z9/oxmHTSSHeIsq+qsT
PNlZnUJZs7ZIrY9hjqlgTz5D9MF+7vW94+TukJDKmigFHbfDe6cJ6iylCnpmwoTdeAY914f04RFr
ZR+sUctkPlw62FJJZh8dRKqI6ujOpdNInBlHyXWI0RzbmlHty3rKrkKSljGHZ80H9anFmnA4oOb0
jhzffJbJk915eG2xXYLyMDpIWTHkqytweHbxlHIyrjlbeXV7HdqleMg19tdtUupUftHx1GngBxHA
6venzav7vHDbKceYZBCy2zpetepcxgT59SRk6crYRVpke0Ex4zq0sKy+PxTT5OjCXV431Mes0Tbf
VXW8afYrtFOtH2E9LlBqZZCFjd670pNSzVdkbAIREkrGqoOhpkA+D2tOvvN8hXjZbfeKT0eMUQoS
WgVvMXqKp6bON1GGF34FjMn+lHLSurHpLNpnySiIHqjLwRy3U60h9sVJ65yPVYaYoqotB4Vgjefu
Hu6kfu6OROQArvqZ7Z6F3k/16MGgR0v4wJmTCx6NN8pugHBAue8GePsi72zJmfO/ZCL1TposVCO5
I3ES+d+VBz8+2/KVcocSCZeOUFxLOMGADyJTl9Z3X06ZntaTwybjegoTQ1eAbAwzbVZk1mRU4Lxa
N8T84LUr8F2aDhiAIQ0s67KJYt8oVrPThB15n8RVXKDq9mFKe16dEbMW23ZO0gfuqQ7SoG3445m2
3dRfx7k1jT8g64CkXs1hNdjkV4w9mS9BQ0jXJsdLFT9YhP0paL7R5Ds3ui88D4o0XtPPRTd4eldN
jtWctjxguW6nwjO34DSI01qhzwMUORReXO3VhJzqUwJmC6JV04/lhZ9U1XQ1zHVq3BtBJptzv2/r
/g7ZjQVWLzIFYpowt1cQp+f8J1aS6WdcdAaU8g4L79oNI4egQI3q6NJRSVyfyjofutMgIKZxG8UU
gr96fkVSAMsgaRk68IN/KTZV7oK6BM6HlQ3W9fkiOoqCDcXAMHowVAgNLGBRhoOgFEJconTo6a+w
zIXxI29b4uOLs3P/1vdBlJyZdunqXZPIUX7LRjOKtyjP6kV6FgKKpgQSZQjDplYim07yxl1S82qC
/oKw7fyVMgBZXuV4TYctKlzB9aBu/1VLT/6sixQIJbahLDixOhGmbAhLHW6HRPtqFxTCuGo4kCYL
rzka76yuBuOTNgp2qoQKUf+sIl98s6yw0SvyFkcYZrIk3mCuorza1Uk+XAiIr4B5JJa5h9roq3al
66jDTu0PGvsR3kATlVsSfZW1RBdsNqSprRqwcfjTKTJ24OyCItimKhfM7TnRFmCF0fph9lmGzQ8m
AuEBtMdIbfUIH2QeFvFV08bmDyGbJNoU/YTjHlDTiJM3d+G/iG5oYEtoMa5D1RRqncBYdDZZWlb2
DnOw/BngR483JATpfo/WHzJKY87jsPOHpP1GkKWlLoPJXaJqZngZa4QgwErywJiKbZ0U5l05KNyv
4D+84UyXNmeuOkzK5AzWkJh2mPeDH0PBMWUrs0W3lZtO+4hw327v0exF3bpG3M+JF/p2vaMAXN02
eSGmS53Aa1lXQ0h0QQ/Oz7NXdQ+C81NZCL/Z5XZiTwAu3FBseoMs0Muw9F2ErH7rNmdx1ZFbGkSx
dYcRdw4fZoTzPIyYqG5iCYlK3OEFUfcs/OFD6Y3+DWu3TBYWtRPfA83LWW4IyJhPBtbMX7VQ7Te7
z+rxnKJB/I3U+Sg7n0gFS1aICZ1xwx7cNzYCov5P4JDmfQiozVnRwVrYHIHsDWzfzNj1MPqF89gX
fSSuCSoym4esnMQNLqT2ysSfmq8Hw1PzOetQfoUIt0sBapYeFCCEbvOaWlB1W7Z9QkRxZri/+gn9
5ilcrK7ae3Eno4syNMU3dI52sMfZkBp7lEHBT2swTUBdbuMNp5lXEQcAIpp8p5Ado7szIyy/FxBb
PPNMDcJ+wGTeOCujU/IrFOxqctnvh0bFyz660dkUCPfcnKZsvii7MM83jU1S6NYdAqtYAy8HWegB
KcAPMhSN9TlDYW3Cn0I1iZV5Vu42c4eh++6j0gFZlRW6XRHPCeOFtUQPK19nIKEbI56vCS6oh8da
NOLRdfwguUfylJjnKUQtclxV+MxoslFTe3Bk5Bp5tYHW2iYcYJe5TUmM3OTPjrkJjGjCPmqNWfA1
Ncfke9lX8sFJC9eHdWIQ8AgbwWRtiPgG1NuxG/qKeowVVDc+WbrZXZpYtfeAZSEK9jrldV2N5Pfi
IwcxeWPJGSeLjH0VnyMYtdD+hzVOEiFIydjoyq7DTQ1I09/kgGkXNE5fpg8OUaZyn3gkuMKnQjZ2
H7Zl4a+GsuQriaEcc21Cm9BlIsZ1C3SJkIRV28eG2NcTs/ybkXYhRuu2786UEYzDKWJ5AdjcjUSz
RZaT+Bh0iik5yTMcIL+w/y4S0q7Pnsh91j8rnEz1jzEZTARQPVKCbWQU+HTKRRm5SUDAwgQX4xLJ
0fmp8K5ZrZrmBIt2MJ6VvKMWdJw29inKjWT4rmSQ1v6DrBx8BmQHgCoZRjAEGxi6br1f+vz9TWKq
MrzNsIWrU7OArTmvSZRV2dYFwJndEVtVeDhziBpglsxxVFzWxIMmZ02J/fkkCCBlrvvZVaA3YeZX
9UNOThN5Il6L5wZ8xWyZ/SPouKx5stugCW6ivswalMZgD5CAY4X7VGWB+1MVfs/HXnitfRYh2yCf
GqX1fDo5PappwLQ2ghWCShIUA8Sl9iBtijGqvrAzQuIMwBSHw8mIJlfdqWQS5lVNnq14cLqkCW5H
7nS3n/pqSK9qNVcmNLss7PdxMFnQVq0ufRiwrk43U2/lQGVUFlff6ba2wdpLJtWBQJUV2U2GOw/A
PDs9UlWCrGU3RMV+LUNiq4iRjUHL2HTjz2MxD+4J2bIUz0fTI6oKqK9JHHCSih71bg+72nQjs7xq
phqc7VAOPHOMOS0v5ioUXW48InA3hr2JFWkggIQRLlD7D3rHuTI1LxMzysHNtktuddUTu7ZDhhLj
jAlmOX4OGiORX3rHMj5hGgWR1NPObX+UHrDQTyqYCqotOlFmcxtK9CNYcAZi6FpDl+Znncexuxet
8p6MVojmi/YHiLXKKT2JV78zOnvL54mKqGHEhcKG5TsTQP12IOLsqQymgaiJIiBgxJyy6f55M/0f
GOb/oZf+4lzxhgi3q6MfPw8UuMtP/FbgOtZfnBUpAOExBVqMv/ofBa7t/IV5kHRlTuTUvdDZvlDg
ir+oUC2nMhyvGqM3dYr/p8AVWMZpKSAwJxlrkfX+iQL3VZ0KAQRlexQQCNA8CplHZ785JiY6gZCx
zhMNJ6bS470D4gtsSUdRc24HSKx8tDdxhZBv1RZz/DRgCv5VVeF0+uK+ff59wn1pCT+u8POrmKjC
uaqlI4Ty8/AYilevIc8hmqAyBM2JjasRc1PUwfJLdUBwAbE0iRv4P6oRR8n7Qx8fual0UqfTSwES
/R2Fz8OhUZnCHCfcZeMZ4Re3NZeMgfFnPLo7Mg2tDwY7rowsZVUu1VukADS+vKPBYII4NrLacpMa
atpMYfcEiDr5oJL19iAufS8uiwb20SBhD345tY1yI0mahq0eI8BHVXb7/n07PkArSrUuT4pKKlV9
97hyUDZ9W5CS3hKxXVzbBtTPMajuPD3/DMyZmOry1O0zSN7e9v1xn23hL2skDOwiW6dWgSmI1p48
fGB05WsjaJ1uQ6kC7D4JS/m0Swa3evBd2PU7XwJNJ8lVPFn+PF8SxuXdhcpPLNbkws82FNPjjW/T
9CCodnABsGGEXZfYPx8iqy/nlZIs7bCCTBjKWSV7tfGcucVUMlp3bePyt9VhtBq6fi7WNdtx/7TK
p/kToUVantL7gwQgMcoVq6I2ACb3XYDl1WtqwsetWnXAobLI+JLH1peaW8YZq+6I3zXbTkPMxvCI
HahsSGqbHLsd/3QC8qCpoVI0E3SxAe8e3Ty7LIykD7oNeNvk0hCAuOvI0x+M8uqd0gjuUFhRbTSt
pZZ1OEobjU1mtiALB9FW4Gsh8c3Cx4i8REHQcsrX78+J49qtomT7bHJYwMPQh5d//6K077D1t7uw
bjcUaXhyHcCqwanUJihjsaqSglM9oNI/v8jnwhHIYnS0KPEPB/X+L3tnsmU1kmXRf6lxKZZ6k6Z6
nfcdDjhMtMAdJFNvJpm6P6rvqB+rLaIyCzwioZjnhMy1PED+9CSza/eec3acbw70FGpAae56uOFn
Q95jrfLiO0LOql98xL+81Ns2QlaH7yB9Yet41QYn9cEBQB6RT5MXhtycydlvsby/+EzfVM0/vFzY
EqBF48zfpLNoyn78UIPTUc+wcO0nEtc+0t91AzgbW6qgamX0GI3dlWU0+Jo1AxS7W5Soj43Ec5Sg
ZBCP9C6DW9l7UfTnx/93jUGNwWb4ryNmrtv1U/1ZKvOqzOAv/Vlm+PYfkSeQZmKkAeJLU/MfZQYo
THwiLJEhS+YmYuIn/zT6bPYgQrqRbm1Onm8k9H+WGeEfGHyYSTjoS5mV+b9VZmxb93dPFE4ELEjo
tRCkbU3t1zoWm3rbygJstbPtWDj12+CqNlFxr8I++pXy+9W68+1aDvsSmxIzZEZwPz695SjoOFT4
rKMYM+su1RGOx4wm4nPPQebSi0oivL/7Nv6mcnn1Xm6XZDqP4JcZOv6RDVP6/dITlFFN61yR3RdO
sLzogR4atodf1Ed/88G+RVkw/cX4g6rvx6sQLuarNMDQmWdxk58Laqkd5oXAkEPZRGT0Bk3zq0X1
b764iJE9awEDCcHj8OM1c8idAuwijQZD/Fjmb6mnFfOpMRmEyU4/v41/9wFjsi+Z8CHWiV6LfwuS
jx2XhnsykkVBrHIcvPjtpM7giHYXiFni+Bff26uK00HIGoeMm6mByVfhf3/8dDyQ9tiW7ZyME+HV
/fIZdmV3aUzwri+C+Kpuwstc9b+qXfhHv38Xtosi5uKK7FhYql6trvmQzm04F1uEjLMkdk3rv6/a
/zVF/n/lwHw0rCTsFIiBWXSd15XZSDyHtdoV9EanG4nN7pCN9eLzz7+w108HF0FwRI4Txdg3jdqP
929eGqLAdbeQQOzot8RTkPLghu1575jfNf1wKWoVXmgMg5sZ59VX1ftZkRcTXcwiK+2VrNiWaYHE
3vzkTbn5TcnYdveYynALEfnR1Hstpp5kq+oWwzGZmFF6VsRL+j7vRvNeK0hYtbPkHfHbFJg/v52v
n/9vV0W/jUuGm0rw1Y+3k3pWqS7CVlzR9r2X6TpfFhFhxF6HSxchkB384vl/vW5tF8S9ReeDeRtL
/Pbz70ommuKK+GxoVZKgrANElfQsEstvSmS+3UyShBAXsT66f3mtZUBOpKypqT23cwF+wI2dCcf5
/ZuHdBFjkxdhXuVp/PGzpNVKoKjdk/KnXXVqy8C6SZUUF64U6mtuGnX38y/rr2tHFOPzYP3YPpgT
vbp3xEuEddupNQF7fMZdHpNojdUW7P/U1Q7keSrRQTu/mNX+zRu3HRq9gKC+TQb0aqcJ0YvVuoHM
GQ2LOGiEA8AlSe4H9WLe/vwD/uXh2NYodH3o3jhG2q9NkYo8alN5i5+w9/XX04oBrmmInP3NqyA1
BcaxGYo32fDWH/n+EaR9SuCBU3tgEOWyhbPC/mFO5Lz53cuwStk4jPxth+Zp/PEyhYpkHA0c/5aQ
1OtwiiN2aEKjf/MqSJ+/tVG2DRr/1KsXOHYj1BToBPDoE9Phjmm+69tG7H9+lb88A9s5gxIdEQeV
FHfvx8+yYPwcI7KgEpJ4rAsmHesd8jSm92FfHH9+qb88A98uhVuKxReBxeuTos1scsG/Qlx4kHtr
stQoks+XTgr38PMLvWokcEDkwEb7Z1trOZ2+PizqMTLt4K6QhbowdVjTYYicSR+a9c4Vy7Ti9VzK
ZRcqUUEaZLINfWoqovm3P+8mL+K5DzbVNfrdH28t76tXZFIIaCPjnF0sKY3Zk0vSdfuLz/vX7zBE
grOtHhSqXOfVeww7os5QujEbnVtYWcxyktWs5izzOvfx57f2r98hvS0mkfbmBKZufFUPh4SBKubw
EdKYtbsVFoQBmAK/UuP/zVXQ03HIIGaNLmK4feDvtpIFjfXkVQy/iqjJDm1J/FZjpvwXty12Xt+4
aAtz5AyBtJrNhMblj9cJJIzxUdCZL5hhz4eK/QtHKWysFxENqf5gIUfwy0Qo6tP9ILuUYBalU0RB
WV/mzZtQE9x2dGelWD4tC+GCdmcL2klal/YVsarriwhGIoySYin1F8bsiDz81AcXt0hiud9kXj+K
Y8purA90TwkxI+DYKfWFPQNpZECdw++QFz0Q1iFNFmdcAsFsLy/9+IZFmunwuXKLWN4X+eyPx6mP
shCSneuq8T6YU4wLBT/2D2vTGOdeCMmAy+kKJM+CEzhZM0WwiBPSDZ1fmqLv3gV5C6uhJd91p/h0
3W3qx5b4wARsqa6JK6bjhIpHkE49hqm9szGJxWcwMZzmbo2DdjkHo7mW91ZKDNDRAes5X1FvLzVJ
XAL0JDHqRbexd6eapF+sjyl7ahm04jAQkx08QAxM8yNNj8hHghVY/n0JnVniokrVfcGYltQTubIm
BigF1qRELgB3g/YnnLaAVLcnF2WEfdEOyD3fYt7MkYpgI5HVpyqH13Hoogajz5p5OUnSNqJeprGR
Gs60P8KYUQ5cRBJ1puxjWUwEF0s9uyVgb0e+tQl6Xs+juIO37S/E6uy0i/7sTjBufRvlbrWctWtU
TecjgpyvK7IQe195+ByzpBKt5lsbF633TK9z0Hmpye8zsqTbXS1yGAJhWzKArmr+9fvcGslPs0j1
KxIPgedKrHU4T0lo6mq4KXM7jC+azq3uDNyl8HHxo34573u/gSVj+fUUg0nH/OBnxDhAiDP7aYbY
8ZlRpvGBC3loh2504df6krSewDt0VjHqF1kzhNPeAnzA66q+Spqw5mDms1Yjx3Fl6HpHIsoGzRBc
Gfl50UGHlb2B+0tDNvC6AXJnGcZEuu/7tLWBJje1ygTJpaqKJ7FnBm+PL7HX2sMVDu6q/2IYDXSo
Ksoh3lLaF8+5seuoyZk5Zvl8IK3MUcBAx/65xOUdnNJYyLuoJkjR6kPCDeNWDtZlhm5nJmq8b+r2
TjmWM/gc+TxvfF6ZkPKtGm3F1jlRfOH42Z4g/50wX0HJdmMFTxe/F7M1ZPHDtI8LDW5B2ytBYJow
ovlcj7ICs5pLld0zj0U15gy426/nIe/6U57V7QtDhmE85QPv8HPdoy7aAXpoLoc1s5eramaKfZyi
bozOvbx07MPCyzORNx6MN8PkZdnlbKKheiBHMvSPui5c98C8X7kHx8sz1A25hiyTxmm0wKUpx+5Q
FqEfI40q6+iUF2kNFMgP2cFm03EbrCVeN95gGt5u8+V3SwVn4ST4J/2D3xO4lvQCp8EWYT62Z4Mr
vWw3eDYWB7/vVIquasw2ZYUov6yDkBTAxNDmZHK3vnMWmKmZPpDqpPrznBMPjCdL195l19eZf2cI
pArfI1Q28oH5btOdh2QWrie3nWAxrgypAzLMhvi9CgZ5bXcbp8mtivaL7Zg+Q0Sils2a6TcAYtOu
Jago86PqjdJRxdHJbklSQmgxffLHeEAcTzT7YzsVVQw6UMQF6hq3ATBDbPbOMHRdzkTWesXOQXKL
EizkwH82lblD87HPR6BkvI1PrbD67Z5V9X1vdGMjS6+sm3IpFZAEjgW7yovgVHvuyKrRNP2gybMi
IxyuYwcMK4tmDYY6DXqis6Kiu11S1wYRYQ1hf+ylRkcKFw4ebBcUCFaHZtYRqodOEcw2I1t5yjjq
c3RvVe5ceTFgrRtniuU5sfnCP4PuUxTwSl3ZfBgyk2NIM2v8IazYOHduFE0hczMYDKhGgXFcip5Y
9QT1x+TulYlqiyxRWwIEaaoqvCDMr4c0MdkGsunqEHZvA9OBEeYazHX2ODorIIlBjLuu9yykUljc
AbrY7bDCM6/gTGrAj1CkTDMPF4RHkZs4h12AfmAhGutcEUEIuKeqCvftMBDyuZ+Fn8UXNls5WXiI
3Mhtoym06beWWB29hsbNoXQ78ZllTdnXYSuAf2eBr3a8LJ197GQKQygXrS8+kpE+xrvZqu3yYjEZ
GAC+yZZ+R25oSnTA0kBhZDhG96j1ZLELiA1ZD7H2sycw6rTSlnki8S11wDUna4fODizw1CKmn91w
ITO9oyjs4lB/aS3kgAdfLtVE6DmkrmSJvelsHnvNXH/JISm0U0lK3MAe8FEy1n9TOBK+cW0Rxkpy
ibZuOysVhK52xTglFdNGxmbFGONGw8Kq90tsEQ0at74ujiJHDbMfFWwvhl6i+IpQC6fyEJPKDGy0
Xj5HnerHXeF7U3QotTKs7WEGpXqynT7ax53Tm4NrV251Zted8RMJ/PUEjwuDmnGnyt2x6MYpK/IY
vo8G/CTnkoRLc+hzBxVD20xpuBOtXO7p+i3w6PoOvJwmMDY6tmFRXQ6M/SLwG73/TqwjQYE1sQAq
6bMKjpE3GhIX6zKdGK52LdLeFeEcvw9ZfQnZbcgiFJo/gvabMl52olprmfRTyYnTDsL2yWXr45Vv
Vg91odLCpeuovJdcaESr5M7S1upHpkoJ02sF9rMeiYPVK5sBqp6iqUjILZtPi/ZhlZLm5zwSbpix
FVQupg9bF/nOsYqpOoSYiw+k/PfihlDcNTrSW5gjCqRK7WiSZGmcGHTa7qFD5VYc8aOkBLSmtspu
yXUmF3HIonoAYluM43SpmmL1DhbrO/Ahu2nz67KsZpco26mY37grDLNdGxEZeOMX/jqemCAW8xlC
JZ6dOl9C5zIdyri87KglBnJfY7fmTZN+Ki+wkWSdIJOw90WUtEE62+sRWEzkn7dqbYfsyvVgwTzr
iVKB/dVVAqKeZiMNk1HQBYIia3l+95GyxW335Ar3kIjVlKZ736oNEXuF6E9jmIXBmURHCO0LcMEA
JlyQXmka00PyaRsE0z4nwSdlQcO60FUEIAgLvUNXuBXLfWSkivfSxEAdGHHL8qjTEO/QGmWSobf0
dLen6ILblqvC5fZDk4EtlJngYui9vj+hzavubauF5B3qYH3fEqrbUoMrxJiZ1v6DrqcR0U3pbdGh
Lmir1POLXcase9gRIQlwMG175GLTkMbjE4Zo72nhbMvj5qJHO9rp0IgktusS2BlKqezAf7cC0PTR
u6ksfNki9ENg94vpd4vtqbucSX5K80WDjeugyMHwQ5xzY2s0qzzyTcqv1y60yEd6CtmhRxz7lNo5
K4hlpcQFG28TpXo9oqekdgrzSbOpT0ySLRdClgshfgeXYnqvigi5QTa56C47pwsf+2KtqkPjOEQ5
uhUq7qQiFNjGtZFpAOlupMezpXYqkpJX1TwGluvB+RitYDhS9om7EBvxFgNRzRmGiLx4AkGlC0IB
xtlLyAxuzuBopAtXZziTKDNHD85UWPUe6VOlgFtkBAjnuQJxNrhhhly44zUsVEGiiSkMoOHME8O7
3iz5c1tqWqZrhK+B+XUwfW2ipXsfyiI889OUWspGZIaJ0WnafpdZZX+1CM27Gmhr3vYbPHtJXdAE
ZYAtuhpaVNV+mqxBXK6NP9cHNyuq8EAGZ343s9J1b2OpVYgwV/Q8SmYpxR5PKKAnZrbWUedhGR6R
NaKfFk0w4aNoG3Sro6vY9SC7r/emKTKistlMr4Q1ZtlFXjTWWxVmwn7bRW46JVqX4+2qfO9u7g2y
uij3rQdZxDnpnvYYHjHYmytlj5ClBzI24QmVXfsZqXV7NxqOjJTYZcVhGPHsuvNNjvGldpAXbttB
mp5c3xBgWYQcNO7peUxfMkwCX6tuJGOgtnp2TxmUrt7Hztx8mn2sRGy5vp4JqU3HxcGXnQUDx2Cx
NCuYPaBILNM8Pm3RX0J0n+MP1rLW+r60rWzlV8xLsxzR49vlW48IeTQ2nbtkDMdjT7vDbU76Dm+l
1dm9UjsKIH4i7FS8Q167vp0Er9ehqppgPJrOgxk2DUHwlPXF+OhzFNQ7pIIDira1AVWrTAFWrx3A
gh5xAo2X80rRvhMrGrmEt1Xy0NkmzBeAO/6Qf9EKODw2oWj9NKvevCABysddC5at4TklmxZpnzI9
J54MAz5LRoPgN83zIyawaNilTR2mh0r3VMArauZ3rfTsd2PB6s1iW2HswNFrzoqm8eDRVrN90/ge
kSy11UHlFFTqL5lJ2/jEOL986oIKNf8wNNWx7LCj70J3jZ+C2VjdnVuGiEfJT/WC7rORHOQeq5oh
2Ufu7eIcUOup5YA0ukiTcjbhW0g+kMyR2rnodpUYJFimehyPGfxu/7IWJnjETWDm00wpCGp0pJsQ
31u0M4pLWOcREDlRWv7BHUnlpCGrnp0l8FnbwoJiRSCt30Ar5TweaDZRkLeDj19Nq46TwtjPwVmA
Wxp1IPVmn1jOvD6ugLI/ZoQHQYYtbecpWoLwuln4R8gSHdgq5BSO7yaJupeXw97yfXn6/S2XM2Cv
NQR3Jbj6TZvQHu6GvdJFVp1IZ0egH2KbfkbwubLyMaWdkzAokDSaQfQXHlnAGFIIJQeOFNW1g6Kl
NZ+sKdfyagpaBxDaEgkUqV6QpgmlhnnQfS1btulovmmcvgal1yokOHpV88M6SKc8rQ0KWU7PliVP
tP08PqqJCO0jkzw8E2IiBn4caTyTeG876qaVEnqvjKoQOWTtZE8NdM90L0PEvYkIavfRagEes4ZS
7Cb9TJL5rq4KfSlrM897sVrFO0q+hQI0Zw/d6TTg5VcTovid9gFzJQGJrzaIz9iI3Wh8/SzabMLZ
Ar2OPo9wyuqE6Hfo9jyXLIftHGfOAVcIwWtVVhCjUhpZfVQTy0zSY3nneG2Tf0p68Xq7JT1+0bVa
ectnqYeLqRvHF57LzDsQvibk13UBq36yqY2tC0hSg5MYQryZT6PlqM4ibaDURiQIQTxD2wF+Ihxt
G5WpTyBN4xWlOmh7WD/PSrLumDp37qpUTu05Wn39gQhATdEEIi3SibeWC1BYa4lmt34DYcHn/VJm
KU5TR0libuwuWlzk5SukK1hCuX6mcVDUH+0iHJ1dpp1+OPVZR5sqUQVn9ceSMg4+WTe5ofVUkQqR
v2GoKKCqpt1a8p7mAalGD5VXEYMchDMDF1VOsruO0nD6Os2lhamomUvWaRffCDFInFekCOVVuUbp
l0CN9VeKW/OhG+PcfT+mhCF+LWaq7yNsB1LqIdm6zvnSb7jSnJwZdXKraMgfw4FhNV0AVbwfsuGh
KReys4NxgBwc8Gh4TUexW1gNx6Ig36dd4J5xnz8iSbpSjb5toBRy3iVPvxMvTeXOH4o46hHbZzF8
yemi30pOC0ZuVBPWWDqT6z9nSKnzy//seJXSsokJYtaW0+yxN1h3sK+8/hC4hWGT7Hx6hgRLDR9o
S0CAWgQt2JPbT8Htf0btnGrN8Y8DepPNkCIxDTAoKsxtDBnrDSczB8SWySlPlynq7/AzzOwxypRv
f94X/ksnlQhXJiIoHh2CFVAV/dhJbeIx4MkMLQ4gBTIJWpR42NN43wMt/cVs7nVzmIMhcxdmSGgJ
8Ji9ttUGszcPKySDxLFkeZ2xDe79YZl/oY/4m6swErEZeTMWQVHzqnnfh4E/tDl8NeMLfcEhqLlC
2OL94irfZBbfz+/5MMhyaaUzGfOIR309ic4IZ3cHEAvxRIgOViZ2nYRk6UYdRF8uN3Lwo5tJ2Jwp
oA1Zbwndz0Ag4Nn5xbDi775AIvNouG8DT1+8+kXGIMWOYfEFUiib3TSIGCc7CWMQOP53XPFv5dV/
ONtc818rr25k9t//peWnH+Td21/5U3fl+H8Qrsy8w0OMuglteYn+RHu5/IAUFjSWCAiYN24Rc/8g
e3l/RBHUoZiqm2+PYf8/1d3+HzzAiFpJVWGkLJi//o64mwkd7/D/PasIwZAKMdYPuR5aTxTOP77j
glQsv8DpB+JadvNpsWfQdZ7b2vH5WtlLdNNBe6ctNMoyv6YiGIa9N1CynbOpRRyAurChmndD/ShI
Su83ynQ23cZtQLghkFkiIpLMKDu66AaHY3FCsK9btfyNEoqm03eksajatuSxdIUuznDWFsEOX20b
XvsEWdi7hcByRjDSNkFSD9biwFY3Q74b541Wz2CmbZKQoT9tBXCDQ2I4YV4TYW59XC0ZAm0yE92P
IBDLtd/H2xBA0kEkI2wZd7TDO/69GuMuDvcSqS/ycdGBrYSyDGt9qtddkboFvvSpiGnzhPOgoEcQ
DZgMMlfe0RvDNuRYITtCIlQZLmcwH6qnWJSAYnO/dQ5DVmW3GsPdpxww71ObDdFLl7rEZfQLfFG2
CGAuCYE0TviUulzyfeaoge6mP8319eJWcX0xYT4BCNgyWdmbTQJz7lfN0r7x1iIc9mu3Tu6hFGtM
+FiH//hgjzlolCIw0bsWz5jzJmhRwFyz7ZmrOEwj2PKDVTHBkr0BpKVS1d/2fWqDXS3oXMONcctL
wuNgErX9ND81WUrYi4qjnJponJv0Havo6B8nOgX1WZ/m2ksyTAFwV2WvPmsSaXBzqkg85yFoqJ0N
2+TdVAfDB5vufnBwOBSfDMsedM+uiZ6ZLbQQUiY59XCTygDStENzOkGzRlUWRZm+xCJsbXu9WYKj
LkKcyCRMM9HAIjoKBom1J3azw691CvpwHhPNueNsaC3rJceDhKxwkhI7WZ8/WIPsvyJnfDvIjEiu
vGfQSxxR1MEULiL5xkxtI7lBJXBq3G3ejiJKW0m4ut57lwx9J8GbS3tAQCp+MP5YuMlYGJvBUr7x
BcaKeUkC06FHyTLX89NMw9Hecfhtnt3Bkpy4PIpN3NDBeq8qjtzYjBzJxNFrUTpWzUjOKX0P/SV3
6/Q5pct6i67P+SzttaiOfdYyNjJCNeM+HKkY+VNO+PkYDya2sV19SpFrd2QcMZZJzNysn3wr6G6x
EW01m+JUmKDFjwCyUgYTT5Ar5D25K4v2wh00U1lpu2QwZEFPcYXTlrayK1dnfSI4LX2uJyI5T4wO
XM5yEZ0tHt266980GTwY8NMxY65xcMs7pwjcB7DF5RUCeVizuS7tF6VGdz1mMoQx1I9F9FQEWXg/
hENM21588yM7cGvbyhva85yG2K1i1oEFuKI25JUTBZORIcq+uP0CpzjQqJP44UQfqFcwAun2tEx+
03mu3k55lscsZTm6l6Ktsg+m2L6fuCqkj+HZiYAnE0+a4hvHok8LeybLNvcixSKFL+06jor6re1y
tUNKmsG7dZm8/Hasex3yHOJNe9Czr9O9Z1thuU+jNTvzXSzqp22gD39Lh3OFUH/SCy2jlsmdZ1U1
LxQjWHZgUO0SLHMN6aU0+G4Si+Ku2/uNU9f7boTfBFg6yw3lX7l9uhg34d7y25F+YzXK656mEXEj
yHoZ/q7k5O8jkBQhcR3W+MGyRfsBSolrkmmyOroDys2m/TBLJBqVAczBnxmugVBg7676ZvrcMwW8
7OZsBXwbB5h7y6Wbu32PE+aBB3YGhJLW1SbwhP12kIsKq70kTtfed7xwGI49nEC71Dd4kpcwKqaD
EF2X36a5nZ/r0pQr0yKBgxDDH5jrdDXHxlWsyQqSM3jHyqoxwKm+vsZi2rSXA+c3hrdLkTHPYA8y
uBGDoj5GaT3EhzCtm48yUjwURmZzsxsUQQp9aqWorWgOhPtqYL/jsZ7lB0LWNl90z1STpowjH9HV
DX2ypl57kdau0x9AFAODyXyMlEwSVqgm7BlbWqNC1J8MVk20wuxUluKw10qIXoVbv5N9njZ7MZDz
myj+oDUy2907V7YxDW1T8vBhS27yHeC/4ENOHwdobpvKvQ4LCE2oLtEIEg/kv8yxtFXCXl98ACYX
2s25P/XBNL1Lw5oXGki1dl6moW5uyAuS0OGdVZzTSa1hrUi33E5D1U0wh8Fb15Lrh8q4+jm3WAt3
zHvCF8YJFjqD1rbfzS1KRVqauv3qZwE0jlW0l5Wzrh+l45rrmLlKCz2m9Qh/YZDb7hVKhXIH/cd5
WIbVeU9ngEFNLVqk/lBkxVOqvAkmQ+yuDyXD9K+lNYwXWJGl3GlGKKcJkCJ5NUiub32MRqgzN21N
MiLByxNb5S064Xx0zgMjeGbIhw9ZGnlpJHriaWRAJ8cQJqe1HbH1xomqUn9Qxw1XYvb+rCcmOEFp
X+eVQr4945pKZtV5AOMqtCb3mYcLfNfL0PNuCJqnsWRl0bSAJS5gyzns8aP0PpWxPZCZNq+DYy6h
X9XzHcFMwdwlbjiZ6CqLnbG8CjNrZHrOApo2j2GF7GI/QVvkGcAdl57hltY24cpZbXMcJfDNvtd0
Fx061BrzMU3nuNmXocfJt1VRddkMeaiTjbn3DOt0ml7wgGfqqiV2E2VYK2tWpio2cr9MZeptf3NB
1brk3uesYgKy84hU6jkwhT7mEqb3zANWnMPpOX1dk7/Hi0QDCkRCUzwOy9i0+yot7OKMxkAWMhFg
lXd2dbBwY2KkU3zt6BvSj4ZkEw+5TBMzrDRtJMiZiKuRKDYSTmPVHHUQjPYXMvz45a2II92JSBBo
gHsAxP5mz0d3Fl3FckiXr0M82+VNzwKhj4NXR/oaKlmrr1O7LOLzPC6dNYBIDGh7omvd2NUxnzoj
LrOyYITtr4Q3XGGsqrLPeKR0vKc5a/M1FUE97Jit8Iu6uUmZ5EHp80DzzZnnv2CfNtVFVgLyuxNB
jBRYU05bp6ZXg32RdjiJkbjw7J5VylLhkVgC/P88pq2HPCWUzrveRhtxypSgFOZBDua30ViAQmyC
YJLMXlykQR9iMgCeUALM7gnPdfrVNngbTg2T/IVVolyYqqW2XYDh4WEmTbw2dPcVzdazptLlcr7J
1cxusUfZ70JN5/S2YOGpLvPCNV+I8ZiuozkVH0Wz2OLoREspj47uQXh40Rgvh6mRDeQq4WykPdh+
wX7dQlu4aWN700W95R0W49gd+b5Bll1ZfLBqJywPQXlEqT2TNCPUZ9YEaY7B2Ec86o4tCXkAhBTd
Dkj3EdOAGG8PPmWHolojW5T93WUqG4aR/VV5dkkFD0uK+rtclXcIjctAr21yIkhIEporapBxqE4U
CEScqWDmfQMFxqrXsW++9WMZ83+xLDy2QMPzo1nEEOz0NPn9rk6dGUa9kMUDyUb518YNi3JXjehl
EpJslsuhS2tGlpTUA0A5xtJJq3u6mzhRpzjRcR1GF06ecYu1sPP3ltNtDcwQaTjSCF1s8eHQ45hQ
ks165xmdmXN4RwxxRwZI7aU/VQhZF3r/LXgwq2jO4qntxK5kTogUxZiyuVazpr3VVpFyL0uSAQgA
9mBXHhiEjJLRkjNZe8vmW6BVHZbBwUdLlO9K/rFqbxuVp7uBiVyfFN1CpBftxkXspyKfGIETLPE8
WmtFFd3n7ZeMKDjkISm9rM9dxThc7/GjcrhYeih5ezIZ+nbdqVYgkmSWNoRQnNpxMLNK1kB0znjk
2BEH1V4QnkErv6FtDRNs8Uh5KMtGgBxnzU8vAM4V+kagBSzeo2iZDewtTbtpa02j3H6k9CTZIcl0
Vw/rnx2gfzcQ/sPd0iX/dQPhTVt/quSX7/sH3/7Gn/2DwPnDRx8PXIccXEx3m3Poz/4Bjq6tUSbo
yCNoJ3f6u/6Bw48idMZ0n8LNK82p/h+2LecPFKX02MhDwy7hYJr4nQbCjx21zSVKTNymzqYZEZGl
ubUXvhN1hqTU9BFRkTzii/6MJ5DH2dh1nnx3R/7GPrU15r7vUny7DDZ4GmuCbcR+dRkOJ32arr7L
qKLor6yoz871NDj7kZi/Qy4W8Qsx+J+hcP93xa15B2ZiS1cjNC5AT/9KfpuWA1RA3uZExfRfh32K
BHIbeDa1x5m9XiyovcImF4cxRt2RkkVASq4uiHzCXrzzCUJT+Y751nC/DRiiC9+Z/fjo++PSRifE
tRiWkYQ05ap342ClFj1vWTCb25DDGfMmgp48O0Vws6SNR5uwgrNMmIllRn1ihFL4FWBW4zvjTnsG
DSjaz0CK6VKP5TI9E08zjtQPxOXCaa+3iDMmKrY3j+6+YqkS626KWCO9D7qpFzntlbT9jBO0bVuU
40FfxSEVKdIejSQqllEdn81Nlc3MlcvGS58wmQ3rO6GcCqDg3DuefTZoyX+300NvZyfbV6EH1GJc
RYxMtPQofPFQNQsKykBYADN3dlqEWZqgzty0IwHCjSCJCA4ozyuSkXyOp4D5EM7NlWCw7krqsSDh
d4ldxHi+xzjPz7VBY1N+i8xCVmbp+4hGUX5Rm9GKk6rkg6cJsyhdX9aBU733USWF5xmwOXkoutVp
YeYGwsk+9hki4XNsNwujfdY/t/26FIN+dOqhcc+tIuRUq+aV6cqivBwyLaRaNGqqjtxHny4WXfom
a8yhYG5RvLRZEWqMd5Zg+OfRouLw4Ef62CEWz5+n0o28L027+i1sVYpqgt3IOasvB+U51n71Np4H
kcX+GH0m58MtUU2RgkuYU43eOKncNcwtYls8p76R/iQQN8JmTC9n1H/1A3EzVnsRisZiD6jtsSOK
UtFkrq68uTHmTZdpO7yuOuwuD7DBuGBpwYa9qchs8C5bHIzAbwOwf3KHtKlsEgaPncfYo/dC5P3u
NPoeCaW2bI+yj9PwkpwVFd7OWd7BAuzrpmsvyRbZ8kZkEAzDubOQwI+0GD+WD/HGhLAn/ExSD9Fu
cbuco6hCTHvMmFeuREF56JQSXfrGfqjLHhrLoOG9XJMzU8R3XosY5EZnA2FLVhuV9RtLetLc4ELz
nG2gjTAJGV1jnXMSrM8WJOJJQPrJLneGMiP83ZfZZu5Iq+ZGjlEtr5GSZCE3fQm68/9h78x24+ay
LP0qibxngvMAVNUFyWBMCg2WZcu6IWRJ5jzPfPr+KP9ZqQgpFe0GCugGGkhkldO2aJKHZ9h7rW9V
o8ER9NAHKiQqJ60J/awdY4DRvTaxsU3bKiPsYEfNbZ4uSebiyIDmASDS0HQ9JRctoGGWunOFaEha
07qNjM0iCKl/EKzVDDdBL/qp4s5Wnfe3hJCqKUcgoSriDiVEmjwUHHDbvdAniXkXBxjrmH1mCf6g
2yliVfLF6+AXOU3BuKnmL0M/as1MLGU3BkV/q2aqUJe3k9UqkXXJnFXUPrspJJrdjS9Y+djt4bNN
tflzbikwzttcJif0a1cWqjDdVgu+kgOroowIlynrDnbcG0G8qvRZDOl7WjU+RyOmgY3aFBVciYqU
g7bTo7NTMhsmnmRdYUqPCDedGHxWjNzZMhqnSUS6WKTiloE315Vfr42mNcQry0A2sgPBJggrpWlN
H/2X5gubkYopudExkCmejtghOWXikO6EhFY2qc+RkYLegjG3S9qy3ufoGUnkUHkdRP9KMe5TXOuT
6cKqaoXQmWfoY5xlsG30lIPqJdoV2GiAVO8HB7qptvb9REhZemNBeBv8QwD9LBQC2IVG2P1hm4tI
N1oAYN/xy9J/OsVJ6gDaWgz8oQ1aOKhXWdYheEz1Ofr++Xp5vCyzei3XIZiJrpooE5C3NIbeLMus
+2KbqnQ6i6Ss0JigTrmNi/qcO/Z4Wf5rkaR7gSGR1RKj+PFljJgSjOFzGYH+vr6ds3FfidW2qbX6
guo33LDPb2v5eUeLMo5VrOpgOrHILk2Q4+sRuxeg+Ea6rMzIohcSLsUC0qjd3JAaN8gC0S4gOz4i
NR7OvLnliZ1cemnoKRKxYby6hd/z9omC0MMbkTDGWs1PV2Q6p15bFaInivXgfn6X718eN0m/jkQH
2q/4nI8vxWKtITfkUlJb+4gV5eSCFMzgzA29f5bLjeAOw7RNI0o7GSLoXtLGUGi/qMOMoLAakeci
99XuVbUFXlnUrHJTHG56FDe/X+P/3+r/fclR/Pc7ffux/vn4fLTTX/7C742+oFn/IDsGTQLvBFMx
yTX/3Okvv6VrYAMsGrmcaLXF9/6vVuGCT1n2xTKdSv7If2/1JeUflB05I2iatvh4/2ynvxwn3nwB
CP9l9j8cGNgPGyCQrJNmMs27JpdLoGGxJl0wvwWtix8lWtGvAQ+jWxzyVwKxQjMy/GiOHHJJZAFK
pla3AGnleoedovmlkRQmO3KSDi8ccHtnrimNr0KNraTdKhJVMN9kR9OU+l2h5fGh1lMQnK9P/X9i
/PUvddvVL387PJbN37wuf35soyL/j+VSTwUcpggP2X8d/7L5/evgpVhIYEe/WOUtub033Us9fXlp
CPr7r//4bddf/uT/7m/+7eX1p3ydypf//PsTMczt8tNQ4eZvj5Awsj4bihfRy1PYvuBueIne/73f
I5JBB0OCRjOZPcaSjcuo+330ZKTSKpYsFtIlDobJ6r/Ho2rQoMZ8TIQepBHKPAyjv46e/JbIQZa9
2CK8EZdR/M/7v/491fLofj+Pv379lgX2OkH9a0amGg47HHDaApVaxCPayTTZiQPn5brSkUNmqJ70
qdljNLkqkpi6rN92XoAg8DLUajSUajWuFEp+rpJPiSuiYfxqJApl01ztDnPRqOuEsSi3wU9Bje5N
nJeOrGWqA7TxytKTwWVFsSEjXvRMmChU6u8ICikzpaa8Tags2RhFyIBPa2rYJaulbAO3rRobL9Gv
UEvp6xR9444ZSOOILMM7IaPHSOCWQfI14FpydREqBWbuoe5Vr6aq4TxJp8mNKU6xn8c5LmIcQ2TU
02iJo3Wb56GHJjdc+1VsfFErzkF//o18LTL+czy6X9/Qv4b+IXqqi6b41X76p9YvxeVj9tKc/qGj
z+j/ku9m8aX++yn88Jg+R/1Lc/SpLX/l9ydjKEzUiCj4YhbFlKSxY/r9yRjIPZYCDlV1y6Ao8wbm
x2dhYWiGsUOBg4LN4in+Z7VG/Acee7zcSK9V/iIcM+tPPprjRX85r2OMhSa4eKgBO5zuC6NpnCK9
aUU36r9Y+hdY3bkjtlVqSyn6ZqOu6ZFbF28e0Acf6vF2hmuykkkcaZepZLnBk50T4PEwL6xAdNsq
T1yJlgZ6P7ldfX4V48PLqJomskujfvaKrHqz5ZX8MlOyAXwx84/NFLUCVdHU9tisugl/6Y8i+Z6k
m1IFpbKr5lVlORE1iIQKrT0F2+qOlFnB2OnpZSm4OAPa1kGGyX9o7JsoEai1kwwFiAXrJQbPwkmB
WUsrUtrMC+lyNDDcrIZ+D+kEEipYatCkAUlEj8mz8mgVa212OOaIstvMXpy509P0hIMJe2KMSTLs
bV12o3lvWBd5cDtz+BgHup6IaVZGv0lm9xwK49044J2QswsMykAkyTHheItJR6ISpZ5xUNGeWDDC
q3Cwgn0cw5QlqciBLjcugOoz8RIfvSO2m8iauDid45PLpjkxAlSiRReXxeiJM6Xx3GrKy8+HwmtM
4puV4XXEYYfmxhQiCwgkPb67vpGnsVJ9zG8Gzl23Mmirr0MIFZD0i/5JXZaM2Nbrxyz/1qSXknaV
FajqY89k+OMcg1Jr1xB1v1aFY47XoIoTY3By8cqQaW3uo/oq6kd7mP3tOPyYlDudToTR/wi6yzH5
2ednvp8Pb8dcIkd4dPLyFR3fDu0PY8yMWHRxsEr6VUGutZHGXhhcoM1wCqTWSdyuNULnjH50x8Ky
teE61pZ2j+uLG+qNXXmViV5Y7dP5UYt+CeG2B3uXwvSsmzs9uEDPtSqHLTriEHJcfGmpLjtKO6lH
d0hu9M6LkLQY3fbz98T24c2G8vfEwKZC1CjrAqw7ja4KmtnHwQfDk9jdAg/P7EWAhclToLTndz1f
S3Uu9fIVR3E6NChVL9hBNsu/8x7ezBKKNmdhLmuzG6jywYoozCc+ewQVKTvmFdqBLNBJtykspsOu
VMK1yabh89teBvnJPwEtpo42FLg5932yb6HPUuKFA3LeGbnqzMQFNFQCxvwJosW5tJqProVIUOFL
Xz730z27KhidiNdudk2sGy5nZriIBhqKAtf8IPbe53e2DMTTO7NQLLJQscODpHI8UCfsejPtpcmV
W+WigCeNUELFPCNrlT2l9TcCTZ04aVZmbJ755D+YWFg/2YtKQN3YWrIgvz2dj+NIQ7rVuMU4zO0B
cx7AaD04s8Z8cBUW9oWThx6azsnJSkZJUsaAUjCvtAEU75zIBF9VzuVrnciHX78LtNYoQiF/Ebjy
utK9GaNJpBQ5gQqza/UpTlw6hJDJV0oHJ8HoW5Oy6VWOw90hiAuNZTucmaQ/WBsoD1HVWXLR2a4s
v//m8rM1pK2q9zM5JTOvSnzE2jK61D/GFe60aRdokcsIPnPVDyYDTrEy0wBHBxFJ6vFVLYIhDC0N
Zpq5Y7IOkbigeYpXIuG3PsYDPWYD/vlo/fCKzKrIaWVxKSwdXzGRqiQYRtqnhHaoSL4GJvHQN2wK
xxKOS5rDc4y94/OLfvBBaopi6CR/MZCs5Uj19uHStC6alhazCwBKq3H146TWkE7QbzCVM8P1w2vR
2Vm+ez5Gffn9Ny/SVweiSBOu5ZelN0yRsCpGYkNQHyHaE6Qzn+BHV+NKHPzZ4y7ompOrtVEapAwQ
MtPvevoEtjqjIkRlCyZA+ut08m8Pfx99iTxDdno0M5eJ9PhiChVlGc8EM000DA54lgG9T6ieGSHv
bwkuMidfTqqkU72WVt4+wC6Yh4DcTh5g0qsrLX3o++TnpFWOKmPF+XxgvJs7YYSBUwWkhBhbXbqy
Ry8L861CtIiBCVNl+QNcNGw6NBgOFvdvU2PZYi3N2wYJWaOHZ4hhi9D8eN7m2iSCwjMiWZ2J++Tb
C6ep7JQBKV9gRk9znZMLkREajwbCbYrBScTKzSZ51YVD5vUBJlI8yHdVhKTx82fw7otcOGkild2F
f8jO9OSt+mOgI/muRXeY22eZr2NViup68pN1IleJjbzsXD3+w1tnO8pGQOc0pJ1SpWL8WdnYd6Kr
ECiBqcZ3h8q60SuETNhS6ShE8k3UFci6NIyinaX+yntr1VZTcub9vy77R4sn6wqPntMfIWLQPk4W
F1FYyu1GxNEsmbtVlLWtHcjCTowr4VtlaldTgKAmJcfZs8T06zgOwqpHVq9Z4aWg9uGZTee7RYAD
J4dEmcohQDQMB8fDUSS9C81vPEM2QDOXhGDKwHEAsHarAf3rJNNkLcNfn79/9d1nTarDwgnn3S/A
oeVc/faDkwMdJWNkTq4oIV3OfvUcEILgvihf+GZw02i24nt+vkJk0+Djnb9l+qWaXIrNQ9p/67qt
LDyE1mVUlTa9rJvoStulwwaWjEtX0MjXEJIS7UVW3ZFP2Nwa6a0futg/S3lbBN/i6Ucf/srMmyE5
jM2ZMGNkEe8+Mna6y8YPwwWb59Ny1SzoUjyWPNG43qjiTuD0aWjPk3mdDYFXNz+qHOehfuVPX4t0
75ucWr+ayX4ovSzkCKNd1sM3KRiwed2oXWVH7b3erVvj3izRk23KYr3YHy2vqtbaNjPJ9nFLeBgZ
C5kT0MO7DoZV3W6LxtOIIoq3qXLByM67GyF4ltNDL++V8rHID+rg/RiTjSKuDJ2a2o0iuWPoKvfj
j1T2uvZ7H96m6aXcgo25oMOHv6L4qYX3Y3Tfz44u/ArC21ndKrGnRqTI0Ci2B4RGXyasg/Ahhk0u
tvakXaM1lntbqu4Ka6MVjKuvwxNclCz6kvsrQmEQ5JH1It+ha8jF63C+ZDueopnVPbKfLRJoLY9j
tqbsy+DGJIom9/I8sKXhzvBvq84xjQvSl9i+COZ22YqiJq2MPfZHU9z0P5pqNerARmyrdYPC7Z+k
CyJA9O5KJOcm2cIzLLGaCLuYLur0pEvXoZ94Ubud+59Z+HPMVxOGg/JAmpFaewbMBog1yDCR0iuP
9NarLRpUmTyvfuXTD2s34Gl8dUtDPTfPrPDvJ0zGFCYik9ISKNfXkv2bFd5kdcpyg01TWJD6Jknx
ni1hvAqE7Dt0FXQSzOtn1sSPPlGqwex+KemAfT45jCa+VNQ1EDJX5v9x8ESr9uLUPjcbvlaFjqdD
dr4iGzMZOwtniZOpoIpGrSIobnKH/iolkQ5eiXyjIF3D0vxEmpIpPpT116n7MqrPivrSoNbrm41Z
IrgUt2HjYp/MQ1sv7bl3Sb8Ryk0brTRrPUhrQ8YO27g67oNO9lBt9P19eKPAn/hCxHhjl4hSVuEN
hxYERzh05n17EeyMQybboe6F+/aATAfmWsEPrxxrrR3qy+oWhH+dOoBnMI8AnypuKCkUwNikdXDZ
p0Q7bTLFQwuzpVmOZDJ96tuvuE1yCxrNLzwR4iqvXLlzkfnz0Zec4qcqswdUm6L2vZyf2iW0at9o
jtS7Jh7CZis0nhXc1/VlGW5kaWUp7tjfUhEwDbtNYK+tO0S5w0GJ3TnnEwHc4anmrml+aM7U3vgg
OtK7DN+UylfWSw8LL7LNht2SbdET4aMLj6q5UcsrpaEcpoNnqa77bFcQt6HcJNPz53P/u70WZ0aR
pYYSpaov//d46m+LNjWqirQLLPKVq0X9k1Zri4VM3c/+5Lt/frUlN5PmGB0E6gHHV5N11DWNOkxu
PhBWpVLFGyoUK0bjS3Ds4zNXe3+io+RLLQoyMRY7UbNO9saIPAVFCaaFpkIfd8r63IXAUXvJnBzU
jpGnoyBHHZw4fiPdgjjSziw/y9M7+ZrYJrOXpX3I830ti7yZKGJAPmGXcL8j7DonSaPYzWXsYp8/
1Y+uAjmV+jKbZbbMp7cJW9dMzGp0tcJ8joYJ1QfCijNz3gcDhR+uwPkjkpM3p5y8uhSJkNoEnKAM
zUvn2nC6Pq+o1PoBHNpZPvPu3m+ElmtRLAKPSTP1NG00rgoLNVk1uXWhV5tY2FkiZTS/jRACkOOd
ayzjZlj+4U2C1VepmFP2p+qPmGPZsb95X9h5ZvTSfU+/avhRFuDPRPMgzz8BQghnbvD04MGluIy8
RIaz7YayenypGDtfoA8FZW3J6g4sr2ViKrZeWXdKSCHd3wEOcA0lmrzPB8vp2rV0BVCGLjkjCvvL
1535m1vEFKbIuMnpcRGyggeUWMdMSnR7wb4gunLFWTDOXPLdd4giBoM5vReQ7ri/1ZMBqoSi1Jk9
nIkSk9CuE+oD8nvXGCAQdEICUBMzFrC+dddVWyhN0pnv43TocnlUMrpJXYfdLQe940cdpQJeVpTi
roXACUuZZnfgkpwabb/dztaXzx/w6chdroZcGGsgoVKclE/GEOUlWDxCXLrieNUM4DJEFSpLhVqn
bA3U9qb50Oa/Pr/mu5eKOIAPBcsylWraVid3WOp9C9HIyF0Rip5TgYe0DV/DRoShFq9w9yvJiujM
AH4tDb2d3JZAC0o4NIGXyhzW/pPHqjWYgDsiewrzeo48K7FWon9h1ndGpVx1WDfFkh3jENg1/VWQ
ZWW5FbMLftEL1/PwkCTeLGzCGmLHQ9jfoXb3BMSNi72wvOiKA/89FfFqsDjyglilncyftcrrTrrj
Zxi5zQ/QcK+xt06T5a8KgFEl/2Iu7j5/uO+GD/f5O/sYRzgn1pP7NPtC1SYzyd2prG/9oRacqlQ7
pxzpDyNyVM6M1ncTAzUcRs7SRiGbR7WWd/3mAx2HErtzmOFdASOIhyNgA2Gh6StleELpr1kJC6cR
o+s+V68/v9EPryxxeTa3ylIuO77yLEW61BYVzqc4eQlHCS/hoGlO1YfCmvhtz2pmxxRX4H3OXPj9
E+aWKQhSMWdzALnh+MKdHCWNUsURXUpsTSL5RyZseGwsrUXy07mV7F0zAoX+8lylJT9gkeSdfC2p
NqSl1s6jS5IujarGrWtd32TNuNUGfbqEm+vB4MgvaZQFrp42BbGy52oupzIKdflHGItkA984y9u7
UlppaCOoKCzhUoC1dFuJxK/0d1LPblReSBkRbrC7bCOSYk30YJPSYY22atggxdwy4Oei8/Bz7Vth
NSWPWXEhoH7QAjynIXAdDma3IZ0ps/VE/dqqiKm0OYdmiddBwiqLym1jz68eab7AWudj4r/5CKUe
SA8FjjKAQgDVyAPQyp4YMkHJxS58fnTYshf94/4QTwN102I3oIuB4GkZIW8GfR9LZE37GgG8CISl
MbBxoLf7lIOI3UIHHXIUhh1BUXWg3RRtU9myFoZnJrR3E/fSLEdGQCEVNg++iuN/AxigqIW/07lS
nwqoHMXVCByy7L8ZIyl3UT2t5kDwPv/k3o98VuIlbfC1L8w8enzN1MTu1NZV587t7HYdRiriQgMs
sZRFVNH+/GI0MfhxR1O2QqmLYjESCS77amp5+5iHvKtxVZGEI94oT8UX5hbxmwaxa8KKewPkwJ9W
/FJ4yjOHrodWu0V30VP0aewRfXdiN6ot3s37YDvmrpS5mX9Vac/8dzd+76yrdHJI9DYlT5DBQ9Uj
wrLHsbs0GELA4jVKrNsyRJ6OXmeVy1+K6ceobpJwwvlMiZyBh2OCEDLk8w54CJ0MHUx/nQ3FtMnc
OHStioIM1QdoPo5RudDwjA7ZsttYbqJsQFo1lDJCLxU2CJZ9YBMVrlCyNrFx2Pm1cjVfY5WeEb5/
Nb5LwOrxKSfOJGykfKPGa0tdq8Fzbnpjuab2PF9aHOnA77wWteRbQrUKfVODJbUuIWTXNTgENPL4
ardl47XSOhc3xMyVAPEnapjAmtb8j+oEpnc9y+up3Sa5pwWOPnjxQxNfKcFO+lFGthg64YV8Od4P
v7K9/iCvhQtCzamz4FwLtKvAtIfpolAAbPQeHG5/eqqruzJ5irKbDDuCakvXZbAKpJ1ouULk6qJj
PYeH+cwM/W5pWAYOTkQD1dnS1TiZoYVUmtQMYbcrNph4G6s0HcTWiFRBQcBqCHdzlqrgowBWo6zX
t2cG7ofjlu4Gg3eplp8WaSOtGE25I7FOE/NVUeMQpFg5TP1aaAhehfFGL6dPAIn5AwKBPsv+9FzA
7eNZQK+rGJAD322auWGsJSgv8fXusjBsXb3qbqFIUhXJxzMXezcPsS+n0KOxNonLdHQyJ5hRaECA
QyUXq3WwaSb/QIXeK0mXsJUpfQxaBkM8kez8+UN+1TefTA5cF7GQyboI1uxk/suSqKrrAbBJFmv+
WurlRb8hy3aexuqaWTvbR5qyaCAkB/3AeNUC0VjBV5cceqSzm7FNWxVpuJ8H6kB5J79kc27u2LfJ
xJVqfei1kUB9EYey0/r58Kez9yswi2YRO3xVRGR1PJPOdBsxHw0VMerVvta6DS04JwKXB5kmRY80
FN+H+MzxfnkTx0+MbYusUa1fumHkvh5fE4oNUeQNGYpTV83rWRvX8Cl2YIj3NHIEptXsnNzq3XqB
5ZCuCUplFJ6cUk/usvfxrqk9kigKH+0uFX6muHbMoRMuh6n6+vmAeD8Ol14QMrJlGEJEOhmHUYF2
0oiAEQisResK1HxgjHRGLAG/VefmgWXt2BbnZ5bE9w+VsSdiNkBBRILjaY0IB7ulD3mRsw3qF6dx
s0JuI65TX55WqSTeJzHug8/v9P2OkMhDKlL04PBoLpFxxy8y1xpJq8KkcKUR9gE9oIRZhJqmPnc+
fh0B3rieDjvSxMEmYLf2cnMAhSQlfzzN4rBYVFqcVS2VRL7jf0dXJoqeVArUAgiwY6thZrcAtqtR
5vhgE0EnxlejDg8chs3nj+D9wDq+8mk5YiDCsjWXKxuuMZr+qsfxB8JaM1bBuWSh94vJ8bVOPpuS
+rPBdJa5TSU8TCbn/bAj/gA+rtJezi2h3TF5F4sT4/N7XJ7e8efKdZlWmQqokqH4PH66WZRrVtmF
FAEDrNXd1HSwAPNzBo+PniTbeo4YLBSoIk8+0QBcSiCAlnU16LVOJOruBNCnqYMIknB4TmzwwdC1
MAKjvOSUCl/vdGmKp0YjpSDN3XhMnyI9+VUIcJh7yT8MrByFX60K9tRhaoAuMcVgQyt0+/ljfY0a
PHmu/BM0JkBFJS1IP5kogppmJYtjDrj1oQyXcnpuhPTt4/zChw5JD72P9oUwpAjCpUd1EuA00Qgg
rRDsaysNFzWFDYdL1CsS/roFDR6uTMIBnFDIY3Jb8j9eYXlm+HwYaBy9eGzHA6FTtFiRkMW6MAmv
SrgUUqCWHu59F6C+R7kKnEZUS2dWqHcDQ6W/TEkIMS4ld00/2UOZwK1RoaCSb/UIMkAZPwjDSOCE
8V3JEvP/5GJQ5kCtc5KnRnN8i4Vvqm3fhAkI8Tpg9U7oaSTSj64s1w19289HwPs7Qx+JUZ7DGwPw
ndQY3ZI41CENjzGof+JXzDelaa27zHBzqdLPvLyPLrYoztiLKktl/+TO/AZWtABGfQmJ3pDWt4a2
2NuQzjKIUvqvz+/s3WKkMlfQRWA/xnqL6/f4MU7CiKhNorUEPomiUwwlByLDY97jEsuMfpuFg35m
lnqNQT36nE6uebIYCRnNmj6iGmKS/Wf3erIuSh0wVN6J910D2W4eaWNXkpdIJFRKYb0JQtnaAdOR
nTz9Ps8czvRRUPdY4omeUYwzupV3+wL+fYgFFsYB6ibxVKgGp8NfnCgRiQmm4JJEl17J7c+q8Nd6
AbneSsJrsnvKM7PM8lpPngqzC7VjLrucYU93p6NeKwERJ1QbBX+bCvNPyTpb/39to/7rKibVIKAN
KPUXHxgD+VRNBWyF5GQZWFSShqWH2xphb0h5WsyGm4b/6Wfe6jdWEkibCeK/C7b/uUm6+0md92EI
JwggT7mVw/CRibfcDuJY2KWk3DbQPM58BseL6O9/6WLAkfkSkNafziYdmReDL4QxVUn9oFjZZQun
hL1uEG9LzriW8iOMgotIn9Qzr186fhNcWaaETkWdHhBkzXfl9DAP1A48It9E1G7iUQ9IBJk2dZWm
3lTU8lpEFd1oKIp9CZvaNIZgy/ZZAeelrh+CYf72+Sd60l14/ffoFvWTZVlHO6mdLLgjFCRDrJPY
jQDQukqlIDJxhcCoV1aTEWVSFGswkPcob2DWYYo+870eTxF/XZ6iEYYokV3yqYIy8jux72Mu38MI
dKdp/CqMDWYC8bpqLCKCeuFcSvzxB/jPK3JKA9GtKu8OakQT6RNNBT6FhewparNxDXZ9LszM1cJJ
2VS9sVV8Q/s94v4n7HvlS37b1i8vLf69/wfMRyxeb8bcYgr8y+y3uKf+8++3Rff8eOTWe/0Lv61H
ivkP3PVMGCztnJbQs/3TeiRL/1h6QXSdaM2yK9J4j3+5R2X5H8wuLF6vI5ZKNL/1l/UIjx+WUXPR
xVEUpOTwR6BZdrfH86aCSXDRvS5rF9MnOr/jFYx0MFgXrX7f1DPuO8IpKsN0giqOxfrCzLPAeAlY
vKmutfnclPUDLDGBk1ZASMC0mZRIEgHIF76ni6OVYMXJMlOCrada4UyRS53TiBKZAtHoUhkrDEae
D84cCGqowUpxMk7ORJllVQcuKyKw0hV8Ap3iA/MX/IfGHxX5Mmbd5kd3QpQPIFkLETSJV+mZFBII
1Zj6z8AP4ynxzGLCWEkCmKIlxsZIaqV3qyYl3SXVaZrChUc76JDBCiwMxpUlFmuz0FFSijE8QhKR
tCnFYYjHZkgSwspiYwdlO+hSIk0mGCN1UNHoxZ/Bu9wJValpz3HOpvlQoInovGmaIgmgdEiqlmfI
DSIrCJBAJUkCgY9Z5LUEhivO4T7OaodVycDM3bolI4RUGLNsD1URzBWlbc7qOUkocVL+UooiK1xl
1jKi4UQlMKqfcTeH1aUeQGzL4bOQHe7MU52A1B3THjpiDnUaxkhlEtxrqKOJ1ooqWPJrKijXwJaV
A6sjMzvrkhVxAcT5ALNNsDIqUvHdl9oxtM1a6LdQFGeIkIEIbq9O0+q6q3pTt0dL7dByzVp3x+m/
VfaVoCYJ/MC8Uw6E1gHGq5KZzr9cjf4+7oJGd2CsCq2XoNvlnyenM2TYAphbvU7zXH7WWsNKndKs
63SVMIBLF109MrC2n9p8l4lMm6tQ4g+STIMYrwKJhYprikkjBGBDaI6mD+J3U0R2aauAOJYSskRE
nhfNmXFTgNxt7ZqkPvY6hU62A846k4eZD6RgozWbuWGpmrhLo89n67uUZqrhwoA3ypWZKD3l6FmQ
tZGChhSS3eaPFYARLKMB7fFCTSlChKXcmVd6mUTgKmUCNnDL0FB9HnwlHNYGhHlF3PaSNiqPwcD5
/V4si4D0QyKWyiB2rBkkw5Ygl1mJ130y+IM7tnWByCmdMbWNQanIbhdEylVujZW/qmezCBwpDvhH
zVGBoJAOZG7B4vFT4qYzq5xAGQlUB0jOCGmIas2z2tUpiu/YxA4bWKafOpNSinBIJz1qbSnog2u+
2PEbo5bHOIgNur1oimnvCebQXtVhwo+WQ4Rh8Ed8UgiLHvmzt8BRf1jKAIOk6GR/PQh9prpBXLcP
QJbEWwM61MMMPegbQWyEYJGUk2NrCgppYxppMFx0YdgZdlPKEckubOsGN+z0kbKpGjPY0jJVOWvV
mGhsi1So2QVZbUU7oxVNWPsDieWqlhID34pj/wUaUn2famWIVoxoNtwCBvYW4l0Shgqst/5HpTLF
2IZI4tgGDfNUXNSzMHu0MVPzYQxhs6T0MBSf4iXaiNaRCUecBlseMqiY6Wg2+Y7D2WK8GuJJwaFA
le22gLOVHvKghRmSDHORWU5Q5prAoUOPgXjbSZHFQ+NotLfm78RRCQvs2IL6Cpp68GE3TTIQK861
I9TVA6zEXJaIuan9ylUA+0VAhUotWCMMCg2JUZqIBA+ogyjVqCHARaHFK5QIbTKHqb0QCCq9hEKr
mgO8SVPY892Gxm5QC9I33cECj4ejshB1R5DF2qQfYfY5kTCp3hfBE6KQsH8YLb8usKsBLEZgXEjC
9xzUojyFblrWkD9tWRgnmNOhCsXup4VQZ062eSwEMhI7aHvwLK0BjNTdLDbaVRRkxKW0gaHeYW4y
0ougCVRlLet9Xa/LtBtFPbuXq56JzOqFXJkyuEAzaXs0VVgnTHUvg9GcyfJI2u9xkyTCBbCCsvuS
05Aut2HYEAWk88GEt1nYKzULEmxXd1QiQHtKAauTt992lpcGYIdXcksD7EuQNaLhmJbf3pjE9YFF
7fwupRYtxOPaIpXMd6t4yC59yrWmm6PFfjTFNKy9zAfebMtimEHQVPVi4cQkMR/VMiRFWhGyA16H
zJ9m0PP0oFGTE6CG6xzRhEoh6zUJ0+SyV6SZxbQhnrGzdUuTr9om9ac1RKhsWDcQDq/9Igp9O7aK
YdqymxcLR9Tb6qXR9fJez+eZ1pEVGwdEUOUhYG1ahoYo7rKAHFMEiqIVb+bEJzwGOvgsbjEYs3oS
/xXL7LyZVDyDdJbAA3Gkp6TyliTuefPU9o9CkZXPgQVH/iDUMuLeuMvLyvZjS28cDtySxKlzGBgy
QeMraJHQTQ9oMWo3KlgACsLjGp/SrCLkiV2h1DLtFqgZxPnBxKRkGoG0j5RqArQMzfABuIVOMGNt
hSki8hIaDsv3wnPv04BwLrOEdDvJfrJTjYDu3zTPCDA1husmaa1m8IK41B7GMgwEWneJUVYr05Ba
gl/JF5w3YpO28xe9amAi4fRW1n0X6cWOATV2bmWNOkIfuhq3JiQn6GOjGD6jz6lMR+jaaSenfm66
ZS2bhaeUZV9fdrlf7wLF/5ISEsePzIb0kgx5E36nMOWPWdeUXwcyU83VCJkGewRwoVw5VBr+LCcK
cmm6mwCFhW7ZRFCV/EaWrxDQjA2IzFiKr9IwmYtt3E7M/Gw+whtmEuWHUkDF3EBbiF403jIPNIsV
+b5vZbW7yxH/dWtBJ5OLJilpLDuzV3txnRt9VW3y1piZg6yMadFQK40CAcbYUrgZtVJpn6Oc0uHg
6K0hx84gWvPBryP5Z1iNwW2lwMZEMCCJT/4Y+kT9pF3HalMgC1tNPOsvhHXCakf0YiwLX1h/1QdJ
fK7VDk1/HdIPWFh381M6Mtw9+DkZcWlNSvs3NHLjMRlR1CAvCxE/UTxU9iJZwrzhZsrRKbCLGVYy
NbqtRg4couGcOrcNJbw/hIHUIFyqSxGtDxVC2yhIbbYDUBClK8wlQSxDFUwLWayhTB20Kf94Io2r
n1kdGK1NnFz7aElFu6NqAIUUDO8XKdQx0xhTosbMckV/iAokCTZDkW2WauGBWUUthC43Z4XdNrGI
D0LTwouGtOhfxNhRfGHrV2JwVLS1noqgyupoHiq7gJMvb1sBPO/Q9XjQkVD738RoaGBQWIX/ncwn
JWFlK7NxZfVJKP8YUznrvxY6+tPcgTaeG2ui5iTRpdGKQPGMouikYsYRYBGG4W8xqZ1QujkpYll9
BViOm0JIJKOOtsySmLxCEpubyEjINWuqvv5DzZ1C7YRqNBAlqmYcik8NPtSrtd4ExGaT4ZTtVaU0
13MikGjlj/OKVIXmf7F3JslxI+mev8qz2kOGeVj0JhAz5yAlStrARInCDAccMw7R9+hzvIv1D1RW
FiOoYrR698wqzTIXYooOOHz4hv/wR+UQsKKMB2KKMsA8IDSW4zTHUgbM/1jqCzGGdzb3rc8ctyuo
NB64fAj/SKl34LwLb2UQI55pBB6XRF5Gp2cFk4xVTBz9UqJ4BV+Z0gqlwBlFOQhbXXk2KgaDXvx4
lXTe/qpCHSmvnGZy4IRAbZJooh+AoMtJ/ThpyiIaOMwXSmfaPigxus81veQVmsvi2//PWMjIUOJD
F2mWxngNFAm0pA5lLGwU33Jv2czMhqr31MtWJvjKvT/WLMv6urTHtwO1zEDQKZA0M085B4pW4bo2
lJhDVpw+9ugUxK05PA9ZVahoYv64Kom6kYFIqr2TG+4TTm/2KjJgOgNV4lzoXfMRLnLzrcSfA227
Uo5nHvLtF+YZHfqhNoVBhx11PCEYHhoi7Zn8RLhi1WJljVtJEqxfpuI/JZZ/cBC8WhVvSiwP5EOv
tV1e/vdfBRbtA0UVChezeoU7N07+LrAo6gfNpMWGCB6+T0AmaX/9XWLRtA8aqGp+DPtLp/rBj2qB
Q83/+of9QQP8jCYMG+lFLsb+E20X/FeO1++MuaftgZ2QOxNxOQSO10apTqOF37ATpyZK5H2mXDpJ
YY5XwLkIqKTjyelb6YjxGh9JT7uMarx+/D6eGYS6lv90In1IsR21g1sU8INPCTH616hPy48iLiLw
lnprANSyKpx9oxAuPKJfXfNNKHpl4Oyr4Amt6hHZqqdVSBymVtfelGjbzkzuqHGIsJxCLgLTFLdG
Zsp2q1dSLVcj0eoXra/N8XsRjFJ71NokiDayxu9tEyZxNFzZbhrvPMIxqKGJZlcfCw2CzKzlr9kf
DUVP01WJ3eDaHNMZeIEP0LBCaR1HGr8Q1L3Bj5Yj7HkRKe3OHrWu3CTo+mrrwS605FCbpTTxAyZB
D1rFtC/VMMyvwjJJ5Tpx8GbEx3mcSxJRLZ8I26dq7doNCVeYivRGwCrdQN2NgcJqZgI0EXtqSgwk
XkY+rftYduONbAm1gYw5CMMC7uu85dRGpKJjhXra5RiXReCbldM+ZJqVQp3TibXWUzWSHy+4K7v6
hwgITnxNscuPVj1Y13ExxK21rqMYdBpY+rC9o6Gg/fDCOKD0YPbFT4T8wosud4j5Emn2q6op3cyv
8DUS65IyQb5A6eoHNq94QlBqqlOiAgz8aDJkGgaguL43i75I5D2K8Z61sUKvgwdBg8VAKDQNUhI7
b4p2XmBNwGWTpLpskNfogI+WGDFVKsqyvjUG4c82wDJwQVbFKpBjFiCOS9qK/UjiJbhpVFP1o+aW
jjY9CQqN1ma2aEG23UHkUa3JpGtK2B+TbLbrFhDZkdvKRwxFkrC3lyEW959rFC5hm4MQ+kb98yL2
hgL0HIRrbJOCNr2vOsGL1amZVn5vZBDvU8shoLYU9ZGYuxYXcywAlALp42GhG73z0YaQnfr9SIVt
gYl6NPqGxHHUruyaC3ziagfwFwwl8agMKd3ZpX1NxS9+nmI3wem7iMUdqsWxsaLgIp4yPB4uwgjT
g1Uw2yYtDfyQ6tVYZcXnwaJxlYSImPoiyp1nvYvhd42TlzyFHpUV7CFzgnqHDM+vUmNOHyNFwXeo
tEcsJDoEYFGRx/MUVqMd7ro0jGEzqUWSXGB7FKkLDa0BtPjSQrnRC8tsl96QwAZKjKbfJZPekbFK
SlW5CqRs0SqwixeIDhs+gTtw4Kat+aoV0JOvhqekX5QGupY/xCnxtYGQ6lM2GpDHzBxToYSiKQKw
Tu4EW1foXY5HNA5IvhvrHuLGcGBDDFV0+95IzEDFtr5snqgzeVjjYaWkrScqAhtv6CLL5x0ca+P2
qtT9EaRO7QdBE6GN1DTKR7pM+Ib3XRw8Z3Roq/WIwKu8nLDkpv6mGQ1OP8WQ302tEl2ZWakATJiy
5HmIzPRjlGEGDM/PY/aaMs8PITWmlurQaG+mRO8yv5Nq9q1to+orK2ZQVyqavGJbcKKgIRsG5d6p
c9iBBpT1j7qXoOVE22Owfepj9pxpFMqFiTvTM5ZWBjaiYWdfCuygoRRmWanju0X3akWQIOutMzmo
MqDd380qitLcFCSoMH+6IdpkpJ/pzhY0X37FEf+54f8Bovi9Gx55pvgJFcfXt/zLX/l1yyv0dD/A
80LMFmIU0oJzePtLwo3M5QPYUwgmoAz+6rD81UfB5I+4AFAoXUjaKS+Y7b8ueYUAAEOh+Y9p4M8C
mn90y790+v/VGWYIOt1AWlUyKRefDZNw5nVEbHG5U55vutvRxPUtpNKMndf4o8vi/kdVpc5OQwgH
iDBI9VQ1oVdpde73rU1xq2q1M9nOCyPi+GlsYJokHHTgmUV3DldfJRwa3ll5FEzpLVSGaSEVY69x
e3warAhHK6WQW7ZCsWxjLV+X3tSsykiLl7HmbZWp+GokgBaamnYhQur1w2BkctNJs9rZvaFeNUMw
XKK2ALlckctXn/w3KcwJtmGeRSI5wyJ/ocGuwoU6fu4hQSDS6ZTkVi3rXVZQw8D6AkG3Gm0yz0zv
hOzCnTu5zb7RO++2cLVwjTtftulLq7+guy2/t9zKn8oswHlpn2va8/tPqM9PcDKzMA7JrgzAAESc
p4G+QMYac9zkFqN49WDmZfczDhCMiiRo15nIcaGiSc79CGtUa2uykolulU2FAy+JbBnVdXWDJHh/
h695fe0Uk9ikHjcEsHuYUGperIe4y1AHC9WbqmnDS7x6xpXdu/YSp5bg4v3XseZl+fp1ZkqFY6BF
o2s6kKNTJaq4TRyZkg/dgCycPZtQ98eFrbXMtevmwTIkzEPDJZoOtaUE2kXXqE+QxuybuNZKzH66
EYg6wuAbJ8O2N6Rrcm01KfDIQLQQzaZS+Y4LvRug2IlTNKHvRhms4nZCwvu5GGuCirm48VBa9wYq
4KOo3csK2MAGO++cxllDg8wPJoOQpszExTCit75w8Ut/tJ3KBcWgdNcGF+XjlAzmQ1bheOYLQ+Ey
wPWh+BoIxOY0vXnme1EezRqC8wU1ce8aRA8IPK+Jy89mg6hfEHZBu89iTZ5ZL8d5IWC3GROOGA4C
GirswlPGqJpShw/rWNxPGhaZxaTZaywNzTMiP6enz5thTsobppE3lisicd9McblRMDLbwMGd4QUC
Lwf4ulelFn1lBUa+SML8UxGoxQPSNg84Znx+f0m9pLqvlhTdTzrToBs5i0HLoqR2vIdNpx8SY7TL
w5RP2qo17OFaYHcDsV+4l62m5T6HuNz0A3YJVtdrP0dPKJc5R9ZFKtHNLwBw783Ks33Lmecs6btl
jAfRTZY0RU3PxPgxgH3e6Ga/zcOevSLt+kLLU22LwfhsleQKa1FQ+82mJn2M1G64CoexvJGuO9AJ
SGDsl7V662W9duBfKE5VUn1Cydfdvj8VJ+BLvr4L9sYgJaUFNJO8T8okw2gbhEZDcKCDR+VpukqY
h5rsblLRueztvV12VCcT+knivspt/8z4b1afy3egvmfApgcqcArRpqvW2I2ZmgfacNUeFX8UMvDI
trMZpxaM2bZXg/g+Vopu1cc27VPMD8iGmmTJn0u/x1/9kuZu/0flsHlaeCyUgknIYU1gdnu8QmKA
y61RD8ZBaOOj3ejatRVH5u79lz85qH8NwkVsMJb+y6v39RU4YncV4KtIpyd2jQ017sWAgcKulc2Z
zXdcnprfBuYyeu2z0AdiQKd4N11NXHqGqThMSU7uKwSF9kqm0bLGVuUTjpzDmVsS8MfrM5sBOahB
MwEEefHknr/6q8tdAtJoM0LpQ2jWK5UsFqMXv8ntH2R/SxnnS5gI+Zkxf7OUUR4CeU+oBGSUaubx
oEmpplC4u/IweHSXJolJvetPst3kQ/3kJBr2Gc6qrYylmkQ/dT3fvP81377zbJ3gIAU1F9je1Itj
OzfryOyHQw9/cdkV9niXxm2BmkvT39SN/sQj6XvTbbtze/hkD0EBBfEPEBgCKq1v1CmPX9ws6Oi0
qSFvSN2na7WM/Rxe876HYYG8TDfmi6yOoefjlbue0jx4NKOwW1tjWm0r3Nm+cR2J2ySo9DMzcoJF
BFcC0A6oHWuBwBax75NzFodEdjYR8c3se3IHgd7a51Wv+zndt/uJ7ixGp8GiCVJjnZXehVPTDU2H
/oebdhjOOkW8bQla1pFA6WdSofYDtdD8yrK5Hspy+lW6/LfScC817lfXgsv2oL+GMg3lKRRgT+mT
CkUATUkn5aYQnV9Tq1K69lKzrjyUGvUCo5lGX/cz9DubznzCk7UDWQmsFMVZC3sItPhPSZRBWFAs
6ZvxZsQ/1W1Ge6vXnPpZD/KupLCzptJBwxoV4ffX7MkJ9DKugagHACuq/mzV45Wj4aPjmlE03Rhk
+8u6FvVKcWokrzxot+8PNUedrycX8xICDGRTwN0aGCOf3P/t2GuNA0rqdsxU5drpIQliOLRiYXu+
CKDGj+bw5f0hX+Tn/jWmS6g+Q0utueE086lOOX85KVc8BnI6kOdPCyMXLmpt9YRcqyG1rZNN+QpY
Sb4zqtbZjbX9PVBluBZOARdxkrTBAIusgxyCnqLm8TkSyYsU2snjEaHrCEhCC4RtcXJKWmBfCu6v
8ZAXzUehoaUctjLGMWj0Llt6dL4e0oFWWzX6nMRjfxmEcX0dt61cYjjeXzhZLFbTQDMw7kt75dr4
CNr4GtJOL+roCzo16U5HwMdNYgfSml1e53oyXeGQhOjJYH5u4a1AyGyHvYGj8rnT+PhQepn7F5jz
fL8hknkqpRzXkKXVsJsOWZLNfe24vTD6nnLrNNDsrSJTWWe5Vu8T96kF+GRGJUwCr83vWEQf9RGL
Tj/Kp/b7+0vieKPxVHP+S5+LZQiskAP7eMEbVtUh1zdqB/qwxg/LbYstdA8gW3ldrCLMq764uZBr
LQB88v7Ib+aDkedr0Z01aEzaYMcjq85gYkshtEMcONla4hPkD6N3TkvzeEPP7+dwcKEESNOAUP70
/YImpL1dufLAEddtpGE9VjUq1oZmK7/KQP/2tDzez79GmifTnqUl5v7E8fsYtgTobgh5sJok/GxR
o1qB8LrQtRgDJOrGceS1xZkxT4HbvB60MsiR6sxzn2WJjwfF9536nrDaQ0IusbYhKd3aFeB2XSjN
fcLhs0KSsv/UIlqzUuuu8d0I2wWsqCmamkO4BZ6ZLEFN1udOmnngo6388mDzHjaQU0OK9vjBpn4o
jLoM2gPgEwKQWNe+xrrZXgSBMe0EWJ2LIM3EfKdRgVXLYs/VklA6SPVlQbEiIgtbZyYQKosq4j6r
mycRus8mar1+U4zn5JZPNNLmj0eMxBwiGoqDACvy+HH1grYTtlryIPXeolvQ46pO3zfcOFW3dmVZ
7dmk+cZ0pLn2MNk9dJ0LgqjXp+gr0BCo00C9dpo2RZeBUYfXZFnNk1U1+cby4uAiD0vxrBdxvg9l
hwdhFcYXXkmRoDNn39DS8i4jvNZWZhuX11KoXymSVp84GKS5oCrmXBtZxHU39fI66gPv0NF+WEfJ
VC9mpOC+rMxqGRnUhuM2j3bv79OToOVlbjgeYFLOZzNL7GSjhoMCmcmJqoOjJg/eKIJtMFbmvheu
3CqibG7CLFK2Xd/eWmKaHoPc9b4EY/c5dWW+5uBtVinGucg7YN8+eil+bzgy7ovG8g5uCYbz/cc9
Du1/PS3WDjwprHLukvlAeBVpg3vKAdsq5SEbzWbrjVnpG7GOsiCmiMtmsqbV++O93fZE9DQImSCi
e3gmJ+M1mYVlcFAeSDXAk4yoWngUP2TsUYoZG3vnWVI/845vDzVSMc5q9IGQ6obefTxm7rgUbICP
HcQAPELqsY6OtklXxRzU5fuv95vpRDyGRiwIDBbBm+qe0nU2GmEVSE1XLJQkCa9FkvZ+TAdkn7VB
+sfjzUgPNBjRI0O69FSZx8ntKCIOEQdo2MpDX+INCVR8XIxq2a00NJiu3n+/N/cfMTkC4agFkyq5
ZLfHU1nXDWabXUzlAzHW7aRJuNdx1K3tGGXE0g5A85UQXaTanRPMfakjHR2Rc6XBNMFqzWkhGcvx
0IPd2kgQ8KpYAvRfBnQan7A4nD41hXWtVxadUI7WdRqr+rVSxdY6tUprB5wR6ISmtAul0FGx6Yr2
c6qjgjjYtbEwoR/is72x+bXLYfiqaFw8gVvLLWrrNLyAFD+2WRc+tqiwZAU6tOzneG1UDR46VAb7
bdY37YWYxBkR3Dcrdn7XWVFqjjYgGZ28aymDMe87llEYZTXSWUG8RvDSJcjNxu37X/TNhjwZ6iSE
D9qxmAKNA8At1cFXsvpzWUwxqYP32ETVZ33E7Pb9EV+KHydfkkyF/J5Sgomu1MkZYHZaIuzRzQ4s
VXU/mK7S+hnmsJ9tUWFp2ULlMRwor7LXbyuJjCZHhLhWczED4vJo1eYud6HiAvk0s3GFMFS2UZRG
rr0EFa6yN/CXqWN5UWE8iuYryuqT0jzPqcXK7hShgsScSnRmxJRcIMMMqsYV+yYvzr3oSULIi8F+
mW8ATjvq6OTXx0tWKmMphNumB/zGVg2n4aUGUQywsyrXRa4MNEPNe/C8dOHaDFFbc/j0/lS/OY7m
B0CwC+U5NATJnI4fIOs76vOpTA+DAoFkESm2+Zz3SO0SsDcfxz5PN+8PeFJE+fXKgOzozGg0i0iH
j0dUobs2SRRlByOubFCawZqeN0q73MxFr0HUVIR5XXQyXJbmZC/iysSBNxrOlcbeRnoz8eilk4am
NXn5yUHVSs+hXBJmB5mM8ab1QHSkpiNwt8LOGZLgsx4EiJeGg7sKujoA12tRUe/4TEFq3YH/d79F
ybnP8XZb08kjjaVhRZXFPRVZaGu9qGEtFActttxHVF6wbO1t1GFTRbt7/0Oc9MdePgQVeZJDcmZq
KKfFCNBC1LPIGQ5ljWyRcCMkgEY6LYvQqkNj1cV5uG8B4q81lx1WgaVZw9xu92MfuXtQLljxmAo6
K26RpBtNC2vwOSJg5nQqcY2cds4c8PltallbcBziz6QKXp4fFtNcjUMjEjrqyblkakpQmghSHEwX
xH0xwDii1nmOJH4ifv7XMHNuD6SNI+nUXZPTAL1h2AWHTgmf487Z9rH7KCpj9K3YCretpTQgyuPg
zoBwvFCCVtuAwRo/phR6/EzV5ZlY5XcbyOXMn8VoCVjIgY43UDDRFos90LpKQdqdp5m3SvGG3sel
/YBJ6HRVjDd1UisXTjU96Hnfoiv9/tI5PbYo5LBMkaokimGNvgDRXseEoaK1utKI/k6jdrBqm6ld
mqn6E8PqZJU7tdyEquOujQLYQE45K8/PgUlPsiEeAB0F4GkAL+nvGrPJ3+sHAE+R0tFT5aFsOnCe
Uw9Yt04+FViChDVKWnUSmcvEBsKOF3X3Z4n2r8GRHSQPZlVQTzseXM0aK4GAUB/CIf6hK6N5SUE8
f3h/jq25mPzqDpxBsjTNmGNe0gE0e1Jsti0J5aW32wPlVXdjmEixw9MpFnwOIRcjnmZEUra40PRQ
IBsU4ZaK4QT681HwYJdTekiFO30DEJ9eIxs8bAwtDT7PkvlfQqQRN5j/RGsdsOwaskm7dpvGggah
Y3SU1/liLtpsm56EJC/CmyDoqZ22XX0xRE66cbToc2dn+cYYHPQsx0he2+mInlGA8D/G3d7FNA3i
Khowb3NCJ3noBsdYqLWerSMdv4igQpIrisTXqlqL8aIb43rTAcu/DNfvz6F+Erowh6bKknf5VFRG
uG2Ov1SO+kxtDMZ0qLz4uzG6+HF4irrPcg+FNZFP+pzXuwWAer3fBOFYfg2j+kvaUjOWWRo/lSJv
rrpSlndu1AQrIFL1WilBI3Uwsy7KonVRMBH9DZRiD94OqruWHjg92qmjfmV0AZ5q4K+2UzWpZ15t
XuDHq8Pk4iayJ4mk0HS6OoxccfLejdQDuUOzqJNBuSugytz++QTSZgGkjq0w9VUc/o72mR2rvTcE
Uju0GVKQQ7wKR2elUCy3YQG5WnMfufZWGcxNzLGX9sUCAtOtlm+K8FNY3xRAwxbGeOX22qL1ilXY
bDPZPKRxD28t9kcwdGy2RWn0nyxu/DMH5W++PpVZgOaGp3FcIW99/PD92IeT7TXuoXVEvnRwFPSl
KwjtTX3IdpOBULLMxhpx/k5Y0UKnVbhAo15cmVVtLmyT6g7Yysgvk37yq67fT5H7vfOccmO1lreH
ByvuOpUmg6uo2Y/Uk9GaW6iDXdqFS7gutDp1vd+KxMvO3N0v/bTjzz/Ha+SQkJbd2Vz3+NW0BAOU
KNKUw5Aa4zowREN7OLyFVjrcTlNXXkkl8j7V9tgsjR5yYe+M1nVfoegrRrrDsRmvK1UdYW9Oegh9
yRAJHaTBxuEszpbvL6KTmIZNiB42F/XcqaF4+FIOeVVAcFLh1L3XImaoKBrFZuHtZIkJb4oH75lU
5bdDUTMk+6M0zN44npZwBCQfgvM46HkSkH9V2QZ7extKbdEd3n+r0/jx12vxXkD/+YdL6HiswYJz
MzWlcQB8gZKaGWo40YQdZSP1gvwXJV4R7zI3DTej5n1qvFHfeip0xibGFEHX2B1qIv4smn95Jtcm
mMONGUWW0xaIKVDKsSZpHOKo/0ksXRb6BgbWXQZo9MxXPUkcfg3FJcwHpTD0xoAIknLkWOAQDoOW
f1Q8Fd4nVMSlrSAe4YiwO6eoMUdzxyueE2h2oZnLNHDUTq7D0BSs+KnwDtBtxZOteB6KRG66LOBC
ZYCFU+3z0OtOvYyjYjsFrvLDtTp3WoBFniCgkXLclpChTOBcj4rqBLspjsudRgGU1ptIxjM79O3N
Q+2DzhJV0LlRfVr/7Lshp6Y4JfeTgZiWMun9d0MrjS04IYOGm97uZBGfk9I/DQ35KNxyIMaouRLV
0ys+XpNd2U2e1uXVfd3q9i4RtJ/ywi7XY66A80ay7bFoIWBzLJfLVHjyBkx0tDJBv/36XP+BcP6D
dt+rg+INSeO//3f2XP/X9vmb/KE8N8rVt+8ojGDMewTpnH/F36a8MDcMOk5EspyPc/bxtynvrHlL
M+JfsM2/EJ2w1j8gzWxwnCJBPaM2+Vv/hHRaBhBR6GQuIkA0famH/Qlx42TXMTR0ONpJpBsmy+qU
42SbYR8gFarsFKvNsQhJ7JUtAgyBcIbz2sCY9SI+otD/8dWc3f7a1q9pXC/4qFe7fdbO4fymY83U
oOL4RuCwmVxYFEGy79Ja3pYqBGyqA4F4pGqUf8uKSAE3UwqYFEHT7BpzGDsfhoyW4lOUrjD17cTK
LDW0F6iUwzjQYNtGRaatZaaKzwACw2hJw7p8NtrWROeuHBKY4nH3M0JH4WFEXOKnkrQbM4OT7gda
O64SLW2v7FILvxcy/0hrqmz9fHIVFxVkXfk8kozdIvhDx4WmFFobebvo9L5pFpZaJQOFlQCPVswt
fs3UH220m/9pUjLvo6Dvv4n/wtv7v//PvIFuZVx8j8vn1/uHnO/v/fPBRCluJj/RYEcgfe6l/No/
Nj9BqIqreY4D2BDEAn/tHw1EtMkFOW88CyTP/KN/bh/1g0pZiu4DFTmWu0mMZf3JBjpp9oDrAhVl
Upxgb7s6SlQn91ZGrDkWVbsQsel7fYO+Pxoyg9+bxlbNYnmVBrN0Zt/MzocO9f+dk3MiLIwpMvaI
yncZBmFO/lEdwuqWQmVIbSUcp69j1SlLRCzEg2mDGln80f7jqdkRgI9n00v+ywlzfJGkpkA1wvnS
WSUim5hcYjQVhyNizmmd3IUGnbqISvkdMhEI3eQyCG8y165+0tIxrozMMGn468MnRZWQuQfbQdul
crWLAWkIdAiUrv/S5WXxMIP2zBUsxnHVqLF9idqpBoEGM4rvMrD6ZzUGa9UXw7C2WqN7SswuvlLC
wFl1EfTOhZRFgv+BvkbyBZsKABUKYKgJ/MXCDaf6p5UGrl9St7s0MsVik9eK8N+fqJNrHjwPZyOo
RlSzsO0FBXc8Tw0wfVQjmSeHQFv1rqMWqYpUChPSNhrXmvbPVtUfbfj/N2f7/3nHAknuv7e3f2iL
uI5PDgL+xl8MSO3DvGlBF4P45+aYk72/LtKZGOGBJ5qzAgcY0t/ngOF8oHyG0CS0xDmdmkFRf50D
hor4FL4zwMoQpgIS/UcKU8fVKnDUswgcvSXMG9Bfo757vErAZU+DOuKCBxUz/5olPVrgZuwtI6yk
73sly5ajnIZbp1D7C02R9ebVPP3mNp0X4b8u03l4Wgx05UgUUSClXHk8vDkaTRVn2A62la1di2Jq
n2JUpe4hjskzZYk3Q1EV4zCepd5o4qIIfjxUrgSoOPR4JRhFghNkk9g+nuDIiGiZd+at3kwqKMjZ
GYiDCsLJG19lQxaDlDMQU7Vq8PeaAvcu9ToUp6LJAobIkA925+baegwj77nu69HYvT+xJzkgM8tb
csDjyAHCnVP+5HXruA17ZPXyxRR0QKp7D1lv3yqy1lq6U2x6iCqViOCP5bSv0eH5YmHtrS46Iy0/
QTMF86xUzvTDRjpIXxW9xGni/QdkOxx/eeRbZ4EBtEBp/pKOHH+OmBaaNqHJBOJ5qq9KJen2Sl7l
Z3KzEz7IPA2zMwWLFwUYzsHTBVa1Selh3gPbhygoWNjuMGKH2U2CyZC6+sUZwvgmbxVwf2aR99NG
7UoPEI+Tmz/6PJDRXSz16K6qii71K/iQysoNY5kt2zxR75NaYHHf8qu5J0XmrKcprK9zz2mMhdM3
itxI6t/GeoyMLllUkA2/vz+Lx6kuaTRtOkSRuQZJcwmIOUFeF5u51rGY1fDG01v8dOxUdSmeWBRV
aMGu6ibqz1TdTsn+84D0dCn6ArlFmPa0tACvsu1dkreFFqkbxJ1SCjT2EnbGEgmYr24g74VrQROu
F54wv/SqvVfdAHO4ZlPYxVU4T2KNetn7s8BheLSWXh5qtn+lKQuYwDk5RUj2VYixQH0jacX3JSfZ
Kg/G56lO3YvB7HQf6kl25no9Xb8zBIsEmk3BDme3n+yvqYuKITTpe3pQHHcob6XrIqu7M5CF340C
/IOBwC2QcpyM0tJqqxMda+MqKwvf6BvDD+z6nAT070bhFqAUPSNhKRgdr6JxMHELL+ZR0PTZaVZj
07WG5/v+V/rNKNxxRIiYFFAumW+712u18uausRRsxbj6lptG/1WrpPnjzCAnvUO2hENdHXoa2gCz
F8xpDwqUTC20zvouvZbDXo16K93a8eSVz7aWWX5XquFjjSuwug1NU9GXWTqhtRlqXQgZrC+z/rpt
DKHDeYjNZNGqqSOujZl0vK3tZAS4OGGyRF7XhK6fDLKBPz3UcNIBfWbWXd7RWrjQbSyHL0M95O/i
OzuW+yiwSq6eUcWhnZZt0m5rIymoEckIzi2AAfNmqsDjLqasVPNl0IIBC1PpeZuqwEkZArfnVIsx
tzo4BGEyPDWWhmipbHqKxlMuk5CNVfYhetihsR1GOWSPSPSMjt8IR6kvswio1KE1KPd/DEQUUnyD
ajHhz6XJ796gKLjpSpJGX23sJN86cYbmTRrLqENQR+1N0Ht6ToVQ6KWylF095msUFl0qiOYkH9US
YbllqwZhgwBXad0UMCzU1Qilp90HE7WfZVoAk1w2GWJgV2ZZV9Gy1wcx4opkUhkzCdYfXHtqVQwC
Iw8PmhGM0kIzx6D3q0R3q43eQEVbBjTjW5QWK4XrG2EwbdVrWYu/d6eRtWg14IRwyoSxowjB/KS1
Ne3c1AFDg1Ch+lWMuQCGG5vYVpcpRcK1NjSwysNynkEry7NmNZKX3zXDwJUXc2dfj2j7DIuQKZ3p
4o1bz2x6JYVHP3VfIC6lz7I3UMRxwgQPNcHTf5SdZBFARTxozagpN/wyGWFlo9n5SqZdPmx00HDj
CjmA6THV41G9GkQCek4bChXZvnEo1ihiF8FOrzmE9zq6gDQmpJFmt0pXV4B0Uz2Nl1YSpbOJY6t8
1qQngJOUVV5RxJP5F9fo8qcAfBP2TyYyC1cjmlEI7SX2kFxrYqq+IMqXucvcJbbdStj3tITUvPrR
gQhPF54ed9t4RmgvwwqIkd/X2G2JKSoSJt4qBp+1hAt0YCrkWZ0Ldd2nqJ1VxBC5bAgbgQbh6joY
TxY4EmUVNQi7LYZcidp15AxadlFqaYc2VNIn+15p06dq5NbyxRRqDXAsEw2Hwama1Mf+T3DuFTWX
dCyc8NvooBS6tSvkMFYw5PQnd0iHGls1gdagzBHPXoZq3lzn1VA4u9IIC7mH4jF2t1bmUXSp1L7Q
fT3VA53sT7oDEqMwdpYOHZRgjdAasIawKNHdsiwAVwsdoiTMSVp6w6YYWwR7aTjqX2xERsvboB7D
4KPWIFK3BzMT7MJcp9jToqxQ+XndFZiAp4MOXrOP7HIR1uCs0RtE5j/thk4sg8HRujVGJMXX0Yv7
OyPKIh0IZQDyb+X2lUUPLQ0svKHrxrZXZVdqSHaKMZ02UVqa0sf5vMk2epTiGBijvFXBU+0cY+sW
7dQsvNEtd3FYp8UlLL+BEIgz0/NdN6KRJNqQJtcAN6hdGYV0L6qy7ug80oVEtRSH0OsM2WyxlKaI
MhgBuTnd6m7rpgtXr8wfakKSvaHCFUdrOxkixDmFwP0pSMsfsdE4VzrCh2JllCr3cDt4yUorvFrx
i8QtL2zkEB94JPxxkhq8IZ4hOr3NNKtx5M1QRosz2bFtEwlsmP6lfR8b0twprkSF0lYz8yotnQLD
+YB2I+pjZRou4yyhj6TGpbfXo0zIK0gSRENJZEhjp6tlcG86E2/c5UaI5EerYQI/ORXW32Ls0Z3O
IDJTsGknrLQ9bFoMq+yrW2xbJntn2aUZ+thswny0oRsEi9yuq2/ScscLNddQmjBF6mh+10XZJ23I
PTGTjuRmQsLNBIAXGdU69lxcK6wkz6FBBrC4nUm7mYY4RtVAserej2CgYt6u464Rtaa2Z2/mxqXt
KcpFAXkIi2E8MO6yvNLTdVlINEzCvO8hLDp6hhBmgmT3MnGThgrEoCs/2Qs16uaa/U2UyO1BDKug
2Dp5ZLNlEYRA4iJC6xQHWBrfi34IxxS5C4V0sLRDDLQwykYvasDs7iv0bk33owjBEUgiXZMsLOC+
BWIyuXI7gkxLfRV+kOr/X/bOZDlSJU3b91J7joEzm3X3AogIDTlryGGD5cg8OuDA1f8Pyj6nFCH9
Cste17Iqj+TCcdz9e793WBnzu1UrGe87q8mMQKM3OYYyq3p9p/IW+f1ArO8nRKhufWUlIjVCW2s6
O+gbR3ubxJVP8vy4NDexkwmsiI0sZeGUY3ZbDLN35xN/+qsasUBBa9oJ/RXV1OwFZrFkRHWlbfJL
ehNyRbswq/uFGxzOq4m0xyid64VMmCw2SWLREs8L4rjvsfmJ5SuNjxrXYewJ3zmtg0qrjCdxV+JN
i9uyXnmf16Fr39taWd81hbSMsMBsFY2KLtoutJsax087dpZlR3CJ6b1327ycL4xxtorDopZeO2wT
goGQ26irVHY+vTivx4LOxn/yezVZ2A6QYNUVnJ5ai79m0Y1+0Ob2SpwNbdvYIUk6qKZq8hjTZxsR
xqhrFya3fo6pkeVrBshHizEccIS8Xf1se6sk/FZvrHULQHD8Yq63XO4ej8ayXzRcfFrdTd7hRFLP
NxoWPHixwkYb3KuG/w9TzsVIFuxka3fhKxOlkyxlNLvz6F12srFBBhphxuyyizR/jalFoNzcJXhS
72SROX8rHP8DLv2LLu2jO+6Tts3t13r9Wp+iS/zIb3TJ0vHJoNWib1RJaGAbHvobXRL+X/RhaGoD
rsCR8Dd+9d9tGv0vRKYwD7aoW9haBhXMPwDTZr3hEt9EYU5UBBoXtFv/819H2hh58r+PGiZHxRmK
W9TvQJGbGo1mIzT242s/oleRkPjBVTqJ83mXx5V+kXUUT2dAl2N8ZxsHCQDbOSYO8Nft0+wH7otL
h/lrHmQ5FlRBDrngu7WuzUfciVX06A08A1sdlzK/x0LvuinoCX2kpX38TIXgstU1Kg/0Od2gAMg2
K/a0Z4jUx8X971GA5Sjt0TXBxOX9PS6YUkkuBMQXnog7zntbdhjrcS1L3xYe+1zgcVs781xP5nAD
FVkw22KBxHNKUiiEJb2uB5TJkfMOQZllM6SB3IIwnifzxcuTeG6wk0ns9GVViynxoDW8ZT6UXBbu
isTUcSino3AG/XvyxtC8gZqCAP1ufLPcj+Zy0PV6pHgKzLbT3ufcHKJE2X+GMfLGNmUdcl93a3aD
Zm6P/IhPYlQLcnki4wOvXfLrgjsQAJCLkxu9nD/CH/53qG0s5ExAxE9oNhRo44ITfkD9aFzaPEzI
B63OfFTPTRv1OtmJtKpY6icfb1mNdolxfhH0rQWLasQIzeAuegaleyBW/xsG/v0wtCkwogYN32IY
judNwBiDOlOUQZFgKBz1cqaAZhLbdDhQ8o7kka7DBEw42d3XpCfR7lUx1p1xmLsWanhFAdzfipmv
Payl39V73INjSvIJh+elNrwpMAbYrxRuRAGHwzw4eMBiNj+Gftf0eCe7eqMFvTKSX0pmZhzhZd7g
wjbl/lendLuFnEgzW7n9VfKDn+tdd5llK4Teemzczwn+guMZeHR74tMZgaGBzIDGO4TWDfJ6tJLY
DRKZYt3P/b3gpmIvjh74blNisTMUH5zJ1fBLGY29nHUit2wt8//IBOLhlSA/Bj7WwYW2BXb8Bwxy
QiAAdoJDMI1koSiBdVNpZ1bxM3uAuWmODD5OzFFPt7hkXbUJX4wC/H9cQjEJ+xrvtCniKuR8f3m7
ebKbbqCTTUOFx8J/5FROkDt4eWMIjNq26Osf7jxhtlfbJr1Npzezm9qOhf1HiNfDHFooNil0kf7A
Bj6ZQ62dsybzGNIwOJFGa572WeYtZ46J029UYOIC9It/pQ3fC2Dt+E1lFG6ZacTbN6oZRTTamaQK
dtV0jm/+dCC8HTgVtgMJ2PM0KqcvQNZSLcfk2XDSK2O1jcC15Hzz8nt6bpTfFwbo2yy97T0+WvnN
XHdpquEh7vmzGYwjxkWmh0vhH48iNvnnbwMWVuDxKJUysHkUYxUsyqmuG5zWg5Xc6Hcvj7JN/eOv
mAaeufGsIMJ4m4fZyXmQ+9mI/BMYkuz19j12XlWkjWL5YVQ/xFZY1anYvTwiCpnTMTmCPH1z59qG
hXF3/GQ1iU62ojLFg7cHJJN6jX1oWtXauPNw3q4vvdF3PlrThIW+iLsKCOShkAPt7g5r1Y5kEuul
KC9Sjq9xNwGqeVHnJB42+X03VrsM6NbbSZUPE6781fJN+oZyQ6MSPe75TV/8WjtVWtHkDL2IPLzx
871jYgEV+OYge2r3Oimv7ALVe2S2ORCQgTYCw4Fc4LNYrnUb1qtrDURgmOrGRmb0JZGbFf64pKLD
1T7G0HIm1eKiF7VjBs3QAxvVWh/3u5J+1c/FaGHFako4SxgrtVHSW9csQ/hnKgtwaSz0cI6xLcbL
sEw/lR741s4gIzgHAujaJio7ox93kgzDGezAIDhiEQqLc7+HqX5FrDxKxbLmHPtSAjcXYTOhP0Pk
hnM41oxpuse+vtdfe6vlfrNanFrvfH30wCEGZUFpjRvqQJLajZqMnSipnXG90hHnIZG28YH8SAAZ
9Tk+buy57lpnbZgtht0eEOurJkjKWYGbQIUPrcqBq+yg5YsJxlC1J7HI9rBajlsyHsDwYbdfJBKa
X+i3tfndZBGUkeZNzjdAz1TdEyUQf3WbCZxo0Pi0AxM044NfOtqPuTCwhx+rqrtFrW1p31pHX2+h
PwrSVGXnVReNY6ibBCpjcgkNGWdyXFyrdYfFfafddV4927CPM+PT4Mj0C8gYCQmtL9rPXUInbgrk
4MokypXCf80SRZuGXe3KNtDQhVhhRwSCB6gEGJaGosO55qqYlgkUbNSmL0M96e0Xt6gGa4eddpzu
8VnAa3VcWzjHmlMSPtrJydT2mkwA8Cq5kkGhgTSKg4U/jwh8XXO/aCDIY1A7ALm41Casc78wzQ+l
jjssIJXTDT+sjDila1nFpnbp2V2GoadeJkMIrXQo9wVZOu+YdyP/CJcHH/6+jEu0aX0j5cUIMIHt
Ph6aRrTEi/sJR88Y49WpzW8gPWbmZb20TGztlx1RhEtcWEFeTYm+t3VVmGG3FBXwh8xa95dT6RUh
QNK08u/0GWbtDc6suRuIDITtCh/QIX/VjSMUHCt1pvYb8GKVE5vej2vnEweRImPji29/dDjk0OxP
VE+w6YjqPAkcI2vfL/SH6x2pURre/M4ibJCmFNCkMDYzqnq0cARJuxFnxG6pujuUHcjQ7bKt6mts
Rz3QdH91E+LnM8sLcAHkDtxYbVa9plcj5Os0y4qq3sEBVol1kGalHDuSFLTaTLAUJrMtGoVyBhHH
F7iOmOmiuIJLWOFaR6knceFamy/LlIjLKgeDeMeWg+BBTL2BYLhOW5tECi+P7f6zdM1xGH722Ugh
YyBFz+3G3c2ODyX3IoXauhb35C0ZdHLUnL2dppKMUyRj1oq40iW2hzj7FUt4pWDJ9akxXK9OlZCU
UK7l15hp9QK37cd517bCv/WTLXMnycZ5a7oO3f3sTR3942pObESaZlnvYQdPRqAsp0cqXllaH1qU
CT4CXtOA8G/33FT9tHfXQBqarkKPpoW40Abf7olnLJ3xB+ZJ2JuYUzfK66HYQLGaWyrmwfOUxK+t
hHvqjnSjxQ5bLKSriGQlAnGIhNGtixnac7bTJ5m/0eaGI9s2la12+ZDY4MKeJMGgazwwJ6FM/11p
JcCe3WDw1+fcWnDgkXl1M8y2pz7oTkIZg5FxR1K2HdPjHYWFVz4tEMx5nLbV32ulvsZXLXzIlg+l
Td7liHHeUpFDf7InzMz4HaSJKEJlaAn1mSyuG1plVBWLRKCH5EJ5ocq91LhcpU4XBCald8NMiSow
NVV9Ih/AjUOjccqfQ9e5GdRLAUJerrGfhWw6dXZlNl68WcwvY9RSSZiBmbuOFraT1n7TxOjmAYzr
4tY08mHc3Bw7/XIwjK4JYprIrzUVw0wfZJZMVCMeoYx2Uvnl3mVXuR/cQW8jIGlxO9NaqKPWgO8V
9F1CKSEr4i9367I6X1uOzhZfYJGRkKKJ5kvVDAaiXdPoLv0ua4jfklRC8M1GdmvIg+u9hrequRdD
miK4dwZ1zcdhd0Gu1+1rK6d/E/TjpmhbRSztMNW7hLCE1sN+YO4ryUMOdnI35pJIqAq+RhcSXmml
PzPMhPs7/kwbYXtFug8LSMvtT2u6OO31UOnueJ3JgbDeynC7cjf2Izk/Yy3S+Ass1WmMaCi4sNGl
odCoEEikIt8ZLRqp6YDbcN7pIrkB6LTTnVkB/4UuthpNaMdlob+WBY5KEYlERILRA5okC7QQzZVX
1o0b6i2Npl0jOm08+CAq+n5FrLheLjmJLa/qojHza4+NJ9vNwlryXYPzsP3FFpuXK+6tdqEuq54z
eY+R8ZLdj7pF+lYHABrvVFfZ8RsSO4a6CM2i7vVXvnQ7rMqxN5beezuB/fItThun/6XyeISeYBZ2
RUuYZJWgYWPOLlZpgH9i5C4wZWVvMS58v0vv+iKJO96qo5ZwlV7c7KDOavjy4U9dEiGz4AHjqJQg
L9J6Rqy8LAeLHy3rMe/IcTEm4ApuHlD/mOH9SF+j5kDl7mTeZro5mnSTa2zg65LaHyW/5UMg0qbV
DCthj+IyV7rH7GoFrotdqhQReSZ7aNZRDe5qp+AMo0huuMOAAE9XBJiw3Wczl7Il1ew1TGtfEUUH
/vemz+w434Epzz0tIM6tw1g0eUZT221+LWyzHvbTaXLnwvtiTbJTxNcoIPAk49uHZqnp8KAjTjof
XocjaKsBFOETblSxFRmLk9+luqHMaDWlTb5UWVTZrl3GbX7LTruvKiQqgVeWeK/mNomw5Hwlax+W
mWYfrH7oXpkJmcs7PyWyZdeo2RzDiY72/Sgn7S0JTliuCr93fnm8ND2wO9q+Ozpksb5D3RZD9okB
DeZfaETsz7GmO9PtnM6zdtBj7p+hlnrLEkyJ3fc7xdXvo0mT7Xtm40/zqmhHdvlVr+kM4i04L1em
qkcBQ0gjzdeBVB5UdobZJU4yHiB+mdqwgNrNbL0vUzjWPm5KgZwz/VM+upofuhyl3D/nXlR7rR5p
NcTE5N1YVWX2lwkGZbho9yQSRzBbKerdqiQyQE6rbQeDhD8YNNrIl24TD3Vbopv8Zrmxyg9dEq8g
TOyoetjQBbQCz9Ycdwf1c6YJUYPr7J1kku4bu845A41iLnfmmBUpScOiu1qzOYX+azbGrTM0bQI9
rai/TgNGPaE2zP7DQdxrNDs6yKJytgDr+r4v5oCaABcJ0Bjzx9j1WJfXsPhqukmVYQZybNpPvSrm
NXCwGQM8rAt/CTOvJ3DKcFY7o8JIOYoo/wt3h6GofD+aLPJITJiqhF6dGoT8SMOnmcyaFIHtSOu+
HfXED7mtldcTtY23t2Wrb6Hk01yHTpOd08k82LkcVW8CSMLEr43YELgkp0JG3eZyaqwk7GgDl54r
i48jhR8Rx8urJuljZ5+lg+Yf6Plaa+Rmqssw61+Xd6sxzNzl4doW+yVjM4ng9694ss+VlQSW0w7N
uxLOWv3BmiQdHczn7XXvEZAlLhNy3D4PzWb5SfIh0m1KbaLnq6UmB9Akcugzlp2pe2usrnlpD7Xj
Rt7YJveWQPCfr2bsv13wydUPecG6OGhxrBEcRDoDkZO9Gs/JrU9BFbHFCaPB5LACVnmiNEu7tMW/
z65R2hvGneasGAb5hDwGNvS4u9Jaxtsz9e2T6vbBewCwH/m7wIr6uLqdltzVi4VmGASe8vuq9TRK
gf/SoFmHcyFIp+AUDwfnCn6Xa7kMeOoZXjjmNJQW4YR2DxccCqC3LyH4Xa5OcS7S/mnRjowaCroN
URO49VQd5ddxJm2cozBwaT/5WbG8XrysPzN3TwdBX4inOjeHrevjbv/+CFkhu6PqnAkXpiod819V
LtJ3fdWqy5ff0HOjwD2nIcU3gw3AyRuqvJ7ShiInSP1yujAycjkMvT5nOHpqbwhguP1+IBU8FoSt
uyfDQJoufFti4bO9pGYnAZBnroiGgwBY9rYWeqMuu3dxZqziroDgNN3klHLrjpIdyxKxLJZ4xcnU
OZfLaCzuZWog3A8hE8x+9OczAh/NAwOkpQYD/HjeTb/VLIpp5t0dPpgY+lzC9nfPdFOem/bNxdgC
RwVJP0UBjcmfxNAuoJmSMoR7bdt7hIu33rkopSdfBdp/zjUGcmi4YQ1z/DTFFlvXDwl+Es4w7Imo
xU486zwtXC3VnRMxPB2M5iaGI2B1SHVppx8PlmLEVnNt6QMApH63lrBmytG770VzzvzqCVTH/mVh
CgtT+MEB9WQ9Cat3M1pSY8DiHQOyR9Ulp1n+NiOC9zVMBD8YRoz1/nBlbJsm7FVQ9q2Fc8pOTuAA
COnRPMiqNo7Iz2v2wmI1P4zyn9b5v9idH034k9b52zH5Wv/4eiTQ2n7id+fctP9C9wBd1LNon9Os
owfzT+fchg6LOhxgnVYLS/x/G+fWXzhnoufinruJJdyNcP23PovACpys0W6xhtAkmigHT9rkL7XN
+WpZ24+vH/TkQfMR8CCd5bL/QHR9tF2rcsklDe8PlLlrfdlnAwgsCzRVxEjN2usl6W86R4GWag3Z
QEHb2uK13RA1Eyxlk37WlAt+CEKo50FvOFl2GMQIATZdkBgSMeuTnIvnL7EGssKMgEBH8nwijAbV
J71s7OVSefniIlfaAI4BZ8PbaRimeSdw9oeZCc7wdXkARpLEWrtXnaV3aXwwU30AOSmMdYrf++vK
HlKGrqqlsSfcFePisHAEaS1pDHxioMDganWjkEGU13j7AHpNWEnPZNsu/KkKAMkJ3THPbnorcfoD
mTYwlCY1waZXUjTpbi5WmARJNnRczSZQMj4lo/qkRs01SVSq9TFMBCFXYQqL+pcOYPGpc7LuTTFX
tck/xeRLTeR+LoCaoyA5d0UtFkIk7Ls9O8VM6kHvOHbAZpjkgdAJKN5V3DtxG4SYc4idvPgOINVD
im3XBOwsHpByTko3yekQ3V1L6EWYeoSB77017txdkxCTAhrU5odSt5iPzpPYP+cZWtNDX3pG9pmk
5uI7tVlJni/+HPIj5inK/yx0rf2cz2VRRHliChEtcDvBDQ0yquahsj9yRVy/unPGOtHSeoHEVGXG
gsRUzZijtWVbRMrOo1gJHOTdCus0omDN4lXvGlSoG3JvUBl2axJ6gljYXbf68q2iq0y2Oqs+jUiA
lMQdWcv6CnKisOBLV3NxQYVkzdHU0WMFioPCyhkkTZidwCda4LjmTJSsUaN4Z3UZ476oyD8OtVpz
4qj1JxNOom2tJAQR3FUGy2zDwkMbTtlTzI3yIQ3CMwryRaY/DY4DGrUJTYIA+U1HEFs8OaSWKg0k
00/ABADClfemFyLDCN3X/D6aQXrS17WZF9+MtjbeUfTgEAOImv3w5KAIhPLrNNtNkhIxq1zxQQ2U
VyZ2yVUv2h2Am+5J7hOxCdmWdOAu/rwUiV/+SqqutDWaoxCXL5MsYXUgPpwLDLtHQlSAPHyfkN6y
8L4n3qhc2OTUUIeU5YY7K+bkb0sc8J1dQkC8/RrEzwIuasbpUw8Q9tpvKqM96DjtJPsaDpe9cysN
44/atXp9r7IluxKVN/+g0naBGcbBFveJm+XGAR+QtLyAdmjYlytxrQfaLMM3og7c23TN1ABuUZXv
Td+l9wKsNcBa9lDAXA/gUdluGbX5QrQi0YGc/CwPVnt+483YV++ros0vrLLo1aFCx3iryJ9z6a4I
/xdgX/HGj+EEv3Y1r5NRj4vtzSAy9Vmf0p6tq/PRKiOmSe8VpPo4SgUim9C1ut0ouwbyWZoPBM3r
afuqqfMOx0tlwmIzHVq3u9yr28+2nYiGVLPJ/JxSB37sKjSuYUV8LcrGwnEbDNJ0551yBOvOpi6N
yKW0k0j6dnGX+LEVv4Eb1NUBqFF5hQmG1x5WukzzvvRcsuxKjZt3aLQp1nLGMCy/2sYELnpljzgM
OXuXFAGLK3qtqg9YTGRdMLaF+grxp0E/bTtQStx0hXEPuEaO8jBWr/PRom80k4BnHcy6W94muHlW
5OXpqtvbfm1aIGW9jMPY9nKdX51xo62tNJfvLT11tF2fUUMFqwfLGEDWM2SkKTDoC64x/J5qKPrp
y9wDxAMXeDNbvRVn6pvv5dawd8i2+N6xz39CVex+4xJufHDqFPcrSfG0A45Y5bvGbq26DyUpbRfw
rGNK6TLzv9OCqMlDQrKqrrxhQzyWRJYkGJY5bEAzntoxKDt7vTD8KfZ3mKIyHfOc90nAnwRPOS/G
9csANTcPXD8VazgmZVNHwlmlCqAfwTgmLwbZgZA48kdxOXa0LG2f3MPa0ADdx8IwQtno6r4lE9Db
tHTelblNQWDbPcHHMM6k8Zt28Z+r0r829t//X8F6GH/29U9ao4/vStuP/L4qaeIvHAmhEkLigwOw
XX7+vivxTw7wLTcp1OkP1yV+6u/bkv+Xy73GQuNnIGfHWO2f25Ll/wU1ghs9ZHOEkuj2/uCudGIu
gjoWUa1FkU51u1GVTv0CKYuGmfYTuFSf+teOFhf3GtK/N26jpdejWZlY29gUd0k7vPZ1Ka9625+C
xs7c/aNZe/f7dvaY7HiakPXwlyAtcamwoeZxbzsuWIa4gtwuavrGftFk0ZR9iR0ze4XwZ/qFP3HN
FiXSL95ip2+tIk2IDURsd+htlXwepEYyPD7C9ntrldbFME1gZ+hisw9au6xn+D3H9c7DlG18EXwE
8HIE3jgpSidHmpxxTFlHe3ev5Zp56InnjZNQVSnCBS9uz4RZnZTsv4cESdPB1JAcwzQ8nhs4HVhq
CkthOBCO1ZpewLpKoR6Tlag7CxETzmJGuBR+ygongV1Mq9wc6N9ILysCy6O2JVoyO6iCC8l/KqRh
ufzx3/+C+ftoBT+pkC77r/XjT/7hP//9zTvmX5vAExfLDXFDg/jPJ29Zf+FgDCHPgZZKp8D99xdv
8sUjOkXYi0J0+/F/10eCcgsBNrbrQGoPP/Ynn/zx8t08u0B48FzYYCB08P5JuV6vubvknRC7qhjb
+Ao5TnbNqWnEFzRgTf8LLZDWvRB1siVxPpqhZ77xY0zi99AbNxomFMg8O+LxMq477JkKUjg3B/c8
0up8uVUAueE46WD/L491+pgw/yBn4yMCOxJ6pH2ynUyVJNg2dUCQVYXxrTR/ZDDx9puV2EejG9o3
aZKrM3yyZ8dEjg/1GyoRavnj56O3NM9N5S6Rhzw/4Pbe/dQIEP2otYX2pujaD07vWWfG3H7nv2vd
jR3OPkSfE7yVwpkUmpMxx8HVpeUvkdUmiLXjITffFhhJ0nmr5/Km6pPm/csz+9yIeJ5sXmSAb4Y4
eYtqkSu9mk2AqLri2sQJ59pxV3xkO1Pd65ocD388Hs4uHmkRsM58PN2Pn1CWiJxWoyMJ2EyuU3TQ
iFTSN72TZJfsleoMve2Zd7hhdOy1+CRx8p6AdD1yMrjbYol08gfCZl7eGlr5OqtG6rHavjC99Obl
xzuGHx9eID7NPpav2NTzkCdC5WWBrlMuxRJlwrnDoNm/stflHOj73CCgvihcNm7lE7MKoc2+Bbi7
QLY3aq71qtnuxo3nXb78ME9nD0kEGxwTB8wJBnP8rroCGgVWHigfVU+DzaFxnr01HU6k/ajRCtm1
OXq46zWX1Wz/PoqO5BOPbxCnY7Otbllw0FRJsOSc3ObgEeqDO2AFAbJfo2latHDixnJnpJO+j6WB
2Cur16u1ZqLP7DOnM7uNinSCvXm7PWEZcTzqWqyxmybpGmVwlKoIPTiJ2ynxnedypp4MxE7G3o12
guqTBz2Z2kFz+gZ3vjUaXPhJKk3r96LSuzOXm+dG4VqJNwJx76z+ky3M9TSyLO0UGMEzli9F7tMW
t5MU4eSfLRTsdYCMeRY6qhwMp5/Z1DktppykWNqjU/zAhUPs6OtVb3WnGq9rDrEw95IhOfOyTjyO
N6MYwwQ2hhDCsUx3cjuhHq0RkIgykXkxRY44tHT2vGJHfNiBftkFd8gLlfu7uB0PunlumTxZnBib
8P6wE9rQf76R44GtcZGaVsgl6lwzeQVJLYkGtGdB69WTtcMIMZsiBM/Du5en+fTEpX7YdCmYrtEl
o+F+Mqxb+5MS7HZRTHPJ2Vm9idomyIkmmeFhNlr2Z64LmycJ+6ZNKNkW28VWc/yYhCApvYMyECU9
nv6l0zR0NYt8//JTnZ5AW9QZPnkG+VwuPoynuWfuZPBNeyiwyQy3r+fMXd715BkQt6XNu3TO1jMn
3pNZZDxI6PRrcUjQnxRJGiJeNaPFjMzUl7u199Gzu6nK+iAbOC7OLNInnyCjcTXUcT/nooZ48XgO
IbtXQ0b9EUkatpf9AEVwTef+TE3x3DM5xArxFZqQ3x2um4+/hDbLU1tbPTdy49b9XoPbfrdySShS
KTQtevl9PT8W1t18c9R3pz3aAe1jS7C4G016XO46hCKvoV9nVxjbLmcW/LOTh2iOenqLAji1dUnc
YiUthMkTSd5ee4UlUfhW8k93ye0V8VFtximccqcpZULavhrzAgsAd2pup7rNr6okr8+8oueW+eNR
Tl6RU5mdNG2WXeUI7RrriuXdYo5ptKaJCaKclncvv6YTV3x2x4fH2txZtkIDZ8jjNdFrFpCwxeT1
0Oju2pbugUoaEznWUuyN3Nn8k32xh2apX/WmBsd1GmEpiVFFOUlU5LYVZ/RNT7bN7S/iHoaBy7Z0
HuCLR/s1Mn3XXSpWjisnCEBYr72qGsPdQ9kmFUQff+iqF/cvT8N2Yj++UT/MAq3TreLCavzBGOnR
mPRN12aG0xfNuLIHurLXg19qwN7uqN0nZkN+yaheDyUM8ZcHfvYzsYlHwomFtBvn5CqREv/iatjt
RyY47YXRlusuG1Hll5nunqkatn346TP+e6iTfdqrV+LbV56Rphg5YqnxQUBuIgHQbtEUVBcoJNeb
Dgb3Ho5Tc+alPvuNYp7oUO9uMbkngze+NIlI5KX2uQKU8FfzsEgoU/+X2fxnlFMOUpcsTqom14VF
N83XFrYwQe17bQhq25+5zDz7QNuWzY5A5sumSn68l5arwvLL03hxwp8Otes2X9xmPFcoPLsuYblw
rkIZQvx1PAoNhsROcqZtBjC/8s3VvZpilXycfdf6uhmLXFHPw5XqLHFmKp8feYuaQsa+LdDjkVMP
D7sKTW9UqsJYYLM3JFLrmba3xya9mjsLaQpGQXvVT8X3l9/ic1PLlZdLIp8Ebownh+GaYZBDnCZD
m5l7s9ZWc5WJOTmz8z335T0e5WRqF7zMdVOubqS1Rr6PCatBRiH7fTb74x8p237vsY+HOsElhson
mCzly4MNIi/zLo/3ckA59PK0PXd0gBRCyAAfICVh+/dHeximg7JpBQ+0dLVPUrxFMi1ubpHhTltb
ymvkmSXy7Aw+GvDk6NDNXkclKFz0TmX5vbZFGRVxmd1LBTH35Wd7bkkAX4G9YuHGbeLkZXWwVnFE
4Vic+t787vbTctmreThzxD/3QKApLmgcpzxS9eMZJCwg7RKbb7qw/Dmk3I2vRetXOHh46e7lB3p2
qI3/YFGYC+MU+e5TPcFLJEcrVnstXXit+eGOUKpHTDTO3GSfnTugG/oN3GWfrIvSyteeosCNBkgY
G428JcvFLs4shudH2awVNvUml9jjufN8CICiT7zIwdFqb2DJjKOrGi9fnrZzo5zsSguutfGi8YaW
PmeXTyZtl5lN9X8aBV06cCIupKdCxC729Gye2PvIUnYDucwiwD4sO7MEnnsWfC+xFAY6pKlzcoIU
Ezn2K/EfEZWyhVVBUrG3m+fQmWcW2taGwp8CdBpq7skoEh78mKvWiPw891uMbvBZ2cULYn47jmEI
v/x+no62gUA6xS5kU2qMky1hta1ihBlugIkIPSN21XQwDcuVrl3qjS3rM1eap1No0yyjXOKD3dLU
T5aDIdAH63oqIpitxp6rVI9vhmee2VifeSgb3jvXUahKG4B+vLSlNyLHBnaMmqErF0gfrdnDcoV8
HHReURR/vC4coHJwii16kR3iZB/H9Z8rRSGMqMl0+wcAF0EfSz2rc3DMw999fCF0sDwFkxeEuIFj
ndw9W0hUSwvTK1qnpVDf4rpzoNwYrqYvl1DQhwWRmLTM4qO10FI86JOp+nDahKsBLovUEtQC/MsH
QG+R7RuK827vG4XuB03skaDIvxl1tY91F+FuDEG/DKfJ6M3Dn645SDE4AnNR4OB7UjsnfV4gajWp
F6AduHuSSybCykyry/ZzQbrWy6OdnrJbu5KUOUAIyk0+35MVzhtbqXtsXDrJrKmQrmnF57FLG6Sp
/BwKD2+O8z/8qhhz647CbaPzuNm1HC9ASFFZU9aWHyGM9r3rVkHDB0oyNSz7SHU910Y5/ao84FRo
z3jZgOaAIZ1s5eTyzp1fKFJa+9QFiMDq4nPvTOLMLvt0Jj1EnpjmeMwjlv4nwxDX1OfNkMaRhmdE
Hjll6/5ESCOIrYvbL3YxGn9mRMMiwUuTADhvO+PBJPyTDxkkWIEVi5gPWZGpIuv8slXSO7NdbJ8P
L+Txl0U5x6+3IKfTDmQfPPmEZa9kTReo2SlR1sXXUsf87sL1uLx8yASUjn3S6XPcBAvt2zQvFfZl
oniLD6H3NpnMmQjTdDUxWF/8GnP4Jh1uuryIv64EOGRhr8FlYTdsPq1Fcu0nxm2dNNaFIVykkVYe
myar0o/fGBU3c6yl1DsuuqUbQEdc7tO1G3B0JM8EErH8oAn8P4LVSPvkOoc81V5jYgEHjLtVerGM
M406iCXLm9rt7SoYnKy6tYdRHcw4sy71ku1vl7m5/XFK/P5QYhr4RhPdzxYnfMRK4wonKk6NH1WO
J4gyZP7FWHx53aLJfadIYKVf1fTpLRqbCrpQPUYxf0nQ00yPLHv5hgcXHMHRWoYb7KGJHfSnpRbR
nNdGHEydhuK6UVaeRUviJe0hKZST7PS1wnOyXSeoZqXXKuA6a71wVIVd36BVVVCabokgzRIBZoHr
m0o2+c61xz5EcNcKCIydbiLQ0Bdyv8YGY0ms3IKhiKsVZ8hKz3eWxG0l02IJqbQyCYotav2zG08o
SiwQkQLdQljAygsQSvnjnhw386clJjGF8OpTbHdHYrN6LOYiBLrDRZ5y370fWpeYd82wt5mqk8R9
k6KnSUMbql4VQjmFiBQ7VU6qZZba7kfTLFGmNX6n36vGcj/9P/bOZDluZuuur+IXgAN9MwVQLVnF
XiQ1QVCiCCDRJXpkPr1X3d+OsAceeO7BneiGqI9VQOZp9l57hdzaYnyyoiaVodV9oTzq+fLGNv+p
J6u9G/mK51cD5iBmWjB8Ycemq2PFiP8uHMHoLcUs13+NDgrrccz5i6kz2P5DoKwoO/NjR4aTuoKx
Umy+Lffsr1iPiRUB56V3ZnvZETQgj1l+w0zir5MFBpxcxXYDx/MOKhzIaqsrFvnQc+h4hwBPmPm9
zCTY7NuoD94rpzDOgz3pcjeHefNub+IZu3KXqm4eP2yF/i0ekeniJuuEdMgg026dwISM/mIhqh6V
nPV+mWsAeTbmhMtq2BlEAIFSzSXpTz0NI2HnnGYQ61KGnviOgcXm+ZagUOu2ZCqVyo+28FePJDHs
7F4HgISIvJs5yVXy5EpdENtdRvU173SFqbLbgBDCUJDXaeQfS1Z8VdgFu1v0lvBtYJwd9666CFmC
13vuaGOYtWx5Vm1v5PJZvEerhK0taghJCfAAVTxzQaIwse1Vo2CMEOA9+55ueLPXEIBsmeZuvXQP
US+M5pojginnhI/DnpLNy8c51VMo0d9WAfb4uR3GX/0aEp4YkBmd/27NqnWOQd5WAbCA3DDOXTiN
D4avIiO1OJdGfNa5MgtWnrLJkpIsB9C3wUhsaNQFXRgbwbTwgxECZ3uMaNjk/DBXBswRN+JVq2D1
xSVCpr3Luzqnq9mKbt8C1XwMF96kfYEv/DGPdNimmb+07Jk2kkqBo+b+N/xwJM1G4EdF2nKMWfum
mDZWvz2q1VhiFW13jjmvMg1Nww53xVhhBM5RYseGEylnh5ozRyxcb8VDKUVLeMTQyi/yLO0Hb8vW
EuRuT0gUGAMX4iOgqPvC0qWThutanQLwwwYESSv/zgduP7BKNsgirQR63I7HOgLuJ9YoDYZM/1lF
hZZStuHyuWi7Cg6usFiyGN2YfwFwWN206XKTdWuBzgGUeSn477Wq4t0fjN5Eu7uSsMiK3yj3yoGT
unqBgSQbT6sbY4cDIjBos5/i3OnVnZr00iZDzpYKqpFTLTtpjg5pmbnT2NuuncJNpCWg2uAUrNbq
X7jbmdHyDDTW2ewwXe7NpgzuYT7e0g0nY153cxRsa+q6m/1e5IQqHian3DTG/0z44JsW9WMilihO
sDqqbb8UuX8fVSVX1uJJ09454WY92r1U2JXQRRacskXwM1tVdKV0clxwKLP36fuTNs8OEbIsvTYR
oYaV49Ilc9dyjnTCtf7JtVz0zm08+VmjYuaXWm9oDxfjerDfAmt619EUlpx6upLHiavjqZKk1qdu
p+coGTSJaJiJgyhLJvq2+4y9zbdBUp0fN9YKiVn0E37vnFxteYBN4twsMYH/l4dsytOQe9jaWdri
N5COWoZEozyA9Dq5tTgUy+A8FZ0QBGr2RmMmAEW2764TnEGhj8Aa4EAwTHvXbQuRtvkG10U2gVsD
sCmxcJr2CHEsdAX1KDjl+bfDT7TRF2T1mjjB5ky7YhiNT3Nwnd9rjeYuJaLJ+RBuU3l8omOFsJYF
83H0gsGJrX67PVHNihXeRER8b3kir1OsS9m/3nC3Kg68tQvgrriQVXq/mMZ9xaDDxtZQzg8hbIqe
RDeDWQaTu5FcJeXWYZIxmQ2TFpeEk46Gqt6mUtdmOqB1r7iV137ee2ji/5CMMDdXH2DbW6arct5H
VbH+hhBb3VcT8biklkJwjac2b/7BJ+ZEldNURE84gDWS89JoyWdUSKnBpCCRTZxxK7DqmgX322L0
fIFRE6EjVwsA6kOnsmaBsov++KA6XXb7mQ8bZEOl+BVBj0kzRt1v6nhgh/7XCzfHueuDDl6BbFtJ
BLUT6uhcEGrqJtVa32zggUHwAEL2GbdyxTmb1ItTjJwEuSNSu7K6a7FkxORUTBjgieoyj+gmIk8d
B4XdvhuQmCdBtA7zh51x0p8WkBkiVePq2eialYBn4NpjdUvmYGFPmHBxo1a3y9qmBXFx/ZNGA1wB
D4YMJf4Edll239OGsJ/xY1DO9cFd/UWPb/SUte6uazDNBqD82dS5jpGmuKJ9Gle92mCXvWnI4Elv
wyrp6g0L/5pf2bU3QOwKjG7emVL3Pk5n3/DHOp30tpTfJbDk6iOwWrsGHT56K0cRBZvLmzZ07V42
QFn3NbLqLPVICMJplTeTfMjsWpyR8wNR4IgXOs5Gt/7HeT3luwAC4pzIgqwOcNWMofAH9JiQBwDO
/0aRw9rp7K1/MRu0THvXw9kLecckQZYFJ279mT+BBhvYl4a1zo1UwBcaOxx84IMlhdBlwK0bkXyX
D58uP5tIiUIaB6eflvVgNNPUpeFAURpD36uI+G629akWk+vfgS4yPhaLW3Lv5oGFy1+3et2tTTVY
0b4X3jawT8qnl85pxLxDNCZU0hjhvOBcFfnZzHurPWHP3vTbMCzFmHJnyPC9Bg5cx7ILyq8FLaBO
rGri9tPRoqN9NTeDk6wz09Fk1Sp82eqp7RM+QU9CMdiqbJ9jqSgSx87COXbgHYtdaC/Rc96r/mpL
X3h3RKAsd6hm/gP/EAUGCsf5FKLtilch26oHy6PFQ7GNnFhDX07nQa3rjHQ8dED8RLWgZGTZ9RnU
mw2rhHkFwHrLIhN9mkOCwE13CB9bNdY/VtVAvW/GEZb8EmiP0tmxVzsForE914Fs/3Ai2q9Na2HC
8OxsyA/aEbB0blJmFq7aBybVTsXPTWXhHprKnr+VgRCdFgbnE2wlJY9KTDLboYOrf6KOez9mUHPz
WVXT8gj0N6xjaPfZP2H7JIGs0qd075Wu/m3kza4w4vvh3ly0grRh2NzM3Y2Ln3aZNZzbtqAsXEYn
kPuaG2FvVMyLUmgljiBExpHurqLlweZSVstHp733TCuZACX68lZn2I3N7Rd3/WmMUqwDP3CLK1xJ
Kz85q5cHfKjlwxDO3xJLV8qwSVw2CFTUOOMQ5vi2s258LHjXXyV0nJ+s9MiDLPwZFEAw93u/KQas
ZhCP8AlMejwo5v97lirGXlSgnKkDdPNnrpf+HSbGC8yGsojXieooBqNBsarayj0sS9+mwhx1ag5Y
R+PCt9VtzuWbKfU4vcxCXCd2kOyZIGHiOzvRW/d4iU4aMky6qs16dc18u9fVIJNhUuEFS3y/t1UU
/YKkk91F1AgJwIpNxTgtjFeYR8Zn41btyypnY1/iQHsd7HV5IoQHvirsmN9t0TAF8rSx4mMQdK+3
r21IpQ71uaC+P5QZLnMOrOA9D8f1pYmgaWS2Xq6u19QJgQcUVaB28DI1r3prj9YsyXEIJ31vL/6S
rANvNoAFRf6D2ZHcJ2d4Fvg03mF3lEera8QHpIxtZ0xVlGClBZiTbeHFNxiV8GzamUeCO79WV6mX
ETRMcsMxnVdVTqeCCXa8Teb9pOu7oHUPUwDbAo0qhMPMhYlZMOqL/HqOK9IScM6V9jsQtu4YdBtA
i26zP7Xr+0wAa4LK22pbYp+Y9Add6GU/bMDbVda+KcNv+W8ndgAD/nCXudEZ1Jf1o5axP61L+RE1
bnF1TKNJpGuCeilBkm8YpN4L0+nvsTi1r6SDTM/KmJS/B9tV07GutomjSE07k0fR0Yuzd6rgc6Hd
hJ9inlgzde/DzFhX163Y2RMwSrX04x1NaKlYu5rRZ9mLoNi7W1YmxRj5sQsc4qhzkadqJegWwZ5/
V4+N/gGN5hyrvqakJnQhjWij9Wr+hvhtPNdRlR1vpGKseEV5LCXjCMAJpUggkT12kzc+urVVvpal
P/YJWApCxDfjxFxiO6oAY55Y1L8ZpQYI7w3KkvDnD+ZRzU7OgCazcKz+ZlWuz3CDrfva677+A3Mr
MZoSKuG66bio8m5t2vILonr3iuzXPsO0G3d9xsQhVr7PZxyaNQrZftkLSso6IXuByFaPqdNe0NTH
I6/MCSnWkwanc+cuyF4T1wf/p3XLA9xWsNfBg/kpOLzgDBjQOEvfOi/1mp1cv6vu5sr75YI6e4TH
twGZcuUdYbomzyOp6e9+IYNr4NvPHBjBv0a43A1+7jwGVfYzueM7YBb1RfuBl6vx6u73BgcF3GZI
MqdXifHF1s10rnU5HB1zfazbGe5Ty6Eaqz4TqI195xE5BmWXO62f5QLyaNN0wKBcS5U4Dp0I95Jz
S/WTKKFjGn2QUZXbZB+Wo6qCJoo5WaLmUS6JbU9+hJPK0sda9lzZ5VZhVO+I8iCUyRwXmDmQWJ7J
4/RTmlHreck7c9vxn+8NSdQyVUjnbK5U7PY1lkOCEsfnbfWoWsOhtu/8jsFtLFfX+ZDkrOvYyH37
D4rsZl+4Eex7cgoDPPGzL65bHkFuZjxEZkDY52ue9nxbIpEcEYT61P0Eym+V4V+LI5ZA4Bw6rSKV
uj7Uy5Yh0qqIL0+zsTI5QOYb8rB0SetJsN7raxEZTXRjXrt9XBmr6e5d/Bvl3huIBY2behDgA6Uz
W6eqDdc50R4fXmyozQDDBc0fv5ZZEEPhyzp4NLIS22KvjcCLq9BRnyBJVJEI4Wd2XBu5894ZOSAr
dhM+1hRhT1NM/tl66dw+UImwmuh76IzxD2iA6bFeGhLIM8PN83Th1P7bGiWxyNxtjbOfhqjnwURr
h91UBPa4K/3OfWvJQegTNJUlZlWyHriYqC3lZWaMopJqAse0X2iJonRUdS92YvTHl3bpSh+6JO1K
zO078Siwt/uqbSVcNpFD4MTTOpF9gU/YYyC2thBwPDKavadJudllGi0BcomlUxZvpVivkQelgTM9
nxk4+b18CybF3Jh4zOzd9aqN+xbKRZ66lGI/81B5ZKI0i/zqqqVvTpttoh0e1swOLoZza5pVMIX4
2rqsQ03sVlw0dqsoKUk5CGbggH3/KZeQ34E0r+ohWpgcxZy0fHp2LmEZhp3dgMfdpOzJq6vCC2Dj
8Fn3SzTsiROvfKY7g9rSYKMXTwOgheaJRHXSvGtnWPcCl3SdqGESYm/NC0dk2SLrTxF7bMEhakN/
ONv1YDaHzhyNo8q8T8dr7GLn1WTa7FbGsBN65Fr1iVLDoo9zk0/Trubc/uX3TvYvF9w8ifL79jks
y7G4tynqcBrfNjXMfOrwW7KaXHY5/DQewbzInruMzJjEsG2tGfqh1tkZgJd1ApY1f6uXjEk2D6Cg
7Qtzv9ih9OpgQzIoxiWYk5wSu5M78Hbayqn2YRYtF90NNGTRQvRdIsMmIM/BbJFS2gyQwgTPNskV
VRPM9itu1zn/EaKqph1WYHs8WQzdLq3K5fxiakyeB6PjlaIN6VHD7lqXD2MfluYqmZB0RB2RocUF
YjqL50Hbk0BHtjYqwwRPlXEX0K18CxY4K5GfCuCXNYjWTBXykGtfteLLIgoF7F5ZqAd7UxyAs2/O
RZzptu0J1PGm61wEhDYUhIPyRAJVgsEZ5MFhmtXiprdwYhHXEoVu4uYZAMRloCU7963FF3/DgsnJ
j63MBdYqJ7m5bxMboOpp6Me2vwiEPb6LH76uNeVbzRY4dNbsp1c1zY+Omq6Ms0aaPtEicoZc1g2z
egun2qh3LWcd81o/INOUbko8dnNtUhj3WHDjPrJXEqLyGT965K91dumVF1g3VJaH3Cbzo/FASsuI
eB0pvY0yS47r3FMC6Im0CTFH3WMwcY7G7uKRRAXWp5KPqrIG62KqtgGAvUwdXUkzzCazcaeaDyQ+
a1rRtedzypy8CU4bZm6JqIJK4V0xHlxSAuuKYO91qNDaOMM0ZP7ahFF43n7bWAjcRSoQ25lB5jI9
jiNiXJLYa3t5wW9KX7Wbbcfgm2yaUviHDrBr/ypqz214cox1fcqUY+Y/Q2c2xrlAFCbP4eah7eNg
6YeXFSoLyjQpiuhPVzgSrmuLt2VuEqt04Zx5bIba00iVS1pka/m3jDCvgU9QMvMDqRrJYrG6xGzY
IkHIlfNKvg4oTKmspGFh/TON7van8ujUEtqxjTGdqUb4p+dF1lt9YjwzRW/1je3OSdYY2gCuG2U+
aS/0ggajcjBbo/8WbZWzPegRLMRzWdsMf6yyXKiIZrcANBGzyKMPUPiovd1GI918MD+v151RuKPR
xL0lQmptYWivuvoNqip5YF3p6IPlWUN17GymRUlu9MAvV29dgNppQq586ryWbVPM8HrcxjhoPdEf
ZNEFamcGgxGcV/hVBlZ/5cgsSikB8+YXqU7rfADmt1BtG1zlxvNKKgKJXPh5jO0N4bEoeiiNzdQY
yaCibj2MmddFj42YlLrLuqjM73ya/DLO58WtUodNAakDchlEzd0WrdXRqIdJPrOdyuy911becq19
u2MRH829DM9VhqBWx/PYhu0DPK+g/2otll0vqjZBD3LdbYaU/7UW/v/mZDguLID/7+7kmCu0bL/+
2/5r7P53t+J//tp/uRXtm504uinsIsszEWmzoPwvmIvh/XdksP/xDFHpO4F5W8v+r7htPIkEHt6E
40QG8peQW/xPnAv+ZFa5AbZmyN2myXr1/8WuyFb7Juj63zeo/DBCFPgfyorQZPX9f66864pjfO7t
JCAoNLGmpdfECkbOv8kIuOyJjoxd3RbYsyL/wJ7T/mxzse+X4mhEDL1ssFR0SwSuFdm0iwKRUR4B
74u4ymJLRsGdvl0EeV2BWFDungVIeUR728QQU5nAw6NOp1HQC7pMfqazWnuZ8KKXO9AH/XGmb7rr
RvFSGPqwMoWRaZZnD2XHQGmK/L05MFVUWX6RDNd2oSXXh3BxWdSQTBUz84cMMA/T80A6WypV9qSU
es/aJRUGOIQ+YO+RrXvfyvJ3QDJtYgXtvbIKKu9Km+mqffuD1KjiIOGPQ3t2y1QzwyXqknMqM8e3
ZhHewzrZzomjrIkDv/lpanxYGSr8RxN+8w8JCL9JyatTW1t1OnaVONlUjruGf/SBpaV7R/VbPaG7
sU5NwSSLILLlrQwaLpSZhu3sZbkJBdzzvGc359xANvckyxWElv8bNLH1vYk6IIpNbM2athasW0L6
Fkr50c3uQ0ozi3/V1Zd+0s6FjJqWVTk6131Oc/HTF5a3Y2sK7tSbgnDgXG/yzy4cOYCRmoyPeWUH
73WPWIqIJhCCXV83V4e3guVxIxUMWnB/IxDe/nFkuHAph+AnmurS5aqu9EKNs6qT8qLgQKS7r8p4
nGBQHvw8yFcnEVR4Cd0ZzazTorpxZmEt6Zo30Yct3HD7M445ooWxNx9k44xuMi21bb32Zm5elyF4
an2DLHRtQfdEF0k7awifuTgUIj67vrrvSuBcnXDaKR7qrTlvpEU9LBHfRlGVkr1mqR+yQV4JU2WG
0sPUuAL9dagbGnXWefALQJBdIYl12wML3OPSSfYjILv3eWv/buDgdNjKEzz+5XuZ2Xmqu5blFYxM
aXqHXntOSq19CoFHPIDrKc5K2wT4QZTJn6TpKgap7TVb3Xs2Z/eiCiD+LMDY1QcqjUuum10elncA
PkPGodBYinw3Q9uG5QpRrjWOEJPgIslYUrBqImYHVkb9JQiqB2cJDnWzgGzO0q0ZX/G0IbKkcdtM
e2Dwu9H7QXf1T5PzvHQvvTcc5KLADv2tHFZTSvF5mh+AJsfnuZofsoVqz+0PHEfzfqAHMDP7rh5c
sE/ZJXfadOtqiMzMyqSwd1PLPoHF47EsRXaszTLRQ8+3akR3YSnbE1/VHqb2XS23hJKNtWflWcm8
UTqsvnNizDGeF8bXjx5LAtA8YD2NJg92fVDLF16be0s8qtymwftdViEwV3pVZt2ACRPSyU4O8oEI
MJWaxIPNMkJCzyMr/A6RUVqUPy6nCimPxWlkDfe2DqTuWQzAEE4c6IzhvkDrz4rgLagZ21Rj43HO
jb8zlKX3hVAoC6ryp6vrx1pIJkE3GC27zg/Zr99GFoH55W082e58t20Ej271lf78i7yig2Vs+jg5
1h8mjVt+AQztpGuJnVcJBqBPXWVmuE46Io0o9JM16g+BCbAQLAM7721i9dyV+WlsNVxhITMjFUtV
AIAvlEE3Dd8EkMyCLdqIkLxUyVRUqWGqHZPnl7yCt2yYfwhM5Ygrwuqp0WuiFwJHM1aCre8iL8B+
8Uyq6fjt6OHZNMzseWiyEomQbVwFjbizy+poAXxq0tJ4mapSWxrDka06C8Bgrk95Lq1f9FVj3KH0
+DC6lmmHO2Q7o9XRcysAxt/wW1/VAJjXdcp9nrFLDyYbNL8EmBJ2voihjl3QM74U2cCcsQw/apYE
DOvEdqJkBe2ymPdDKcozNWtEbUyAHzsLeZ/ZinFtHe3Ef1qq5tWqmeT0xNlNErq5nur7ntbtIWsn
zv7iLVC8GZ05gerp9m71Ba4+8Yr8JSiVzebO/EfTe8z97NyO3ZGosIM13db/jr/d5QuyXqPq/1qW
fQmr+W+zlSO7PeaZVUczY1l/KSfpOvOZy8cqj81Gz74G9g5L5C4aiIPOCDFg9uXKXUiJv8ugI8H9
bZGmqjZENuM3HIV4r4usJWdPy7+ZRYwz243zZkbie2HJdiDc7zsauvNaAV0K8orRlstOdJkTMM23
NLOrasqHHu468RgsHsj73FXMQrJeprJaGEH9srZfWn+OHnQz+qaCT3uAoXN76Mage8fbeH/rvQHZ
it00b0fP+GQ0dWAMipDF1u9BWB2E8ekPI5EC6yVwt9fcWAfg/kzReUpiPSMb8oLDbLZPQ73s3W47
6dzndSB11A2Wx5yNF1TDu5IgXkZF7Z8gYDAH/P1ia/M0j8Npbd1UEZYU9e5b1hcfTBbPyzKfKx7i
Dr1IPok7iFyAwa0lYaTxOxsKCn0kJMyzm+Cig/mdlLKzbTivBjKymOr9GkTtP7289CPTWYs9JBN1
2NioJn78zNs5wjtk9pc7V2koDIt+JE+yzXtBtPqhxp8mqI9Lk1/YMrD/BajimOLa1dZRZgOYtrB8
hK0U23PxSO6Pm5Cyc0tJgomP3A59x7Qn4fRSOHerA+S6qf/2ZnnKpbezR5nS2SezsjQf+bqPtt9l
SOfO144QyHN2yrYuUbYc+sYg88EcTzV5pwbp2ALXCEGxcTG+F1t+56h31HeHsMlvjSSjDEbrghHB
2STYmD3j8rz00XHR2xOMeOJUo3Y3Z9E3L21KtNshqxHlmEGmTlCUTdJhjW8Q+qciivZ8YGwvukTV
xalrFFdheGgHtROLkZr+q2cMXwPx644wsK0Z19wse17A4ZoxajLb6dkmiOUWeNIa/YnMjCRoImbF
fWr1gLI6EzmRqC439D9p081nNf4La/+6tWiSLLWfe3W8qb48qfHokS2KwzY168M6iVMeECpUa5N5
ZTFE4Oocvl7TJzZjTslW4qhy7+Ho3iszInrbyp8AZ72B8TLSZv3UzYwHsO6OBBMHd9toCH7RSJ2n
5puv8lTZfCYdIZJgs24E9G0U6VK5Z5/ejc6/uiJjIyV2DZ78pRmgAq5i58zeRQbMTHUZ7MaCybRE
tGTY43NPobGwjDMKrsXNSr1iPQ0aTjj4n9Rex4OFc99nw7g6I2sqG9YVUdq8E41EStXPNyHJAgLe
/YBF32KOdJHqeGN0Fxk8fv7C1KPbDO9VOeWH1b1GertO0nlhl5J6iw0mYHoqwv4OwsZ9MK2sXGwq
TqaW7jCecUgz5O2f3MFmXLYc0Rr/Xs3wcZoxB0b39mqkhTYPNgjzmc++dsd79mCvgDOWvTan79uB
vm/chvugWw61FzUswd761j6ZumKKQBYNjkMkFdzaUfGfNWW8EshJaus+UO/EtMSYwGqEX958AKoF
l4u5dHlc5oJBW1BaO+UxsTElYibBXC6y/+bDnxao2YFSveBRcp1dY8+/Wqf5hJH/26637OwF9Q5U
L0cAA+LcFu9O2+7KyD9ZAcUiBPAd6ph40W2UWJ7NzVEiCXGC7GvyFtgp9RXXQ0x1kjD5Spxm3GUO
xBNGm1tzaZzs6ubXjDUdU9PQfair8bC0xskb+8+ROJemxutkg8KU5m8nJ5iFZezE2gSi/K4yu52H
0kvqli0sAeFdE6ZTBqSaM+ar950DntRdWPKFeMZrsOrTLXJH+uWB/vPICjPN7YiHh+FfI+0DW5Ps
UHbcGgIoNNi3Hdqc7DC5JF642XPQ/xZNqBIGA8Feu89O2Dg7r2dttVYIHhlF4+lLltKzTsIMlyQI
7mnw9pmXo0QgETasq1/9MqWlCo4Yt66eQuxm1H+AnSWu9TUG7qNygz9W/hcNLp7/ogfaKM6z9e50
9pdXMZRoiRIYqmKP8pFbm7m1MBTAbJdMqK7tnd9FZmWfCIW4SNtQ9Ea82uqgBxrJ0kap1A/Dy7AF
2a+iI6eeP8vVZcT6vJ9KSQ0BKf5ErgEX5gjO3WZdlDrwyzkm/DvHrf6QOv+xcj7HeZ6BeDdujySj
XxTfj8xq/zRbUKZb2b9YW7DvulWfo3V8t/viefXc4V2Y1be43aVZdW8wWbKRFA66fPLUZO5sWV5B
532PPbrKsnESv2VpWQWpyIbv3l0TdRuZsTS1fftK+vpurCsjiUb0NabZkZ/k7pbcuIckOj6KiHYP
Mmh1aZdeXCUbs6MaPfKBunqIyh2xMHNkxUI0w5VO19gvbeScAFB5L/Vkj/sISj3RRkH1OyPgmHxn
BuCla4/3PoGJySQN/dvIJ+IQFhw9ROkxs9dGdCQtjOgny5bLGI/Z6u+nWhv3jh0imWb5ZRKXHIAB
Tq1Guz+LLOSC4LNdrxVDw4fcGwxSADRSV+KySa0iTXyGxJyDPStTa85WQNhIyaz7jjp37Q9tZcxd
dBTdRkJpNlW59wtEKmiPW2rTcAArZsA2zssDT1oT5+0tB6m80SQ1JfijXJeKgDSOXGQeWXmNSmel
+Tam0zQwO4Nd37ZxhTz1HNoD1NCpzgvCx5FSkd/euVbKh2UtMb7HvNstjD8YcVBYvM+coyXfG9zM
xK0N/6gJeBsp5LIVnoOGbMFGviWrw8pdBfqodv39WlFsrBaHN0XqdPRFKd1r0EtWyJvwS9JibovE
MUfwqoZguIvmOnrtGO0/oys0WkqyDlWW2ec80VWD7Chuty64ZuhNiVuJDL5B/s/jTPXLNL1oL3Ou
+eWJOpdPjJBqFe5WtLoC0Znh+fuhGrV+9VxIUCnAUoMOMorY0kZWeWrASANzNjL1q0ff4ux9l3dp
YJVI2Yl+2BemHO9yDS10FwRZgCwIvr5h/Q25lsmiCVC/shMJvKFyjgJZbs+O1+oteTEWp80tVBt8
UKesjdr6XqwbW8togLdLiL0mjgY3D9qnKyv1fj3VOvC3F0GKp/WPBq4I/pVtxPGDmt89F0RWbx9N
qdf76SYpR1nXIEwgII1MmbA82pqIr+fenQf4lGK27jIUOJxMmCnUgTF2nR28KUT3sLo1gwpWG7fz
DHHIRfghHkCyUGdGoVAhQb7xR5QEUd6gRHZ9vgsffM7FH5eanU1lEPyxVJX3p/OcW8r6FE3zOdtI
FtibWmWnwXOKDFHttniHBgUWO+PJE1bczcgU5BZ6MvUjy3hGGOb8a2U0/7EJan1S1jb+6yYqFNb7
XjoNsjiQAj6epbl0n9KCqhpvlWfr02oq007mKCNSqKmVvcND3pIKY+v+uWAVdF5Elj+JLMtYLvaa
7ae/5cPeB7JEjFc9Jl5flB/kz493y1arp3k0h51rrgGbD44BBBU6o3+ocuvf5GfRiSja6EVOXvjc
l2F3sVGNPZkgx+jd2tU6D6Och53feNH7tArvqSfm6NZ2i2pNam8cptjvRzQejRLq7DcNG2/zf7B3
JsttM9uWfpUbNccN9M2UPUWKjTpLniBkyUbfN5nAG9Vz1IvVB7qiwqJdUtw7rogzOOf/fUwQTCR2
7r3Wt0g3oyESWd6J85OFND+Ot40W0J0PnWLKp0mcSRanut+kFba/1NplrQtfJZmDhLj7HHjIEaGc
sqqSQd8RVcF5QdtHKkHAjZNg6ANHm21tFCyI1GsVORLjQf0+Ybt8xnJT3sRaEdz7DHancXYDvpdR
I9G0FOOHLNK954ZxJ6/qyI89Zp4SdneehmsCaEbGuI32ljhMFDF1aNlTnAwWbcZAMWYx84ADyUn1
Ty3Ij6yjFCpgGf9SYldjoYqxL9Z6C7uXPlNlr2w3OqipSpM0Z3+haGemdxdXSGdnRhOYL8gIgGWn
uI3dfVu69jdNIr2n79HAsTV6jdaPxvEN2WNbsrwgX+GqkKQeIQkTj/RcBQ4AoZJs4NXMzguTItkE
DpWwXaWGuS5Vw3dmBtrOVSdJgaMNR1AHaWCnWnNRfY9GsTXG72F9J+ognvvQYfZ0PgfHkfdOT5hb
xVN4Y9ijgVS/LSxkUQXls6JFP7VkpMSRmj9M09rgFASueS+MnAOCOTIqzqPmQaohB19a0M0q6Cx5
m3aBybG1vENYNRwwY/g8XIa7s4iC2nC/27PBDkPZUedLIR+MhA6BTothk3oVSgySSOZBiBYHbFPF
8aZU5Q4JBv0XRvOr1Ij9eWVkrG6Rq/Pe8umoMrwU4a2a8jq14jWPVYrKK3lmFnhfq1TCxRqM105m
wXtupusmNWcKpY3TgLL2hk3noWPREZ5Ho79U/bHbC7fx0W3E2rw0C53FCfrZdWg4a0Xd38K08W8Y
BFscfhLj3c4Y+0HHxtagFsJ+SlJ2J0Nb9vrJr9ro2W7i3UDE9Q9JZshtNkjjl6BwiGeDqfa7qkRL
mhbD8DM1jfSFiFDzBnPuwpVhvaxzH7g0HRmn3vSkFHtbRqJNTE2Y5HLN+szQlpPM8Jw6efxutBA+
k2Q0yCC3K2yVSHWXWBjSx4ks9oJ8pDwYjWqA24wbhUzjCiEAaXjbMEw60l3IhiQ90euPA4rEM7pZ
n7a72to/cH8kN+SK1Sv+0LpD8LpRpWm/l1rq7EMqJG0p9KR/rVuT9oRoq6ORp6AwKktdRwg7OHM5
4zpXmNoa+VlK+kOdvyMNY5ylbagT6yXD5wGBx1qEZIN6apfPs+IY8ApE+kguIkF6wcwPIm+r+saq
YTOtUPPOeJFjovSmR1JGLVrY6rYXGU6QHIFf0Ac72lqIpo0AflMK2ReyGUPAzrOfxCiXEhcHHqvw
vXUsGMYFOXcySpZ+17Ub9JXmIsGIu5CKs3cY5+Gn8+4zpeEw2zb9phl4B2lwlhMaoo6FDyot/Efs
rzFiCzveFxqzY8lMfGkXw3hymuJFRvXPuJeLOGs4q+DVI70I8gSteEKIZUHsYXDTt9mTkipLw6+M
V9LkaCyFsbKyCY0lrXhN1pm/Ld2YRoywH0FOtIe6951jl8d0WpSsXtHTAqbdUtK5SjWnwVsf7dK6
70WAJBNrGihrx/+hu/mOYQRo9nZcE0P9UqHO3RQShUPGMvaYSs4VpkMtpNil27/HZE3lHLQ2ZU4E
6ND2Zz+wq5mZc1/6NHPwGvXfZJDUPMfWgaZN/ET5iczP6vsl2/uaqBlSnYMm4a8Z7lyU4syFVgHD
01Xfe4joMRVsCqQNW6z3Gnl1HY9yXvcvg55mlNY1zQqiuU6p9Wy5xbrp6puA1u5ymA43hj2c8Uy0
qz6Id91gBJt2lAbGlQSdh1q3zlxmSbBIUixtjakfjdqmTRxp2NF5lgoXCbuVL2wada54c0dh0fBQ
VxyviaCD/zAb6BsKJ9Hu0rBdtqqTLfWAUAJFq5ZMY74P0MjospVUTF37zcQypFZetQJ5zyzNtMQJ
SRHLgzpsDooumas+WQhCk9tGthuyfrp5HEb1WQhWTJLKAyOFlr3OjldEoaf7rE7Ke89Xbz2v0bad
kj002rDXA/kupXNTldXOHZ09Fqcn79LqE+09FbyKvwveeon29h2i4EyPw/oArlv5HkeJc7QJPqdH
UXcb9t0OzU2a7lwwwhQffBnRFePZ1pMfbYeixedJC5kuLqboCLzMCb7gJjhkdfho0sRX4yKjf69T
2Xdb2FyA3pMzI8JN5jqbEF8milOCKinj50gTN0mDXljpjrmFg1LGz20/Oueh6uZGPeTnuKms10L2
7h2EqhSJPDsd1ZKa7rw2oKyQuvkgOQnM07RvlmI0Z7WN5N4go3SZMWVZE8zT7oVj3Og08VCOikPj
N90TTPzw6CvNytLb6E7LR1puLUlrHUqVGVB8YgI897WqGCsSNjnot0JodHWa3sdxb9IQwymcqt+H
sSIgTwtmbuTpNALFWhiBtio646FjK1nIQNY3eInbH3LKsbDbpGRR5HdGFMzVfNy7mn2nNNoP3QiA
Io1rlyYgvyjmnn6me/dJztQmwNfYCn07+JCrEnOr59TnXvG9HAjEy/udQNNLIV63qDKLZNmMtBPL
MqW1zsbupVi9kB29GT1BkbDl0dFV75ph3JU1sZdGdEzDejHEkZzR4rcnrvGwsUM1XPV6+oRjY9uH
uvHYZd5NRyMP9eZkNLm0BXkQZKg3T5KIkG8yU5YJisKFGzbIocWgrzS8Czunrl7iINyRW8awgAn3
OK9a2a0cWWEqHZgXqap4dhrnW5MV9xxn00e+DpZEiKgIqLaiJBTCpGMsg3LRxcHesG5EWO5iGkgn
7ADRqhusYxy966mII4Jq6ctUQ79yCJCUHAiRcOryR11L69gTOvAeBaKzl01syIWU3dRJjyaPjMIj
iD9JmYI0iVXxzlnuowdKXOk9BRxBlB0TcuVoDG7+UgSW9apOPbeUq7T5Q9PzRPgyIXXUbahlCSyq
FmWmpNkCiV1LCZOnuD56VVtbuqDrjGv/CNPJXbhlqN5qtp2Mi9qZlFRYb96ckBKDfkz2k2I0YI4Y
9/PWSTs2sFQLgl1gMLykGfxTHchNoQ6KUCStdQqzedja8YvRiUHc+ibKtVXTxMQe8Oe1ORbV4beD
/v+LQf4HnMfPxCDzov5f//Pnf7x3/3Hfvf+pBrn8/36rQTRD/U/oIIgttEnf4Zr8jb/VILwk/tNW
oT+ZCDsuko//KwYx3P/Esm8QbmXA8gSNgYTk/4hBDOM/IdUbPCMcPzX04t5/SQxyZabHS69ClgQJ
50x4NtQlH6UgVqLZwagopOMqzXAKLcm+bGWorDqh0OAai40MembpLuYRnpqSrM2yTTeERrd7Trjh
wjdTYpb9pBa3ZciCR/OKm9P3nHCt6CrxZn/c4NNvkcqfTNpr4Oh0wS7RcchhLNX+raD5E8TEsRkQ
RMuRA6+/cmb+gzlXT7pVWhP7SUH0XEnTeDBzeiBzBHzFGmOV8gVHcMJQ/L60iWPucA0Tq5k7xn/4
+fSrm9ZWQANMh4kw4gPz6I+O/pr15OmaUeJRSalJszCrNvz2xVe/QqXwsfxAcKL55tN/mVbSn189
jCS+ar0pTmGTR/axFU7+YmX0Fwe9iNaYBZ39WJbBA/nW9EBoK2iEi+MaYUzq+Em0ymTunpFnIEEX
SZBjka21L2Bcfy8nHVoM4W+o+OCST7ENf14i2eTNgJI8PbU0mPawyEmp8ZqG0DS9H6qNWjnaFvmz
dUDnJtOv1sb0t3/8XSb4LTAw9FIkJXpXxBr6HDFEliY/UTgdaG2FD2aSxAdamdqtElfRjW2nuTUb
K+nPQ1Ort01lwP0gNPcmGUJt8cXv9dfl8GG8urkj6LpUHdnWh5vRN8CnEdcoR+wq1RL5MzhxGane
u6YP6nGgL3mnUNSsUzp2xJJjc1D1EgWWqNr6xqYV+PT5BV3W5Yf7M12QhTqNzYjtRb9aQHpkumHe
jspxNAkedvzQe6tHbVypNZKotml+pVTd68Bwh61DHvsyFcGZeqj85ZmCkp5F2aGsRvjNmS1eygZ7
E4089oQoch/NLi9pWnbRb6nh/5NCfU3SQX3j0m6CCUNSpO5QTH68jWpPyde6unFsc0RLY1O2G6UK
30389iiMhf+dHa49Bbja0WDbnLt85iJ7ZGkpXuiAtCV4iDg84Qciute0U622iBgAm+44SWgHN0vd
L6Bg2nQjP95oLtlErAdgDwaZe8VCKbB3hWEWWkeHd/fewVCOy9tM1hFPwap2G2vXCjlscfdbL1LW
iMED8UKezLCs6jZaS5u03GQYwi+ITleRIGxc060EP6FNmZhc3dXjyb5W2jh5zCOJ9fFTMQ2LCEru
Hmmq4XWmhXbOcLvHNSc+jrrezZRmXRHN1iq3WjfaqC9a7QCjp1/4ht28EUPVLHo//SqCVLsSKF6u
0yKMkGsEEOZMr78P28ikZw6USD8mcctWhiK32IJMLV8ib8QjZ3u9Mmc+tDXq9DWPYvwZ+jgglDes
L3b66YOuf0gIkTwrLEEEm1drT1FxMtMq0o8ZursD7pTx3bPIZw8QeB/8pv3q86aF8dfnuZblwXzn
7eJON+YPzKDQK95qKN6OBgMvFTHym4eqZl2UsXmqgVTsROohkaiZxbToRL9at3+9YVgfLp/N20Xl
2GZffd2ImhlhM4+a9LX2IFqb5LTBdg+dl4Kaavsbx8SR7mZmRGulJUDPqqqzFTKwKfJMeZNF+eCK
LDhLqpr/+i+hqSryWQAHE8f5au8C1V5YqmjsI1a+9jHSmGJHEjdvg13phQCZ5vHzzfIfvwR7jkOR
zg/BSejqURkCTKMkyllHb1TjjWVguu21qLjP0oIZQmYo87LuTCSrLvkCpuXMPv/4f2whgN54SB0H
GxscyOmn+mMlIDPzSqstopNZptRjfWmIt9HsWISebHB2KYH1OhKV9gimRkeG5IFq0K1y2AcsmOAW
MXsGQqEf2kfk61+95v+uwoyJ3ecZ6nQ+cciT/Xh1lhJbkexa91iVarG1ZTEeXKE3L5rWR1jQaw9A
EX0hYzTbXRrHsFC04iso4jVdedoleI8B8Js22mlr+3gRSq2pnl261jFRrG5rFzLY5G6av1X+0My0
2CL5XTeP6lCHTz2231sEYw8NPaQ5owukXnXff1H9XMUKXfZXLojS3J6Cb8FcfrwigzNAibPChvpi
2Y8QuNAsekYcrEqyg7EV284vE9vuPKzZQ2jnoqJK2rVG9MDUw7DLpdaG0Q+hBuJNjgkj288X1T/W
NHeJ1QhBkn31+v1fmkaGcc5xj6aWYMXswHlsmy4Tb3GoF9uETPa3NihovE5bupSjYi8+v4B/rBvq
D9NxLcwWU/vz6sUIfcX0orCzkGzHwx0zUnRTMSSfYaANYbXtLguyEcCl9FEcyHSd2HQzvni0/lEG
USQin/YwJ2Hav45K6LqyYOJnRifP6m5aLcxvwWW1657giVOqjOOzK4WL9iAMeKR6U6706JzYSbcz
CrAti7ROqmWjN69doKGD7fII0ZDWHe1JbVL544TqcUB2fH7r/jpzUP24XLEN1MibaOwfl1ZqCVOh
cRyfcOhYuxFBxbnjvLAzS5t63nEHxOPWl5XM3+8/HnHoeCxqF2PC9fsv02ltD5bfHLGKli8D2G7Y
DNMjH3EXX8ycSubzr/mPVz9BGVPux5Q5wkq5XiEEgPL2t8SR0yav/iT06psUr9b8suWTRm8vrCga
wSc5/awz3YpMzYHQsFB+8bD8Ywdm1+eUxWIFSciJ7+Md9yvpBkrpyiN9sGDfuo23KruK2ZIfhAaU
LzW6ZcbqL9EDJPs2FzTPIkRGi75wlmmsMF+jUHp2o+ALkO5fZyzalpo9rV76APw807//482QEVFb
cgRVj44tEBnLvr4xdSNc6klhv2hFCWbKG5C7AHbZfPHj/F0fTC9fg/0WWjDE4KtFqFkAQAtGUUeC
Yp3HEh8mNJ8czVYde+Kt1yvtYDa9czJyo50zGzdnIzBckj0bhBtJqJYoO4XYSMhjGzdwWvnFQ/L3
BseSwcoOI3dKergOBanUxsOAN236BkVC1xoOztmu+85DXu9DK2qPEHVo7uUs+AXDY/vHFzdI595/
rN9g9PK8ALDkMmjsfPxtVDtN7AE/3RFnl/KtGbJqjra1ARgdSBg31PZOpUW3QY0YEK3UEDz1gR8b
KOU88egVOGM+v6DpB/nseq7qyc6t8O8IpsJZZj8HYQRrLv71+Uf846XHd+ZlTEuGqvWvReFqfQyv
w9WPDkZkde6ObbfyfSr2vPajPVmbwWR0UFZEYpQvMimtTTD21dbp84QRo5J2c/J52veCmfFS85jw
fH59/1izFPDQME2bUgrC9cefhCYvjkSbEC8ekvaxFnW1Bs3Uk1iKssxYfv5hl2344w1ne7btCabN
Vq1fhwqRGysYgOvhSZbQXGyrKx+1Sim2Aq7yucEVG84smFtnBPq83jkiMjZpesSgnGGL0xCGYE8V
DAXNLAnovJvmvU9hMyutEMlc1pnga6ZTR1404s0XmnPGpFHOTWr51ZDIh0p2SEeNydVAI6nb4DHd
CVVDP9sxeWQAHeTZU+4PdIaGqXhU1RG5JjqKHdIxiGhtBYdg9IoXP4y41BgCKxt+jOsEKZW+qYto
OHpBLt4+v21/P7c43uhlOsT5UOteF/dZbye1KXm5mZGw9xZe2U2I6PU5JB+AUN2kP4RFqK2gy2Qz
s2nyL5bIvz6eY6ZOpY3F07KujpvkJ4+GKUR0Qrml3KjY2kG+EIRD5QzJVBS9MiMVvFrx1norE0M/
ff7tzb8/31NVCka2DBYqyWwfl+hAbG1fiCA9UauyKvqQZO+KUDWKR2sUbxpgJEaxvHXloGqH2gnz
XyCpwnGWVynaloKVfy6R8a5BA1uCkVQZ4svpGu3QI2+qZ4M+8DOaPlJxbl9RbZVIaocWHfo66CL+
lUbSM6M2HtoR+KlX3/uKHL6N4CuAsXUkgS9cywtJVLMkF6UALDoAUOKjeelRJEHkqpmhTN0UBFoq
0Mcubx/JNdUOMDPFWzJ01g76e/Ycqn312Hqjf2MrYtiFl04lY1znjC+3fIFXyd//+d39++a6SH64
R0QXatQTV03B3mowmtVWclLoWXczzlrOqdSMYKtbkbbRQBb9yFU0opkxhEsFh+IXi+sf/SsDCjmR
iRr/cS9G0T/f14rVSh05mnkcrJ57HUHpe+o8I2Sy2sg3dFXt3L7kihJBnGw4svVLk3SWPb/4IzxS
zDBYs6sVqB/s5XbDxFwL6nQ7qEGzBlqbbsCwYSf//K5dWiwfNzKDLiFND08jFOCvE95IBi/ktUY7
Vh2p37O4wy9NRGC1Rw7AJWENldDgaqPdOXHUPYBWfvemH6/rNONXK2xxo6OIW3hZMmWwK+lDrzXt
4xcXOf121xep02JjbkEoJVf78cEBiKTR2eYim0rFXCCMWIOmm+QrU0uRRaQoYwAx+Q/p1L0ZtU48
5DCDsmISyfXRT0slLPO/c+NMTOg0K7Doade9Kz5zNJVK04/NaNGeaLT2UWoOJtaocO5jirLd4OOK
SfV4nDsKbBq8AWy1Su+uXTU27hXUFXvYzTxAAuGBGYb/rdt2mTyBZ3C40qv9xpKqoVd5qjFCENqh
Ksf0ZMX+N0+UctfRbJtncYkki1nsDjg8M+KS4m603S0vkvao0FP9/Hf8+2xj2JRtzDXMqeS+bksG
tnD9xBPa0SsFJxo07y+9X7JxpaGazAZHr+/RdX951JiKsevVA1QOgxmdRvIGr6pZj0NbWiu5fsSf
GfzQOwT+Fur/OZVls1T0UZxjYEW72iuds8H4d/t7u/r8u0/3+uNFkOI1TUxcVEBEHl5tT4EoGKCZ
aXEKpK/jCjXR+oVRBqp54ISRogX23AEcgene0I4yvjhu/X2+4/FWaTiSXcsLyJrq2T/OEnabVmPK
aITmoh0iPA7t9hHUvHpwmg5/eGsw4fv8+14Cwz58YdKnDIM9ZRoPUSpdLb4QhHOauV18tqK0nndh
YGI+iwtj5RYFLo2pscfwrJz7ndbe4nNGhgNL+lTnnbJ0yqx8wbaB1KZ2sJY0XjszJYnzoTMWt5eO
KHWV3Akg1+jCxqfLiIvWv/rw+bdwr6tKnnAm8bxULI1K7686z9F9p7S6ASF8E5V7r9arnWVW9cps
zPuhTSmaAg03ctbjGZPZmLx1SfWINJpDdFAFZEJRxW3tyETxFCnQyAtfhote2CcxeNltEefPcVLz
gu1RWn5XZVesZc0DwWymenBDQ/wExTecLm9XdKjF1iMu6E5S4717kMJXmWpXcpFIS37PRl3/lnRO
v00Kn8oRzfRGBRyFh7gyNvpQKRstAZxYCWhcmRD5Kusd7+hrYEQthIuLdrDcZW+T5MPC9ADzAIRb
ud4QvTquNHlIobVMrjfysC8d2Rzn2QmXI1aosXxSOITtGSDUy97quvsMSZw3WkfdHGPoSSNgLJkr
r5lFPwNNbIbQGL2I27Zat8bmiC/fCaNDCe75F3ip/JHtrNhiItST20D2xaOel+oO6yMH9C4e39xQ
116izMeBDad15fkUQnllAcj5/Pe/fm4YohAsy4STjYtQxuuZFGl1OUTSWj1WuUWRIzsKcWuqiiDw
Lb0+ll8UyP9onPHIQFEhOIBX6V8pBTCTZaDIWDsmyJvTWWO4pDwr0IhiG91R2hU/1Gr0X5F4mPN4
+ud51zZfTeL+3jBRHGiIGybVAnCLqzrZ6WpEyFIfj1TS4a4oeOa00TXfksjUDg6Wj32J/XmEtrsQ
FvIYPGvuF9dwTf+fzpkQLXjiyGugDYb84cOO5QitbNkN1SO6HddYMiqjbJxe70E+VVd+FnHwT5PE
how9hgdCh7R7mVfFzwL+47iwTat88YOpt9qIun1MjK7ZKr2pn3FwWDtr6mgFUV9sa80G9pCLYlum
g4nadgjSCCy3RmevaCMeTZfM+O1lkO6M4suyldt6vcfwVfma/OKEvtjE2Fw1E1LcQEnQMXy6VBKI
gemuOGW0RlGFNo4W567OFdyCQfUad056x5PknkkbtHYd7Lo5CiVzHan6sK9z/T6IbHMJI78CcZXJ
ZWoRfBs0pvhZN8I4ABV8rtFZ7kL05dhwM+cUKU3zxIm6n9u4yua/xxBSosyvRuEOi94TWFfsqOrX
yM4ho8KPuiMnG+4SQKcZTyOmIG2aWDBFoUV5mc6xaySHHp49jiFl17dxddM1boXtorVwx4n8uUL/
fiqZUy8HjQlf4dXJ2TJlwMLXWFuJnb23xDHdXc5DACn7LQpN7cYrh+ph8Mru19hWyGNH5jVZrwe3
IdUpcYP6uGqkUjw5vaL8KLMWX1c4vWoM/vcE0Z021xJd6sKBR7YmNqC6xdoh17RxWCo0atwzpOFi
6yL8OFdeE+5gYawwGCH5DpxvZLedmTOY60ANCiy6AH3eMLe7+8vLqh8Zm8YasB6jKuKb2mmitcXU
RmZxuEqc1rkZ9FAuSc+o1jpZBzsoxOk2n451cdcLshmq4WfuhMkhipmvoEpjb4d5tKuMqtlK8E3f
3Fz8zEcI4Wju4EMogx9ua99FC2ZkrwTTeze0aZRV1+IDd2MtPLpep+wzf8RqnHfRsDEL66SlTHbt
ctxHCQSEmei0YmtN9WdWGf0dyCLqVORCT46WVjtks5qc16EztTSmP2Sqab7n5Im4Xktu/BzkV+3E
dj4zBZCjmpSJ3xWtXUodGTFdjLod2TxznuAwrqxtxovslAQRdmIr4ZGrLEee6ZCgcvamflI0TSku
PZCqq7gNlx/NqLiRPhKqHzDUzFsatM46byS0Vehb+oxfrtoMQpuPAiF3GRTfDb+/TXvN2fGbQt21
cuDmAveb2RDC4cdps8CyEawtkjEeylFK4KaWtY8s3Kk1Olz8dHUxS/SqyUGwZsnuUrMGFekds7JC
WZwrmB4p6cpbbUi67Wi6oC3TIl06wjQPkR5hpqa38UOA3zzljHe3pKL1U9p1tOhz1BhDBIXf6YN2
rYPcJlqEafcSF6p3S/TcXd+74z73KrmpBbyoSJEEcrOS0Y4E0N9B9GkvXj9ZodShahZdVo7loiWm
am6aKhQEw6HdOERKuNDszp/rZW1+a6pI/nKEslVKE2VrQgxOaJf+yqwmOpvInrTG0dlK/dcMqs9d
Kx3nVXRY85tAW7og6dZBDrIxrVIQ8wAFNpddMeQxe+Q1tGJUyYVFRJAImWaIUfXXkc35UKnspYhk
vqOM0THXgrN7QxyRbNn7i23cqjyTCtgwY9H2xiuwruaRwzELbeoX/G5NSQiqco4WY9xmQxFCmmD3
U7DszPme0/TGcddaFSbz0adogRgY7H2/Mtc2pccjYJt86Q3BsJJZ78+bTsWLKcJhNZhtcESAGmx7
Jy8PvZVnO0WD5kR0iTIUMzwuvHSZhQ9LDbr1Kqjd6psbq/7BB6tGH9dhe4lAYC+BNd75ulfdCNUu
X8pwwn+2kjbbvGRdL0dho5AyIMtvmzquXkIcLPXs0jy93L0U1uppRNUexmP25ldRUcOwC+N1lo7l
TKXmYnTVp28mcdXPhtWI9yyQxa0Ebnm0s0K517tquGmEbq1q2Rhb1WnEVgPuNHOwG0IYzUpUytA8
iJnAg+wD6OzbGrROnLaPl5lSno4crMeQ1u1lKxuk3hJk6+FWM6NU34QZSiI9zh36BNK64ZWjP9kZ
u7pnFA94Q25Rk7ePYw7cY1YqrTXTI5i3XZHsDUUbb7KhKtZJNST7hrCvRRRMjIBh0MonU+kY7YC5
FHzPQl80XVvvbek9Z9ibf5YtluyZU+rZLM979aWwozt8aWhABEIF4CU7F4nGxk5Sc1Wno3vbGq6x
NTXd2rhJL3BW2DM1dcW8iMr2ftBFvPBqFySDlrm3eB1Oti3iXd+11tmdzqRe5/DLXYZeYNc1tM1K
7qx1tluR9fe6alDAj96So+v4M0LefNsPafF7ChFPxVEcKeZaCRn9Ysy1gKmCHMpxLmDdngCGXpDi
5FdCdU9XPF10CXzCHgMGACpQ6V6phM+4GPe2YsUrEQRip4oAJjsEvocMId3abavhLafuW3AaCjAh
j3XgkUrZNo8KEJm12XlVtCh9DdWUbL6ZRakEzGzUYWf4Gs4apaJb3+DfI5y5YzrtZOt+wJ0ADjS5
rSMF4hKYyxpD1EGTnTHzwaRvO1p/66pXlYXIxM/ClvIW4BhAOlqsS6OiLk7Bf97riWrfFAP03EHv
/ZWr6/5dqsh2p+MpO6ZYIJea6VcWTxVPfcb2/8i5KD1KfLyoBwet/67ZafNwmZ5cyr2KJJhzZSTZ
T4g66C3zHIYW/oNZo9j2orBM2LYJnSBNcDnMlyXY/qFyjg4CQSAoqQZHTAxPKbr2mxHrCgZLvT4U
bM3ri9IIYpY5N9TKxcjPjdx2FaXmQgf+uvV4wL/5HQCRiQB321/ekED7MW2Y1bZEks1YnbF3OWu6
mKccVxFvswJNdmQAKov76VnWKdqwvBt33SThyT2VAZ5VQK2ygXglKLxXnesyNYtpFMEWjlzvfjCE
vetK0PyUQdqjqtiTCN/Cm+uTFAdzFr9L1MfuGZT2VBVP8k4R2PZ3lUgGvn4SumepazwzHmkSLyVl
BYeIuubdXRWCZ66l21OjGR35J0JU9J2mOhIXdvni1VMrRvojvBGYvFgYYbK94CGlUnaG5jloAlag
5xblzLNH84ZTU3iDSc5+83SJEwkiB7erccdt2irNjnAMnTCXsal+mMTI0XRg1kCbYxQPLRroh6B0
laMLRXcFtFECtNIgOxWXkYWuOB1ATUPnerTeHsyTmXAwXQ4VuROH2BftHBe0vBN5dEx8+O/zvufj
ZoR/9PfMnJt3tVP655bOL6AwD/aCXTFRcVU5OtvLeCjVHf09b3zlWaXqLbDsGM3Z6MrqZ1HrTFaa
MEy3MZqE773ugOwI+6aN5nagR9u81VdRbo37mst5YefBGdvbFjMuA1dtNaL/cGuYEBEJVMY8z0Kx
k6P+2LileTem0EVjCwKV7T0OhnS37KM9gEfBxWuqQtWV85RBjih8ZkU6hcZysGGusNabHOtQEChz
G9fBvCzwm2Q+sFTDKe8snIhbZlXoCpvaAptsWy+hU4o94F7ygoxerMBe2LuR1GEzJuMKlGz07Drh
KwJbKrfQZ/w9OJCSdL1yF4FEbZ20wxSR0A+zNBp6B5SGUb9Jt8SMYAb2OCxaFIY/yiau2nmYtv4h
JwwgX7TSMN9ZexiOJdcX3xZhgsUKG5zcOJkRPOcY0g5BGJa/cq+0xUoZohBWk2fG39JBnd4AdBtw
tkqjfnbJi1D2CYbbYCljPav2jsyU72FErnGpNV4wA4OzTpspgUUpghnsuWPmGqAGs+5Gd4U8CJtc
Yj1OgdD66s8qajgOxXGUntPc5eXNeyB5ZUc0hlkyAQnmdsRmtrQ7S98PbkYQhyg955WICIfMG0KJ
mpskh6+UBkT9LCKvk8e+abzu5PeACLwZncYqWRPLrj5pQ5rz97mSTpuD1H1G6GG0Fg7Nr7TicNHD
qZpXvY+xhgG1cx5VI7fml2HK7/qBpJkGH2Nj+8cyAsVwmbtc+iKgZ2HBEqy2rWzOsfogqaIzX+H5
1sFElQsd91c9u/yxWNUi4poqEBoqWjfWS6ihFL/UHuU0qMaPGK0vf7QhZPJMIhnPOx0qd+GZGWSn
Wp/GEUZ7SkaWBtQo7cBLE0ECwO1HELXVSxTX4o39HMDUdJTjNcwn+tOpOchKigK38L6pReuDXbRN
xsC5kZYvcM7TGnJGZP/qImGxG017GUF/fJU86OKdYRfWzrZhNaWVRHucZ1HxROySPg9I78E/HVqM
RqHZC3Z90sVnXuTQ2uyky1fvpglBm5hsO7K025KHqvTaJTUK6A7aWWeSAJqjYjrto2H5sCu9gMcw
9HH6/W/uzmRHciRN0q8ymDsDyp0Eevpgu5nvu0dcCF+p3Kmkcn36+eiRyMrI6qyunNPMoAqFzPLd
jFSqyi/yyfJrVPWSJTfi+muVBHkPt5xZ3VxP9GTFYRacMOaYO5FBB1GzggmPVsH0xDTkorPzl+Mp
cojNKbVrSRIepoJyjx6Wa6fwA/M4uB5gPa17sylhQ4bRgdXBfyBZxEYh6XhI8Seu2O7GB4M26JPR
h+k50a2SXGce37VQJi64Z/0BjANY+dTR5m2lO/3A287rx24TJucIVFBncxwRNy1uCieaZ2h6tjjV
0tgNHTzBQrf5pSoN/iHOX76UEHNwOYy3gkCagKOGDRdOnZnF76ERzBfkmPE+hbGQr2UieHHaKIkQ
L5cXxw+WS6xs+2smRvbZaNj5Lp+SBN/M8sYObvtgjiYDBj/zDgVPdE4neb9Bg3Jvs7o4fL21cyoE
JxiIeZCfHc72Q6uLV5+N911f2tU2GYong9goMAPygASZzYLwaOrdFyIzj5z/6MyZBeIHIL5tRW4F
wJ2ALcIO4c5INA9b1kGujxj+HcWmnBqKAd3x6wpOM6T/OGPo5U9Jyiq3+Ah+PlFhbKdrhRnnqBbF
Qo7+eERwn07jUD3Q2PCKmZVcmpo14PTWmTaBxZF86C2y5C3ZfBO566abmuYtdKLgtpUqgySzvGCO
Co2P1mcOs84HptOreGTYPzhZfRlPBEENb5YTbJTEfnMTeiuCsYWFGS4Tgxoq8avpdxm6lmCbONEe
s1NBmqyjGGC6I3NxBLeeb4dgzK7mBpDgSsAs/RJo4pw2C6yJNYmFWfnT408jgO8BqIv63H5AxnoC
tl4Qi1Nu9sNos2DTapvh8NfInCxD+Q6DKbr+utxVHEY3FXuLmO0ud3eWZ9RnaNO+0WN+T7Us9lTA
2fHGMhVdWpgQWEUWk7mCuB9Q4IMIpzwj4QK3Q+Pi53JE2zPxvLlG4qpb7a8GoJ7VKsfJ4C3Tpb1I
rWZNA6jYaTOjF4hN2U0C6JAmHGB19E3mOcPMmWN3sbE1fPKmiSsoFXDyvockYJOdlji/yf5bxY+R
lN6afa28+lrdSCTXB8t175ImCS4ptbTt3ZdK+HVEQulQySrxc/M6smv3oVmM61/HO55HiIWYQziU
YqW7CarMBuNJ4/Z5BRzrZsCc9EBRCEtKI/ijy0iepboiGUm3RwxIyQxPGAD7M8GA6JK8qya5mPF/
zeqkKtW/uo0Xbe1EiWshGrmrcqpz3WRqjsnobBvQ8ZeIY8ZtyUx//aX01TbWAk243weXbhQXg1s3
3+mX9NYm1pV13nTj7df8K4xcfUbTKYeasdgNynWO2ivbq6/0RLdIW1+CJHaS6il35Hjy2hiywjBB
vK6jeGvQ5cSK0FftLcHq8jLHanfTh328Z67RX3YYyPaBvyyste++UP6an4nlwSdj2dEpkaoVDuzh
kwEvfQJ9b5LdHp2dawu2jaD8ok0+sIMeoQldCwXTrdCTZFJph28g79FsCP/0pd+9ToXoju5UXZr2
bG78jqoLppsRuyIz2Bnwxm8oW+WicxW78j6Y6nbFKEteulD1vztjyyXy5Y5tnYx3SYO83bosUlCB
pIb/moV59246aeycaCvjr+mAzbwtDVxn2ZeN5us578c9zyh/XoQAXwmuNc/PeR+WMTEw8AiMsetv
S53ENzVL+B71CNIrZJTbr2uJeBe54pCCDbvqy5Pd0QxbosEeCd8EC1mhPqqoSEnKD9u6jMS5KXp5
32f1y5R08pwNDZsyN83OhZ4PJGqt17Z29EO+WLOC2qd2NgqtXQhA4sLkdABHZJzuMysc7yPyNpdh
yMbAo/1t76YAKYoevhwtnJdwIfvzsDKsd66n5HuPdR0aKlf8v566/BdWM6bVPn7vgGWGvOKfFHGl
U0L1lcaU4Ov8HvH8PaC97tTSosGkzC1PwO+D/VA0xW0i+6e+7zFLWEZgr5OwjD5+uuQV1s197g3R
9b/+7f55kssImapseNqMcX1vkfP/MEvtiM2zj8/mK8H1CuHee86+RnuOI+kJ6+FAn3VdKQFl0gIT
/nfRnmVS+8tYFWc31ik2NMyJAvfPeYUIVoE3+Mq56uMEqt4cjvX3rxUZlUpsIdypC+pzHocyTzlF
AAi8tutKfpChr5iyFsnuX78Yfx6Q2UTNRIDutKQn/tl1kzTh0HeREVwRaHPZhNbMLcRyZISTwNTF
YfH++oF/K4R8XxX89z+Wr3mjd6BJYqn/8z9++beL5K2p2upT/8vP2n9Uly/FR/vnT/rlO7f/+fXh
+KPavOiXX/5luUEpve0+mun2o+3yn7/Fb5/5737wf3x8fZf7qf74X//zrepKvXw3KrbKP0aNrYXe
/te8ev6M5DX5+Kev+A1V735jdO3buJsdcOO8V7+Hk81vODLwPWMOMFGGHXwJv5HqDdP7FnqOYNJl
B57jc7X/nk42rICPhQ5XoGsFrscC+Xfiyb9OwAKT6DP/8Zg1wiwTAPV/vaVqUkpkODTw2b4xbwBj
/GhNlBKPIeh/d73+KRXAz8Ieunjq8CY4uLQ8XtY/3r6takzk4UShCzbs8btB7QbBj07zYjTWmpmL
C2VqaNfK6bxL0ecSuu843PlFVL7U2i4vK1S5lepkcQwKNzv0jp+tOJxyUJbWR2h4zqGux6eEqM6p
7VrjOuksaA3YMq6zPHK+2wwk7qqAokyThkx3dMNt6/YfU9NXS2u1/ZYYwGqCKH6OQnoDV17NU8dj
BBGvdBKR03MMEMbs0rz+qi30NXZs/RHZRLNhLPuvARbSfRI6Lf16Bo+2MT3l/WSvI3YP1XpewKwN
iRDSk135zhkXQdIG21H0TU1v6AQmsWE/mG5qxtNy24FYAcXEAeFjjrN53NjgxXeAIADW2K7mWAsU
MTYaDRwnNDJz6xOEzcVdyJGRg+ah4tQWeRu7c51cnUSI3QZQy1hN/nDyx8AYnkG8NOlKQhLjBMbB
zr1qQju87jOze8vH2EdD6pYgWi5K+6UdlTlu6TfiCUYnrFw7YA68VdVq43sYTd4NLc/Ve4dweGt2
tN+s6yihvgZPWq/X6TC5P/SsvPCY1/jxOPBZvOYYIML45Erbf54qBjXU2qVQCctBjCfccF68M9lz
HahubR/aaqDiamhI7Z4cpC0MpEqk5FFlg1A/4fjNOQSL5Mmi2UCf2DVPgoaEnsstVoUfnirg8EBU
gzDLANd3nbuNC46pq3CZEG3KhqDdShe2W+1qFcsTOpgxr40JzWuVzU356CKk6B1/g75PacH6ygDQ
kp6IzvsMRp6aNJb0OT9ND9m4NrGQUEDjFANBKbh80coRreVQbkLUgVo/335q015WayCCdK12RWl8
9FFLWVSD6P9ObTHdDCF7tifcHUjJ7BAktmOqZTi7hgHZhwoo72keEsCnlPYC0bLhjCKVGMuVW9lW
9ZYWZn7liEg1G3gdo9r5g0+jUjNU5vLZWr0z7MUG1ePwqyCK+8qD4ph3zYbKRHrn+iacdHzTUjfA
usCixIbtI2sCR24EfLTvUKDoOyKWOJ5qK8/mre3JUHEM86ySivp8wfQYPI9Pyp0a+ge1Ll6wiWcQ
p2ST01ZFJmiH+syLQzeGgHmVtYjqONUQNAxoe9GmgRdyY7tp8MY1kTjHGqWEFzfvM1YRP6XQzGX/
9NpIumm22qJBlnK8skm2WUczz4rLB+Qxx9I7K/U5Rg34ja5m06EzIWlttCsnRSHchxXXzIrUx3BT
0EbpkzLxOH5pSN0LLMzWj2nVkeEtS4oHdMUkfcUKBiit9Y0JOgtHiwN7g0qCCRbtR+mZ4K44gHfb
sgy76aCxXyvG8xhmtrborfRa9OPw7tttw/Cz6ilZkBXEMSoIDeM6NlXyLMaoi5/tNLTfR0Ihb2au
81u6AQt7U+F/B/Ns9Mm8qmFKm3QPFIDfFNhEY6RYR+azVaRbNXntdVQPs7fCZSzV1qRsCNhUFze3
ZmgFmEtNQvVsq+v4k4L3ONmmheHUJ5oF6pFCPGD420bnBF9EMVbdFeUKM/dLMXIi7MvIQ3O22fPu
GmAA1dYalBTQ1XvfOoUVzXNHZWOtggWa2OYh1G4FkzpNrWfczhYVs1bY7+PRmcTaUOVyI1nUfJ5P
akoAijM98LZzKcivzBa15/cWHbBvOoPttCLbJAOIjGF/liWFjrZVbA+kgJSV47Nq+mA1UidBnMky
4ng1FMzPnlpwOxxGAAGeux1u7pXkl224efP+sWziHGlLUBF7kYduEf8g5+jqj6Axy+JT9eU8vlaR
lRYbZtI4nVYQzYbmNkxHJ7jhzEIP0tpyS0iwiNU4jLZTXovhLiRgnVxOZYItAIrVAnMqi9ZKNVg5
WfY1NQ02gsxKtZVh77tmSocrXmfTOBYBhWTgJby+Bt/E94/oIzdIx8Vyol5vNTpAmPwV3RiR/Zka
XxIOcZ2sowikN8DFghOd4O0q20BQT6cSxnJhdOasNrE2IlYk4av2YQhpjwKYnYkieKRDNAV+Xsep
uq2VQ5F1MFHbdSjR3Zw9JduLmmGrnqUEmjKLn8JYfiLtX3sHN7cc6gRhhDJjGqyKZygP2u4Zi2VW
7UVpOcC+oVmaBJbw49EA6dMy6VUpwb4VR3vlcGzl7jiUGfanIzifEK2roAwMtN5gqvBpaj2IwGUT
YnPZ1FWj0re51xb2gc7rrYupQJy+cN3aZKBZOKg93JOVL8/rljd0H/V1ET2IzJr7TSicXu6t1K0K
fvu2gRhtFMPVMEy2t5UBaNML1t9h+KD6vViY5HHh3gyZsM9Hyfp6Nsy4+DZtJm2LV8gby9ssxMBy
klSevdWmE08bowqpY07avPTprW5ld91h2nl1TSaKn4wuIvniOGTwLhwk6/gcE4tvHTNRFsTRKxFq
SddjiMkCGO+kvD2Xypj2W1wEgA+BasQMgMCkvo9uQQ/sCKYrTBOazYm/sPGIpsLaNFMdpqyps3vo
SCoQxy1AL24qxLU1QzY8XOiEUDnd+IDx5z61vPL7kCkF6o8m+y0F6smWqrn8kj3D+OlWIgfaxbK1
4uqkjLoUM3cynlnyPeVVkxVyxxQcWmVNQx5KLK3FfT8AawEGsscJPVFMq9wNk/r62PfV/FhmqWRE
zax4w1xVrq2Wts7J1YhQMVjui9Icg31jjYv5KRw2EDcug0Csytr3D3ZtM1wx22HXt/57PWX9QaIw
rX0gV+ssjuod1pV4l+rxfQbMvvcsqMGME+lAGKruSaVjeU0B2rCmRtY8NJ6TPpeDjIhNwXujyHkx
RPZBGfIm51aIVQBzZ7myJjaZBhFRBh2UD3upS49tbBEj8PS0aYvO4oKuOT6uqK/1QPaE+U74s/FG
/dorl0l7PToUVtgarFvaON1FY3fAEy3o9axWebOVdjdfT1UOaGHy6pPylEudmjbeYsc5D+SoN8rI
ik0x28ZVRIv9ulYqO6X+1Nz1HhCOdeJ3Bq1rAFr2QYvkXTrdht1cxXOyxAMbh4lL5QnoLMvJH7OG
dlJay4iXtIO4pfkEWxap4qNCp1ulhKXvYOtPF5EZqAut0+ZY5i6bH0yvG/w+YidFOLCcsn3SVVSf
KERJeLI5jb2i4yY5N7V1N+ow3pqVrCGGS5cpUU3kpm0WgbiMmRDqZuPHnf4u4KytMdlYF2PjMpqq
aJQiXu6vasx7sJDtaxmWD1ZdCmprDOPAwOvTmdziMIRJv2JnvOE7J8vor6IoLhGMnaNxVjsZOj9c
trirvvPGY4kXgP27yPWwCWZu6g3lwt7LwgC+xnDpH6HauBceD859bQ6P/tgU36ceTvuQdfYpHxcP
QaGqd3oP6cRodXWy5hwHmczvqEWe8PDwiwOaxw07F0O5Tan78tctxjGsEJb3ECYQSVcOeNsPsyo9
2gxSr/m0WsaalWNFG6tzq3ATxINgBJot4zXaXDb4EnSHpC2yjNsu1R8zvu5NWbbGVvVsT0lH4GJ2
fc44ubsxYCofXR0SG9H2AEFdUwmeKtnH/wdKwL93zL+qP8o73Xx86IuX+v+Fs/4C5Pjrs/62HV5Y
hZJfDvvLl/w87NvWNxyzIZ57bMSccC0kpJ8kMhBlS/3pkjB3kG3AFf3jsG+533ziCUBsPBJyFl/7
h8O+/802fYaWJG88wQna/juHfTQyjtj/0LBcaC9gzYjN8sug4SO+8vE/KGh2zGi/HiPSdiLeq7q+
d0aDjqqyx3W1b1zMdSiD/pYAorPC0UbdYVvSVJ0qULm41n6M1K69GbIhIsWdkDLQy5R1rOrkqscr
vZoqWnuyUlPNk8qnwMMR0yev5DLsnZs6p1ITkLSjYMuRl32Ee8/PcvcV7a9Uwu86L+o2XRmepVb3
3DXqmt4Bbz0FUuK5sah27Yt7u4vE2h4b57FYiE+SE2DOpkYXYhuxFe/2bOq1vE8LK3pv4D21uIF0
Xt2NsmSPJ012C1g1clQAisagb8K6EYZLR0MxCIXB2S/WY9Loa8Ml1cuqPxbWHgA7GSZg5Cp+tCq7
7O55ClKVkijSuFs9SLN/d5TqKFpue8ocFtGM9iwO5caKSmfTzdhom7LdTHowGcqb6hwquMHfmntZ
/9TBDwy3bAK8fZJZmEZQoAXosIamkBWM0PhGwjK9kOw5cva+1BsgFwysGEASqXw1ovh+NkPVXdpj
2WFu9Vnj0WjjhZY8PmJ2DbfUVzN9yM09P/uGhWamS4TCsXjCVTUIoz1YQxWfc+kwMYx4F2smAjTB
hkdDACBaWW10UBSBDQOtyGmyiTt5cBJ6BzE68LxSvnMWumg1Wb7iSH5GUvFe+UsEI2rYBet6l/Tz
fOOTgVgzBXsi+CYvLACl+yZh78TmhPPihgpVUa/VJBvzKWiMsHiQorCwdOhCVjGPipAHrVE6Nj1c
f1/X/Jfr1L8nb/7fqFwuEttfr2Y/kuL15XX4VbpcvuS31cz+xoFoWStgIQoeMgiUP1czVizLhp0T
QlHyyOgIVMXfpUsX5CJaAEVMBDJ9Enp/WM2sbwBBMLYwteHDqJt/ZzVDdP/TaoYBP+SosKjfwAjI
eP26mqkApjGNWoJ0red2h6nqIl3exXXZt9HFCBzC2EuKzUwcKC1mJ9OuzigOaO7xwYYM0CF1LxWe
u0RRlUkvGx7RcBQNJHyaDEq6lDsYGObt5AdPZDXP/NYa9y01kXsVUFLkR7img0ABBTdowitl3FPc
RktHF7pvDiP0jV+39341BLuuGx8F9QBrorvSuAnSuGpXEH7HflU7U/lmC6reuP6X/WhH1lzix0r5
9Q81n3JXO0HccfiqgjOrAh1rRY7JjhqKTBljivBi1JJcmPQmOvUzOf/XzpV4OIob3lKQSh33EKVW
YNU7Zv2BE/Vn/NBrWiF3EARv/Ca4VHZKWSTUmDMfKpOPFpmVisyBFSWf9kgd86qIZZyt2ioyqUwZ
xbESc6tPjci886Qz3RfVc6pMUcHWo3DuSnC+x2HKhr12Y47WQxBuy6LMdwzGD8hdJPA7t/N36MHl
rhl8eNh2T3cI1qjdOPdvRaCHm9qa6itF4duKg1h46TkEpQBLd1sBvXaVtdEDej6dinWd1uxCXY8l
i9qIXLbXc6jrozbs8WgK2V6hp7B+Mx49M6jzWHdjptamjfc4XXZXipaN+z6IympV96V+awYc4pQI
ms9z0TtnkyftH7QeGPsibQpC81FPRKEreAMTzqReAhhkVWtqqLXD2hlGjrURvnve6YHQXFbMI7UL
zS4z5SJ8c8481CHcxJVOa6dZZyF+L5emtvuB6vo1voT2NKW+e1ME0jj4dUN9DgouMPI6OwsmZBKh
yZzEObCBlWfxfHPb3H+rgrF6DtICynOAzjHj/z86o53ep70/Ug3EKSDzkCFQPKuTjC0qUyJo3zb9
3yvFX30Z0IqGn5qCcWxXmvTfaGZkGaTpnGOBNc48YO/tpohbOLz55Jr7qMmrl2kY+v3kGmKvuhnP
PoFO72CrQLBFThfbQNg46zyMoAkTRDhakpKSdA4AEYG8Ccm6wZnmOL6y6Tp5k73xak7h3i+niBaj
djAewxz8T8WGFvmgCl+qslUPhiMd4g/TzJXiZ5vWzbAUmRX93i2mFenr9o0TMowBVO3bJpuNtdsk
T2Xh+Hu3dDtO2OS6xILGxNsmzwdU7XUbFfYOudfchqHd7NxYGNvRrUy9EqKVxSqzpf+pBqX2YVg6
xLGnG6pN4pWFsnJTuuO+H42rppOUpBXVoWXzcDk23qnWRXPOWOigyfPd+bNV77kMLmFb3aVh+UIk
hgO7gpTo6XTTcLrlBet/TBY2jLmKb53eeZ0JphP0cZq9pLIdtdjO7phd+BXGDcCKjfns0wcAZRuv
nV2K7oBye+j94iWLLLGzyopsUJ5TCmvMb3Zj9K9Dn2PcDO+rqtrTK15smD9tmHhcyXl+KDBFR212
U3TTy2DFz1PvP+DZ2bSlUewCDdjTr4CIe+0Wbuze5QDDdCo+q4T7jCT7RmQTjQte5BaL9GtkqatA
zPIH3lDmBHPuI+WN8iPy6ttQ+pdtVRBxGY2nKoE70QraionCtl5yRvfj0ZPGs9EP/rXlGNM2SdRT
Hwd4BB2Oha3EliKvSRCd7HrBnpTihM5c7xz6RL3A3fctGzZt1zsjiRcd1Ga58P21YhJ/52mr3efp
xNLom3NyPyrX/awpgd8ZfnxnOxGjIG86C3JePzlEeOrL8DLWtHlOpL/W/owlmBGKi/lp9LDchON2
7oJtULw7dlbvbJU0EDzlRTB1AMiMMD9NXmWdSGVehrHkVGsEEay5cD40uXtOCQTFhHP+lobjRzIb
e9ewKA1y5AWuDCy+5L9Gx6hXvivfqGU8zSq+D/ry4AmO2gA8ttQDXdgVCr8ceKboxv+IIk/TUOXd
yGG4L3LaN7gzVn5vobwa3E9dksJa9FsYQRjTfWndDJa95Tx/nYNc+8xipBk3095O6jBbVVQ7pglP
z9SDo+LzDRiBFCNE+YrDdsiIBXvKVjvMYByX8zhyqaCW2T9Lx74nuzQ/iMKvccLXHU/bkpKJUrd3
UkGSn2hG6VoTmmga5LQStvltaPCm2Q1fC3wSuyuTHOBtVqHeAN4Bf2qAxkd51rzPbT9vGG/pfWgZ
UDl8I/A3eCdlesaIXod0EQImrudZI0k7mNF3jNGjSxohRrxXCHnmWuVD/tpBBrirFf+Lv7LEIRlI
4mCHbqqoEPC9m05GTEY63OaxRsTA5O+uqOsr6WRpI8rGVM9ZJuWQYWXnhU58ar1pkc1CpmaeSx6G
N9u9TANCZwY3nFFimDYtle28qfG3ph7HF0VFV8JhyBZb0SACYztVNcLXVFvjiWJn39jgsO7H+8Lj
MXhKqhg2mlV4mo5Kb+yM+npME1owUdqLGlANvIFil5Y2CmSUHGJOMUlXvbidBHyKCSysIMcbFDdl
34WiPFZiYFtPmfM0pp0+8sJci9Zd+3QihhUsWsnEYvjq5qCQjzBUmFOBIROeAOt67MXaSUysRNNr
3U/nHpyNTTSKmzqdqrWsvWvTTMh/0I5NPV+8lOMq/kbsW1WUFZ+BoJvYr5Js5ZnluOEthEQw4KrY
dNMwblSev6QY0NHuPOY0FeciNW5JGiRYtax7MlDcm55tsKpU+c4djNepGtMrr2qbPdOk56oqWDkx
Ki/afLw2ljazqfIeIHBeyDzSh1CRbKh8ikjxqsHTFkVNGy9XqZMxhBqyad5E7kSmO0jsQ5GI3l8L
CmE2mRMPFxmIhjMzGDKqc5qMKAdlsKItv9t0SACdGDwqV6IKC2Y9aPxnTkClYZPnQF6M9BED6nwG
B1jf9b77w5dYVVUZGOckrz5Vke2U4lcRXJIo0/2RbZj3I21NTuW4TalHbii0BA3DbJQ+Dp8acx2g
/4xPGVmSXY7nc9vEiKrJpOmv9J5dh3pFEU/pfVFww+PfibgEMLrjLeAh6KrktVNRcoKkNWVrz8e9
ppiivKi02Wif1FitNXOgoqrLaetJq6SPq08sIGgufeNrQ88FL0BVdd4hi3k/toh0BviAYcyYm9OB
ZqgbE9zAWKzsvOBpQ3Bvbs4qPdpMpydzbPpVMql8Wmd6StS8srNqDHbDKItpZ8XdczwlU7eFG2Q3
m0IGGOkCoyRk2QvbjI+UC4sbkZqIn4XjtQ3B/DmBGx5PtvmjtcV4VG6I5s2xfCqqR5m2KQqCLjJ5
adZCJKTinMn/qMt4gN1vSxs5M8z9Qe9VRtqr0jGB1g0qchrSL0JT3ZNgMP05mrHNRAexwCgoie05
MaMH5wmGsagNN01ntfWpjTy2hAYo77NSCKleax10A802LhOxOZkl1tbKmJOHms3tqfa6cZ0ZrGer
0aZgDLSU3a5n0TqnJsqJW+Y0KZy19M64WzI9YJlpS/XOEsH0mYD60PfN5YBZoT2jD1LeQ00Ako4B
ZksGuexo/ekTxupLOGxq7KA5WNLAcRwXYcFf3DkJj/2qpBtv5ke8BJQ5q35dTIjp1I95GaL7XKct
e+Qisi5db+o5mVhG0x9tERX3Yea6r2FaxIKnnxlQhzx7TEHsSdGVlc9TW3bEdubFaOLMs3Wd9rRV
MA1IucqGsQ54dsmy/VEC8iZvTa8XusDIPOUwdUltPQ8x7sFT2XiIPkNpJd3GxnCTkaCld6E+xGMz
GrcZVoBhXYwqaG/BtzM3Mv2WBdvGVSx2lFQxDuAeEwixXjd0+Zq0n6bnikcbHYZWnBibsm+UsS/h
ZJRsAXTsXUBLTOwTUCaZb2Mz0fnGMjKPXTArR/POFH3g6SMNTONRPrrnmR3NPPeiMH50dGm+6IDl
F3Zv1EAawtSLtT8phkPURLdCm8jp8+QnI9bQuT0kwKHM98Dugxbj5iTQbbVpcmRZqambzogJVpeG
5iG45xYD/4OxH6s6Vo6UtEgT9I9EfgEApunIjEOoAQdYWUwcj+00YUug65aQOdLVasLjQ4oheqYc
1btNRFYck7zAfLk8c5o2KTjN9sm66cds45UpZa4pGRKICBzvLKs7BnjZr30lsmtLND326ZD3FSdq
QZRWWOp7OEQmQxbHAXImHzg3cX2anUBUkrhuSUpkct2ZYfEMECO9MhO6aNdCY/mcaFfpN4HpRUzE
p1G8hLmHp5u+Aggmta/DA/Zt+cSJTxubRo1+S/AXSgAVulN3pkYaQsH3L1SKUVtrT5kRtadRo8MT
nglifzX2/Hu6/F50ZnkX+ISanYpMmq4D53K2+m6b8waQgbjALkA6TKYLMWMtg7ROT4VP8zxnWTwV
dLl9TiptUaWqLNxNNZaOAcjAVilnXPVMykiw2kH3YjiE/f6+WvX/qfbuI3z/tVp1V3XvL+V/UQUC
CuN3ycr9FsLNCP0lO+cGEDx/l6zsbw5cV6CBYIAQ2hdozm+SlWmhZnk2rQrw723hev/Q3/miEHsc
HQPCDITngb/6cjviM7z+KatjUfxLzv6v4rtvfxHKGKN5AcqX81Oc/4P4HkvmeH6Tf6fLUtyDJbS3
JYezU0V1zYZqXY9S4F45P6+Xv/6hi0z3B81/+bG47ZbxggMGiRjBYgH8w4+lMRqFGZ9D1aC0bztq
dIAugJx9duqkDjep6IdlSaC0Kux57oFM7Px7q071K8WETAUyoO9HF2tVfsCUk5r7mtCu9TgiWXME
9trxvU+m5ITHqRU7O3X4FqmpUndLoHgEzNx1HHzbwPYuYiB4z5HmSIyxamrci4xUjLclmDxdxTEv
A13lntvuCSF+radZ8Eb5WZhdAI/3AzifY4ZQ1/C7dOvKqGuX2F7vGvmnTkQbffcRq/EFsR1ezvg+
r7ZVbxXWOdwpnNR9imN5i+keDJiDes+S2ORSJUfFF6YoWv9crHeB1YVv+KyjYUOmtC5voAmIVzbV
6fdKJnW5H2XduLdBUtkXDvSw+JEPjTSEjkE4Gzt2t/a4BuswEgkFkH2H1Wp8JDrExHaY2plpvew5
44SSGECLlbH3yR4iJnTxvpDNeFvnMCV2lWiDLdx0GnCl7MRBcVGx2kD1I2k3jG6y70ZoQTRTF8YF
iRkMiJ01EnegfCNGf2or76oi0lTQG9jU5gGyjQzXQWV0NrHOMAy3hU/xkr9yKXYR67btHAS3ZBmd
SL94tZqhJsc6uMFA0g5lbyhm70edVUzI0zTGfBbjoqFYnGMFbvewo+zdnOH3rjJjzLN1VMxk+KmO
VAwP6iKDMun137WvCwqrJ3MKNiKMshKN1XTY6RpdA4vLspGD9JjW9QqbUinOhM7FzuMx9pA0vcej
JJgYqHi8boyMKm3jTtTUVFYRTC2S022h6O9O5mMY02Y6O5z6LemnHx0B8o+iy2afZK6M4rVsXfnR
igl3InEqjsBxWW6U5F5cz1VtHeqKUfG6hmEHrcJy4g4FqYibtRUVw3kzskvFE+bSNJIH3mgixETJ
O8YdkBvKjprnbpYu1XjtUL+T222ajSeS+sSDWD3gyWavT+8aRsCFkrlIm8PgH4dyKPeFs3AKx8mO
9n6kuF7mII2WeHYt4m2eRQU75y528R3V7XsRhsntQDc8Xp6R0uokcKtHR/Rsj2ae8OfG/+buTHok
R9Ij+lcE3b1BOveDDgrGlpEZuW+VFyKzFu6rk07Sf71e1PRgZgRpgLkJ6lMDXdW5BOmLfWbPhoK3
icD/8NhiPMEWWM7jKcghRB702JV7wlmKu1m3BAd7GFO+cL2YG1iChsmSaSq9qRzmRzGxEUrIIsPX
Q9t0ZpLpThT5m1rmXC1LfH1QDUqyYmTlNcCOzFmoCjKWx+G4a6fhGU5G91CUacspH5383EOC+LZ4
yvto08i8OeS9MWzJYrqHA5Y/FeXU3JpamHS7DnP0S5uWwh9+uzTL2Wl1KRdEh3t3CWUTUSPEcvs7
QLFyWOhZDMbo0a389bUkKPDp6iijVjIZbWThFi1oE2qmmBtaStf71q3lGocRZ6ZdJ5ZScEolzrYh
5uXS5CYv3cuc2VFTI3qWJSKFV8JDg/fb5lum7WUYV4lXWO6uJ9Lb/XJ5WZ5KLw2Gn7lDXR1GETOe
I1jFY8zBCR+y49UNlI6i6WjiLVNJYI4ASxdLgsvU+0nFhRUbY5PvDWZgm+ySN3jTvmz4UeEZd573
ow6YuJxU2nN133rdzI2oMganBhe8ZcbYKkHp8ahaS+rm6T4EDzbHoddfVGCNIfqVDxkZ2gya5D0U
gczfYZEKQgrGR6m3lA/bZXAM2rVRQEXQ1pZyL2YV+l/+RPH5gYxaHpT7pMvLGRdtFzYsRTRPErc3
meEsfm7pb2+2apgpAZQt7t9j1sjMpSjGQSDFE92vDaVrhLpGeVu6YUnPxUrQPDp0dR3aHA4NVY14
RmSW7H3ZWlY8R0G5HhMB2n6Io6z1icWwRdmxKun3Co59MbWYBcM6Yo3L+qKwhpuAwNp8XlXkAIqz
KBz2n9PadompODmlBpdVFbpEh2kuaOK1Irv7nOgyk98Gq4PdNFBzhMF47IfkDQ1D/Vrp0n2dmd1j
WyLz97OVS0cXNDUC/SaorKmMse8hPCaZy17nZdY7q13yy6g5uxkLq/5VlEkIcGXsx20qhNvsFKoQ
5rzWCy51pcmEYFji08kG3Ci7FDfJo5/3HHXTFDMztcyfUz0i7ImgJNW/ItEzN134gXWfrukuMZ3N
tJhWaLqxW/ZxaJeUeYDYB3HK4jFkMWyI9pYVCwwJDy8J7FVk6moI7GLesQnJnoMrh2FGWo5z3dgZ
xuBqcUJs5kETfFLoRAO3F3R4J+vFYUQCUsV8V2hpK92e08TrXcLGc8JseJ4ay2egxEYHoa4qg0eQ
KdW08wkaVBjQOr55AyXh++C4zKKjjmBtNOSSnl6e6c3qI4izT3QLs5Fe6IFN12fms++qDA3Ob8qV
1SYrlgfwneGrKftx3JFLw9MDAoe8PIeFdTgsrVNzE1M9LR1Vkc6KiLPS32YnYMlqixUPaaVcauor
9BYIRXYWUInolXof1YqiiIunftxGOVaaDcD5qoIP21L6t86eFztRKn8w7pLepjBT9pkiK+tNTSka
zKm07CiawmIO8iQqWklPN16hPdWMwa27lE25tWBdIkyFJXomcV3EDJZg7mhIUtZ1lC00JU5DzhmE
BVlj+Inyzj9jmgDnyMFsSjaS6hR2rtD4nNfE5WsPvtX5V4WGVFVCAwhiz6xA+cyA+wKh0MWM7S51
20OFz5h+yqhkRfeHtRpxgMqsQ5zxF+KzMw7cgwEz2O1XJJ+HZTXBsAUJXVZXam61uyOTFEyH1XiT
iYnlgWyrm8A/kUrusRNeSEsaBgGG3oQGSCsNWXEHctHkLGlUv2EOGESbciRpQQg20aRxobLwK/aC
BG65R9lqrMxSvM1zl7P4yrzGYV3b6sdENaS9X2wDincBIoRpo6mov0OOdu8LW4cPmjnM0TaWrYi3
e6wfaY8p0ALqcqtoPf+IQEKc3ZFwS1zgV7/l0Vw+PNvL5B5e1EzwmJbnU6h1cGctvoVTd03zn91o
lvvZeGLc47YUb/zkfrBhiKufBZolrts18MbYVnS/o9uG7mcLaoAtKnJ+enBpeTvdxC7QM8aa1S6r
07sFksxHWITD93UoKAbPWmKGmx4n8vvCaeE+SWjVntVavvFpTVf4KpHWAyLg0JUtG5NcznQYISJH
CO2N7dBnuQR4X6tlQI5AFDwkvWKIPXkiWgjGhcU39A7qPiuKMxlXzSGDPuAs2mDJbZmbVZYu67iF
tVhvLTEGTxV83BSZ0U8a2MkLCZGxXKq3kKMK5ndifpqqe4STzeWozwpGcoYVgJ54PPByoSkcztAk
4QeBlcXDTJB5k7eLfzNPqXn0qowASWK7MOIdE0m1j9CB7+H4i1+eTGHGaA6MaDt28N7wwN+rqnAf
onEMr5ht4bsPi9K14yxL/YpHAYzeVR8xk0F3SeHRrIPxkaadhGRpOUY/mzp1PmrWGh2rTPhijyOS
RcHjCF5ucPC7zT4q696GXuSUN6gnl60HYyqczhbbMngDE2qi8SwOm5H5Bj55Ydc9Dd4rp9AeByTR
hdrHVY+KgpcxgXa7m0fv8sdhO+cxXoF+PEz2NN03vajzHScZnsE8aoc75ZeFijs/d/ZkgVmagsZr
7oLZhsPUjdqN0QlBGaVr01+141y4+wIwRbvva1v8bIKELD4FGFN9U4BpZn7G16OKLayKecv7l/lP
Ic3dzS7kmLhgoKzNHZzamiFIDgOAk0CfUoJVaAWAzR/wLcGzpw0WVNZ9hXQLGtZJxwRLol/6cSnL
C/seA88PO6ny95qX4AWtkvEIl5sl2nQBdq0YT1L9lYbBQims4tcd2q3zFRq5mg0YyFFteb+tj4be
kVu0vSC5cJncl0HaSYJNNGnvNbUe+Mjalu+nLPLiq3QtvgngRtEjLUfY11TRhc9VT1vCdh6q4EAn
htdxFpoFj0Vn0cGr7Knvt0qaS+e01xC6JkzRRDHefO49Yy/MTcoZGZYoTtx6J1hWybIIFfkEBybn
KIWDE7sWvb6UymfYMngTgxfQrD4BteWyTOXN7ySBK6z0xGLP7zeKVllv2YyZoFvEsd6nOlwfioRT
CIUlbal3I3kNfsnzpYWQMxWGYo6IxbqHilflyHVORx4OP/LI5Uq2B8fW7IhLYC9BnHJ0CUlqa0PG
Q2TLu+Iq8ieV/F8Kef7/lJdIOf4zeYnh4b89f8559ffezt9/5083lPuHRbcjLwc04t/a0l+lJfpi
bZ9/8EkRXPmL6/NPaUnKPyz+IUYDhoI8x4W1qtppzP7j3yXxT4kdkzICmwRiIIN/RVqyLxz2vxk7
A+l4PA+UoEUWehUyz0V7+juRh4qdUoaGO28VaWV/JfwZ7u3gKodfSedkPe4c3jf6z+2iHKGreSnE
T/AcuvD9KFaCoMO+QFrxHv91ufKfmuv+D9rmMOGSfreQzSjMsCV+Ndy6/7sw+Z9f689/cAT/j3//
L0/RpY7rTw9d8Ad1s1EQSUsi5NDv8jdB0vrLA4Vix4NmWx6K3Z9PTfSHQ/I3sGw6T30nJD78Lz01
vAF//9SAv3UpTJOXPrWQTHHw3+zAxJySWXTjB9aGzt+5GvDREKshtbhnw2jhjuW2ftNdZQpLzuCs
A3hV22WhKutugKbCfZcggTPoqhs+CIUP8HgYFw/BlkWZ1uxtb2U0evz/f6Q8658uPv/ZjJ/D9zHv
p38wY/7+W395cJCf//rkAMvg3//qt/StP+jmo2UNWgNUXvfyhf58WETo/WF5GL1ZF2SAjM1/+29y
9T+Tr23iKpcH4m/LjE+KmbEa/k5YycjYVMr84zLTraSouiKMEHqmtVKDrE9laUd5aBOncoZEktxR
eHRI3QFm/9XB4R2t+8T1bPHgi56Won7TAo+AtgT4EFPMrkUHV+LsZGm3rHEFNBfjCylo4ya3FmSV
hVM4WSRv4JiN6HcYKm3c5Um5nlsIxC6gmPrUOD64t1vuGmQ4aYEf1nBDyoYp+DCL0b1j2Gwv544r
LH1ZkUXwp8iGdfhhqVHXu7Wmzuv76MJ93XDdXutdoZFNdxOqnzwA3DZ1y+xxTBFrxkQJgpqIVqF1
XD2X4zRqYBKVBWe4YsaAsWTOaG31WtvlHiuoualSKNO33Tip/KTyCtHkEm7t2+9qcerxzbRL8siH
FxHsrKYg2xb2LLNzotpofiuVBwE1TNOtm80RWZZ0jbC9B4jfqPVe98JXaD6jqIdYIzKcnggXGewz
SafR0UuC9aRsQ4idMhGZYdob9Y8qcvrxGiyWf69MQg4O7Z8q1BvXiPyAohKC74uq/gqV3t4Z5buf
JWXg8ZzjaoJXCTAoFrXVRgdEZQtHjG2/akbPmLRwDGODGMo5JfKaFoDsFkxYcWNVcxaXehCbZNau
Oo3Z0L7NNUCjcYKKynmpDq4XiG5eLExg1H5WdbJFbm72SUvgl+Myxotj4anRHLguAy9/GjKen1dl
jCh+qYlb0hJjO3C4DqR5cAeoarksPiLoQfGwXlMEUEwFn7STRtdDiAXniyR7DdbTRi7PMU6uFU42
Ld0+Thc/etIT82L2zJU4ZcbsYMsIXNxNJH05U4Z1zJ2PO+AKRiCL5vLerKjtG6vM6o+w19l+aWXh
xnaaWRvjtmmH8d1DcllKidmV/IKBySgSyNSrc7WQuH5jatk2scEXNG4SVs2XOlTzPXtAkW+8Dp+a
GRYKhATguOVXY3fduKMxddbYDwPYu7KdFWZZ0uscZWkcaCEV4ZABUp+p9ajWVIbb0VnquML4at/Y
Qy12mamH/KzrCvCUzzHAuoY5ujrX+RAMPk4PAQ5/k2QqwvABjyccu13NMLuJB+jtr35bN/qThLmz
h3pijsm8ehmp/cw2cSPnRP7kDa53abMkp5qPTtxgpXLVkQwxl5qGec1v2Xd4rYPaz+6XrMTzMyTO
ThGL3qtqNMxuOlf/nL3WeYsA6QKFGsW7nibofTIxbDWECavzSBDrKepcA2cBiNM2iYgkt9gmeDgn
ieeJsYm6Q9tz+eSzxiWPNSUuScOpI10s+oCxzzwjvu+AQULEDZImNbCrChRrCtOc3TSZ8GiQI3Ya
Zh7v/uSU4dnt7BTjiTXNZOA83ADffccZ3iqnqLrrsO3D5cigRJX7VQSi3E2koDPG1Jk5zhdbJiws
IZObBcTvWYdh/mjPS/vW67R9GYHlvq3lGkEgR8TbskiksTNILmCwRzOUhBVDUb1rWm/Y2QDbuC4v
7sFg0LvXVSBtKqeUn8ak43FNiW4W8VSI8AaxvzhLjqljrItoOCsIUVzocYJieezGcqQIQpfbwKkd
wwOxBrcBfmCUpcSnWY9J1RkII22Qbh3Ck9LS6bF0rEESa8y/xP6nIYybpEpvUXzqalu2rtyPHe0v
H4NrSKF4ay/oX21ZO2KtRHenoba7sWrwMAmEaZ9Cthknhse2iO6mi+A899p7TUKWb7y2RivCh6u0
N0sv1bmhmgNlaIEa8k0ObXFvujSatglIg5VaDVLzSFqjTm5EstRPrb+qm2JIlqc2iMp9pcTibK3K
sx9Jgrt3jUgTWtvqXvwy9RiWcJFbRMgVVr4PdS5YzS6Ta5VsPXBYMma+5eEcAbFBRwKmkdYkr6qG
DRa7a2T1973PEkP74KDa/TzLcX4IPIYLR9lgmFZ57n0YTCNdzNeYEaiwZUd77H39scmWbms3KR+f
gwaLX0wjFselK5yIhLwewK7zxueP/riIa+N0TclgrMlPXLkH5jRJGyxxZyXtg+91l9mF445bTTT2
oQ2Zi8fV5CGkcHsEtN2t6TduxvNLn4AEyy9VZ+YnbUree8a61G+IO1h8zFV1wAVNtBRoeb1XvJ7l
rqAFBAPZyEOyKUZV3HUe9+odseLsnE4uYrDw9RztQLheCJCeaRz8dlVrHVUbjPMmzAfmZ/zNsf3i
Pn35EmPN7ivLIj3K8jKyVBrgAxyLiQRnxH/r7I1oPETbXtoF27vymOTamyJd8jp6Jv/kbmwiGPhQ
hoCyn40c/QuzOARFwbc2JPVhdqzWnIKA5lPGt2GzTSqBaXhh4sx3NLHGc9QdM3B+DWM5Vj6H5Jmd
jc6ecxLE4JElQpIfQe90+3oicVy09t4tbX0KlVokvyvhp1fpZGUYHiWZNAj0tlX226Zmg46ZUybr
nj3evgeldnG7qDSY7zgzrSx/RXWYzchvixIMzjyF53ifuib7cUAcXLuNsWs4JRuUQ/sIbi9vwICA
u6C+Fe46UsQiqhc6xLEj96S2VDzOCTjHAp/e3uMjuwXbTZ9ATImDzw/VEDagO7JsruysQAHi+Kjm
A1vufCUQoevYxrqyY0/iY4qqFLUwGT3sPyjFajj1fhKNV51ngD723uJ+B6o/pMc0AGTcUuUw6sep
rOfqbFlRCYGfZW/jyKZbjo3ltN6mZR7+gObcQV2dIlZum4jym+Q9Z6gDEr98SaC3PFud4VvD/R69
WEh6YYwI3zxmWR5+YGMX3wonj7pzorU33JGLZ8jnjlgZuroAwDUa+hR3Ukp938+mZjNGFg+YZ5ZB
/obJOf2q88QF5jNOwK0hwqbuzSTkhO/LCJz/ehg89qne8iewm8L5wf8J4Le35M1j2Hr9cliClFOJ
RA5/Z9ZugTMsrbHHQ0DJRrUj0wmzJxydlSSK5dG7pAz+SmbDjr9hqE5SSPxmfDrsch/dFBR4M+E8
Awi1xFI/agIq5P1qmpKfDAP5HybP1/fVblghG73QAFraPUPW4OJ/2gxd5D9o0TODUpndLS9rMSYd
dCMT8fh2poj2iYNaui/mIbrhI6anb8bHdoSy7j0Y0cnPhSRNsss19+G4nGCBx0znGOA7YiqrrTfj
UGVgCU+aBz9gCc9dV/s7UByEO6eoCLrT4C/g/ss6jNrrAa4zxmzHGONjTsAR1h6qTs64GAp/fl4n
t/yhAqWwIi+V2CpKCkRcNVlIqNnFM7Ar5hHyqGROcKJxh0650sJIvNdNQVOxLUmr3a6GAhGGOBmW
4kiFw7mFzM6mHQHSOWMtaD+nofQ5g/DjM/+iIfZLl0M63nsNuIbT6HXWgflH8jjw9JBD9XCqf/aI
9Ayf6ylsdsJnMX9c/Mn0DxVlKyyShkmxHWsZ9gzBk9Lx6Pac1cVkPGTXivFvGGsfn9+BYMCCB3gA
00sqJZy/kkZ49mmJpNPEXd+AoJlaHb2MGRnIvbYbeeNx5HIgjuJH2PhGtMXOnsEwb0XR+308j3MK
9oQtqdyntACUO2be+XHVVbScqnyaD4njARikeIBGQCRKbR7HRREGb4QJr/rGthAoXYCIOH8tDJG9
y4rPx6G9m6QqbI/HQs64jzXT7LwqcVaDIvCeMWv7Nspml94W0+Tk33yCMngr3IZMbuh1GXCtzgQu
4zEIMKegkeFXTeYWF6uXJKegqguXOSTNIDt2ZT/HglhkH07TzOKabRfTSpnCeL4PmR78hOxBmyGH
5wmjAPeEK8z8wXRtGZF+LoQ+MEEO/kON/zHfo75mVK2Ec37m2oljg//7uAHlI3ktMIOnOUBkcFw3
cg4b+3otajBbE7SVH53MCPWHU2qVX241NPqHlSb1tCloWyTG1OYzJ87Zr78Y6q4kb3R1rQcnP/kM
IDmopelXUHoXXBQj+zdnobFmV1giexWBYWxRdG39wLwreOVnBjLjd6wHG6xW/crapKijwKQb2BSZ
t+OLtkaZnIErRMGOVSmfYpBetQPnX3jrHmto1b9iLVT5MxwCnWFEhgn8SCavHk7QGPIWHErKnS9u
yFVVVxQGWNaZEhDYQ92iCM/VSc/5jhBbBk2oVekBLtv67DbGsnadLWZGVkNY6Fu5+MkHJqKWYy5+
hxF+yGTWlFGg9BaYJkGx/JytEeTq4pdEaAi22ZcMtz5g3k4fJxNYr+Ct5Quso+mqtnLTvbqo7NvB
l+M3h/0pfCiGxkwbHdKgKgpcclumK4YDNZSJ4pJ9yweqz+w0vEoDpxebBjQzA0C3vlt8ejuDoQkP
OfNF5mlZcAAonZztJcmBs5f2q7Dq+ndU2SMt0/SKRWciBVRojnBbL6ijCb199u59Q9xgNzBUGcm6
u4459BDtwcD4i0V+uVS4bXC2RQSuw+kbx9AMNqwP9NTq1/UGKzzc0aaBYZayd0koOy35pbgPBz+g
UG/M+phNkDe6iby2est4Fppz59lcKRbFlfcY1fAhNjgU8eMntVr3VUdicJyYkMbIdcUhoVvnqhZh
+R0gPpdjJjxPiwVp9BafmdoRuvHvltnuz0Q9Gy4QSx1wIV9xyPqBVSeflDhxc8G/ou5an1qebArz
5gTFByS73S7TtxYM3gmkVk+IZQ2y6zBU+nqqlPlhnCoIdiOxsNsqdfVhidKuiKksYkIVNug+WyJ3
5rGRETNSYiAR8ctoGZ9KpsWMlHHJEkRpTCvjMcvUD+Nlw0viBNo/qaHN3LgrrX7m+hhELz70oqcp
c+qY6TdTcGOgP5GXAp9ymNxm/fTEaj+J2bVf81WkcToYYXZVm42HNpTMZJgAzxxte8mhjKLPW7XQ
iL6hkGPFvEM6lNMldVzSrxiQRYM/Mznt4eiQwcnmu5Us8SHS5M9poxoFbI1VhVdjtjg7wH/ZcjPJ
yUvifHCxrYeY5JhWMoOOoVUzsJ6Y88VWp0hjqiwR5btXCD44K0QT3ZYUOEgCD5xi77lUh8nPBqv7
ezp73DkXntIT5Mf2sZAJSYCRzb/Zcg4cm7vWxshBhraKJOQOywJ07ljDgbNA990GAxm8j0LTvlFM
oe/eCKpXL1dVeS65tS6P7GjeBzlewNOrpu3QHfP6vYnaED6vPeSxzL3oIZTu0MRTOZRPjON6f1eu
S8vQXWFfZ844T9femuBlpjLTd6+SoGnfjRt4/YYcanKfmmkBjVYpbjwRGwknZHb8o6EL6WWJeLl2
anbX6rrMglFfNWsgqEmRQn8CWnTOji+Sgw2T6pYGav3duNSdYUOlRy8FFEOWTKdvaUcKBycjDVsx
2Y7lJgU5exwHevBiMG/eUz3LYZsHKZSziFyAuuVIHOzZ7yP70NKbhRUtSOt9ntQYJcEoL8ODRWC7
39LwI3KG2g1Pjj2Kmbnb2mewpDe9703o2814l02oCZOPwfwpt6MutnnEnE8AqCTCdY4Rxiu8IDjZ
zRo+QXHzd7wtxUF6aXlFQVny4MHTvrccQjFbaGm1f8QcUG5HD6505OH6QjiQ7R5mb/mCl6o+1vVE
DthQNoNQOAdgkvAV9B91Elb26+gHs7zuFDIwi4XbYu5x5vFqYqmq45xB5wxuCQYyX2qIkgN7ZfRE
hZGgYaSoWpCFU2UekjErPkTisd5e5IYzMRIu/xFhKtxdY1Twh32hAd3jj9n0cyi+caRq6itGQs2P
js1sWzUTA0ktB27rQtCs4spF4H9EheTkELXJqW+sQMbIiTZFcIn2dr3XdjNd2HbVDC9AhLvpjhTu
Yn61+AnvQ3al9baAmMv8s0Gem2u4noTmMv2Gc6tb4y6b3e2KI6nfDV6Vl8XW1P4MIWlgjbqlW4sI
Bva36tyNGOpenCyH1ew7ywUmxiLlU+VaqRX+ZC58NF/pD4R7auuD8VeIh2jAqrnPXAWXEh8DWMUH
o2yydCJhPnLfwmoetzX89z08em7JLm7O1xUm4K0jgaluBk9b3cbPRdPE5LGbG7/uGHnbM01f9Bms
PwpUlnIbBtx/9/MEpxivURRRNe12R19ict7nqNR3vMrrS43P45FoHErAkM+Zy508oKcM12G1tzu4
a2sTwjX0Kf7Eiiqo4iDY574vgV/elPl0WQV9RWjIXnlAdjNux/DYdVgsNgs61HJFnh5YWZ7N1Xuf
krrYaBGO945cx5cMpHeJrzN0y6vQgRcW926SP9eZHsjKr1S7bQdjr8t2GGpf3+RZQ0RGW9ZHpeii
3I1NUwBcUKueX1Y7nD50FxLnaHFs1ZmjKEGvLA6rjIwwry0eelI/Ty/ZOrJmEgSx1h0x8fCY+y42
4JbE1EoxEOf7h+R3L166Utr04FYR8ptIIxbvJerDzyJDbtm0WKVSVoGqu5NlNx9qv2s+DDH+G+HX
67bIxLQDAOBgcIQBFSvt41pFA/GOeWYvpB3Rwi/mxaD8MfX1b7x2RiKY3E/ojOKmwbV+1M1Eeexg
e3e6jayPcpj1DT9Xdwf3TRx1ZrzrooUGeWgyW0wHfxXezyZsq2ZT6XElP+p3B5y86c9che5L2Zsm
OzdLu+iNmtfkrair5iFtRHFMRri3myQa1MlWkGTjVAoqaazIuDVw1TmgT0nkCApOhXPiYlMPvzuV
cb/6UqgrLC5YX/yAwzYWfCLg5Vq85j31Y1ROzZQ/7m3ftB8SMZ7XKGjthyHxshy3gmndUw5juNiU
zRQsuwhOYbitx0Idx1DD0aMTubRimUXG2Y8SvuehcgHMowNI5WzpMHDZ/Nt25Wxvu1l0nQDQe2vg
2rjx4poZ6U8W4mYqnD74idBYK3bQMMpjIa1E7+lLRHoeWM0gX87RYV448zpioXuhrzx3gxybznsI
liN6gnAMowPX7xm1wIq88Sc/fdDkVSVpskbPO2yuPm0J6SiR20NZ3VOGNb0nq0yf8VD6OctWxiDC
G+bQ33rwjqd7N8OdF2oOfUtsOrdGXauyPL/X9hw8eBn7xa2LI9XbDGrNrF+se8k7jje/PflgR8/k
/eQ9CjsfgVOLI9Q0t99KGwAqfnRXnrycjNI3SJzh5+QFFU2XbbDzyrJ/j7quJNUXhZxQjdDh0XZq
utEGDp71Hg8asiXO7Lk5stAQCS1V3cCITzCdqzEr73wT0qCzZGtzEn0IATD3u/DT4fW2aRwlvMho
ylq2eZeUexqOwi2DJszInRJuEOu8wRpnxt5fNmVZhuwtcErCuF1ngE6KP748jUFaHmoZeicymerT
mJWX16XElWSVL6imyYRz9CIBIC+kNoIEf9LWOM8m9ZERRG3B4pOGTfdaycEmLDsWVyQjVjyI87Du
u9ARPydnRU7BSIWqlQ+IMlyzpx465giOgvP++hVyyLnJLSXQekW33NHA535P5dQeTS+mR9aVBZZr
VSf7RIvkxpOioP2R4U12UEVPrNVAtCp2HqHzuKzgGT2amRqGnXZmJff9YCETmGop4iW0qpeByOa2
Vk70yypG65GmCmoWUpPtiwLO/ls+2hrNqhZ1ucNF5T2oUMiWBcS2fg2uv56Rzp325Gj8zjyP67iw
GlZue+yjFFMdFx3TxbBz1x6qR0QwxCuy9D7oMpKa1Rqp5TpTOsuuOMuMd3RwyPC5gaHdY4inhI99
nxTvPdmm6IDc4YSHNQ96rvatN1+Prof1Mw2h5B7CVDf00WCy3ywTqIvtwNiFQPuIKe4whrwsLMJ0
0W19opp7S0+h8y2Llj7YYX/GPFwQgOu2rS0cd1NWdmFvUTzHiSIttr/rIbdqzIJQ8ip8wfiTOGKu
neeeZ87I3xMT9vltNWgQOm4HDZ1UESDSbUDRPOaxuczeIrdXDGCEnp6crtAQbOjK2nKh5NYFJa/l
+SaRERPQK56yMpvtLcBDmzNvEdKYisVgx51wBBbiocmZbVi3Hpq0cAqArPDhExdSCk4qUskimnON
qRt1N/ZBjhxm3v4nQ4iQUCFfX29W3QxDHIwi5Uku5VcETKPYDFkfvPN3p8eM5pCrJUR7ZbY0fRo5
yjcrUutzWFzGVHTpyZF4SzpO2HEd43JCInJ5Knyq3l9JQ87iJgyarH/w3JSpJ3FV6TOo89tnYK3+
gz9cmiXKwq2brTEqIPjdkxPkDNl2lNXRR3HsSHaIQ1J3+mKo6ILpW6IS2X64qTKU8qmF3g1o61z/
XTsvmn1fQt96cKKZwkWTwZRm1y/H+cdA05em3WJyw928TIUfU3QOl7T3GHXEaxIl39GpkMs4sMyf
3ejgp2/5dW5sN5jPCfbJ7HYlzU68kTEDN+hsYod3VEMrqb161Tdf9f4noEEuZxHMmCPJqeGrXZmh
bNxi6tQFzVOa4oqSEJ1ecQ93ThN8tzz2fMmQo5FDsSVSE5wrv1nw260TDOs+1O0d8wbLPmAhT7Nn
NppgQOWhySPmm7zgfFA1phecB4k5WbqtD0T1Fx9QRxcxpiykBx/HMWOnz1LmYMdtFEa1D0t10dbR
PV5grfGUmlRPv7DyG3lSuqGjjQ/VvWbYgJu1rwcgbZjsjAv3wKvt58XX7XKiVra/7Mpr+y1hMo9O
+ltwv3ynBhOApI91medpfmooi9rh2VjfyUBxMVpz0CWnitVCXy19PttXEV6EK78Xq8+0Dp3CCeu5
/EJcFzuYE3IBwtBJulRp8zwbz8kXLkfdvC2nMbh8CtzlB0Tba1FR17z6lSDxk/FWh4Gnj5Kus91k
EYDPOXVS4kha4Cnp+kA9Y7Vew91UNbk4D8KeqyvbF0vsLdregYmzrpnIdm8rjV28vYteI6qHyt4+
gz22H0vaCvR/cXQey3ErWRD9IkTAVKGAbXtHT0qkNgg9SkLBm4Ktr5/Ts5mIeU5kN0zdvJkn71Se
nHPwuspwhxfR7NxezPDdlrr8GBbXcS1chkTuSrZD5IQwCn0uTdFdOYqzOFsE+aSS425YfvjRan+7
o7bcPzgWfvDeA2kes6GostvSCNd6Jw437uwSHUeL/kzLSmeHqgy68MkyXTHZK9NgoWz6MXtjUlU4
7hVHv1OSounASYqryf4yxgZUybAuarNbOi7VuOcckcfkDxPNFHerRnrr8r3o2wnKrfXwjMbHvAlj
koWKauqddAoziP+IEzoBlnTibQ8Dauf04mreE5R90+qdnskoZlqhVg6tvYjeEwAViKTJ8aqncoho
oUw94ddnzZ05fxYyS/3npplU9hlC7y0xAZBrwcPBnRHWW0KIrvPo+0zWsHG6iQR7A6+QiFxeuEfr
uR2CN3ua+Ms3Y9wMIHKYojLSHm4738klBgdLZrDc99QWlIdZULXISLL05q1jAUP0gFtT5+9Yn1NM
XuAD0OwvYFsdKPaNlALsHh7UhmD/BBeYVmO/57wHCglRmhDJPV52kqvDCe+xzglX/Fdz1XDKXxdL
axhHBPqv2UqjJXG5CDnfwLMCWvGIsN/1bDTs7rlapF4oHsCf3G27rqSuSs/YctRuEa6YRuJ0ZZrD
H26R2U4OsyvlAcS4xuKYAjTgkAwMChkuqtZhPGkk62U7iqnIroXfdPqJJ8fAeZrVLuvAaqC6tMXC
RqWA3PIxGrlJHa8jqAH4uTSkM+thbijYLpeWhtgsGyb1txGqVx9E1AKQzfPSVXAIQk2baK6U2GZI
2Pba0QrJ69FNIm/g/kNf/tE4eTXsI2Dz9Z5lPw+3Gja3OtMx4BWPCGnBcoiHfp7hfERDcmzKJI7/
9ph2KugNI8N0cyJv1wQ7mLdrDAB6kXc7UANTV857llezuoQL3nTiFLODJsiaGFbiU6ABA6yMcmWe
B6d7h7i5YiAb/Lsg7TOJbvCPZH/6nN3Y/bBeGyhBNkqqe3nu4lIpg72PLiT7RntqII9YadjFc1Ia
hHvUqDEBp3EsJjS6QVKh2FJZ3C7bRtX5tB0iMYzXxel0vidymWiw+XM60AEQp8t6HMLGDfZ0fU/F
FipNgRwFiGGNjm6PCT058myYXXPqXW6inXE61sFlsTrzX1YwZZ8eiNY76YHfT/ZnWHmueZnnbHH/
5REQ0HfBXdH+16UOi5V/Eu4uG2BBdSRLLA7LNsZITag3rwgnUN6GfCx5gzrbBX3D+dsv8NhJwQR1
cSzxl/QHR6/ujCSMFMxSDl1v06ZrCW6zlPzE2u/p46LLKoSTRGADQoL1ivg5DuKa1yjYNke2W9PO
efPWqbyJ/zkmpAxe93QV3sqs4oQqExImbIwz7YO8oU+PgCFqlndNwaL7rFJlr/6ZCiIHpQJwwvc+
4rIpdoX16XntShKXD1Mj6ncX4j0dI40Xl//lizs0h3VYcQabDbp7iZa0wWaTUjlvF5wI7yMYFIru
CjggOVm8zvEPU8eiYD/SVuQeIRa1FKQ09yKChkqB4SzoF3B+3XcE4dnwwlZfPB5bcqYzrUw/EofY
1aPpiA1Wm8p4Kc2yAOXtlcYA+qOQpP2mPYwZzzreFiOQp/swQc8MPOasbfaJH2l7iE3qil3Z0x3M
q9Lq5XdE25n/BSCplzeEKA7Pm9jlFfBWitApj7T7js5y9LzWAOIPrcltyRNLsUhmKxhT/MwNKWA7
oYm5bYiYX1X0Xzq1C9HsoOgZL7v9yLE3vqDlNMPZcj62nyDBPHGhDg+sNl6qvot37bS2yxmfjt89
TKOQ0T/+d2XQcsXcDI8RLv2uOiONMJwtzT1XR8SUK5LRJ4ny85xXtXMA8rUkB8yJRfnqNsCXqrFm
SuCZ6IRQI3gPT0wVQTlj9a8TPprHmvVV/DOsm26FVBFOq7nMKg2qi8G6kBx9j2f18xLyf07KdQMA
+7lroPlvRNdEnLFijYPgmah0QFuy6NMeUWf1++QczmlTHUqIFuC+67YOXnl+YKo4sme31WsO2L3c
QY2hP3Rjyqpab6kTTS5n7ymr1q1Hhnz8Iagcbv5OFWWPf8O2G4tXnsgNm6hWGPo7eNb4t94ZOnFA
qCyGH4xgUXqyKQrTb0XWXclD4aNNPXGRz92HXVrQ6ek6C8LwI71v4lZ6MwE/jpjsz9bQZtTA0Li0
Vp9rBtGeNxBEcnuxBF/kQdAB4v0TamkJiblD9CLZBIQtO5YneuF8g8Ukl/yQT/laJcJsObNCDTlX
ahqXQzgMbk8y00u66ffUegR7mOYl5Y67afRaCOByXSGMIYPoqcPBBfHqabUR3xPQnIj79xtYlJ0m
YMjNUn7D4mUoRIbKmiHclkTXm+DmRYUEyQgJqYUg3I0k+grK9zYexDJnX0zpyC7K9wrPITFSieGV
Nknb+sf5vp6n6ruJ2pMeeZPixYEe4etNHfd1/hVONmnbfZTNuDU3+DQmuxwKlz3PcgeudMFDKr1R
PDJFVbTUeBrjxnODrw+eQ4F1qzhhP2nLTcU7nP4j31/nYt8O1UqFaDGZkMMqubhoORgx8ofGGOpe
csAtVOrAW2DHAqBzuxCl/JDCWz3KQE3wR8+6/wJfJl4qR4dUgGpnuI1dCwVKQjSotzUNK/GjA3YJ
wy6cCipAnRii1DGJZGT3fVRRZEOTwTwOe5h3btOxvpj0a0IfCPzSZKCifJiQ/Z7wcvnzlz/ee0W2
Q5cK4BRGMedtoCaE1RHL5MhFaykrJGezumK9AWkQj2Qis0OfdCu8FwKGLDgKDHOul0CKNk7moAx7
on+msTo+JVHHDr2nsuBka9s/LvjCqk3tDRAvOkqEaP4hU0H0yr7eWwqfNPl/yyqmy7/6IofvPAXh
RQZ3iuES98HZk47zFYaCf514M88J+A4/WjrLd1mo3d8cN8URj7139fg2tu7UynULdiM+jA1Lv7CW
AgSrLHeOJTq2xV8cPNdTNT1p7TjUlNjRjTe02BJ94vDwCCSp3vkQNx5iEP4sjtGgz000VW/uHV5A
l4V69YFCbSYbN+UWqdbvGLpXDH48IX7UTMZ7Rdr1U2Ej3gI3q4+qatNd+382dDKbixNTWYCdrW/f
GJrARTJcaJayNAPeKq9z4m3rt2qL4Fh+gjZkrazq5Z+r0nB9YrWTckLrS3HSRaL/GBDboFG5xu9P
S+1/l8L26xZUC+DycB36A//8nQutFXeFzB6jMch/AdLA2eL1Rn5gmMWXIdaQ08E0Buc+rCMovzq5
+bAXxMZJMab4YFf5hnvShDxfW8yWzYiFJhkI0Y/Y93a6zSl8lqV/yv/vzUVWB6SxLpRK8FJwgW4z
dhLnp0ZA+xlrtKaY+3d3kPh2+YH1Q1AsdNbEGRdi2pfVA0gG2iM93CTbKEjqgKWosu0Gsq9PVL/v
7S6GjfIYgiTcsnuriNe7eu/VA1YcXio+l0a3wH5M6nyL0SeiNYVI2rFYo5Rtm8LOHRv0RLbCSN05
Vfdqq4MiY1JfsMNLPQl8t4gmxz7U4gspqzgEJl+OQWQBFfe0nW5G4aETzHl2XvBk0E5e15c11pzW
8ym06JO4WIebb7lNGe6qt9JhaY9iEFlKPjpZXuG4Me3CtNtozci4nVnuIlTqCo9XWIzAWyieEmx0
7IKRAJqbPSQ+uhGpJN/s2RTK+hFFMrjOPp2Y22Kl/trx28jZMcyXO9yEwTkLCnOa3IJke4c4e054
9pzHARiYssVw1h2qZFlX4zXjL35inq3fspHhNLIi2E0DqjAzQ6RPlKjNT91cZLck0vGDa5MZ2xfQ
mUdvmtGg3TBUr7qKsZRRxSNOzdQ4l0Qt4j8XhQfwShyqVpxXv8mh32Bw+GgSp3x3i6H58Os1vvhL
7+9L47EYhVqbnji1stVIJi1BA4zRD1XOHDIB0Yt08OytRTq5jXNuGtY3nnebM90+ZNhZPqOuU/6+
rwq4QVUYkc0h4BCdxBCDZdEQKS7EB7gLvbGqnvpywFAU8ZKBvRJIMvuevvXYWajeLUH5LlM0jjTS
t/2Wgx/FK1G/DI8FG73POsDMvygJyRbN59Cv4IN3pHQ7fzsN9RfXc3HNEgM0P+e0sYfVXjy0ZaKc
DeuD8HHg5YS3kz0nbwl2UqcwIquBMDok70jR9jYyoX8OrigvbLX7fYOZNN0EDepgShiUBqlyeo7b
yJLaD+TWINMeZHCPznNEvcWUEO+EBdy/zTwOzs9mHqCfJrbL3xoVzc+K72HLW9tPDx7PnL8rXtZ2
71tmqw6r3G/OX/F6qikd2TWgbF5rgh0nsFEMt5sqNPnWdkv2M+c9+wWvLQNUVjgt5yZ4jDC/45mh
mqB8tpvmYWKVH8rvtk+SN932Aq2EgwtKi6Eb4RSw9Si3a2smCLEsBeqdYrf1zOA0Mw/I6sPgFb4G
tOi+j5E/yLNByzqOys7Nk8Xm4m3mWCwfaVK7jykxFxYUbfzioSGdXWLelC60BcV30Dm8w5q4QKHR
m/9iwJTyeVnM8IYCaZwDfYtjvBs5u87coynypV3hPO8SQwV431U1GXU7nXUonQvv/7x/7/MqiIGO
upRu5waj7r5VpG0VPkx/05QL3UxLpjV/6iSBmLDOCx9pgDIBvi3P/DeJ2Pu4OyIigjFWnxtKy/ZZ
WtTV0e1ivR5TP3HtZzW0KkeTXPj3T3zwZbBDPxPjn3TRPmu1MotZ8k8Jbh938UmG5MrNzsOKV3rv
iLg0M/uORnAY1DGdx0/wUKcZgTLOi5fEZfdwn/C9hKS+hOYKmNRN4+DK6452+DhTFUaDZB0h3EBm
9bGMoBdnOxdCDzbkypKopvs6xv7OiXEZ0MyCVWY30FkaKwJ7Qgrq+MzbnxjJK04rxdiNV05gcbJp
xzB4ltS3NS/Qf4ULVzjqozM0VS0YIHkWXngLLttFjjhAEkWMYNelEX06izMv+JeB/MDHSmVf/tCO
l2iMddjnD8D+YAUXwwi0ippN2K1AecyXyBSDYtQE8uDkWTv8AfQ7At2uu+HCs8v57XLU6HarHPnt
nYbDD2RtSnPKjocIDeNTMWLiTOkLE7lQ+pQss4XlUGUgru+BEXrhB/HVDl3X/Yx0hqOBkDUAD907
PuKoE7GQ5T3FEVgh0mbXEX9mvklycXceLn7SddcM+IZ614KP4Sh9G3f/qmkqHKwDfP6cVTse+xTE
mU79QqudD4gZmF4rpWLNq6Qtix9mLTHcxjNb2t2Q1vKQ4vHtvsnUtANv6zX0Xlv4ntmN5ctYozIs
Rnk7SutUc14HTahp744DSbctTYRSnlEh+3eGUl8T+ijqixeHhcabDjniWS/1EHubNpkbLFUd7/8f
Q16pYNeuJBW+pdcjVxaq4guxbNBXFLSUxvBN72fxiTOI03KCMjyhdu7cgPfegMUWLeAW9MiafAWI
AtPui4UOjye2o85BUpgBCiUtsau7bvU7tRMzq83QUADIywRK/FK/qqletisda+F2LmoTn7SXNYdx
dIvl5iC+ks/UFKvvCZuZ+TuWEpxVkifVtV1Erl4S7Dd/MSDP+Tkcqm5hY8cL+h6PI3zRpOl3ZYTh
l7MFMt7ihichw/xvDkvqwnItDE9D7K433L9/XaMiHlS5yoL6C7YaGTrkL1nNtGJ1vG9SYRU/M2yS
lgdfB9zjEYtVo8nlr3X63VkB4W10lAnGHS0xlEnmRO7MKVipUIPJSaEe/nNGutg9jYJRdhuSbXAP
VSUSBxuMPy3MwUSosGYVUVxmz/XMvvlYxXaoPp2hXdnCdX1si8O0qGz9lbmuUJuCY3u7rSp/Iq0F
hovrTjUUKqmYbLRf1bC0eYBgyEE7txh2NLCxeApGtBhoVYZpr+/r75aeheWKL1qR74jTQTofZD1i
v+IwM0/xn5blo31oC/oANv2c4WFZsYAVD7rWYJEgehY5kqUdDL14AhVmT9z8johNTRmzh8Z5v5yy
HrrXsF2NrP/rIKbGw2UGpq2T3Rz6lblIp7pDhk3uNsrFGGALUck3aA3jul5D5QDdhlzej9bf0VQO
4sND1ayXR21IazVbFoSiU1h4BiEI8KCD1xDOPNzAKJ1uuQszu/4MjWnNWzCmZb4PyShzGXN6CbOW
vQcYmnNRDOLb8knR6YDjNF32souc/ouKvnnaSMuKvsfyH2Bq6lW0YlzSKmj7A1S0etjrCbIxt0Ql
1vrJa8TMHzv6YBEfhrFdnBe30XkoPhCrcggyUa/jYyYQ15mQxNDjjqaUsO9gdRMou6W4lAcq6kmQ
Vv+GQnv+twclivm57jD8upR47QL87C8QgtLgwuDr0deoEHZeYPTiR238wJ2vS8bH89Yjhi97gfN1
3CRJIc6ywAK1obwdfaqbF/fg9QikuOPBGfNUapuzQ+bqyjMp3UYTu6kLPn1chG06fRdsFXcFXqRg
53NgItM05xelk9k99HEtYMUr7wbhihxd3w48g/YmyOmKkHqcvfiwCGF4iZJKk3fhY9XzuW21vDe4
jbhmx9wJ/9i8IY5jZZ//Ug6s9Gm2K0SuoFLAykOEDC5SEL7UlerwnlS99xunawSqJZ/HQ1sOwGRV
yRewl2IcHvqS2CMPhaZ+wQKbXPxWNm8r1tiEabJfHkOyo5+DYTWwa/xGbCa6RGcYTdhwngKHSojT
2oce9iccsOMZv4W9FkFAqAQvbqkJivGaRCJGIQDfXMVNfuyAnvOXCjuce6gwT0VsGMIGuo+eUffD
5iqaZOLKd+fsRVIc1MKgctcHv8OTwhDN2jRgJTptEf+M+1SPLFLvq08c6zCQndcWLBBh17IPYPuN
lU8jcARTH0ZC4Z4D3fh0URGM6Q51yH5+qxINuVj52c/Ay0vIY2PkMcMUbNJKzObOY2hL2gNGXGx7
kSWNu4MzxDOjQ3HdZgB9QNZHJm0PtfD0+GCNYIoj6mYsdoWCVRRBIlplEFbb+GvRTvuudBWl25F0
Ds/BLjH2TAXx5B15mcy/14asARkcXDptOekPP16pSYCUW+MqI4PUXyccXARBbbzriimbdm25iDNi
b6APiVnvLVT6TjhmDf4jnCFFEy4e179akti9diqeXiEiSXNW0k7v3hwqRBZnzI+yTXRzcGPmyUOl
BnEyWe4vjM9eJZ4MSspzXWTdpRNzJx87NfSXvCQpKDWnakovlrNry/g8DyY8S1h53wo6D/qERh4X
omifmY75uiDljFVP17jrfqsxzU/QVtSJW0VTP6JnDmAG0e2Srcx2Z49YCEHNorfxQ9tjEjx1oPv0
wQ1Wzm+VdtiTOjhbscskM4t1aHDyqDrd792Mcyovzan7O6QLoy0zfIjyZ2dqLLusvebo8tzNMIW/
Ys3a5s2r8DrtkskgeFB1/UB+Q7M25j3tMzTUw7EdVDbvAB6y6h3SllPTVPj53pdYCFAL4vHc0IoD
Lp/jwFsf56g6QZegfwER5njZVh0nd9+NgXSahOM1QcvNlAXhy+rlxPiWZa2hlaXuSmmPMz4nTp4f
bOFUl3VK+v0sJnxH47C+VIQftw68BkIeUz88rqDeLgO3XcfECcR8R/dsv4NdV4PyDiiuXKVfPXVc
c9DZWu/eLJgVl76kgNDD1+vg83fwboaI5pqF8RB8jDyYYEwOShx15GBvyrIJcOnSpSMKcFDiKkLo
adxzHw05nHSni7EVjEl7tKy/Lg7WHM7eIwHgA24YDM6W9pQHPwPus62IJBJdyn1MgdqlEGfjj6Fc
TxkGcfLW8xhxyvBFvAMVvZwGd/YORVCgk2kvcf4QFNdH+ND6l6Sod93YxA3O/mgwxNQwK9XGR01E
YwmSX4Jc0Q/4TaOz7XFNXUiYNQctR+oIILblX4PrBW/Sl5nFIcCW4kfneMvZdMILDtTCk7KrMj8e
7q3lYAFkpss/zjiGz11infJUEQF2t3UAhttvi/m76u6NdYQeX+qVfrQKNzN12GbB19A6FXR9NrTn
jmXucw4/83kYgjJ5zdiKPrUj+xfsDCGzVIHhCCG/pl3In0wK8p3xr9lkHvZZylIYAGdoQd/hTF3O
77pukhvbBO4yii5VwBCShoSxkbhOQ45rraLAPnKfxqoZ6AcdsEI468LKkKdB/q47t85PNOuFe4+d
EIef0d+xTF6QyzBH53RMvwnpMQAPRLMwglHQ8m/uzeDCq0TrBxWa8lAlvOLsopGQoe6oOT/4+Abe
VhhvOV1bg3vsDRxwHptNxZBD0OI7cixxMHeKtp3XmScg/lm4TxseG9sud2pUEI4cDySM236Hgpk8
Qhnrf8wdsJ1NOEjNB5RQrxCVKFx+zXmDsmq5nSnVe2Xo1dGDGih5qpo+uEV+v+QXmoiq+NA17O5h
hbakk1wwet1P1iQ5B1S2dP15CfqlPhAcqrDxsl6NYDKyRSu5NqX7kHB9dCecB+NvfATl1ahV3vMg
QPq0jSnipG+vmaDWZgqdIBePeD3KdKNFh5qWLo05zUNO9U8AM3WDbL6e+dvBY0C1EZCGGhHwohCg
vQe6efzHOfb0xQlMdQLJ1n4yu9YDDdnxsp7ndqJ+AUsu2vgmUmImrUXnHio5fIfLcB9Wgf2R9WqM
O+Vns4B/lYFb/MtMzXTRLrL/By4oERucMh2hV6DavJ+ccvIvicex4n1Wg8tBQcQpdM2qTTJyAQWb
rWrq8EJgncxPZdQXz45oRHqsqnvacvZmYlQeybruw2jawt0NiK0Qd1m1erL9Q2iqu0L4MJQ9KHzb
O2PcEBYCltVyj4eb04jrU0x/JMFGHRLIgYLDYDWaE/u7mEwNsJAdb+35icNr33+SGSF5jkEtaM4R
Z6foZMWUXuzqLL/ogliRX9wKl1CcfJYriZ+Xu4g8f9LsAjMTYGvQbMfEL77yFf2CMpDMfng4arii
2fHiXkyYxx59XUEMLYgzYJILg+zUV8qPwDkO05VfEfoCE0L/D/Z48uFbjyZ5p8Pxl5eZL1j0eDAJ
MGEWFoKcP6ijYieSlKAF2pScBtaZlBgi/qLpTtpDL7VfPBwzdjhM5UHKaoL0LAt3Np7UHJCYPlKC
PetdUE+Y7yLrQpswpQiM2EGTTuKj9bP+Pz8c2xfagCj0XEuB6MilwOa/xGT6UkRe+Frf+2sICo67
oV498GdTu+f5ku9WP8KrS2NOtLzLCTuGtPlwxEsXd68RwFN91Urr9hjwAshRXelJOc8ShMc+Xcn8
7lgv+TdTsaVyyMac6ZkEzCtUsyL6zmxvYuTfwPCLQZcYnxKsdheKFMpvB4TMZ68BEfDSmhKCyhEu
m4qs0cGd3PtjU8NyYOAQDRufzDmERprwtOSCCh6SF2Y7O35f0V1niZOAgCEfY9xsxPc78tk1xCVW
/rvc95JfumG9sBvTMaK8I4kWVSFVwNhxyM5zYqJBOVh/q8TMp76bgApwnIVvI+45KNi4819uxJoS
qjAdHhkr/WAzRoL2InyRf2ZvkVxPCK2bHozy0TbT8ICjheUulR12TyKgfYIL65wpJ56O3UIxFgfj
BoEv9Vle7vlcnLdhkGSmtcWtmkds/JF2hmY/DSGfa8kksHdJJ3y6Kffmv9VtjfvLWbFM+oPF6O2t
GadycsnVblJT90ToKDobz0VEKiAkM0WlrmTRlcKwK0q7oNnU83bAy/3WM9OcTHevDI50nR8zFGHM
/HLFFNr2/b1+WXmcKzpJXv8ALpXKH9uhiROvDvlmpYkkx6fCcpXxl0m3mJmPr4yrx36qzUPCF37D
N0TArKQZlesOYvoWyjLhNBpDiTNHQ3Vh3BT0ueroDxBLEqm9EcEWF06f7GdDN1sBcCMmBWhmDJwk
Dd5lJYP2R95qwUopUvOmQFkpT1K1BHELbUqeCxFBeZbFddjnGxVAR6ZdBIAAYw0oY8UCoHz3+kFG
LFT59ljFs2U4TYGCxO6p2oNgPAQ6PlVIyc2+BM+C9UWxVScLO4V0QGPnnjX5IB+SCstmWabH1ulc
75mc6Tg9jORJnipdMPdGMyL/s6sMDn5MkgJXA3u1o+ekGWIf37yziYivdvA/hmWb57l9gu5s+E+E
BHkIVP9cWJa9c87EzCiEDqsrtuZsvrnjWmDQm0c/P1btEAGSj6RjbsCkY+/WWzcUbCt9TPfJAAlW
It78xKya/1riYmrxFkaYY3kXtR+9wxzl8u4GJmnx5ZnjTDUM5ANPHsnIIj5KNqRkX9sFY6KfXwsq
1r+yuVR/gkiEL2UaS//BetWcXZkHMDLydl+qnUZLQHhFe36sYc18R0GZPRm+zhcs7AMhb1XmETsx
Hyj0NhyFl5xBv/jBi8KLHOwDf+jhM6CJg5euCTFswxnPC8sLupWsy0QGxZijt682rBvo0gWB4p6X
nk4u1JnlkPAf/FtW8GvYmjv0k6s0G5kFeo8oY66HODqsGSc+Ui9YTH6oBbs6/b8YXvb0kMbndcyj
YyB0+9SMXTby0QAX2fHTDESKMOedTT2v/XZe7fhzLmz7L4y6pdmVa0iUuQ45oW1UMVJ2QFNpuV1c
Cy6B8rb0dud6T49LammpSoIGx6lqejbKkVYI2UmChf3BRmn54qi2VA+ODXCySC5adXRmbS6+pSWv
Wb3wUgZR8g3/e7o/hUOjrrLBsvYA86qyu9V1O7XDvltSA1kO7lOZ1f2OlWXy0jSLeS+wFJuNhN5L
QRPniwhikhWs6AqsfqHtyUtt44quPciCFboZTcBi/jWOfEDlPciZYHGXNJqd2MLPTym835EkUNXs
V5jIJznWAMIXn0JEFtr+J8v6CF91wckBmjM1ORgwuuHVYaIXW6b+KDqvubQntlorKbhuEm+rGJP4
CXMEE13bEPN9iMlfWKR+J9hVE3kEMKTswn0PZ91ldlxwqY6PqWrrJJEffpXeEuTvfW1qgJog//2c
OFbscz5u+H3ZlntgY7e0L3nvpHl4MGBx8P2rN8bRY5FMy85khtrXHm2FHxc43hsW/3h8wZ2vGNKh
ZvODouKxqYB/1r3EQtruSl60mAQzDuEAvpW++OdytBMfQdU6cH9ZIs3xZpjc6DrPKXyfRjc4Kojk
w0rtZJQwImYAGP54YjIHFZWufHC6AZcKWSgjyQiMlWWNtUEjont3A0nKx24VB7Rtd2pcH7hRur2U
BkZRucS70o+xv2fuOB6tg6K4qToBRYguwyI54NaQl3zlPO7T73urCHYQqliD9IXcbou/wOOQEDJ3
PpSJH/6eo7yrBecFcirPPg300QlgFIkB0AcEgZvNiK2/JExJncL0UKi49veKHFS/m9DZQT5465zd
RiYIfayCAck7n5C/Nk0RZNMxaBzywPnQqVvRN+78i5iMDD468le/O8kPqvuqzqkY4SFICNpAWOtm
7/7CUeEetzsds+i4rj0L9KLN6g3lcKFnnbTjDJPuNgYp9kpAO4I9R72s8te4zKF3SgfFwI3XiQ2H
NiHvDTevx/XPGhXtW8+CC+wqOw3MhHRWFgj3a10U6l851E3+kwWEm55wNuTV/xffeEW6cKG8wZN5
f4ior3Q3hWyF2BlozBHrddWdBScKNtJ+ayp76DF0cesLki2RO1fxlSHYTvyukf0dMsremjHrf1Lf
YbJnqMfqEXHIFrt+6qMeHg/br3ZLHsP5W8197+HPUf2FJSZPMnaDzq1Udtlj8SwJjCoczl4+nHoA
vztgQg3sDwzsOS7SRvgfzljh/ZpEpX4DKLgPbjP9H/mXib2FpeSKt21cFg7UIbcGJGn2OPBleIT4
PjnmH3hqcX6B6eLRfID7hEu0Q76lyc6d7Xha7oTbqURY/hkUNbIKwmKBQCTnBItTZW802i1gvTpc
VDt++YYcbhKjy4w5y+++5+YjcvFaxHl2NFNatQDYZmSJ1pud5jyBwV42skunGA4OkdSnsV794cXx
VIJJMgwzXKOGfyTMvLvxZTAv3MrLCywm75JPVfks51nZDX158huFP3rAKz7sygXMKikUTpag27B3
31FeJvz0u/GuiGT3Pai2RNYu6MLZV9DGSm6I1AePLW0RAdLJUhXyPxb8mKQSdmt0AIjiKagaRWjF
F8svKCTxQ1rgn9xb4iYuKU13PS6CU8NxqZxEAGlpO7kv19z9YfDTIygKAbEvxQc8nLjRFHC4VmcV
3iRME9XFytncuryc3vsI+zCJknQujzBw5mInaQ3uN5Cb6lfLvLyVsy4fKbbXyyb2IrmFJGvBReBN
U5gGjwNmnb3DqP+X259UlGN8Tl8eaVCAVWOUnGnNXqLTWHRs2Ql+2Y/WTvNyDCvhiNeiz9ndpZhX
y20Yw3DZ4OYKkeMjMApfxMstN6xJw/iFWrfZbhnM258RP/gC7MLlCVdxpLiEoU7IxmoHAVQsNIhu
p8jYL0z1w2+GhGLjdsMKHS5ZIEgpiYSYYlc7WAbAN08XFr2AxYJ7GAiY5fuKNeqdbISdPDkEnos5
LvcwlbJY0XjGeXHKw8ADqn1pU5XhPKPb4FBHdfeweLz+XogwTf5D7JXiIipR0eSh2JVR5y374Op4
IbylOzj4F3xuL/ofSee13CqTRtEnoqrJcCuBkuUoH6cbyvb5Dzk0oRt4+lnU3E7NzJEl6P7C3mub
+LWbDkuC4dbdIfNlkD1U6KSLj9BuvbN0EX5CsJoGHwJDbuoXNZr1n6Cl5qtCUsDZ65TdXdm04N99
D47NAlzKEe86a+efpG6NE2GvW3aMXpaXynD9kWXz0P5zN9ntXld9bz1hLLCrA0WpgSaw8iE8OVme
LXGaGN21opa5h5zAziC0nUEyJ0QieQ7qKYn9hIFVdaAHpeQaA113x36kmUSQvzpMa41QPFfmurlz
F7vq0FHp2TmZWD0vNSr7CH5Zl9N8zOtZJZ5nHxIUicikap51NLrhRBphM4cnuw3zJ9dFewSWy2xe
WyTZv6GdBHsL7dM174b+v9ktbROtrYKxkQpxz0WqWF+S+SewWkI6l8iReLocfa8Qrl9aJpZ7kCMD
Bs6WifMTuxocgqZmJ3cJM+aTr3Dgc9RNFtyT+mtZDXFIZhyRlOiJ4J8WIJXizOpYb9APIeikaG+7
65wKuKW5xt8jmXFYceARa1OVU/23XDQ51I1gwSGl46IwA5S7C7doSjYxOrzlLCeuXduVf4jAQ0DM
lw/lzOWFUF4i+qiGxeS/FoPBErTTno1f0UXKuPkvEA6Mo39u2EbLZ4laHp2s31d/YSNgl8icmWGo
LfztoFzYjkGr637WsG+f13xZfzLlO3+M0DD8K6zGhrxpFhW8LGwDbcYeja1jV6Cx+aNzJ+ByYray
YdHUTGwppiAMPVyKZ7Jg1DllAugdlkKuRlThyDhysWYpJ3wxPXIVE9C0piHp0VVtLruyM4ujP5Gy
eiiIDbi6quR+MKiDQDryRBkgFsPmhxExxNEQ4wVCiGGbgWXjcFrXkFGiUNAj8FtWZ17MEd2YLc89
ak9nV4VLQk5PgyAJdFXPVQjfDKtMSkiEFw2QNjL2MnbxK4TOYiT3/p2NDoA62gnR9vZWih6uH72o
rSXmOB4G+MdpEmLqDgClXgiC9sHZADtqMNxiqqFwY5fGmsjEKXXALTLvGydgeqnnXN2KRma42Drc
Oc9VNlKaJ8tSHMSEy92bxGQ9gmFYLeKX6iE7rybmDDhaXvbaMY0GjWP2Mrun1kjvVYapBRwpRQTH
/Sp2TkcOOaEI4do/wldEeQURbwiuM2kuCBlJcrUvLVt1nl3Qi0i4jFQusTOqVt6RLUQAQZ4aDd42
AuCXKGHXtexTz8ZJPUrAt/ipUBZGaIdHksNRlBYI7lOr+SfXoHnwuL6+7GIIXmbDUSfH0JxLZYaQ
2RTW3LD8JWpp5yDsfyjaSpLnPOrgcXTN5m11i1LHnZL6xjzRz15CvCx+To4H8bqf6WqGLXCxIGT3
4JmSycY4YVlXDnOHf4Qc1M6XQ6vxT1cLttS+mP1Pv7XyfYqAJMCS3pNU5VST/Ww3bu/yV+t5faVO
JmLOyJjYVFHqDat/Itlq7f54Kmn7v5UKUgJwfZ1jbxjWtLwEa4/pnMUQN6/Pvm9FKFsFzqEK0gZc
iF8H/zrthm9umgHQYNPNtY/agueCLeugXhkG8mbGIy6IB9dQZvKI5BAh4q4WC0vjhaiudy+onOfZ
MMv2pEi+PdtOgwDCWtqbkyuEVcIJsS8OGnqUJCCLHPq8Xy5F5wZfnQRA9dvgxPhpiIL1WGZ6Tf+r
3TrsHhJ0FvYZlqHboCwL6AUGzKBMORo05t0XbZ1c/mKhassIW7L1nzQtt37yN8qHYBdAeM+JWLjm
2KMWwiIe0FDubD8JLgUn771LyIMHB8S3vpWlvJMd2ohM/K4JYjvxeMoJn2j2wve1iXLD7mMAAzRg
7RximgGCsZ4LVFHzh5wcT37C27AK6pwlVV+DJbXmVs69d7QGenjhSTH7NyCCEnbEHJL8sZ+ZAmLg
bssnzggAML3OkH4MjOyl16fx4IfhnaQOJzkhMQFiYXebnFNdznV2zgor/Yek3W8iTmrricJ1uoTt
6m9z73D8KWXdfXTFjOmiSFN5wuExvgyAAo5d0HffCujTg0Q3MZCmkRK+h7w6vPdGa5Y7PoVg2Ywe
ElgVVU/xwyxem8lhKhCqYKS1g4b/GyKzY7ajbgK2Fckfv5pdu/pvsuY20OIWmSCJ26TSl5+c3PyT
KwVTwuwncR5kRudEToxrXXqHpQrip1WwddHCzEXkwpt+K2F8lAzfCtAVmE3IuudrND8p9nxILFkl
SZjwsRTzRM/GlEU+SGFNkAg6lQ9MDAUiQEM56lnUPU//zsJZ011J+Ou6qBkWmDTumA3HsPAVA7MW
zVCE/TDPoXUNGLGcQDXmk5urioJ8ZCLY9i5tAzHMgYHHduhdwK1DZ7VnuPKNi/a1m/+ODeX4tcgC
BsCKEJzrjA/iOw/ZtadxyuoOjZqw2KHa4Exn4BMJ4LShWrNn+nSUUENfsg0b5vk5sYFn6z2+JnFi
gMoGpcEK8N0GfbrecqJe4L6i6zjaxP2ijs44eCC5JSLSllwk+WTIbl0yi1Q9fjVl490XWFEaloZt
7v6nZFELLlTCVQRpiSnPzAaFlMkzJqy2+lPnUBzjniqtOCwW2duVBZ/4kCbdUsRNT+QICArC+34F
5j3znURNEwmDA6Hwz4RvoXwP0CCwFkUzm2QXmJXWjaUfKTqYQVGJCZ9sFcKIq9hxEvYSZpe1R8Ld
+31HT19ffT1jsc5Ruj4TkeSTeqkN94npd5LHpQnD9ne0sokHBJKoNx4pbfCbQFyk6VXWOaGwsSLW
Tij2grnPjMgOJ2wKqI0wXrrE2QtcnsemIgKAqtJYT6sVGMZrM4LxPgZTlubbzt5Mr6ttgNizSWKS
d4Nmvn8/8vTIYzkMIXWgw3g2StN8vPL8rm+AtoaKO6hDjCxHFCetJ0xWImYuf7K5n8qdtJuixMaR
FbwWgWOro3CBV8XLZBLkRX2AucKmU4dc1CzndhbFDKfMquIQ4TfDM0wdZ9N2Iab7wcQupbawUO4q
8oDj3m7TK0uR4la7HYqQwnbqt7ACYkKH02bfbLPSH6ieAgqJVkiz0XDy28Ii2aOKtIFMGW5a12jY
Vrcavspu8dSpmOn2SxIbnNgHt3NI2VnggSUEgYLPBe/3tmHOCmpn3ua4p9YJd7bNLpRnqrX6GFmo
ivB8QSHDZwF3iQHTtoyHGAnkq21WYjvJQHtkEI/BP68axtEByi90Qa7ImaJYuLMaZgUuxk/YmoSo
rxKPw6CYqCTeIoZ4tZhb8lz1i5lEQbHq4LPjQALb2jHLuEEUNPIXL2d4cWORSEUQmuDZT1QdS/Zn
5RxMYyvNMEbRNJ1r9onQZxJ1dLOWXXrpLBek+IDfoIyeFjy/3U46BUuNylQ+xpntTRYCWv2RyzB3
xS5FfyAZvPcwWRCOzPon4DtcrgxhV5BtpomjDbV9M7BlHXkabiuPbXke0SPgghtxy6KX9YI/QZXr
b/godvduYKjAzNDwMVKGOpfG8/1rwYTmH51lgkqxHyr28WNjvxWJldgnptvFNaNVpj8t7T59Qpxi
baHnmuV0qtN75kXsy4qUxa6LD2zH+NphwKcc53lsDFCRrjnjNnKYi8ecWO4HihnjpS0tlKHO4EDa
BTtyP0+QTzJwruzIddd+tyC67oamHw60XbiVHFFbJ4W+4TXLQOMTbz+GEegIQ0Anc3Jnj8alesxk
b614sPEP70tTs/pn92XHbHmXNuYPVLeF5vYVIbwnjh6WR74mTZLiKuYS9L/rl5fBlb5xaLvEf/TU
SGw2ly8aROQF1viWhXX7q00m0HiM+xZ5nvCSu9xfwKmwfrD+2CzSm/Ncr7rfKD5DfoJ4kNynA5cf
brhtfrYbQ1xE29s2mB+tD9nwmyrUCR9HJKP9bU6n0r8L4FWurwGJf8NnDzL00HQhUNqQZCeH7FHq
qseViW8UmP3yYVl4O7fl1z8YhwiThARM23hIrJKp776ceqHO6JppcPd5V5RXKMne9GzPNhMT0vlq
kFeuQFMp3P6EsTa1zn1PqTEFLntz2fJf3FXG0n91xjp/GAbGc5BWEjfSqI5ARVyPp0E2Z2VYDeM8
l4/IFm4J5IMfKPQ2q6yKezOAQvMCCcNKUIJ51ok7Y60Jmu3QsMQMHLxPAdLiGb9mCeykDRklrYNF
v4jEOqqpF+DmGPl0BFdAXw/uufwvC42ZlTKxPA96bOr5WxYBIrvZ8xYf0s00HB1zqtRBVSCB9xOi
fHtPvVt/Ss+Csdq1OMZ15QbkpjNpfuSG8G8V3SvCEzvD89EE5Q+AWnkP0HsmtxU57hMU4yKqc85p
0inH9eb4YUkKq280Rxs3f9w4CabSxFxKPCaQWDiYxFFQbP/JNHb1Xeop53Nc8H/TCPMzzfT1kUmY
8xbsbuRvhEwuN5wN3RNumG80qfoHmn12mqHNMLwvq0uFVOZkAxNkBO90BcNj7Z593wf0k28W5l0g
RtETaLfqO3PIQzsejZIAMVWn4tlxAu97kBzWKH+y/lSRNAj8YrLeLYYJDIkmaXE8jIl38iyXxbaz
YXyQKfApGRVn/9bcKV9xqS4/YCYN6BZuYrPjw7xiCeTUaCbz8HHWorkNfOxP2LX9ExUqpZgDLghX
msifK6Xd76KwSO0yfBXeh0J5y11K0qp/xGiLbWU2Zu9IDtWIs8CGk+XjynlwzIbmi0ohdjK09Hsh
we/CXEU5qpb13kJyT6UJ8ZlVOhIzFWY1ayuRrpEjbOVFaIry9zaT2VtF188hP4QPWVcNt67LwWZR
z5Tvkz9+5H3l8nWVCBqGwW7uiVxzPgkDr/5k9owD0h+L/OSR+XheneVvlwX6WKSr+0y+T1GeAl68
2ObWG3e9a/mPBBYiu/Ew3V0nQSMe69GbcG558rxIm2/V78YP6o8l7nHGHCwSf+cft6+FRwKstR5a
mAHFLpU561Fk36hkyd2G7O7mBJmEKjkZM4GakTGKWxA6+kFsTRa6EZ7fTIOhRGAc3ll1kbwIJgk7
Lqkqcth6sdsgweQydHZ+ZkofL06pD3XmU2dhMe+JYsy64KKUnECaOM9qzgDAOUt7MaY8fVuUd8Nq
ZRws+Hz3AtXzqWnM4MnHTH5cq3ZRZ5Oso4iziOjiAql0E5m2bV1yfh8IRmwPzJ1ja4dNzGRSZjhV
87ZwDF/A3fHbsmnK2PH0efDessdcTw4yjWeHy+pUZIl4R/5AdAWiZ5aqPtgPr1+nMtK2Ezh0j+M3
0szhlVxRpECVV7wjxLTOjQuDuJosZaPCBw2JxDv7ZVOUxXkz9iQvo4fzBj5XM8OyKiYT3TRNVdTa
NhSs0tfktQaacTCRZeUjxoYpUlkQvmQsm2jpVZ4iCzM8NvaFU2Xk9EDvQlBRixOaLP1Xzd38bRdm
TTk7fqE3nGOr0jNa1ToJ34wgQa2WGs/r9pcigmwXojB4RzYCDLYLUo1ZLIDgBtRLBzuhBxh7dSqJ
2NmDq7PukFPQiAb+PG07T+Imq7nNLz5GGz7qCi23zpFxCItSB+zpflBMtB3A1DuTBI0nFlTAopn7
FDMFU2+VNsdh2pOIMHRn0AcDOS/TODyF6Xriuw7jTq7IAX2D9R+W2m8LaUDUm8q4zLm+YKlmWtl5
Y/EvMLNhZ4wWl9/At7pCVy5v6xIGQTR5mtwTiAcDVia5p/2suNAAcn2k9LtbwTaRDM5KiPIQldQT
ORrBpzG495kr1R24gNS6hKnJoWqCsH4QEzL+EerTHnc8BFNUNfcUS9W9O2/mcw+pxU/SmXzfLnlc
XVgG3oGkkN6EvsETbRAVWUjwYFa+AFrEZ3Bg7kKk52Y0qaRNBjIAUS7iwK9vZeuXcC7LyjoHTJs/
A1+2d7M/YUGnHP6hcm9+67p9rDaHJa9u4vM/JuxoJ0zD/NJd9dgOMv0I4JjvRjaij0ng1QfI6AQK
6xSs675wQyUw2LRc6rnz0xhm9cyFNV9cKi2iJMHy7KaebJ+TtKmfKW4hydk+uBBid7YrtOLGerNT
AUCXWS7fYDiemFIIBpB8zFUyu5BLvlxQ9qC2zgrcC4hCZJRVPtMDatsdJX34LucUK8HU+idkQAA4
igqLbVHJ16EaaDYJBBoQH7kbMnXVedx6bs4h8/83olbVX5ZTYRM7S2o+SLWmFoYGZkYk+UKblzZs
Lp03PxBXCAnl8dsEr3LM/pRJYj2Q41K8OKzNo2qYA8jj1P/zXqIO8WN7WLMiquopo2VNO9azMBt2
bPj7rbLIfufEGm/0+p9dQlb8UIA9xlFPhcCKlAiCWn6xiNdE/4pO3qmhIOo7Y4sNG4AB3dcCZSfb
e27XqDsx0PLLqf/LdDiJhsDWwKzmqXvJPRFAnQrzTXheowDyiw0tOoF8xx1uvbq2JmTH7bvqSxZm
dlxR3++L3mGwDdusPS6QzJ7SXnUvdCmcJZ7q1F8SPdSum1akBKqpGbV0rpvtORd84nYA/MTD6mXj
YZMr7Okq9V4ZwILaRSaRURvoOwhWjjurpPdBy9qwzfDExUqY7faYtSLExEPcqlxiaCAbWYlC9Xtv
nkiEKNpAjnG+dpSyLeoqErm6aAJYyXGyvAGbQ/9oa2PcDzrE2qrfu4zUWtA8WM9RO8G+ST+UxlcK
RS/E5ItSOZtnBc+cPbvHcYanwjRerYW1jW2r8ip82/pgRpN9Kl9053AMPXU0q/IIIXKTH5X8PtjD
rewpaRiGHXwL/mIvce7sSRtDGpP05PBoDNhFLs9g3YxzzuKxPRoj40FH+d6twpV98203i0L8b+Ry
hTDQ/MF6r+QgPgxwbcaxykXxMykHyQ23Vv1buoO+z1FjhcDdienaW8z7N784xT4JHDUnx5Q/NKNX
3Tk66PdSBYz64T5g6AC+k4xESYM9nRDuq8HZdOyQSvOpO+VFgFEgZ9VV+6mD0m/+L50RRuGWvBQC
Y3lLdYyiqvhg8MI/NoXP9cjmlNjdCyYBgmMDPbwX0OjxqMwLo/W1TIc/qlxe02SrEQretKNGy40Q
2HGjBaZQ7I1BdcZ4lj5JVg6fW8oqqRu1z1h72zVYc8bxiceJkgvo+pElA1ONQNTk64juoQ8gfxZL
KV81fIp9WSq73yNMMDedYva6af3esDws9SVh6EE1RWw2gUAgXq8rGPWYIJThBwN2qFhmpQ0HXJij
BHN9e6F3Iz027sZ5/m1lwe5y4q/4dXXOk5WTNW4Q1g4BC6/OV6dKfVcznbGPlEABeG424XjReMAR
3Oa1wUQXXQlc7l/oE/M78xNxDKrQlQRdDfbzFLR9di5N1tmHYXUcjDwY4dTOxKb1zzIdrqIZMWk0
ZWL8y+NrNseajf0fq8h18yWUah7Xfu2efJgPTxrZCb2dDE2c/YEuN0w/CJszajaHVKlQAOstYHFq
EnwBBUzkzPVe/ULj6PRMOzpucESuhXXy7Waj6CW1vlOznsOviT7PRyg14N5AtWTcVmS3y1+Z8wqs
vg9plmkTMpFpzQAbkkra3OVLwM3LD1gU9bOvJwWEY+3KS275Gcy8Nv9ZrMzkVkVb7R4A0rjVEx4A
S8canNg7aXTUWgoD3CHzmuZEd4hGmpBf/9HUoPeC0SlobKs1uGVp6QKUU4j9boLRb86xAc+GamKy
1RQje2jiZDSN8IoCxvL2I1HzcV64ItaSvhu9IPzCMify70DjmjGqQyJjhx2UTdcjQs3hOkSF34bX
NWsacRzV7PzH3rS9lPaY0wES7GGioLb0lbdwQx4TQnCAWjL85sg1H5nikOVTh46DXjix0WZCdGAB
GWAsImy9V0yABKwCxjrY/PeTw1D94Ab++onmxiU43Fm9P2qoliZKRePJRz1iHiWkrkeNO+6q0QUX
6PZ5sZHhLDq9LMLqKkkrXPCg3tuA8ZpXFlnEXfMi0op8CZrY9iNzUBcgMehYpuCroO/nv95Z2E7d
2agpuUhwGvbWwFRKouRNh+VMr8DHxBxV3KCZMI/as+sw+XTsQ3F5ZU7pwZECtbrH79Mkz3ZaEjMe
Ia7KZklpywA6P3E0GKnJhNRO7ZcQTQWWYfSR2R84ikXyltSTCj81JvnxojRyfvwrraEQaitodK3m
NiKn0DqiDhj1KeNdLWp2PJkygHO0icjvrSSxBXBquE7Q3AIyIMpzmeb+TKLVuoqRjCXZzzWRWWNe
UcLxHxWozj0TOzvlRppgA6MNUfk/tpHC+09XcFA0oIW8cDr0HJWn5UtWJTJBX0F/XLrg8GC/9AdG
y2DAuXjWF2Qh4eZfIQnzJSyEMZxkAjqIEBWukx1NmInlrhNhVHuSVKQUncMOoyxzsWxOGSAjkh4+
y3Te9lKVpe7pcMkp7yFfUIHhMHF2Y+/K8jTVeh0PKnTqT8I0RH02SpIKTPxAU2QVoixOdNNkJ3qL
XosHOHeFf1ykbwfnGc5agqSzoeYEKGNdlD3Ro0DpYfHk0r3eQPNAftwZTjeOd/WYMMFBm982MLaC
fH7B14RyuFEeLbTFzT49lOPsu6e6b0J9CIx8lRjsWvVpWRN83h0F0+xc6V70acAdiRy/6v3+1m+0
jtbcohrRvJo0zpsSmOBFMs6xBfGW7PF5pOPBhOX11eYT4hAHvDV3Te1aT37mLhsza0TeNHgkp5wR
hwXLue9sLzuYlq7qK/+kJ4kUlQhyOQ48Ik2N8a03Fv8ZAZTSr2QUDY+erxz+KGJoAJXYtjw2Q20D
tQuZyJiWpOF3kZdR0FZCc7Zn7R+KhWb6nWD+/BJQhxvKYjkeYCfDwH+PRKF/76qsA23LsP25Mabx
X+jgDznheUXSWiEpfWCOaBePjrQofOxgjnnssm/cFf5wNpiu7rwuLR4LjoPqqHSVlYeG6LsfzyMn
J8rxIBJzwegyPZVw3TJsoDmfE/5wfQcwzCOqyrByJ1rLzlr+MY+fXvpUttMxXPrgB2KcwFNNgiJj
RnukhvaAa4goS7323DpF+3cALsJcSRhk0w2rFneCLdsXftL5ZZk7443XlvQn1EIknAVTMfnnwU3M
B03X4hwaU5V32Qj7l+qs46jnly+cgyNLNsQ9AwMsG9j+WWDIIryvILEZUYotg1aRE8i809XavuHQ
8Rj60yihqjatHEfL7Jv0bZZn0ySR0NY/kIRQ+EQ4dQhHKs+S3wkhHFfX9ZLL5GIl58LWJdwbs8VO
6A3sLSO/MbzXNcXWwf8HLhCiQtMWvNJk+lfyFPBKeQbkwM2hkylGeJVXR6jb3PKthouuT/U01T9G
NSNOm5jN8szms4l9CEDRj1PgUcVHbyb+Kwzz8sYv2rAT6KvhQuyH/2G69HAnhoAWGqRBIT7Om2A6
9E3nGoeAHrg9rjZD9ghnCt2nLRxnPvRI4BQ+V4HBb8Dz/ZmvOunuKhc68AURbJb+7fusLmJj1GMa
G1rK6pwAZ8whxRLChtViNm+AzmFve+z6tjxPCrUJE+Cz30+SgYiZmOW+qigJd5ovE1RoB2acW06P
zwX6rTsBcTM/mtyK30Qo0jOzv/VeqEoAmqpq+8TjJJhXNEZDHI5bVLji9RSyvQgElYNdFTPa4trk
3FZrZ/lHfC6QmzkpcRcPnLzPOAnqD7N1ybzl6cVQkCoYSRFJYZDYuBKJh5AcRGeV5nn62i+MnuMJ
fNa0Z3xgP+WAw9pI8je8pgo6VzTbTroHHWveG2Mu8Kaka3ltx4bSa2DoWn/2rtH3fxinNldjXHWK
f0t3+YW2z4klTo3xyGSNZ491WDODAIUT6SDHvzKRExcz5dQws0R9m3VQYaSpVmafJh46tkEL/Mvt
mUubs2RfiHqGeDMTCSXu3iJqtNX/ARjmLX+tpCYQZFebjPC+C1shU6D0tL0TBaHydkMvTDTTsJiz
l7Fs+DbKxdSkHzneHELjCZkkzXMbDvGicfTvTKinel8ZtVqOQhtJcVR5ENjH0WAcZkmenV2n5fgT
mOy3D17V6auJKKf77pgnlwga0n48Mx030mtHoKh3tFXheVRQFRAZzXDhpZrtAHVTT8mNtbSAyufh
GiLYhK0brBNmsiZftadSLU6sBcb8iw3vJO8dD7/5ybKc1n0pGDaLneinbj1V7UDGmN3qxj0toi+C
M7eFZiCeb1DTMaUfhkVjsS+1BUj1veg6/7XBFkneFFCo9HtUU9NdUm7/fwS1sKfhx+5vRo96Mxqg
hKwPTtqIfyiT58cp1UCluxyyC8YHUzwtEppBNGuoMZe+tfx/6BjY0nmOyP29j+wxuJA2svpfEnpo
NAVIoEYohlQPdZU/+L2jRKy4iQ36IsxwJrLe/VJl/mUNQrKQKa2YwBV9BtQP5ntUEy/JYUBEsnko
BPvOmw1w7VyBxKF80M3v7COK3ql+REOiXHjOsZk2jAZGZwKQ2FRyfOzhhlBR1oqSOJe5+8rflNxm
V4CF484OBZi5hDCnIgja6TlHKnguVrb8G0RNPGB/z66tND+EZNUbjfAbH1c9w10hC0/uXCAusWzF
ih3fsC8BkMGUg9pD6d4EifmOH3UsnpdJuACqmIPvLc5d1iCG9ehDFxI4n2uPQVhrPJlo0K8F89Ry
XzPoO3RGQSDhlvvQN4i24oox+Rm5RAZpZK7DI7Ix9vp2WNQfa63wt9Y2kVFHrWajvPaLjVBJmRDD
RhnyXagkWc0YWprs2HMla1WijF2xI7WF9V8p8URl9cyN1LbNVk0Fnxsr5oHPIB9AtLFLtdm0dkid
qtLa5bqFZdbUy5dn1z3g3RWnisCccnEs+zVl1B0ndbBRq5R5QTkFtaGtww/4MX9hHTlgWJV+Qm/I
+19MKy8Bc1v3caaJegEbPHPgMVE9IHpM30ZjdI5lwGNY6iUj56LOTRj6GW2A29nVPRQDtE5LOP7X
uWN5aTrhsXYtkWrGYV7W19BKytNQFd5bG1TcgSyy8R31kIJ3WuIYRy0YZMWOO8GPcxdZMuChJNzJ
MbSApmEgOmYTidQowfHNjWtPDHipW/8+N/E4g9RAvKYwy7BJgVJiO2vsJg43KTCDh7zMvMcM4ds1
MIkaYjoNvchnZIrWspM/E9XGFFG3La9qtcEgUYmHznfLeNWm5OUP28+2xWiq5bJgUNYdKx4BcUC5
nrR8e5K7YxkkBJ6mK+c+Hq0pn8+sc0USqaoeAc9SWeCD4d248VoTt8houewOys8mEfmO7MrvclHs
EVxj5sgtAG8BFKiJKHzNUUaht+kUbDK00V4GvIPANxAEqMfOQHpdhtSzaB15ME1ev4jmo14+BtFl
zd5ch6B/nI101FdmLRg7PBx7Ds9+iLJhlyZYUo+psXEuOQmgVnUMUux9ZWkUAQx9QmSUwgmPTqeq
jWFLyg/XS+o+QKfY1mhj9l+Y4iiDHdAtWwAQJwgpiIjmwX5YCWkkB9bnBN2il6gBlYXkoNFzTxzJ
diMUaXkMzUizG2o0MmrxfP54k+5zmyMjV9rnWS0XbqPanBhfQTxDYY5gOmqs1L9B02KTxj9fvMum
5ThbgrD7shPWfHu4RyE3CB7e7mXAZ8vPOxPNGc9od/F7YUfGlopfFnRI4A/TAbmlc4NGFrKaQ7mR
ovMruvyYlZQ8MWc2K8pizMIAYm6Cst7nPuI1J48ZqmemNCzGDHRQ5DSWs5zwBmm175t5tI94VK3w
aIM4OrchgBeEHZlSjE6kLK64I6Q8jiU7ltgcOtIoQm/owKQExvDoTFs+RkD6/FttdCj5RmwjL9Ip
YcuCFEQWXKggXzhJOiGOxMgwSeRJInM2J5HYvuvJVrSwcjV99guqAwxzEyzJlwBjhtxklLmMirCq
2D7ZSf8qCCX8XZcBgDa5Ttz3CHZbGnzfMbfPpgL/bU1HvD9UnRWOuh4K7kUuQ06KIAF89qFdVvKC
aEUcOiaLyo3XlTy6A6DJcY1QxNIiIk+mDCTdV60R3G4LPp9d6PnUAbb4Z/HDfjWMfYP7ZimM+Y5D
E3s0qXAOhjsarGdeb/ys/twH7KxC4l6oCMLcIKjG2/gAKBeeQ7TO0OcS9jo8T6I8awkOa6+GJfw0
Esuw9n6xeYZQsjYubNOlt1g1DN0n8lJAbVQI4jDRUhCEY6FGINq6D8eDg8YJwacdLC0KjGkImDfR
z8Rj68BrsipQUbspqGBoKGll5d3AcMRl8N26+YmNmyHOruWh4FNJVwM1VCoI4rkbeYTgkXjTnhVX
a7O3qYcXt0Aiv7lHtQCWx+HHmWIjKm6KhvbWpMYPItZZnDiVaRKik+Jz9OBPk4cb8z20JWSapHPO
iFfs9OYESOseWbUPBGy4rTt/uqbdygOwT2s6llVghXvEI57LXhY5FuFbwfCdcZEMEagAfxu5ErS3
z9Ad3+a8IhgSD9/oHlPP0G5MEd7bf3Lw/OLVpOUyIET7eYh5geczQohSldcJGSA4JArhS+kZ/e9s
jxvKvJ6bI4Vgept8DCNx15r4yiHTzMFVeGYe1DCpVQWnwVXNEntzC2/WRw/Icn7cVKpUpN4/mMMs
86gc3OCy1Fbyb3angkyqys5/l8zsrjXh1YxSoLzwu69OlZAfipwSSVCIFqhnq8qSBc7YJzK8dmCM
a8E8wuqKXC1LDQNShp9/MzNQiklth04pkd6lTpFmYajolhv/mf8cIrzt4tVGSXfIGERbe0z1ww+L
2NmIKFWkG01GNkyPjG3LjE362ABhNbVLNzmgSrq30qB2P4wEE895KQsGPE6vCHiHBjmV+zkppqvS
OPyjBdlJEzNi6uQ+xen3giaC7rfoIfQZmeu8VYu73PVo9Acwsp3/BKmZaBqyN+R4XqhNOWh7li2g
tJAVQp2c/sfRmWw3ikRB9Is4h2RIYKsBTZYty7M3HNtlM08JJMPX91Wvujdd7ZIF+TJexI1kT1tB
92cOdfZtdCmz8NhhozxYBIzF3uW0fp5BV/6BKYraS2URlF01VrncDwwxD6rL3PsqblhHRLxMgdmM
tfEYz01t3JVdW3wlNMP/On1MAVjbYI5FGGioZaD/09nA75dY8nRHoWSgDKhq2rS/b+ZBHlcjze4l
C8V/cI3EDx716uLHM+a0jLDfDrcT1FoztmkQY2EFCU7RNUL2L72BtQJPDqzR7Jx5zRGCYZYUqP1G
cUufrRmdnceiBXC+zSuJY60xHFabqgHx9QQ702o2CrPhd2NyL6eIwmxeBaVj3ppyjLQLld+xzMkU
KtDNcxZcyWHT1uWKLCYqTl4VCkmKt46wsDa9jTcnCWtV0gh9UwZfUZsqNBS4Sos9M9K1/IQtq5ow
baS8l0bnvMDIvOb1/AyI8VKk2XQxppnyBjWJO7xlsH5UEj+Ql53vFV+pFLT1lB8KjLgHaWksF7iV
k0OnOxlyyuR7zNjtEw0/85Vt/rLlhkdN5eQZnxgYzRMlvbyfrUFum47OrgzwVCj8bn6LZf88Vs6I
byHL1nZie6eJ6NBZVh2+59w3jpU/mRuzcz8WvijbyO2fWoA1mwrwHt4EPyE9uVQsZ1Ee2ce2hGgC
L9HvBBXeWNj7PwVRp0ejh1TAfJ/uE5yU9D4XwWcjQSXFQrM4axBvV1FdFLxVhy6cA0d+ukCV3oyk
utGrBqu8VMIzz/aYRGvsXJ+RTzkNuEivwbLaQIBACmnviDs9L5z4q550AHQtQ20Ia2S0Gk7pT21C
l5vnwTjm1KU8lhmEBrNQ8wXzIO0YyqBRyPfVCR92ecrzIftumhj4R1Zme0Un4IOhh+VN8lBuuMZ6
JITc5ZMr+3zg/CTakIAdfZtSkovo+u6v15j9CabSDXapop+MSX4T+4s6Ba3f3lmkkQjMd9UeE9fw
OmARY7HbtQ9B63G7VtAiDdPrnxVVcWA0SJyA1pn5e1XfWeIF616V1ouJaXLtu9I6wOC2947u7dco
i+XvQMZtpyzagbAgiIsluvzFdbP23XZ97vdWTfrYYondKKN4oies3S2tSaCBlPTWAIkimzbbibL5
pXyl2oKRQMQrkCROWsMFj2qc0a62HdReLFy7CG4C8Reno56HeqPdXGCOZVTBG2ZjQ9voPBfnotXp
K0ygArM0gyOekiEchOz3rqzGM0hXmL6DRACgiwghMUBdJN3H7gLZ5AD9YMb4ko0+K57JXzEuBxdO
FlnCtZ69+9HxnwaSJec8WVrJW7kbD5ZpFF/4ca/kR5oPeyCHEyQDNtl6OtDPFL3WeRAaiGgfLteh
09yV1q7GEEHAFLWW/Fy35wt0IS38nnYczqIwhj9igGRWuTMWztRdeMd9eNWSvuWuM26A0yJFWTCg
KioWoTR3qOtoXK9TCrk+qUj/MP27O8tpeS9AGCStaneevY5oT7oWYKQ0II1yK+qg2IMObi90j5EE
LUfvsJANCgvRHwjbmbhGmiDb0PrNpa3v3JcZT8gHv4qRxgXjqSGa92HkXBkwT1R3FMPRUuPgqQHi
NxAmqqh63jdW4uxdUGzUe0MqZMlcIdvE4/JTimTG+t/rcBEtMapxeBOGiWucNlnJNjaGjBCNAzol
FwGOtzGdnyTV4FTgGvGbVG20nqnse851QiHo4rbeNxSU8SG32UKuKrUQUSAThyKPT9T6jrvO3Uh4
TmLlNn0G7T+2m8+lKR+TxgUr0Mm7FtgoVpuShgz+jJzMWGuuKWjt37Kk0k/8TuSK89rbCVLvCMyu
/mc6ZvDujRghkwnafdu6pbNdYsz8MRQxuL+YZjbVEotne24JcbgWIU+rovaUIuyryGpc2BkMuQUj
p5e9cAdpdr5VTptiKWDjYTRvDjIGWF40uBWcGgVW4mJogWM+FK7JOrSrlw9zogdkijDksyy0Tqxn
+60z0kooLAwXHrT1QxsF76ML1L/n9nRNYz/9Q/TEP9Gk3P/NvM5CL5XehoQBWQ9mwgjNtem/LQ/R
momXfhuUeRp8Wg/UX21jNeoYVAkHCIKi9AthgmgW+L1te/QTfDe5DLj7oXyvVRS0+3gs/7+Qksng
TvSWDqZ+J+bH7M7Cqj7yNk4+i1haJ6X0r6lxJ8BH+0wdYZ9ai2rskWKAMAI6txa9pSF8VPE9Kyyi
oDY78w1uLXL9hTmHZt9X92RVwE/kikVKl5AXrTNZtUSlWc2B12u/+ixzzpmvowfhThkWQSNZm4P7
Cgo2fkWAYQWN4+3BMIr0Y0RaeJyEIklYwohvYVGeqR14oLXAvhTaEzs1T+nFNoR+swrMuH0u+huW
9IZ6NRr/1PqZ2gUB0F4GQZu8F0iJe4IlJH/loNdoPPVz7Zi4YfOx3dZBZK3hOukQvU1eUp4JpuWE
GkQs26TnFq/7yyMgYNh8RvvKdiYiSK7FvkUY3FhFH12XwgfVENOOh08xOmuPemGu07QjYfSyv8iA
EauZpo4x0Rl4W5HOPEFZgXqDS2N6BaVWxxsZcONcuSartj62nbt5Tpsz6UV2+SK2Ngui+70RN+IO
ymR3mia/PZKlaN88xQVSCq/dogTPnypOHoFE4qSN/Qt43E/TcRt8qIh1q9IioiOTyrpGYC/C3p27
k201nD4cg6GUg30Qc3G9hYO3FFlBqM8tg91JP+7mgA9k9IqhXTdjzM3Md7tgpXGAPaTEKY8af8OT
5/bipe+VhBpvgjjcRqQ9+1UluQCfZObKvd9V5oHRXeynWbX0ZHC9P3BnMhk7autDLnZ0yEn6H9uF
q0/AmmGjIqm3A4YOgU1Zqce5Lvt9lU7TG4n9au/3FVA3PlgPwiAL0aepbZZzoFipm5ORnFRQ28+Z
5fPT+l0WICvxC74BNYYHQ+XGOjeS5ymFdUhtAGBQCS/JWY8mBRFaw5idCGxhe/VjlvoOUiRoVif5
aruo3ogxit612d+DD3MfrfTGMSu9KDrZnUweinooX0itYYMtgJkGA/2zrGyH+rPKEGnYNpo/uUW5
StXXw0Z5bQERuqbnwhiiK5UebBShHn9Tu+18QXTZjVxcSfHA27gTopx3FZwSLopYpCu0x8HedDM1
bsesY091Q+5v0ii1kw37I6obsWpiYDTqGRt2ZDkpW+hy2ZpFH++iCSGUb062rjJhz/guOVWilrnA
XmT9kyS637lT7732k05/sAfjrwDptXEJkv/NlcAGwDtDrXrqgnepZ7/1I+HWVTC747ghbV5ckUly
eOGuaTxZJFE+hkprHBKuEYWydqP7dJQJPm+uCVvKjV+Tvu2pzJDOBX8T5DHe4DkT31TREuCQxcio
2CCWw4bmPaJI4ZkrKV44u483uBP9UJWusYtLIf6CbATzcQOu0wSQMJtH7rNDvTshIKt9wr6soAtG
M0ALGrnTcuppA6ajh7VhMTC5jupKWGZ5BKZmcLufPZS9otCHFPIQE93s0eXQ+BuaBSMcnPHw5dql
GdZ2U13rVAYpJ4iZbGIhWPzGPnUHdVQzHqg0gcocyAM118F9m/Xqq+couhsLz3shgjVs5rhnKcDF
26XhyeaL0KolD1aIyfU6Qr3+yhva41lFTXcCMXmfki+5ZgkdiRvbNquPjLXqD6nKJKQAkzVbbvaX
rgHDYOVJ+tNYNi4oY7iVZ0XOCbtedr8EE6WVs+G8VnhfN3VfDmEcCO9m/2v8Nwwd6oXVZHSw7TJ6
ndvhvq6X/thnQPwrSm++Yy7OW5IevDbmzlolQDNuoBQBasenBVrkRn/EGtn9ep0eQv676NnwTa7D
rUvt3ABb/whj2Q0t7vqku7z5TkZiOlQx5/ZYsrZBgrT6+5S5qKE89kbj0uW/ca6G+wqC39l1SY9h
9oSqbk5EDIsy+2Hjz9s9TYwbR1e3X8NEiSyC3nEClrUC+Rz/omTlD1wDmo950jTTtFpUL4u2XgnT
oV50dA+um55hO2i84SGAdpzfkuEV4pDjvmkDnx2hfG+kasGVR7WgbeqIc7YayvhqNbq9z9peA6if
2nJF/9r4CEJRhzyiJsULhn9EWQ/6nYfShJnh/zxbay3ddfJjfexBjnRHWhKHPf0y5VnBAV3JkWvW
CjBuD4WsqAzeu2n8kbsDhcgE0eSqiKciTMeYGyaS8KvbqYoAbcaeFkrrNQfduaNyzIcMZdI/Sihk
wnwK90gTtyAzsrJAz/3fPUGSw9b04GJtJU/G5MClHP9QmUTRHpdhMF3pOxnkHRaifEOrRPQEZUMw
6UNMqsHw33rJ1LoAKh0qaStqIfxbIYuf0QctrO4fEM70gZ4sN/3Us8/XbeKewPP/0lkpP5Ky+3fW
Ifmm4MMq1s7iy23mcizGyMxvPmBTCkKnuF6NhmTU7bF1IyuNToOmIOz9JKtmNwWi+0441P/fnfif
eAQdCtSBR/IKGbYLIZfysBitSlFrA5ZW7Geof2S+afKtYt/4GJE0+okULNS8jSRMvNL5i91BIcgg
id/x1gmMlcuTQ2Klaw8eGXsZqsn7BFsKab6ebcqGQMrsber1+EYljG3sGgjHNbNpLKBVIU1KYMi/
wFMacc4awhNrAEDqtNCV8zT2YCHImyWnIJ3a30Sp7hoFVU4kt1UfKW+lI2lavYkpan2i/iM7BIR6
71ih9jtDMg+lpYsRc3aMautbfbovTKXKbeA06ioMubwaZSxPc264PsY8nIOYG0rceUgpkl9JZ4Zw
4pNNP7np0bZK/GXT1F9xhZqHACX6PW8za0uYLkfZrjr3vsiMHmMnk5m8NLbRvqcsKnlpIaE0kTMT
J1madD9hvfzo4nj+llaxXFq/zx/mZnF5J9Br4bemeBCdpCdal9WbQ53qpo+cf/CtOnopQJp2ZWd8
GSPlN5Ot070HS+xm2q8+uslCv791VERlIpGu3OQ7x/jBJqCyTpJCx9Wo7ZQsPokzeB2xB9IMfMUl
SnBMrcBGykOspQ3Op8oebwCulU6olZIj3+xMNOA1iFl1zJpW4V/IT/fPxJXVueKOR59nHjYjNt7B
3oOFsXcLXgdEI2c+00Cpv5YuM2BHLKj9WaCJXOA3raqOUQqRMSZoPvnVweQwI+8fRIl9HhosUSbi
PzbOQr5qbk3BCpzaG6EI0tQGaZOPKGr0PXnl8XFJ4v5QcbRVpGEpDXEkqXIblgYOX7AOLF1Gf0s/
wxIOpSx2aRCNL0BU+hOl1+VV3PpHQHE4WF5Z7rJJBCSFptaJ4Gq4uDvgNmNNzEgJXN2StDIVM9y8
iVvrrA+pPHU/GaTGKayGnq5A/MjiJPF7i9AyWLfDN2CUVizydkMDJZkz23lHqs0IQKd6BAnqz5RO
OJZ/N4+TB0hjSl3U9y4dfgBoCAtrmEz43PHibVWd4uIJJkkBxi1DEjq4pN6qG+3+EcFZyC14OOuI
34wdEDJ06VL757pmsE0ZkZ7ZNaI89aXH9i/NKGv7JrQ4PqKAxyJM6rFt1iPuk+lkJx2eXirr4uyC
88aiQYn7zY8thWmvy4JFyhnPf1cDHk6yD5RIPE+UkSbLirgPhmaRT265Lhs+DAQ3WVx0qohczFlp
E1rLR3iICONY8HmO8SVTMYRPOeBy2C+TcdbFDS+DSxaDmeJko4fJy5/ywOlRs0RaspvJdZbQyZPg
YygDFT+OuJGuMJQwSCS5QRQaPssWciBDv2fb1b7B2sGEUlR+hz9PKNZ7AZikQ2mIGz/TC5Zfggvk
hvylH49KL2I5wrJsngExA4RTLKuBJ9S3SSzzRORfgLyy+SVFxWnpJLCGgJTlBr9tdyQ/GXC7Qvuq
yDKeLIKuPAxpX1Jh5Md9sddAwcDfT0DBSIA2YN8gtJu7UXYEVLIqfx8xqTIWEpqTN08ynXC6boLT
kip+K6lpLUD64P6uIfFZSGds73HQcgX2yoCdp3YSSB+tAdtiO82++Zt3BlUoZKXMUwoSgLtm3QCn
5C9J0qZLZwEfr3Td4zgOnndPUqfhuW8ERcqm4RmnWegy2lpSVOVGgUZpTqUIvD2VbGZ7GPMCCp43
peLrRjdl+tWq/rPd0QtLSRXGKmO/8MzqtVuoooGaELZUqI2nVJjOn6kHri5F4jdnIBDOAx0t3lvM
y5wrLDrocxdxSdoKrMfU+gIr27llDcwm4HSF3Gl8ADs1D/BpNUKrVdZ+iOlS+FuvZKG6QfbCkUHP
0W5si/HJQm/9Mfr8hZpg8C1xgJZKlp1EgwM5Rc9foIWPmG7xZEe5NWOrbacnSCv+iSsNg0fM1fwN
8zwFDtSjoqqBmY9yvQ2Aca4Ky37j5ojAoEtjx6QdvKZq+pvtLA3pTuGyJwe0dacM9i02e0YJYg6o
333yiO+C6lUcCMmvPeDr4GEAXC2/Z17Xb0Cdji4x0tVE1XZtjxcaHdaVS0IcONyFkOTVv8UVA4ZI
crdvsnPxLk6jotMcLu62xGe1EYMktgfzkLrF2ApxUBFylU22t7quwBLiDzuLUkSwlLK9J9PiXZoe
CX4d0coFumAeQ3Im7xgcxzO6tXnK4sY7mK4v3p2+j45w8mi48o2g/liaNjjn+uaVipznYsDYPphB
+m/mYr8zyViTqwU1UmOwKQIW0o5eWbl/50/WdBYQB9dFbUrIoSTY8DQkzy0LM3fl9PhDYSBekZfF
K4Kgf0avq3/iSOiLX9+GlOgMdgiAJQ4O/+QVonlgAvDVbZRa9v3NqZ8zlU6W8B8T6K9gouAmlMLD
uqKaklj94kCrKIBdAYl+K331F7BXDwHbRJ8zGKXfiC5ubsbaubhADcM8aqaV7Rt7tmHI3qXPgW0S
zrkbpCByJjsOnrSqX2LDfRwYMQ8Ctkqo6Im8B+qQs07lFcWeax/npEq6IDLCykqaVYZgrTYTUPlz
pd3yxGUWDc6/siNM8Va08gQlOCIMm5gJc+H4JJZidla+gl9cjBSZVrxxtijK7Bxw6u0wmHBdZHeF
3jHgSJzdD0UqYtUP9qvPbmnLWqdcEV9/8Jogujcm65wRmlsNZK5DQEl8VF3Rb+bF0+E8Bc0GJbja
LgYc0cHtmm8Qfn2InbUPO8d5S2bikJSyr5njAUuCL2aCZbEQmJ5/h7dUHl2N/VgJKrRUhN9OK1LP
lg6eixhmHDXCEGHk90L8EaijruyTh5H6UCWJfGMlfnIXjOJCpSkNyS6a6iA+5ln/s9r83MFA6Fpt
2UioZnuyozLb2Z484FZ1NtJ3azSdKNljTS62sUpQEWt3DuteWRckf//kpvMJqB5aczQ+A9RxmIWW
rU6c+YTP8jMRg0fsRgHHxq0c4nn6AgLJgi2mTxIbJ7gISr5u9sKYYOhixeNlMNFSCirfeUuYR9o4
cPVMjbdRkyPI2Nmz0668pGo/BJ7jcGxr6MDtiGv4RE2nJ9fa42zgyQDKKsRq8rHwsuBxdzCRrMf2
5m1gfGWcnQtn22nAE+ONk8frCRe1quV9i/cTP7pINiZ9uMhq9JQzrW4EKWjc8Fa/JyyGNW0UepXo
4re0+fr0/mJcFVPg0TdVtwfmMq6Vn9Z3kd2/BOwen2JlIzVlWBw1vaNdZO8az56+helynXD8Ow8F
jDsYyCAQFyqEuQZUi7DeHupRft9Bjdk1vfGtgRevqNXqMQmTtfCl7GjK4FW091LlfVMviEskL8aa
Knpir6Zm/1QEQt9jIDsTWKZn3DXZ4vhzVW9tZ44OhWdw22VyTo9JNSBvAAjYjZ4pWGEQYigpAYAc
mbX019JU4JCzpTo7E9QdGvKDVHffY0wrXHganhi4jGPHXMH26gmQivS+hTgUApZqN23QpC+JML6B
tQ/j0U8N0Jmko/+wG5vgZOBW7/D81/imU0q+jWpyw0VRXotwOk4H5mrOwdoeTtBsjH3mDc2FLpbs
gws9/qi0dfgs0dvSZq4vVEF4d5atw2D+cerUQSNS5GNvgDFAFAvZw5qYopSWPOgA3SIzh/ziF7a7
CnzLuHLcYFwZv1qMN9luQiD8cOxe/tODj3dGxPO81lncWQfWv1zr04+hc6IHyal0QlcMMRP4Z1IO
d67t0bWaVU48bNgZvFUaIz4nLHiqnmtCSudPORXYsOuBCCnffZZk/9LOw1EetPmGfwmOZrI080ks
VfyWGvRW+5HlrRHofHqB5Ndsz7/tqPVjm1Bj7gAjQTIovk0/wveRLHc+DQYPbYPXy4zLu7ZsFVtR
K8e8nJvbkrqe9YLzo1i5rt+E8zj4L6yFSXMUA1fKgQaTXWYpTqXWC+7825J9SFEfaVcCyhHHpjg1
k+IAbNzymf0KnbM81pNj1nA7kvyF6xUvJDZuRNl4/Ts1ckDmsmMCOypL74Ed/kN8GxvBwxXnfBna
o131Vogpv36imjui6Jpapo1lUt4uYwKWJePaJ34q2sqH/kUZmOLKypd0+9XwkhqPWcpky9wGN9oI
2+frJPTRHKY3v43DoMdiVRGuWSZ7grteNWyhrfJfbM9NQ7eHAXHFYyRExT73aea95gvFLdOcPZiu
5MhqlXusxigsVP7dGQWIGyj/AShBOfPLJGVGsCn+1xnLcCLRA3dp5H0N10XfO0FgI9Onajcn/e1n
6OIHaSW3w0/a7p3hx90uFmn3zFE6b82xBgTilH3x7kkpf8xJZD/4yyCqJGm9paOu/ou86JKmhGG2
w9C/d/byoGWGuDCxxVr3FAMki+yu0mp2Qw+3xFPfMV7kNauqjMDUZO5Ht9J3LMduBdI3oEvOumZM
9NbFyrjmCPlmgjuCJJ0O9cKLxiGWfbDUTGZk6uN01SlK2AbdlFsk2GrnDqZPjmy47TuaF7ZAT1Ll
EYmQuDvlZpW/dAt7mMHTFHiikmo2h3X+Utu8Vz0jJuoK+Xc/+MEOHPsvWvcCyrrbFjDHTmmOvzIF
7n3gMXHOtZHsppn012hXUbbpEME3qrIgWqfDaLAGZq/hNi8KL86KvTlYFcHQO5klkE6X3p7cuXWp
F4t7T8JuNLk2Q4WOuo+g0XswHCXblbIGNRNc8ow4lhfhwCDMQy+XN6cHmvOyE+NXvJswTdzp6h0r
Dzbs4dmgqkxCF2lIHWFRQEVfYJvsYq/2GbyrTtPUBmHUgLi3G0bshtWY782uFWHrOeWjJi+4rdOb
VpiVNEB1BcNwKR9iJ9sLAnxES6fuC/9+u7MdYw5p+2P4tjxYfcPQnPWSXH3oNIwkEJ1LeM7NTQa3
hFt/k1FOf7q8e+IBErR2FtNz5WB4Z8vq/nBNp6HBJlZ9zZtCnS2yiLSMIh1b/vCpXJewy0qL9JqM
Fi5qGcQ3dZMhKge4CV0boUamzV3Q6wc8hI+NwPQ801q4glnyHeiqPoGhqbf9nDAt6lvreM7i+KSM
pj30Mg02U0wC0auY29L4ey4Vh6MzOSFGjedEVA9NozhKkUYnIByxtx8Zh64D20xyQhMuZPZQxZj6
u057xhNxx5t4y57awqB7e/bFq33D02UBYw4WzWJvuMnjwnoHJ05eb2K8049G1F+KHMouQ4W5Rasx
t43fZv9MfAS8ZnhwezfIdxMC1pY3iILYhEVpS82lSwO9MTymw6Cp+SG1scL0m8U4iW6lfalM3xuX
zAoVXrdS7/YUz6wywQCEmp+zaRwvJFDCTS8Gw8sFGPj2RqVOtVdZAsEpgjEj/b+oS+4cvNSQT9nP
5P4X1wF5WKCP7KzRds8er/adkZEAnvheVBGHIwQTscWzy5UWsbQfwybyx2ffjetN6vrZM90Hx5Zt
ztn2WvuXXA2ruiGL3m2iujfUHgy4ZvC37NReY98cSNlyKfLJ3swTbp16QVEPxnlk/YUbeGPeho6N
ETG1EsynSjsO4iMI4vvAcEZUdlgwuU1VwnEhF30u4OcfvQV0It/cxvsMSq+7KsO+b6AZsOJCmj/g
+MefmAR9ekp8iPwWA8cKT3v2sOTsTYaBVoGMp+MlUmW6nhrRvS+s6JA/KOCGSpMe0yGO5aF0canW
6CHM8mhi4KMB9cHu4bppFYm9I1lVbHjW6h2gA0WiBa6fQ9UceGYPszJzJ41JQEj5UKbJeIBhxyfj
FsY7UygwfKJja2yS9zdqJJtYqzw2eCJJl8wcjSfLm8onZ4r7F9267X2dx2bYJcv4LGgDQL9DLjp2
Ep3CLedToSnUqa2S2ZB+4D8g1gHj5HjLVHkUO22wBQLAKuN0KEJ6lpr7tunscOjEVx5UR9fvxx/N
He5EAFDw7iX8MrHtsru/hA+62OWlI/EVti1cgDRbon5Hu8PIdjWKLti3h1OsY5ldC8QaJxxd1KCD
FB2v/YYrMwFPVIhV0nSdYDVTe68t6YmtQ130xUsRpI2lx+mN4bFyOAPy7tHz/B8xpAlalbJ3BTyt
7SRnPMm5FbhwmeW0dbh6hQuDxK72eW7KwYOgNBEiiun+wb/e3vZ15gQMh9QthnUnX/7pPm2/5tL7
N1ed3BVa5Vv230mOj7DkWUZt2y+gYx4ztzQ+/aaOqJC65dexDxMx9S36eKEdt1xMi2EFXPYf7F7y
lRanzY2uts5p4NxxcerXbU+ZDD88NIzkdq/nLl8fuzpuyNYTLHdiOtqwUPfWegmyg1ulmOVapbHE
zu0dr0xYBLjFsWKbw/zWDVYNYIgUFS9Lai6L58FmVXn0xjHDtqEqvqbQrTAr9gk7QQQG+mFSPpEQ
w470dpADukNRYRFaSwxkO5xrirVmWqpXWmGI9sKUcdxjCfmgHu897FnsfI1BJ7d5DOOEJvJapxjx
zOFuwb4MeEV67nYpow+m7eXqkKM2V4TUrT0SlT4M4BWeCS17wEUwBb62nobTjxWxvJp6HHd5EmC5
7PnPTbOL/+BPDtuAKswjkfhPkhvVfsHAfjPT0Qhb3nrZjRmaaAhBpa22tlc7V6b3/pRPkMcwXyHg
BVrED5FUcpsGfC+xumPQaEa0Wit7pyemOyaaBT4XXAW21GMdRsh+OJrwRlmmo0Oy+Ge9wKY8wYZI
HR9tGaywv8mQkZW1E99agZqiLovuRp8UC+IaiskKzSHfsXiws20hMG5g5k/Ei5Xr12yukCHnGcYN
sX8b057b/nVJCeYTSCmqu7Udvfkhp2d3NSTYjHh+NlM1+Pd4beRZ4dQFYgyksXVY/M4unUqcB/9S
exBhVM4JG7DxNbZsUK5w5iDJcIc7tMsyYAFp8ghVTnvjkW76ZZUuurjRfoQ4DWbinTsG4T3REJtu
Hsik4Oqp0mkBgGFeG4+TSMlpsQzaFhSzL3a9oCLszZYtQBUkyb73W9LWKYRvp+iCjUKHwWbKm/eT
6Qoze9Q7L1FivfGp3hRwvLmr2Mjulshb3ioHfmHdjVjalEWd5pJWF5GbeuvrGT911l7pIWVpH4F1
vjVeiL8Y/QMW4G2dg74nCMZDouB/clswIJpzUgH1hMni8fbl2zOrja+w8DRmzaSU0VdG41tAO19b
nWghGSiljHwWS12+zW6TaAStkGqMyUdpwWa/IRm7qu2MKTIYaY2CFP7QZN7fvPi/PUF+AjWQSXqD
ziscSgVuy97BBLpQz77tXc/i7uTi/YRPCIszzerQ8qubc2ap+AMX94UMGjXu0pPpBwfJIyFP+hUE
IXZg5Qz8lHot7DFon46uM0wQEgtzP91z/raPE8nM+UDk3CZKxT9mPAYzbw00wJ7KGOeSWeLY43zd
I6qW+yzrqQixKOljgxds2A/UrDkFVl0rzk4T9oyrH0ybBK7wzjNt1t+F+b3Exk63ihbLAspiOxbo
W4kVPM4jvQreROlIMTcHv6GLChOY8R5T5gvyUZkRT5NcIAe24rPqhqQJaRcFGzJCCq2k2+8YQtWx
XLB6UY3ZPPhqtvYqHW8UB8riAksTI7ADdjxZdmI7FVyywLiOtlVvHCi4+GMNNNxitCYKgFps7mrs
wMf0NGr6N9zq/NnQuwZynwL7U19CW7lFIvzP2tbuvJ2yeSlPJszzJw+ptj5iFkCv0Ko76LIegZkq
P7rXPY/tAwvduthOdQ7pIZnLYQxduRCL3bD3qzpiN6V1mtTt5d3q9mnKp2tmme7GavU3oaKpWc8a
tyX6EJNfs9ADCfScUKyKYe7gkYoxsrmgBzYTN8N9mQb8AifT/Tf1QXOM0OmwNSL9Kb94MQySh/GM
jm5iB0tAp68UgfeYSO7ERnuaYrTJAnNPbubYLcwCNlFEHBi1Roni5C/0u7pzMd7lTgH1TXhxuy4a
v+S0zUbTWmNWoIx7Hq1XXuv1L1PA8tZwuZy2avGmJ7RW/eQs0MczYth7gSJ5LAzz9UbI3lIv0W1j
0wqesT/3RH2SEXO43XesKM3mKM3WPzBMgLzIJ2+L3RzBzqKk5QJRYS7IJLcZeeg4unM5lfIHw9Zi
PLEDno+QVSTWLb/p99gsxoBVBwamjHvq3tNjdBZigSrde/n7XBbyq6FM6Ooshf1KsytbgbbU/soC
Dc1TpKkOWrOsismIRPRgl0gCAYADYJONo14y/uC3tqibcNDOFrWCtsSFoG7Ij2gxlmmXEDRv8Wg5
Si9KrykwtvPoAzFDE4OkBSIym8J0ngislKObr2dPd//8mq1857XIT7ypQl9yya757hplOidbcBOA
31vyaHsQdi3fQa549NbiaKZWNks3wKOwQqf+vDGJiezTMvDu6yX/gC4ebxfixETjvPaYSHVfdstz
DarK0qyMgDJRT2Ms6rePUQ8Dr8aLLUdo3/9RdiZLciNZlv2VlFw3pKGAKhRa0lULmwcfzUdyAyGd
JOZ5xtf3sapN0iOFIbWJSMmIIMxggKq+9+4915Oa+WKeWSvPy2uQEJHqr9d6Doo4+8iRgmxN3dfo
sGKzYGK10l3fBPJgw3dGs5mVb4uX7GWcP3hR/Cv1WAQw4OPG7hLMCYwh2L+qsb7GYihNRHhsJesw
gpmU9GB3Q3ig26KlgYbBr81fh85LmZWB36YPywLboGXaWZT9R3tw09tlwG3f0n2mc8OgqArMoUVC
dkipEjQOt/mpJ+39gdjkkodmpgvc18MuNp06076hdNZ5vy9xM9+EAIZ+xjAFgAkDfaKdbCg/Mqe8
1/NsDkylHRRYmNCXqda7Vvs/NYHfZ0KAOHJAWN+z5EBoVQk3gdd4pyfOCChaF1xgXvleMUnwiSFd
iJ/pBrVWTS8Ope+8CDNlJZ6WrP4yIc/BvwtJKtplsXYeUZY/EuLgntorLiFw/Du/stQdGkGmmQyW
yakVKdD6KHiMmFJuCLZ09AYlfUcSSO+aLSzI+aXuO/E99BABOz7+qD4pxX3VC843NVRn+1CYxtuo
pszvc5NMGxdn0wWgoTK7mX9crFrXHeBkI3I6M+SsXl2l62Y3DNH4lA6Zc7ckAY+rGycHnJHZibMg
ExLPwSAOvPI6V+dwy+iIfOfRQpPg1Vk3XEatqm9dE8ovnGO6UxrO1r4aRHI2Udd59DssuQeyJT5o
4kc/7VkgeKdJns1tcaun7HaUw33JIAkrvcEyPmZxdlmKPt2R53HNWsH0tDaj58LitQivJqzqmFPx
8hdZgJ0mSZqpAsEcZf0zjsEBOQ3LOo1YNjzs8kwJC9o5q6UogMSO4tLUE38I7yzp7dm7SNp6N1Kt
JGvbJuteSR3sxqkgRowED9gchmRDJp/HqIYFSveqXGZYRgykD8UkwgBLR+daR4vVHA9YWY+X1qmt
iR6MCG7qunD6Q9LxWzwtgIvAcqYelbEEOE1gD6GZA6yNDdmjKFQCzcRdQpPZK+CRe9EGyHYXxbpQ
j/DLFKFkdMUHnKGkBnviI2JqeQ8ggbDvilvxK9JLduyzUVvMdljuCpt8kO2IE+7eR0V2hlZldjyB
2cOcqx8Drr9tIGAhRwqMIa6CZjXytiUj5unZG0hUBz+R/TQKMxmeEcbwHT2kX0kV0hDvRDbuW2Ud
HJVn2PeKR5faAiU8lgYaOgQ2hFWE5gVUGCMBwRBEeJazd6uam4Jz6gnUOp5dMoPojlYTKCoGmzsk
e4A0pgKFtzd40+2CX5deUK0CGri0/BAl0jF1fQMpq/DKQ1gyPkA37ZrlWXVt5G2bRrdfh8rOM7Ia
8jneBBMi2DWOOF46xBH98ApMCbGNLHv7RpOifTJJapkn0ti8rRY1ONYCfMqWvGjnl8AM/OjJMBhW
E9KlzYCw4D1qYe6t0ki6t3UwdySvIfreJSZegj0K96KhB5QP18xBpvTp1NE/mZy2i58oACd3CxaT
dnZR+/mmtabkXUVOunOpIryv1ONjf7SGakx20m6JIoWnhULNY9U+O3NcP5YNeCrox4H+Cv9e5w8R
DUz51CrJXAnIQxk9DmwG5dYEpirugW0ryj5ypPvqNGD+nHaDSix1baJFN21MlGM1xon7xFwTa4tr
h367goRCBuGaOiTcxQGGZdo0BEnTGHMIiK6W7AafqEuYdWH5nPEnNQ8jzQwCfplU0cA45lKndDxQ
RSLvLQcoWjGZzH4lByzZGTXYSlfL1JxnzxHZ0wS6xdp3sR7tYCWGuqQfgkqLnKzlW5OTTneWwIu+
YVF1dlmhwuUe3WXSbJugDecXjmoY+Omzx8WHL1v1yKEv1/tM+gHWxp4GUpur9s7K7FSQ9J6O3ju+
5rK6dyuhlj3jANQtq0XQG1zPEayVakWzqYd8mIL+DKwAM1jsSHa8khSwam1NMpt4/Tpa1ZRbNmcv
BLuGdPPSPWJVVN+kTIg1R8amNmwR5L4GiejvYgaJ2U0IrhYlDcKw45I0ubwTJTjeW7ISigvFX6oO
FEAjy2464RsOBJjRVRTx2VepD7cKckwP+3Fku5hpJ7BbGpNnvK3SIWag12UlNqw68TvHQ5dIRbvK
X+Ym7es3AHc64RdEHg+WYNg3QcLgvSZ8NjiRIWaLYx514XTDoH1W5P1Sbq2B60dvZd6UejMGPRaW
gRt/k8dKjic0Z0ULSc71D0jAWucVey+ZppLo0L3H2fgjIaHjlWFIrT7iScY3o+o4oSpmqFvgLekJ
hk13n42iONhXM0lpk0a1sipa7DQ0vKu0H0jOKx21lCDKQofB15IT6/jooT5mDSNd2s0tSZRL2RbX
cjfv8TB5bRCPvyYMz+WmUJGudwhwpu57Zg0m/J6Qcj6ebGd00pus0/1x8OiYkiTUZFcv+tigSbbC
4FShOLIvSLOnC4ZEYIBNO5CP7eULUHuCcCKqnzvESw7yt5jlYnJj5F+Lkn18U+CBS+7s3CG/MZyd
5OQiGa+g00SSKRm18pDRQCTD4VDYCUJfUYcpKhk3vISDIZlAZQ1++z7PSInskvnGQsTdMXBW8Zu1
FHTaZUE68n3tBhYCWBeIlkfat75NpsV/63u0wytrIjQ+oAX/WleV2hRTYF/8siqOKva6b6FjPA3f
xFECcSW+sLNZoMzGMXxbqHfzUPQkutLxoF+clPGephjxfOMQ2tHecTE4sLBjN2DFIdmlawI02+iZ
y6+uF/YuJ4VkwPQ3Mas/VqE9fhAQ1b8vKR3NCMtb1k9byOH0Q5sQ7s1VdiGC6hi0tYOkK2sXFOF2
bZenBCwHgNU07Gm2EfSST4xdYEqDDMIq7y7O8l30qhtfSZ8I210ylclV5hHFZHjUU+wn+2a05W1D
Kb5cXIEMLoVwpIsVvhuF759cHqKNhqp+iGayGNCREdq3Er1F8k9R0ATaDsxq6cHS2+/OrdX1koZm
qP07Gyp/AFgidr6UFDOQFuHZiX1Estappqc9oTF1rBegarAICOvofXivV55ytG4E42rKuNYBInvy
U0T6NS2khEDtLAmRFdhBeQ23FgUcPBdmMDIFtu6pa+rntIavoK4C39eqb1zza8Ac3N/jNy3hyasB
s4vFcBMpzJ2YW5t2ZmnrTJ18slx3ZYBqct300Ktu4rF3BjIV3CI6Vj4nhEPPnH+LYrF7cZsYMFoV
lhSvV6HNUUuIDSh2AfwQZKU/OP63W7LfEBWFwDUfjMPo8lwJpHuXzrsqDLu5dOCSNow20faRBHTX
i8zHcx3jACcti6gpMgSm3HFL3HeDQb2cFfVxEFdhoH1V0uySykS/SMgQ/h3tSi+/Q24pUYEa4deY
gQWdd1qRidKYuZKRrUdHdid2LjNPfe+aMGKywrhi4y6wVjccUtP5ZurYYB/ssqHrhdCoPut8LF/x
d0wclQqrfctsp96mcV6Jd85t+THmdMLkWYUe0BfE2u1LhbU8YvDiehu7YSK5d8IACpcX+cckb4If
GlQ/PfS+OoPJDk6ENo83OhY5pBw+gSTRuHUb5J0dto+E+R6kUIWcoKUQY9jF34DiuVEGL0APyOMp
HaMdYvp22shIAQZEQyWRj7mSASxuxWgbCozC5yI30TXxousX/+xJBwbX2ONd6XgWML+Vqs/2LfQB
hkSFtl/84gpuBoJFa9FZ4nybMqXM16aeweXjuKSOy1hV1slQ64y0usZdR5ydX+Nem3u+JnM9lLv9
VWY6R/ea4Zazcnq3i/YcvFtExIRuqPsGne7R8hnMYjSf0ByCPEXrFtbKZmThzq+ukN6rEw3iMe1T
xubjNZHg1m/cpru1yTopbjtaMMFHzoSPlcPRrKfw6Ai2OlBi0nGk10RKU6jjzIo3BhtlmLFN8Pwe
rDF22XIQpTyHU65vtO5GK1kRXmNlt7NNzQOdKgIMP7HuV6s2t/Q7J1NhPdo2Y9J3G6LoHqlT9tpj
qBs/EOVCPmM/d6N33XE82aNjr8ZLkcwR8S+TRsvjzdW8aSrCQEi91RKPji4fXUC1M85qateNR4IO
P1uJveK85MmA/uvKbH3rrSbZUhRXF56JYLjBqec8kz1CArlN0XCMma5qZtoqfMc21c0bFHKGV4uf
PDgHcCRxclb1FgxITzDSaOm1206FZMrkqMi7UwMF0gkMY66WFTiVGT1UHcZXgISL9/+FxkaIXNul
Hz8HBgOsHeU/POHzxzqIILfMs0YXzRdH6EMwO+YI+r5jxM9rsrXnvg7P7kQ9vU7R2ef3Se3BfqCV
xdk3G2sP3GHnMMZz7BTOR6m91kLhpZTGU+c7eHB1iyYX+qXxtuQ4eNNXA570zhL8es6GzvH42hed
5RYbkq/ad1jZZIbXFQcRF09Few67Wp9oEETJGiXEtVngSR44mcgGR6KAOemvhC+d+KikJ8yxSGKd
rh2LHWNFDxY5YqS9cYu9a7mhBby8h62wm30/1x6tl2YmDKhfiLLCmzauEe/JmwJgHpw/FRXJJiU3
dMHAG7TWK2rP4OjrRrMYgq1yL6VT1NNjjN+zTNYZdCJ8Ymkd+monOlE1j3k0j4wuIKFiIlBIUHkI
6gEMiTsc6ccONwiyHCKTZ9gillI3Gv6L2SBVVhAqkrIVX2vQ8t6mbzg1rxPYJDNyFRGbDASVLsaT
MNcZVRk5qqo3JXQRQxmtRzX3m2TkmWT6Re50Rgo3rwP11w5TYLgJp159T3Dd3/o8pQeCuXVHsN9S
Thdp2fSD6zEAhN7hQAEonCUSe31DQ95zzdRs1AxXLmtqNLWoqsfvDImi6MOvyBu+xSWdYTx1SAfc
OTQyA1SYSZt2j5HsGaa7nV9ke9g/Ql3okUOvH7Vb7KM6sOgJ1EGONY4Iu2rALH/wbNyl26RMyjMC
gmw71LY+hBOy001e0n/qJwVzSheRvjInQ27z0twSRMxZOlRj224R1rk7WukjmismgTVcnKTPn7vJ
T9Ob1PbHEoH7Yv8wUS1+0KiB6FtarhH858AHv9a8MGqzNIBswqkDF76KvZzRcpfJF5yccoNlogcn
VlhnG8Mzhzp6g6W1qTJfFDDhsgwSSAByAR2PUwTflqkdtwOUjl6CIwsXyJ1dYTmnOpT21afIfLvH
jvbiZVblfbPbqLlFEL4AXarKPfIE0k8YIyUuup+530EZmxj2lz19G2iBMuJ+JE6/BTHYUNVUbbdT
NRJ1upb+eOEEl5QvsNtQHbDLDhrvYMepplIzu0A9+J6/LiTazbmc0JVD/A/XJemZaJgra04fCY5e
/P3Qc1Q7tp0M1MEvQ1E9Z1dnEa13EDLfpmGeYAIWkKaSq3K6qk4LiDLs4Np2emqCJYwfUYU38hGA
1ogfTA4+xbiJLFg1BFpX43iCqxg1pPMVHHueYcdRR20c7wrCLI2ltsqLe2atC7tjS1lTJdGD3xFC
uOoHtIQpEuu0xDdnM4IiKoRIynZb6bH7KbPrHDyhPXNqtA/nhpKU2Cunq1/KODT7WAm33oWOiHyE
XEo+51Nrnro+7Z5FY6KfE1AF+6sCznBFvfviB7LDEZV5qoYHDu0RSJJoQpCQqnpkI4/A+zT8Ka0p
aZxaXRg9W/1sfaFJNF9MmMiAoAkfvi3YPshfNwE8uceAYv1nbRuaRawF3jM4bNKQsnTs5/sMMPpt
ZTq+PNAEl8RVOeThVla1dMhCrcl/6r2obLa5wBi6liKbz1bCeJEUUjE8T1ETfTMosMQOjXuUP/iV
jaEkMLiytvSOWdXsiXNEiPr4GTylpU6z9PuJc08GmBuulSoLUN8pASlMPpjV2b0xt3hdqopg15rQ
oNyjVXbOkeBmRKsSs4nrJJJi25PbcXYqBtAA3MjYZpbHvrdFDhhMD5iCzDtOkOyFkfQ4bBum10ed
ezD+AQJdFofRy4mS1MtPIZPP75HdDK++Pfi3OBqsmRaGP5OF7QAJNaEYu6+kWtZjdV5qekIlIir2
qrt4YPJHWrBVDV8IuUGggohnYWQGZjDAcmlsxGNgbhcaZCzrEM59BDGytOrzRHpuuWYwzygo6tuR
uSBBVcT5Kt9roA2jz5vuBmGG+6Hu9J0Tl/mTB8swuLemlHxaJxgmUpMr3RmxKUTVcu4LKlNuHaiX
Eaj9Oj7EfaVeI0lW3ZEhvW6fW04vmM4zJxIbQ4aMppSuoOeu8EGOIGYsUP2CaMFD0Mj4u4pE/aJk
A+AmGeyPLMnMCRlM/auL7e4miX15rrIwzPaOGQhIMpgjaNeNefwjn9srttVdwoHAHcu70wHDrbs2
CiJDbciR+Dwru3Fu0Dy39cEd+MYotiAbmajApFVOflxDQ3Y896scOuuIyb4dX/GkGZu2OwUpEPcG
1/HP0mfzv89lTq+XqcRSmh9KtjK5zcY+ocPkgPciSIAtBaFd4E7sL4K9f1MQHyxWBvDYYRiWeLil
7EBNjT+eEmFKEhCGBJlWC8HBCyfNo+claGLHuTLknM9DeGkwmvXbfhYpKPElct17xC5WjySVI/9p
IjKDa8wJZpnA9ce7ge3h0dHLfE98sFc9kDeUfSmKkJbqaEIP4kNcxRjQrr8dgFqUSgVO5k2L/cW6
SAfgRXEQIcEhoN3nxlSPljRgkK1EAc5bDaw5TnmNBU7Az6vIgPTQgSpRpeqRKmHF4HS0oHdUaoLt
xec9BZBOiW9QVZ8PbxYTwchdq67CHkY7Kp7CA71mcNGOu1wnv5KQ0xu7ZvVBwkhDjjbSHL2GQOUq
3OXl0myYq+MBp5Uy6RdJJBpEcKQjyY00re5ieIFAZ6oVW5ZpbhQjpzcvmEB5dDAiMjolZUiRn8/E
pCYwHcBGTLLE4wwAnspSqZS0kA47pnjL86YD2zIPUWjfUkZ2SPcy3JoM0d1SpngkMI4glfPlYtGN
xxnL3Ire0JHz7sTNa0vvkIsCp0bYTBaBeL46up5OW/AhnEqgwQI+8Z6utuPqJ6jcfB+Oqtq7NSX3
T62uD0lPQMdRG4fJ5FDF+ceUuE5CcS+WzUDUud6Q483TOPY1jdaoJ37t+zLiYD1kJeXHXWzpqrx3
HKuvdw3SsHAthkJmR6udbA/7tSzUbRqmCCZJ48N4QmbPYeL5B4vpjp79UyLJz/Y42Vg2E0r7szeG
UHTjNKvvwVazlQdpNd2WTAxss2q6sPaeMwyX8gn3Qp6FK8RP1hZpGzLCCpIVgj8zvjEJhMUQGxuZ
PB2jEC1HZTm3GUfvF8EZJH9ckiJ+8ujYUrvRN/4gqIOjnS/D5lG0TVJuyFbwzwXv9RfsjgvMZPy7
WwoymkXMMsWUrhSlxwRJvcy9c1yG/AMo97AFSV3wAXW2VlPdMV6LYZ9Gi1t7r57Q8wE0gcQtWxBS
SDPPXfU6gfBbpPWxdavUum+pgZBwCFdN9yXrKRNRRgr5splaHXqoXoz7HIMCRBEVmyI7xczO1wZh
cl9txjxxmlvUtHH+pYhQz36Vnjf0hBgiel97QduN6zS2reAhsjAIMVmXnBDww5aO916C9NDWKoQ/
5rxhAmJIhqjLpEfER9WtM0mgNswa1DdDQlyAJYnkY0J+WI28vbXQvMipcmje31oiSIOfpqRvBauM
RRms7teKX9Q78Fo1HckFuS3qW7clCfl1UDTAd0nvVAITpq31lnEUzrmwG5ctLgSyhzVzKHAvnVz0
jT9DPgBPsejbgowVzRhopvVhthn9HOY3gC2f6XdF6NeYg3II8bHk44RyKaJKTBA67U+Jj2ToyIK2
eBfivOsQOIoVtJyZK+aIGbF97n22uMW6CgSSRg6MUeG/tHSpqNSrXE8/aJ8jY6XynFEt0G6sUtqQ
RGJNw0/X8A3XQsb0KMzUt89pFhVyndMNep9ZixmHWl6UcwKbp+eWw/VDtgwWb1ZUv8HRkYe6Ev1y
U6uBsjQG97rzwC6EL1LYE82MRaTeD2oMiXmN8ZbzlEW1/7YQERGGO8dZgHhMrP5gP7RI4WLJIHku
yjIM7ns8+jsiMwCmt+ny1Avoe9eM5iHsX+SUiWhrhhl2KpFlddE9su0kCJ7zvCjfnDrk9cQFE31h
ifHf23nUNFyyhShacsjlg7CUsTEj1MNARy1bEEzkUj7O1Af2sSMa42vp9378hsAIgtmkmpQEaT9w
L0MZOPiE6pSSKBrlu0NQ/QkfMp5azqsqfO7gdfmPhJNSbfHmmG/zMA174wpMylOVnxtxldzTJM3e
OMDOB9q/uCh91+u2hDWDSgTs30ECQzYw3+Zqbt4wSsTTU+pn49ysysHh37x2SGk6crT96JhlX5X7
HqlXMGogJ/UVxroib/R2oWLG8BJSC66XzrjxzwDg5M00k9R4EokpmdWlnVftnX7hAAqVr9pHcZ8w
lGlq+C4Oh1ZstEy9yPGdPLkuxta/Ix6aIzcOECa7aZn7Xxg5V4+9dAYIGyof2mHL7bfsm8Losfki
4PtYLyMmcWu94PhaVyzS8ii0aOB/ldoayGNwh+iH5nyaHZsBXoRDHoa+oZk9NAcXg/KwATKXo40y
bVrd+8YfccNRaVnqF/0nhbHbgrRQXTI00+VWaI0fESwmhGzsxSPjVWVl4YNrQXez44msh621tLV/
CZMGSylnmGDNiBPwB+gusFUxnjlry+fT1W012iX6Y5+VmTwF6IRlQFm/CRblfyyMlIhq5i14CcFu
oLNI4S7jp7AIzuRU6GTrdslHs6EmctzvpsDAu4adzJQY7o89cxhGm8+sCYIBcCGcgLQLGJE9uZ1F
TEXNFBTuo8eYcnTyrQLT1TNT0tQBwLjQnDjRlVGr7Q4rCp3dcDe6mLQHAKbu2mUa94xG3k53CaeT
64Tcnv1vBcBZsFaRUxc7htIBBlaiYE/TWBYvedc0DDySfg5RVl6xnVS3KPp2EQdUHL49UBWQemH2
tWcFm+791DjpWSR93LU7e6609VaB3dJfqt7AZexC9p0T1C3UebXgf9PEo336DOEg42DM4fnemXo7
XVbSRcb107a9hPvGwmIAEsNlWw7I+TsfEAs/8XsFAHt5wy3ghZB0kjzqn0pSA5+Y3U4hEQp++AvA
dp8+1rUvwXujVNhnFveQU7FG70SYpzJfyXsSZBC48fxt7sg3jrKQKSu2UHflzyEabG2HlBAMKK7c
pDBMbqs+LH9mgW9oAAjFX7EbeDvPH+g1Xcff8wl5t2remngKfjLC88tvIxsFoZHoujkeWUHTPBeg
GSDH0wO8BKqmNZACCGL/cPzlW2pFFaY4DnYY+8gkJ7OmYtFRPbLUW2+yx0O22NW5icage0bsM7mX
KySg2XdOB7JgU/X1TJpIH7COyAjH/BNxRXn0xIjJ4Zp2iufUtUir2RNW4f0kmYhCNPG7iNFS0u9q
4+v7Wg7p0dFpva1FYn/X2Prw0qPMR45Grk194y0OOVW0xRBoLbySO3wKto2IKl72oiwognreDX9y
Ldo7MqClQsMJoIatlsfGQma1kbka34swn8w+Jbhyht0UGDIT3IRuxBoke0EUIYsHeAYo/oEzLe8F
QzCEoqJYkhkbBHv7mpmUd4VfcsJYDY7yq2cGdP5yDDGAphQ9sw9yjXWxPkRqaBgdzdUt48iiwZKj
Cvejj7zqxbd6IQH3zKNaEN5Y/IddMQ8PXtH0N4h49IHEHAvvTuoguChGUASz0eba8i9AvJpiWN7c
roqBWNnT+Gbjh1Z0mLCH2kPOIxxzX+WBw1JIKGFhnhgwcY9zy08sFjKjsHeSy6Xw5OaJKJ9CU+UE
7rHEIZXsS87XAWyUEwpUuoshhOxsy3FrQYdhZOWuU1S4xb7smYKGaJAlfHT0hYfcm1TKez806gvq
yjLp6DYkNX2BZUE46R4kdgOukMx25D+igI1vlzbPSsAG/mA9DIs/EmhWG8++n2rR2SfWMkyEVGHN
14bsm4fUtqrgVVe9pa7ICac5RoHj7GqMGCciduc7KWdmslbs3c6UVu374DGDXdOJc37QZSnjF9IY
lpfa0pzaqAX1uvS5rY+kI8YvLVOcNTrYSv1g9rBUJ7IzzTnvydVZwzw1zKESgoiwEpNscAa5nz6w
L2BNoiRwrW2sa8P0OsnxNe7aXC9YWMaYV3Q61SDzgABLOr8k35GJSpK08Ah3AIVqxmQtMk4PDkKX
AQflIe1sTyebkPeTo26uev2UjFSWm7ZfRqp7d7YeKn+28Bnn14b2zYKcPNyPCU4dYpSMGr4KsIvp
89xOaQiCzm5pS6jRYJPBaEU3OYQ1Ne2sgaxNe+0SZ5Bbq15WzGFqnywQYPaVE8zDBTNAuNS/tN30
A7bFoZqxUWKL6ib6liW6tWLeDHVUdPYTvNyE/O/AYrTfPscuqLzXzi+H6RahjlWFPwyH7STYMT/j
BUPzPSGX3/s9emMS1nIsvXfUegsxHFLbJswAWQCCOJAngvVBzVSfd/T0/WXTl075NW5EOewTadUM
kETtyn6fsJH12PUmDELFWudION0D46Io+hINkhXrMJMdOlc7UaCPU92vf/7j//7X//uY/iP8WT6U
2UyU0T/AXz0gAuna//ynEP/8B8v69f8+/vjPf1KGQKlUGqILpzaj6HDxzz++XWIy3vi3/4+bhnmH
+6r6FnhdXW+ofMZ9ZmfizXOoJ3D74dPGOE8od2ubmeql8ZncTylzrRh50p8/jf79wziaJjdZEQZP
p2euE9TfPwzTu9kb2fe/pAK5x0bIyrwLPC3d1hnyOd8TpIIduE4jjhT/yytjylfKsbXruVD7Xfn7
lR3JDMiKrPGNs2K6b/KZWBYPcZzWXniDOfJDBACu/nxNYX7/ui7AOdcXkp45DDhNuPvvF0U2RStJ
o/cmAGRsb3239wBHdlLlK+axjJ5WI68NS3PVKvGgHHyngPCVydidXU1bqGKauiH1tbQPHm3ahCZW
03MoIGDzqk+0iLtOp6QankbRB/4pzClsbv78JT79ZK5tXJDCvjLSkSitjP/7d3C4QYsKB/syazEg
T6qmr9Dzhm3r2KC6XA4177PjhMc/X/X6p/7LU+sKxxYErNDF5EFRQl6f6n95asulTSMVeOUTqEdC
LKrCz2+GFGchNuKlW9MO1syXSZw9Rj7pHH/zmKp/c3VXasnT6vA32/n96j1a2aZt7fIpKMfukuau
egrbq0wXPuLfXOr6xH/+oq6vHBdhnmekvD5C//JFW8e1GAjI8qntqCwLhB9rzETNrk/NtGu07b/8
+cZ+/jmFI3kg0Rv6iufSsT/9nApgTz1hf7iQOolvITLXMQt9DMBycXGg4c/cyON4/Oer/vWGclVF
A18Kh0O4sn//lvQ4+KIM3y5lyhF9tVje96ilg83UzFo+/tfX4jGlM+YrAff08xrDs1nbtNiCC6Nz
94WDItwS7GjxtRuFm+7PF/s3t1O6UmjfEZJBq/70pEhM4B6t62sw0NXOD73u23x144ACcvCvUawT
K5nFYt7++brir8+N5MK+x6/IOmrc6wf7l+dGWYhHHZMFF9RXp8pym2zXuLB4Q3otRGy3IOrjcWm+
5Z54k9eMnnXaduQMBBArGlZbD+PDSD1n4L88gCx5NmaQf/MS/5vP6FFw0oX2aDra9qfPWEdVOLbA
Ky6zJJlkFeUebTn80vJctOQ+xllZv/35tnxecHm6tcM6xXPGLWEJ+f2uRFTLix9Z8uLwbiMMxD/Q
0RRAH+1BcHahSB2kZzG9x37S7WICctd//gD/5kFnvRR8DrpbwnM/PejpILCJ9KG+eP3kHDPZ0kmq
sgAx7tD/zaU+7+yskfIqCWKdRdAGLsP9/cuGyRT0fl55F4B2ZlPhq90hv6cmZJy/L5LqXHHyW+F/
dTdCBFA2yhJxQLPkhz9/57+u1coIo/gwNt/cVp92uY4wF3T8k7pYo3Hg3U6+OFZZ9o6bnpN+CYp1
yOx5g0c2/psr//XnZlvyuajvs6VzG36/A2YZG6MqKS9IPpiAWmrSm4n+085fUnXDUOo+Q2u0C3rv
Kg7xq/Ofv/hff2zF9sTWKARHCtQWv1+eHcrHM9CKi5NwkhXJWE5An6Jl48bt8P3P1/rru+RpbRNU
Jx1ee0Ztv1+LwGlyN1o/uNjIGXd2a64FXaT2SKS7dWFPyf7P1xN/+VU12kpXs8jgSLZBSf1+wRzF
xeDbOVO+0BLVmXDDxD0MTDxpDceBanZeN9rHnJgbIFJzSMydXjz3OBNqtzy0ICe/l4jt3VUhW/dG
Len4Hit2cZBGDcbzqoqSOxMpc//nj/3pNnkeonZeCO3Z/NUV5tOzOLRzDzVWFGdnKZYD0LDmUFq5
2DCRyy5hZP/dS/jX67m24/G7wO41tG0/Xc9Gd0QmelozojTE1BYj7nVIogGwf6YWIMb93Z+/4H8v
Yf9yYOAbIlqyfQ3Sy2cJMJ8W1QHRRImKqT4zTO5ejLTyvZROsfYiezrG7uK+W6NMCYOb0IRUeZfu
F8bXG5siZqscZ/qbnf3zKvQ/n0dzbOCpBG5oPr2DIgOq0jswlRDNFHlEsGfj/hiTKoh+BRVzuGMT
TVfQj50l+wLVDKRh8KhPkpQi/+QSefryNzfoU8Hz3x8IHZLvuqyJjFY+vZXM6wSayY6fJMyzYQ0V
GqWCJKyJJ1Ql9j0ZkiiJ6c5CNCKucXZ3qrfsX1nlxNFmyCXjxj9/on/zjAhtjFG+7fjXx+X3N8nY
1sjJf+pQBHjZziRifgIwNe9pPrg/bUHX6M/X+/TmXm8Am4Iwnofc2bGdT89k2pOB09PrONdgo2EH
g3Iab53UY8JduwjzD37deNNdQ3v7mYjNofmbR9S5Lg2fHlEOs2z93H/BQezT4b3tM2Jj2qg9R1M2
Hzty6qCD2tOriZs7TvwSllZ0fw2v/ZFfBzbUwC6bU03P3Pv/nJ3HrtxItkW/iAB9kNP05DXyUksT
Qq1S0XvPr38r9CZKZiKJ290CeqCuioxgxLH77I166gW9JBjGae5MOwEQCmZgzfk3HGBZCu0x2QWR
HX+aDSEusZEBB8kpM4Kb/fn4ENcfzSFv5oPBCGniY6ivXn+01oTQkNQ98yp+OpI3tgWDjYjf4QPF
XkOz4OPj9Va+xHYc23Qt5qNVnY64q62edaQ3kYAQXPEcxx1UJj2pQE80G+uQgbddls948I17Kf+V
f38mxyElxW8b7FNTNXv1cm0GFCj4O51vdmp1EZS90f2YIS3qzHZvW/V0hHCx3LgcK5fNPh1hkQxo
tm5JOsfV5UQyb87BfCJK4AiH9mHOiJr1zs7omVxqtWrmE6xfiuJNrVZ1dO0BN+yTnvbPxuaN2x/i
qvCO6DhUyyF0WH3gQgXf0zD45SPvo47PNNui7mMOpjzHfdt9+x+z12xme3uqfgcjhKknh2ytm+bP
Yoit9rmj66p+pbxrUSWBSliNv4+GlMwB0Qvt5msC0i/9WEPLERxUmmvur9aEffOogdvH8ER9o36s
YG6NSGNr8HKwWsBkDza6iwjTqjlGLToeK031WviBUPfJzYnG6ZyUikxEYzX2xz7vB0QcYyD2e4al
lPCzMcLO/CUBYJ+9J76Gk3Aap6nXd4hIwM39+M7evBESdNcyDPhqyOl0Wx7xXzmIDmYPTQRwSnZb
0CFNg9He0WKEEkdfqn8orDgbH01ejusby4K8EI0/Dl9OGp6/Fkxb5rfRI8t9dZy6DxDmVp8QRg03
VrlxaTwxliG31nkUeNrVviooXBJA57kPYAMtZyqHXmMaqLWYg4Hkc6V7Sg7RIiLgEbNPaJZkVd7u
RTSnGwHm2pLzQ8grLTAyGiUY11wZhSk1IL1EIsAPXXP8YtZZfCrQpvYL1PgGWOYlD2RcVj4pb71x
CHeeh05pyqZcIEgu1ketwc5XVrGGbgjjhXu7KOJ3OVxGx1HewonBDg/Mj0AsEhHijJLM+8dX686X
JqkxuFeE9abxx8X89aWjvNWXOQdNGRYasFcwofk/SpzHb7/BOsA2FTcJjle1V7HCMJa9QI2cL70w
ngi96WS/GE4wW6cwGcNvwPlRAHi8szuPhi8q4EokZoI8ZnW5kjaaqiiPIr81kcUxh/aJCUJg9T3o
MktHE+PxcvcuMxzMmgoKnD9c5+s306jp3NESi/zRznCjU9pg3wKMxzSlJ6gekErJKng25qR6DgNa
BLPTae/Upv71+IfcRAVcZkrk1J2ELcvA67BkMCcQBE2Y+9Co6uirT2JyfIZ1pvQ/JoKly65Gt8r4
MbUg9/ZkUHp8sEsqxrvFsZTwn1RMavUu6HUoV6FraRZb2dHesIxDo7mhbuxKYsnET+JlrF4XYEnD
u1oTjPu7KkRH7T4Pete4lIXZgMIBVgtB5+MN3nhwnKlBqZ3Qk1DYMFepP0yRiEjrVGMcEOu/JWPs
uRsGKF4BDyEA+Hixdf0HP8pp8scCR0xlZZ14gGwonBgnAXNeZhSnCG6hX8x5QpWdOrN9wagJUlJE
OJeTDnaglupcw+cKSZ7smX+0+KQDiAn2wmnjF1SzteqEkK/+KyGG1Tau4J0bT05G3V3wwmzKgKsb
OJcqg71t7MOHuRiAtdGrNUPRfrEW3SlfOjob/z4+nTt20+ZUOBZSQENf3/nJTnTq7Urqj7M7HNAW
soDFithPMGOnytDb59YI0TqswuTL45VvLgGi4AZcqphtHBSdl+u9tpmGMlMdcw9tpGYZ5dHDHPRn
Hz/lQL1fHi92x0gS4FskX4z5GZRXrxczLCYCtKpGSs9wJq9jyHKvzen/4ISwU7SPhKnbJFaraH5E
5WGImXr22yWlpAnKGQCpqikIeUKsBJtCj+rQDBguyPLj4w3e+46EZqqtYi9lxfp6gwvgHLczy8RH
USijhqeX5w7e4UPksHzeMrnKjJS5D/VlPD9e+TY2pu8g7TQXFv+grR4zQHZj7N009TvHLMW7SKEG
dEQZJfqkhzqd3Qm5RvQtyil4+9WVsZT092T5DO9cb7mpTGNulCDxKzRejulYKbsZSPvzNCX27wkd
OuQwwpLBFgqu1YbPv7m8slpOhV6lW0hVzZCf4y+nC348jJ1+0X2bSbp9yf/rw6IH8AEmar6RXt2c
LxkOLUmNXiCb5IleL2UB7CgoEuk+ms46Y3gIOwlw57vQbqfjDP8efV81f6sh4lDlqnghQP7ErdeL
NhmY/Vk1hJ9B4PFEmgWVFcJAu2Lp4nNHA2TjPG99Ly6BRMd2KKKpNq7hekFd5AjopLmFy2N+gPFI
FMST5N/aRosACZN5V8Q5u68KGNwjxj0Yd9RP5QRxzRtvs3RNmqD2QKeAa7W6VKadpGYQBqbfdrV7
bjvgnXBTFAezEcYOuK76uWBIbWP3N49XLoqfku+HJd3VaccBvJiTGhh+1iZ2BIK3X0DMjMTrO5fQ
3YflEEpqYeXi0oBffWtkx+r0K4k0dMIfbPH10Zuq1mDdEwvaJbrx3xqBggAUIGX5CjArhSgjbBk4
ePsx0wSysZF08qjPXa+5KOg45uFAMId0GFMpdXIMlNJ956B4cg4l3xuo2DzZuNV3Xq0rI0naXaau
8XVXq2p0OcawM/1ZzQ0VSqq2hd0pDKjIahFg2sd7lFflKgWT5wonJE8IZ477uV4tz0SfKEph+maF
ZegiUezp3GunOJp/GjAa+o+Xu7c58gDCRQIPHPrq5vaMs8UwQBmwRsz5vtNjxPJUQC0FFAUbKce9
+yprq4ZOuEykvArMa60eF5Mui5/1SEWoRu9eFCi7T4UoDK8D9/6lizXtQPkSdsTHu9TubtPBOpFz
kXCuGxkN/AeQyEaub8C+njtAnJeq3EOPMzW7mtmS4OjGYNGO6G2oCOwi4GsiFRG6s0v9qzNsiPoD
xvZ3/LMJRJlw7c3qaSkgnvgCxCLQNzAB9y6BgEwB60aNFTN+fQmCLgjCJmYieHFAIg4gQKHLEPml
SEhp5ihVNs7nJtDh0kn4BBeOtMkVqxxmAYlf1XMIw3jedf8g6ticmUrNXx9/hXsfwbFVzbHBKnIT
Vlfb7JypVtXG9Luy7j6hspQ/dR0UT3G7mBu28XYpqheaQZGSEJ4AZ7Uh5AksBWoKQYA6qPsg6vRj
X5sQPseDsWEI5bW9frCyUKIyeuxo9i3wJQ2ttmEkUIDfd8BchXAhCz3uvoISH04BEfgROH1wmI2K
IRkVZpbHh3rr6Fle0CAHewQ0+c/N/yumMGBcgniicP05cpbnrDJf0gq2W0psAXL0YA/1CBqBx2ve
vmTWBF4kuKNExs4qbISREVHAWZJWUKr7qC4TXGZiNBBpFMWrVaK13I4DU9il8uvxwrf3VMZO3BzZ
kZRgo+t30TpjVddAgnw7yW3zpTJbWNLhTK7Tr48Xund/ZDYvkyrKCGs8xaBYQz0b2IsIkggf/e7q
ObajL43K0T5e6d714RhNWbXlA67zzDTq1HjWQ8evokYBxmZ3SFLGTfKkjSO8cWlRDx/STOTfx15N
flv4xg+Pf8C9M5VBBAUaWycJWHkActdKUfLZ9qGPWt4FcASiZkS+/3YbQ75GeOjwUujWrBFHQyJM
RUCc4FtRkgzQm3a1c04pL77ZyrAO/hNMHkVnmiTXd4Ty7eIslUDdEqzpD2EuxRPzRA05nPrP45O7
8wwIdh1bB/0n/yMv0V9PT5iRCYjatfypmpVjoGr5iRr3tB+GGoVtAGjE2EgvW7RKN77ZvZUJ/TA5
tjD4ePLv/1qZPo/EiGNzmBvPv8OblBzcomPUA38Kb20i8jPcfv0BYNlW8+nOy6A2SfuLhiQIjPXL
KOOBodKoF37kFsxiKXS35i5LD/3oxOfH53vrBQm3XCY9MTYqBZWVv4gSZfgzfOkzQEwbK5jj8ZKb
FFWoE0O4oiAX+HjBO7aUbTk0iPC7/Hd9rArMVFWVYF60EELlwfJ6y4XgJDaQURzL5iDg/ni85L09
CoyMxlXlFlnG9ZckbxhryNkM3x0g2g5B0T6ZOgMMqihNiGZSd8Pc3Pt84BwoU9rkoGBorteDFntR
Z6M2fMPUgRjwi2AiW1AlGZ2322q6siS7BhWp27JG3M1TXamD4S+l5X7Thmg4ONZUbrz2ey8Bvg+L
ohAmRax7bHqrwQQIBYtf1VAo126ufEUQoDiEQwnC3Wr1dg8d449YBG/EbWJYqEMYwnEA+5nA/VYx
Ghz2KSp9BOoa4N9ixyys/bUt3W+6BtDanBiOaGRa9ubrohMOwpkpkwTDlsb874dfdiKqhpQaKAWr
cxem4cF0y+BzDzPJoWZAM96IDO/cTx1KRCr3Lh8S8NH1glAUMMU9kmQOXWsich0Pnl7ogYc6Ea12
q/3yeH836At5qrC9klDCBgzkb/Ue1KSZrdjtDR9mn25vhQk8N+AND/E4MpswERvshtiAdWMwBanC
0LyUctJnpPcLv0PUjhsHfsc96xQYaBLhvHieq688obY4l/Zo+OjatnTNHQTed2BSmFO1EYe8NKNb
nVqGGS41cKyPjp1kp8dHcufFknNKJArkOaDq5Bf665ObweIEcd/o6OGMwTmmm+5PddMeo7oMNzZ7
x/4ZGuhVWo4OwBd95TrhEDRgKe11P8kd9YlJE2hR+97+WiZL/HsWyfzSGYO6YeXvnDDIcQAAZATS
6q6MbudaYhCTZfqFCpsvtOJuvyAOAZHLLquRld0N8Aq+hh3cN3sI2sWTMMeo39i5fDerIB5/Co7H
oh/GW159ZvgnE5j7SIBmJBe/x+0YfFiGSF/e/prAzViUW2WbHqaZ629ZZiM0fKVm+Fog6Lv0kJqW
Vaszns9YnlHQ6X373XGxviBV+JqYquv1kCkeUZCl+9UoWv7PpJi2j4i88loyf7DhO+9cU9no12V2
Tyi5RoZC4RcqjZmZvkrldg/j64R6ZQeJcqhHEJg/3tcdq0TwAQRHpiAg6OXn/OtNuGmyDEaF18xB
q392B7K6HUOASC0ZCDmg9eo6wcaSd/bH5STH4hHi09bXlLGYBHfm6D4DXOpzU1oVxb4WCj8bjtPH
u7vzIihlWlSn/7/1sLolbYyyW5AEaD1pEqNjQb8x7kKkwQ+MzzHnbQzTd8UY7dMIsQEp5mx9fPwD
7tgBBuUcmm28BiCYKyM8x5ko4qBivjIaF4UZeUNC32C+gXtDnzRIikDupHums5x644XcKelibZlz
AnlNUkRGe/1pGWSu27qMMsIgS8zMCgawzak2EkwLAtooeCkOJH1xlL6OupbsBwc9b2eJnN9mJ+zj
43O4YxVopZLiAnXmYv8ZP/nrmqWTopJVq+nToqTab25Gvq+yxHp7MP/3KutK6gAdUQ9FfvpkqUlw
0N3JRPsDaujOycuvwnI/LnHV+H1cbIG5731mHIvgJdHhYhbk+qjNAiCny+T608hcmPk0N3A5fHZD
S/tE0zL70U0qXIBCy8S0EbTdeUuy+UO5hEQewq2Vn0k6Rbdhp0ye4IFoLk7R6uck0RCuCOMt//2n
kbSy7I7zJ9J1BDNC6wCmG/k7A7mLJ9FkJooqoFqR7onzHJGLvuq7ykPCrw9OIVqRiPtOBVjvS10z
dbygH81Y0YY7vzVd4Cbp/siavY6ZXLlzgp50CeY8f0qI+2t0Qps53qvEfB/myhrf9V2xNepze9oS
uo2xZFpD4tlX5oTRqNBSlQRd2mjKz0WmxsfaytuD0M2tWOX2RhmWS3lGDmOBo3ZXHxad1g6pIWbb
Ertuf0ZaXEDnyROF1qfoGDyP9Pygzi7UiY8f6p0tSiAhHhw8D+MzK6Mx2FWfICYb+BOsdA2etMlf
+jgqyn2VprTsH692m3NQqaEdzN3VmK5dr2YwuIr2COha2G2d1ww+tGNQ9QjGoPQNhe7c991eryRY
nXJ38Ovx4rf3h3aenEhgv4Lqwso2l4x3iBERSt+Kcyp8WT/vGqsaGLS33V0WxvVGCHFrA2V2Q6ef
EiPe4Ga80cjhsEOZx++CmiKqlennERTL8fGubj8grtWmMCzjQCaYVq9iFDo8vgiZ+zNB9fuydZZX
hUFyP+sKdyulubcWbk2lbEOpm8j+2uyJWGQVeKfZh2hIAjtyuKihAGdYOd0qzt5ZisRJQuZ5TGC9
VvFXgpx9N0Iq7s+9iH8iuJW9LxIlOyjLkmxcyvtLQalHJxDc6drOIctRqTBeDcxhlNN7aEWKi16a
xRFu8S38850ryJyEhJwQxMqm5/UBOu2AYJ+bj/4A5dfZaaDQzuMRzEcJS+Aydv3G1v6MQlzbcIu2
uQTkCJr2UD9eL8g4sRqNdjD4iArmKG46VuzN0RR8Ks3a+q42gXYOo3lIdk1O6cQO8WOHKtfHi56h
OIMpr9CjRXn38Z29NXYWBofMBTASNbh1JSxvEIjTE2SvIDyAWkOfw6Pog9SPIJSBjWM6QxD6xokv
ig4MEIJeplAszfk6oO9zcywy2Dl9Axbf/yggmr9OdQR9JpQQJ61Fse7xHu/cKhkaACBg1svG7KxO
3p3g18nj3m8hi/YLSJE9avzLRYhWO/8PSzEQA3CBXJsu3fVSsdZPQ5RpnQ9ZV0a6HQaeoYTmKSIx
22iv3dsVZsaUZRRZW1zdJ2S4e9ivks6fhrh97yiaeybg1T5T6HA2DvDOJREUoimckBMJa930jGHa
qNRadL5aT9DOK417GQWyqiJKxpemniGsWsq3p9QU3PhaxNCgXMg4r48ydNvGEbna+OW4ADc5wHkS
AEXL0G7M0aiOYFxGBW2KzrTuIcQqXSML/oGdpWo3Wr53LAWxF35ZA5RIZWIVD/R9htZxU4IBh+V3
/tCheRB5RVPDSEeSo0CE2ptBtn/zRXIMDJMENbHu2j2LdqbQsJitL4x8Os9ob51imGAupgJ70uOl
7u1PHjFpqEt06a7cFtJcU4p4FNG5ZN0JVPefYomDI7i7GR4DZTg9Xu428LDoeuEdaUrRQV+jafV+
IG2MrMZ3eflQ8jPmPiOacamK8gMiQ/GllXpdcPy0G2/z7j4JA0iAKSLcAC9gLCxmBYVef2qt+DP0
Htl/RtsKD1AwSG7Fqjk+3uidLJAKtXw1RL5AAtYuJiHMqOquGnyLKSwAaEmKWnmGpNh+Hju4ZtoG
mZJwjh34JfNlImHKw/+mjZL+mLS09R7/mltzwVtitEjWW0Gqrc1FNMNqDifNQt2tHsMDSmzLqzuk
9XxWW63culO3H1m+XFgc5HitvFvXj3eImmQ2s1r1tbpEzyxJIYM/IFdnfJkhEv/s2vBuIz2VpIem
T6sNxOOtuaIt8KebjV3E364eLFAjbYZfSfXpkdR70SbVD21s4t9loUAt40q9YKtLnJ9vPmCg6ATU
lFaYp1rjLBMIW01rRJo31GCWM5POeVfkentwwjbfuMl3viUFToBLlKqIANcQIqe16si0KE6NZWr8
KMQ0ezCnwECowsD3eFfyrK6jFubV5YyWSf1c5WNef8gQHymJ9Wc/BDF9oq1qwd9cWJcM9N8F4VuA
Aa0CBiapJqgmqmLjDd3ZqQD+zufEF5AtrJyAAydvLidLfUKm8tySiuxGxEl2UMttBWh3lgI9RDcE
gBRjeOumUqsqBrFnWvsVYPij5s7ZpxyNJGRQm3jDBN65oBSF6AtSnCJlWPfLGso/yENP7Ap6VOD9
k9L6YN5zJOyhiv6WVzzkp4bnUr7ZldFvhVpBI79kuN2RZ/BXLQh8bDxHEQqQBhohwJdCMQuCa7Es
hw7CvF+V24zZG4dtwTqDl7ENk5BeDlKt1uwQJlSRxS783B2r/LzUqpuf6iiF2jG3e5RQSqq+G8bu
3gGDz5JNV8nvsMZwUhesBoa6c39J0UwNautnDGf0zumZB9Tt6p9CcbcgELfehW3CJgH8QXrSdSdN
m6QEkRvkflMb7Yu9tNWpm/ScIaw6P49Ku8UhsF4PuLGs6smpKop6zjoq0Xo4de3JMb1Zy8oQinoD
KUtEbqOwf006NeuLnWxRqRs3aG0P5LK0FmTbXBIGrXNctSyLiHlpw0Psqh0u1Qxb7T43GhtG7B7u
2CLUGITLLecQ0cA/js40Hh9bpBu3yuWH7JECFFgTTMIaFdzUSPEueah7CAh1FHPrqRg/Nxb4pZO7
xLX6fkK20z4FihsEpwruEPSzsioNX8aKGvsxgqE+3ojFbwp0/CYKNoaEzzILxbjk9cOKQjsExFrN
XlbV1q4Mw+ZporO6txibAUoRoXbDhOveQVeKGl4anit01t6a0sofgauVIRyTSmBUrn+EhodXYqZJ
vBGYzlE4LIii+OQL0f1SUTTeCFHXPl4uR2Gd1EPO0xOmXi8XmTMiR7k+eJE9Ts37NHczppOiGTnw
U8s1ScQOBtsU9Wak3+KZlifSCBvXUW7pb/fEbwA2RmmCR66C/Fu5J2jrY5Q0zMFDJ0//117m7GvW
RNlr00bDxnbXNSSWogDJzQPlQIFzPZO6IPentqPVw5RXCBQn6vZok4BtuIbbZ02phf6hjCMwYOuY
0c2tgk78OHjDUM0vTcZYL3wVSNNkk7pzoLjbPX5Ndz6i5F7BycpUnLrn9Ud0E+YzC23pPYOvN34e
0pJ4vM+NecqRPMztzGfETQ+QSUS9eBdmnaludA7WtpqWPNESoQyDzYDh1NU1sqtUQD0eth6XLEGo
IDGLOTsxXscwSVoL6K8KJe7RocwNhLy3mJVuBs7k8mwdF0V5hkBHHtBfLrEv3EGgzL54qHGFunsZ
GhL7dOcgApWd4NRunCeH3p/6pTDhy6Oc7nSVO+6bRR2c7z1yK9rruDiOcc5sPVa+K7DsVSdjgAP9
qKjQF5xbBszCZh9OlAt+RUGTZO+1PhEIdJRyEOqH4yLH/LFFvxwyzTiCivOtXxhUCW5Coz/DM1mH
UGbsxuB9Q3pfcf25iHr0oDuUbVolY5piGIqnXujdydBiZSNKvX0wBnhcCcfDQsgs/vpkUwPl6sme
A09VQZIm5F77yJ7zr2/eHqvQGTZJ6rg9q+/XIB1c6mYfeAjX6ckubHtJGGUOI1XD3qqcs2MDDj+K
KdVNsKR5+Omt6wMoYX6DMAPcLBoo17uMRFlMjFi53iICZkOxVM2uH+g5LVEa/EQjMDykYda7EHbZ
3dZ8+q21gNaGdIbSHaOEhJPXi0PLV0Fvs7jeNGiIBKlW/pzUTv5+0GB9rB1WfbzZO+tRiIGUT879
ML0g//6vx+LCdDtEySS8Nq0RNi4NY0DxtGG4rK0UEoA2rDeixzueFdIcAg7SEIlpWDs12w4IwOtC
eOHSyVEQJM+XkvRDnemRizowoLCso5JGBmCaOCZ4nmOmVUctyl/S1s2Kjed07wjAllOg5nVKbqXr
I2gy+ABo0nME6FD4Sjh9hjK8PgaDmr7klRJvRDt3lqNDYjM4BrBVjhxcLzcWieiQgLK8cEqgxekY
DCnD2T5qoTbtZpXuwuMvfBvfAXSjaEH6rsvq4sofTCZniTRN6Pclega7pdLRJGUMXvtpl0HxXA+W
jdDXbA5foIFHmshFs6S4PP4Ntx4Bb8D6DCzCcnFjOHKbRnJgtOCzJq289C2S7WkcZSg1UCQpQmgO
M8zdG9u51FBp58L+yP/KdFNas7+udk6TiyLBGPpQ6rmHnJ7p2S1FcWKwf4vd4jZoYSmZnsj8hB7Y
6psaKnVnhGNCH0VxRT/BRBmWR0tlTvM4ZK37VrArO6NuKRN4GEdkH+d6Z1qVVgga6Qg0C6X1ELxU
dkVup9/RNt4qTNx7rYCCKC9R7+LGWqvXUQUGIqJaj26bZS0nI0XFs7DRK6s0OMSbcTT3yQQ9Kpxy
iJoziYQMrxudHl+fO8eLxyGtJkGQMNjVfoNMCdVqcF2v6/vyNI7WB2dekucABMrbbQERA8ELhp/T
XZd84sy1FgsaG2/gPM5OXqjVrjEQSNgXQ9bsszCP30g6idWBtwenSvWXJJ5s8/pjxosJQf+owJ02
afoLiAeLyXytvjBR1m3wStz5mLKAR5mJHrh8jKt7qodjroWIKXhL1VInqOtW/R1UtfYfe0jRR6mZ
m/bNuZsQep579WUxleQbcoDmhkm6NYF/Rsi4xECzSG+kyfrrZVbl0hmMLdfeVCkOhdoO3qwmTV+c
smk8jQz//Pj+/GF5vU4qGFkjZCGRolVMln29YNmhdIiOSeW5yNdAWWJnuVL6EJML+/OCJgUbNoIc
lnLJTXPuXLNWPk6ootTP1qim9b9BrcyWb8ezYn8cUUhFwKZpc+OnSHo7RJ5nNKJ4bwZ9nHuTPlf9
ydXGApbmuEHMaJfoOmKeqA+i7rubaOeq8W4OQ9f4FrkCBZ+z1tRtdLLMdACvzyyF/l1FNu4XHFvo
LDpwhYtjNiZh+t4pyrzfxUFTKMfHR3RroaEx5lbgKhi4ILy8PqHCKHUOgt8ft1VwdqflIx3T6UJj
JD+1M3hedQqmjdjj9lkTqksOP2qesgu1WlNRTNSu7RQuV9QcD3GDhrNaWDYaVxQh37o94FKEVQxe
kOnR/F5tL5nzIlLyzJvqWf9qImERHrrUaad9IPR+OlfDBEZ5abCnGyvfpmP09BnYoVPJ2wa/er1y
7oZ506Cc4dkwAE3MrIcq6BMlRMWFYkh6cswY8ch6QMB1wcZtWM7bz0oGyKgChR0KZ1RBr1dn6qtu
cFuTZw25AT03s4RUEqbjQGXnpcic5UMhB7EfH/ad7+rSkqCzRvGVidGVy+iBStNzR4xa6FNUX4aC
scGLqpcRDNnt230hFGvCgH1Tdr3pd13vMA6RgJi1dvDUWrWOdotoOAGOu1sSY6tOdXOYf0BhOtwA
grSAZtf1UgLm5nkqo86rwFoip5nVR8T+xtcpVDW/SLIUSdV0C1N6c5gSe0Lth+4WKDHa+qtFySvN
sYxbrwtCuO8ph1mvop7dCv60Kvzy+MvJ63BlJ2FYIiIHrQSglM+32mE8J+huos7i9e3oHif6W6/5
WLm7EIqy48zk4mFOiR6dvpBK3bW54X1v/ZNMvCSSQpbsUQ9Y+ac0BhaF5lHtlQYD69Diu2ezGDNY
p5cmegercbaf6TuZ/AJUxQ8IEtc62iJvBrcTnIP/o5pP/4CbvOasSd0SGWVHa7x8MWCh6HoL+QPU
wHcZlLafH5/5jTOUa0n2EIPOMDW3lRXsLR2OTZh4PWs2QLIWKGcmu6KDyfSERbFOZlQH2sYLvbcm
mHIiHZpqkE+vzYIJw0ZjB7VXt1YVXapci6YvdqOgal1SFvooGJt/a+NHnqlJqxJLJFvFa9bUQGST
kvZWTWGvL3/bzFDt7SW0v8w9HB+Pj/S2oMxaBBdcZGIrIu/VmVZJHNhW3jeewhdOerqzVZGF+6zp
Wkq2SjBrFwICNz86VeV+IVCvrGOUxnr7UUHFNEh2rVGX3YYtvnPoBJZArkC9yyrr6kfBKtJ1SFvn
XoK42zcgicMP8vtI2QHbG87UpcL27Z+ZIjaJpuQlku/62nZUxWIJpTRyr8/yuqU7PWnxIUKhbfkR
mKn51eiQjtyIMXX5Rq9tCNMulB8ZmjC40uvkRE1HI7Yok3kLwI5c7BYeTlztLVQLZ0hMZJlMj7Jq
jnzDQK/og20XyXiqUWmzXudah8yms+ax/KWhtGPsK0vrwj9qiwkKP71NFcSNQ9Xtj2PkunDOoQM2
WruoQrbssyqmqbnUi11158c36s63k4S4xBCODeho3aGISqMVxVRnoHLL+FIoln5JlWY66pX1pXKi
ZKP7IFPT1RlSLiZllVzfJJQrO1jlealVcdJ6Kv09P5269qkQ81Yd8Q8l6moZxvsAT+DS8NTrWnsT
uTBsLfXoIb0yCI8Mt4CKRUVi5FQ7giZ3oIDltw+TglLC5xq+VM0PidWgkzayIv2eLsiNvEcpegy+
Up5xo3eJiQbcfLDcwtCPCAqG6P2lRMpSt3WqEGZDPNP2rHHCpjMP6sAMP9eZcbTiNOjOoOxj5cLI
KBW3oilqJgGBHOiXuDIHDTHoSli7dMlm8QFaWxWGnCBzlx9diVItSphIe/23UDQ1OuaBblavkavF
8TGDsGPcxy3KQIfMqZfpa2aaUL7Euj78iwZFPr8uhdb1T9kcKQY0tUa0aMTnUVEofuPW0A3tNB1a
jXQHrsNyX6E8DBzqkTNSRI8v2a2rp/FBrCi5lxmYXgM6wLLwG0gCvA4y3enSVvqEUncYxdmekZn2
9+PVbgJTQMJADoiFYYfjGqwCCybIw9mlae1Ndibq6ACnuFm/R69eiHMxT3H6u6vDpNcODsJl4hhP
CKx8fPwT7mwYWDYDn0wqU1lY2ydlbDLgyHNNbWEqvhmMVHxrEJ5B+hR5lf9hKfmS6PgwybH2eG6R
i9mOi8broIXWvi0MTIzflZQI9d8Jni7zw+PlbkNFjpbZREqKf/gFVzXssa+TCiCA7SEJ177kDYpw
TLh6mdb0LwivZjvQg9aG5b2zpiwck9ZjdxnmWhkNMwGjijIV0rDNXPQHve/0Zm8rZv5lCFtlDzlN
/ylykb55vNWbjyhHx8A+yJEcpGPWyTxhjU3jWNgA2QrzRSB67cd0qxG17Lb8+o0V/rMUPIIM1srZ
vNWVbZIoaCHQsC9tpNQ/zdZdmiNam+l7HTIULzeWYeNF3l0Qoy+J3inGr2GSRhm11OkV+2Kby38D
2K5fRiS7Dpqz/JPravzl8Unehr9QCGLwmQjhGwIFkG7hr7oI6jQLGpPCvJSqkn7Qekv9bvYEE8ck
LewI+uSiRCw5GbvA0xXRaTs1gDTqgP6sfnz8U24SAYP2DqU24KEM4eDKr3+J6gRt6LRCv4wDaru/
lTmaW3HMHWdMuudqspJQ8pFl6uuSAHLZ2zWgv1OSGvn47fEPub1dLkkzrBqy1yWY+7n+IW7f0sCM
0VwdlzbchUaknnWrLc4DWBrvzUuRPkrlHq6zCjr2ein0b9Gyr5ADRfXWKSnbRJlhf9Kb0J6+EaY5
7ufH690YYFiUJPUPCE36L9yx6/USesbzpCr92U7s8djmdvTfuUNRitJPc47MinFtpwufTLOKD49X
vm2R8oTQEwBqAZOIdtPyyIrFaaC46c6RaBFvg1TkY4zk75NiBNWRI6oOzLjC8KOJDqCzJqBMLJfn
tlVjz+5L1ORM+EMBJuQH+Okg88qr0stgdiYxc2skT4fe+mBVY+ipI0qHWdDor6aWiA2Dd/M65S6Q
t2IAnGl3WqHXBxgDVwlNRA/PnJP9FNV17WWlmuwTZCBOyJptscbeAP4JgMCEQKpKLg40YW3qCAbs
YqwSQF2mGVUn2NwjWuhG0GfQTS5LrYefJphGe78RQRq+60HaZ0QKwHmeHWQ61M/uFDnKGXFNSm07
BTIlcyuz+xOJXsV0/EbMB1QKpFlAjVc2UoEj2Oqmvjm3aDT4Wjvru6aJml1bx+U+GpX4v3auG0d1
GY2XqQxIMuF5OHR1gr5tlSRnrVedg2aGKFJFUfIBGW7z1FpWfWiXMvVg80+f0SBEChSu5C9uV+kn
t4mtfYZx9KqotXcW4qonICPKBdHgeePm3tgluTvctwNmCcK1NQ0ZRH8QCJVKc85DURwYr8qe/6iG
l1WjH4K0714mOKMOatd3zzTDoreaCLk85SbId2QDfu2A0kaDlniK2nNezkBO69g5R0297Afb2Mqj
bq0D4FK6AgYhC6nAeuBUY8Zvqmwj8epcdZvhoKWJCE6j1UzJyVjKoHx1dDsxfgRhVCw/l4byn7px
2DcBBVNIvC6D3g+BDBit1fuy0lHNmoKfkGbTUxSW7R710PbFGvPab20eutIty+Wxbbq7KBtmqEsa
/DW5+AiBa+PYYeq5jd4N8b7pYBqHWdwuxUVFY2T5lep6nqT7IjWbdotp/MbdQATE7ZLtEVC/xIrX
W57HptJLTQ0uyggXWG8J8N2DSI/UmdKN071dikoiPTyKODYGZU0REpHM2HE+u5eytbMLJUT9Awwa
Yr8gx7vhzW8MJU6GwjeJnqzvU4u+3lU4o4KsisC9TGkcntQckjhn0O0n5gG+NqmevrW9w3LUmumh
ERzJfuj1culUIraEDu8lY1D+qMKmvs8gU7soEVJZSgVB8eMrY6yOkh46iAIi3j/tC/KTVbRNHVMN
TGNUnk1gIjno0LIen3MEZ9LT/1F2XstxY8m6fpWJvsdseLNjz0QclGUVi6IorxuEuiXBeyy4pz/f
ovrsUYEM4nAuelrBFhPAcrkyfxOJ3q0pH+YOgryU08LGbxy1Kj7j+TuohxSXSPvsDqaKuiz+JAjN
wlhU9+TRYv5ScSn9yZUSq9ZktsAsz1xfk51pp/Z0sIAGzO0W46n0dhxS1d5rY5VGvofyf70JunGc
cL2ag1G582Av36NKYopjMsFX3CDETcfDDEA2HJ2kssbtXNVBeIi7wMm5gufabKwhPRYbCgxb8B3S
8kAid+R1/3pUegvreSo/4a2aGcGhaZqPfWfZ741gdDaOKext0jvgeaZ+re61WNEE5oJJ/gYtlUzD
NBeBNW6xj3VlpMpChDRU7RscG2VXp51+o0XmcJRiHvuXp8QzMRHkZI825MRHvOX6ZTFMjitrduvb
MXTtYxijV1CIyj03iTkhMh6mW+B3azTjx6z4t7MXCXCEVgkpAZuIVy4v8GHP8W411nymgGOqu753
Zx1bni4r6aFpU/S9bILhc50qBqbKZZuZGxc98ocQi2MEHBJ49pu6ttvWn9ALvTPrumj2QR45ziWs
QvejNTd6+KlMciXr2IkB8yHvnUUGNuV5NNXYufEpKt8LsVe+QyerS7b91Dnue7XW3GJbq2VXvTXc
atY+NkPZ57cOtmEpJZVgSstNkYGhzhHF9QQzUQrGh8gDNrhWYOwwgDp9oLKHXsdGre0KiI5TeWO9
1cK2aLYCv6Fz28Jd23OOpJ/6Cpk6n775cIMM/azuYo7NNyNUuu8p5nY/PAiKrt9iif26nY4RoDfz
KONGy42tbnFklV40eDOS1ufc0xp0xrRv0xTEdybsnOMUJ8ZKBvpkmhGOpJBkACUirqSLcA04uGAE
0ohgpJWc26A3ac7iCx5QttrPwvpeeOEruZbyFYFjsJTAvAMaWCrzefSD2hGu7bkSzfRgVXP5udNF
c7YN+rWeFOt7eSk92VzRAJRGCeDE8W/hNna9lCyER+OQ1PCujqzpgLBacjvPUXkA9DwfXhmK856N
AnNDTHEkG+Y61JwGdQE5OLituW+/U5tx8rEv6r5k47hG2HjUJ/p9rQJnYdRQE3kU+AFsdx0rzd1a
42rZntkrS+5ghtnlJ0sflK+GkpiVD8QTHPyQGN4D+KpBbBTEeLxDgyfrg4vxr2Tv4YNy7Fwq2TCg
EP2oJ6F96qZOW8NlL85vua9IlSU2b4mHJDm5ftY5LCls171xrktz+lJAzfmLxMJ4mPTim5I01Uqt
TL7675+G+hFUEhJdC5IbteHF5lmkrZ0PhTmfgeP05wGf4svQ2fXKFv30peQ1hVUjvSxhAsm19Vux
oxQVPpVpNZyBVqRYM0xqfKdVVnc/xhNm4BwpKxP52YAkJjSJKR5xHl0HTKYedMis92dzmCcURCrN
2/Spax0QzA33RVPaa/q+T7cHviSkOS5ibBFAXa4jjlMxl0pB7uxEtapuKgOl8zgw4nwz5t30Rg0x
HeonL135sk9WLDbHMoFmU5Jt6uWupGhI1UNR086tNfdbJbVtnyvVz2721lShn4lEO0QuVVrwkOQW
i6iDdpkWmejOVoD0kT/1kHAskzuir9lRs7I7PEIlFvNS7n60KxlEWuKLz6lCsLK7LOzOQaIEW6Fz
vm+UBnTaZ2E4XePreFx2vjtM0Ze+M/vS7zxheoiy6oHhy0xBex/SCOuPtej6emsKK8W0Q1c+cQ56
5S7vLHGavQ7bMluLQwTVmkYzbx2s02lZ0RBIdk7eiz/NwlbTDRI85VsEUPV0r5rTVKGELBo6Jk47
rq3Hp18ZFj93EnwZAfTD8LmeRnD4RkurG/Vs4d12yBES9Xsn6O/oXQwrqfTTNcJmRoUc/R40GxCE
uQ7VtL1mTVT/z6XT/yxqLvvBwAkmyfWJb1Vq+dcrd3wu8yBE0DCSujNsbdfxAmB9gx0NaEpmuvlz
xHto13d6Pe4nJ5zWpF4XxQM5dzjApG0oAEw2ucWO40xGEDelZ54tlJ63VWGiGsCyP1tl6KDB30/J
Hm/PBqyxns0Ho4rWREuefl1KFnScH1U3OOTkQP+25eV0pcsJ096zGbrjqRHCrDZeqs/fXbux3phF
Ewcr4/l06nBu0FgBLIpyIXyI64hemicZ9u72OajFvIsww7kJxeDuwjGeV3adp5sdflXI2+rk3Y6K
cu91qNDqXTPUuE0ZQartVDRDj8IcORUrZC9UzHC+ugqWtC/Pn0d/vN/3BHmMU0eFFMjiIH2Qn/y3
T5o0ZRC6XlCdyZizBASjM+SbHp3nedcYylzdovjmfIYhFqigf4N6PlRqqJsbpL7zchtPZpX6zVy6
xl0SDc6+UmHj+5TzHH2f1EWsHrJAb/rdy0+9nAfyoaGWYVcKFkLCP68fWs9RILAnGGUx+WHythCp
q21b6GN/VlFUVfdDOFiv7J1IS1cKgvD7uJRL/PliE5nd0ep7e6rPcdpnf5LzuPlWabrq4iWJaPde
0E9fX/uWnEESgEEtHTbHEkzkwIHNpjFoz01flxe9ndUjRfDmUxKqAgFHY00+Y3nB5Q2BfbBnIZUL
kn+pGM149nqZ47cZgnMPuYFrcbcNXSMPbsoGJyzfRiH0gz1XymbQxfzp1W8LwBAVAlQaKXksxWBc
q6A6NWj1ORtG29z1ZmW5G09UXnQZh1LdJZnFg7w6pmQ4AXujVUMtZbGhSdPrPHAsrMSmrPwYj3qN
Jnfnqr6ltfnb2FXah5cDLrcTzkjZg5ElWBLiJ9fq1rQ5FnVlOktK7DGj+75vPKCUImvX7gJP1wgX
AeBQ7CTUDJ7g+qrA01u0QsbzUGnGrjbNclNOnnoIi/Cvmarkyk3uuTcjhSEaIDtJ+71ekhLfMRhw
088FopfRpoESL7ZDZHZfrSp+reAmrugy3ZBAbNlhw4nzOlrvTbHpArw+ZOM87Bw9/zTALNv2SOrd
pr0wV9qYj+ptv++SxIPTRIJD31TSbhaZk0u6MAA5rQ+lNkTQiLnV5HedcL3OB32VQaPS4+owVjhK
+mFRGI8wtDAG2NzZP0Wkor2OCgU4raEdy3tXS91PtdK0uh8gevpObT2l2BS5MtJvhtXobrCLznZh
grwnOGlF7MICvjgFpqaINlOIpt4mcqr8w8uTc3m8P76krJRL8ATsv8UOR0qHZ2tfN4dBKM1d2CYR
8GW13tMAK+gJYbsz2lR2tcLMDo4XTCtH7XV41GSkLiSK2ZTWaMCwsV+PaaFlne7Sf9pPo50eAz3X
T5MyJDuDWku3HRSlQoMtLsBWWNWXMFXXVMIXoLdfDwBoBLIGWz30x8UUdqzaC1PwfnujxU610CEr
J9qsPkQgfrfYIM+XUXetN52e9zeN1oa7GpTnNrGVauVQvt6Ifz0I5jvUwSSFjqe5/hJ5HQnFm10V
q/AADAAFK6QjQ4RzRd2KUwBR+r4WTriH1WEeXp4D8lf/Z6KzVcjiJumH5NlKDbXFN5hx3wZoEemH
1LHD92kwB7ct+fvKUF9vFo9RaARyuFG3p/izrC5mcTmrwpyNg2tyKceoUnvQJr3ZekmwVqe43gb/
DkUDnqScPjFXretvGQCkKp3INA6xI/Q3sdJxeDXa+CUIR3c/z8FaQvXk1ajYc9FA7YrmGhpbiw/o
Kn3nNRSgDnHRQ4BRobvgP6rsB0oGm5fHarEr8W6ofHJYkh4wWjDsFyvGCjnFMQjUD43VdfezEMFW
U1zXh2GqHdQu+Z7mUXXD/Xj8gO/h7IdW5F5UN07f2wVGS2R37YF5CDDCKN3tRLp1mmzsznUnie/i
KFceZjsFuTSg4tzALjz0oZvDfpbeksgY7Apb1G9ffqdFi/jvd5LKGGxE8lK8eCfNaidqzEI/1Oik
vuN0TpAIcOajkRoN1WfA06pZ9Ee9b5RNlM3OMSvshh6s0uxcY0LLwEVU9eVnejKF+MwSvEhHS94B
lp9ZrSLN6GkvHVwjtd4gvPy2m9rp2BQoupbl/PPlaMvFLweV/IBDjYooH2Gx+Et7HumcGsYBNo73
PvXQL2MOUKhWW/VQzabm15DGviQVW+OrI9N3IgFEiI4a8PKanEbkZ/BJjEPF0jxFGliZxIgC33Gq
6Z1qxMo5amf9JlDatQbU03eG60AhBIoj+x3djutFalhBQ410Co8ZZeKt1ol+byQ4+JVmxsXSbcpd
luXY9QpjTZP56diSW/O6UkXb4lKx+Np9ZRUNwLb0OHvQmqrSKXelZUSX1CU/Q5NrjSa0iEcnTdom
yLyFawS73yJeNpqIzYQVxCCjgja/H1KFnCznYud66B2PMyqnVFb748tD+zQsBS2Ia5zrTCpIgNcf
uHFiRJXtRjvmgaFg/ohRF57p3816GPfxHK7BvhZHOW8pK90ug2rBV6VaeB0OjoMITRSlj7iQNdvW
c8QuLXvjk1HE0VdL8bpjOrr2li+t+jmjvZLWL6bTY3ik4txfPuX8y3V4G28oMaHRcMw4z08CkKLf
xcpwqKvkTZx36i6L0y+wF439y1/5+gZPtYciAdgWMlNOAHbnRdywUGOvDU3tmNVB/MnFFXJjpkN4
j+SZfpgNsju6vvlKbvpsUEqjYK6ky89yd9JjhPBcL9ePY2MZeyW3XZQY2DDNNoJ8z0VuW3famsHo
MwOM4gzLhfspJIgnGlhAfe05N/VjBKrsgCth4CeaVh+MBDkKm2vVxgtEewzK0tpCzNF/vvyhn05n
CuuawdUYShgKVYtDYkDqVY9nxzqi/TzuMmHlG90ZkoMbWYk/q9HrrALlwPKQ0AZJ/KkePkGvT7Fu
pEOd2seEzsXGLl33LgLDAcuzRm9y5Vh/7uUQL+JUxytQXsSvZy+yF4Uy98I+pszhI3bOzZ0+SNDk
YA4fcxbOSsq3IBz8ejuYfXAr2HkpeC9Wa13OI1IosXOcIRX4dWLMt9Uw5O/0MpA1Yc04NJFdHPTM
xNgNrORh4gz0E+6shz7v5tsk0PuHNsFUnTtCeW9URX7fOVBEKk2LNkCBclAoKinREIRD/rpUUg4N
NzOuZPw/2IwlvpHiam+UQYJzszbk95bIrY2hocdbN2JN7ubptsK2Lc1LVLQOyNL164GZ+0ArWqe3
j3XpJkdPhxCjgUK5H1ob5AGM2E2Zxe4+rhFrfHm+L5LKx5eEw8YRBdBROtReR7ZbTsjIBcCDcYr1
efZ4AL82ajR3Ck17/3KsZ6af+XusxdqqEGvFbbxzjk6o4RTuwFKfHGGfbCgEm8bsnePL8RbWMEw/
yUwHCgYyjPVFqeL65eK5EnZA5/3I0SQelKq/LzSRbvU26t4PjRd9r73krIvKuukRDfFRZhv3JCqS
f6rU25cf5smHBm8OBpy8ndMSRYLF2nN6DKFVONXH0VHsDcLO1gma5iXyWuPdayOR5ErlWGDY+NEt
FXhBnpmOQnZLeo68gZLMym6oHP0mTnX7lRsKjTNCQK3g49L6Wb6UcLu5rAtPu9HtOj8XXfRNcavv
cTbmD1quTrvXvZhs05HCShIi1dIn2gr4+9ROmBkmnCPb3DStl9x6BWaNWZ+vGYktjz5CcUngyJMg
MLqEi/O2b6YGixkmRqy2k19NnS3nxLzJu0DbRZPxZ5ObzsoFZbk8HmNyE5LmgRDC1MUMsaaEjqTZ
WjcR+vt7vS21LZ6ixSa2m3jXzVTZXv6cy01HxpNMJmoiAIDYLK9XR5sh8V9wK7kBTl5vhVYZG3UE
O7idKJP+1Suo0atj7s1w83qW6svB5S//rRqA1oEMTmywzhwByxazGhSO6EfLAkNZq1+MqlK3Imhw
xXo5zHPjSNWBSwfkPv632HLKvLKE5w7WDUZtyt6epg+GAnMncZClRlMlvNShU6+ces+NI30Pij2o
QD2lztgo31ZdGts3ieGGZ8Tj+7eJ7aVs4VO50fNB/fPld1zuLPJT/hZvWYcwi0q3UypJN+VYflCb
ob9FpXD60ceOu4Z2eC4U1wxeTu5gTJvrKUNNCaJdM8BjqalUZV2Z3zkcVFtJxljZxZ77ilDVwYmB
VpQKLtehEnUoAhcIwI0b9GniB3bobuo4S8kbELfye7soVtLd516Osx6yHYUqKY52HTEPW9PI1Mi+
wQyiObDRKBehB9ZNCi711aHQc5J9F5dNWuNWfB1qmgxhJU3k3Ghx/j3LjOlOTbDOqoJqXPmMT1+K
noDMK2jEcV165LX81oQT/eC2pSOcG7oH0Rto8gZWJYMUZqxfB6ngjgtxlt4OmEJZ6eTGff1SqUjK
KQgN58bQxcnOpFuyO3QA1FzAag60fCOy5w8vz/2ns4S+DhRJaDASx7H025nEjCmhOwc3Xdjovg2d
9aQ2miT/t+YB8ObrZNYe31GK0FCAg9yA4dniXMiDfhxbMoQTZ6m9nYomvHfM1FgpCz2q5lzvjp7s
HZE60z2lZLMIY2hhZk3mGOIU6OUHJ8vaTTtn/UOsTJM/JHl/V9W0DJwkiB5qM042pKhDtEG9PN4l
/MNv214/QsQR9C713lnZVR+xek+ej9yRfiVqPE8MYsx+RJkr05SbxO5DvwUg8B37p/62EcPHrET4
SMlsYw+p2tgaXeVsrLzwDpZVtNspiPRTP4zdsRhT86gnrSFlZe7rcQYRWmch4vqusaE32Xy2cCvc
YKLHxp0hoqcodrizrcT+niaDfUEsK91VpjlcFHNwbooxH4991XpbqwFEPSROuHJePrOUaNYDRJYV
JZbtYtGWdt6SqAvlBqToeMoixBKnpLBOHbfElQ/8fCiJcqcpQOtrcTSXadOaVjkpNxYH9B38c+Sm
wfKcwr5oVkI9OSFtiXqgSUlHAGC4t5hqGUJvKRoo8cnp22gbJ4p+40Wt6jtRq9wYLjQ+00Q/6uVl
++T9CAooiWYbAaXV0PVWAS+QbcQYkxPKY+0hFlZ7MNy4PxRmsnYaPxeKkqfUCqapR0n7OpSjwHeJ
7CA5KV2JEc1oj5dBH7vN2ObFCjX8yWbEW/0eanE6iqy3Jmt0E1TNXOE3kVbspsiItnz/P8OQBubL
H3GBk2QzkvFcibjiGCFfXExIb4Iu69ToAfaitDaFUpbbMI2qnT7OWPw4RXg7WKA8rMJx9pNiCED/
ygxuGPkEPdGKNx5aO++nsK/QgeFiUlZZ+NqUlid0sL4DdsLsYhCuP37gFJWWGKivsP3nbxJhfRp1
LfySEXPvmVn5Ov3CX1+EbgXwSJqqTDDjOh4GL+GAFH6KwUpf7JNibu6SQqBRUjiKj35BrfiDHtWb
mdSt8EezTc42TnArCeCCLPr4GJBzAGlBVQHvt0T56W6tFkWrpifPmBFuVFT0ccdqnM27WU9jTJey
xvtmt33cUfHJ579aPaDB4sG9r1+7Z0mY4aMQONVvKCaLKQmcHp3Xyk1PQgVvOIfIW0Hez/cWq3sl
1LJwx2yk0UwaAaWD2+cSZdF0ZZ+U2PCdqjTT78I8c3wL2Pku0pzhMga1vXFxQ7iP7Eg9ByE+Xy+v
hmcW3yMZywKG92hxfT30I4KCZYeE2KnQ+nHvtmp0KhO13VVTOb2zaGquxHt2kCkQcSSANJcq9ouA
wxzMVd5np94eDSZ4OoBdmbvaHzw7oh3vRdZmhgMQbuZM6JtyRDaHRblmf/jcZwcHLXscpEDWMiUP
qsbr0SLMTs7ojO9GQGD7ENe0k5mJj/xk+GQoXraxpzbe2B3GPCvHxzPbq8wqwS5wYea+I4flt/yy
m+twCqo5O5kiCygate5da1fxCfDEmjHf0xFmCnPzp1IKipY6ynWoqoe4349eflLqaPLLwRkoD3vK
N7Q63+siTtfUmp+UjyT+HJA1uESSMTibi90LshmoWc1rT2PpuBs1QWSxRUQYylJU+kpRIKCSwwJU
hZftesMQB6Rp3Le0H61PTm+u9WSfTDhSD+qRTDkpkwdwefGp66Kzs0kZx2PqZJ3n10BEjhlN9Q1T
rUIbZM7vYr7DzVT15hfa/PUhjpW/XrfKKIXKOiWaEHwO+Er69Ri4TWKVQwlhTBjeCCa8z3zLKaMz
UhzjeXTqtfL4MjuhNM7hQYWAw4Nr2TJRwMiYZKuwtJNnFtbWBP2+NfRG+PgS6Whx6NkmDQt7Zf+W
Kc9v2S0QFSn5CAiU7IuDZCmHZNZBVwJ8V27dqTROxehE90qn9kj8C9qyXW8dxxKTjrwo1gr0z0aW
OhiSJ4zS32K7HseQ8tAEW05LLfVUhp57wCGwvelLpKMbZBL9TtUiLjY49708sIt6DO+MIBMFPKp4
cgddFrsT9ESinm7OpQUXtU17LdgnQ/PKHqWMwqICB8h1lGviUtbdap2284o5v4yjJo6R2hl+2I3R
pWnVeZNqs3Lz8lstdqfHeNQrDK6HEgC7TG5z8D5DaE35JXOdZGtbTXhsxg4b8Flfa/c+Ewo1Mmoi
cPkA4i0xRvDP4z7P3PzCLZdxqsrAcfx8QK/UqxN37YIos9brKepdRVusQwDSs9LmeFbSCDGcTdzA
gRWDndHGL9+RyBv3nND1+8psvAuCYoaPk7O2kn8u9mP5cWVdgcOFjQlc02J7HDBsSbPIyS9lY+bh
NkewagNP03jXGObZVHLkMF8ezeWG/CuiBHJQm5XljMVdZep4ZWfiG1vhPJ1Ta7rgM+X9LIRSnwT+
eW9djSy3SrxPnecE6ia0qHQghFvwcNUad3KBb2Znku/PFZ37IHonHBHXe6GI2rbF8ri4pLOl0Plt
MnvT160J/zoF0NYljEauhwd9cPKNEmRd6GtQTC9AitudFZmISxtUCcPKtT+KEpFJB3EAYxvkk7Zb
+XDPTReNOhOrjsXAoF0/ajdotM0Vtbj0PQaWKURalP9De+MEpnobK2QqHfi4r7Xbmh/aMjF2odu7
/crwLfbyx+8lr5iossuSl7pImDKZLbuJXVzwy5pBRAxWT/Pcrg5W3ad+kHSK7+jpK/vJv6LC4nak
lBZXpcUsDZTc6d2cUQpTw7kDuPq5GPUSkMs073qQpJvSjH6Utep+mJt+Xlmnz20KHJX/G3xxZA9B
PaIu0RaXikbeXYeA3xZqnn2K9erLy0P83GIk/dJZHBDEkCy5HmG3UoKorKbiMtVB8RVAcrpzUjFQ
A+Kg9nNuQvuXAz49qhABAGlHTwuJjyfdisZOKkHhp7g0cV29aSJszoLYFodh6u7RKY8RM3XH9z0j
vbKnPzeNwLrQ01O5XNGhuX5T1RimVk284qJgLXOI1TreWgMkWS13orPqoJQ/h6BCXn7bZ4MCQHYQ
ZqSXvSSvooBMD2QKy0sUi/ldYjvVrRHiQ+g0ubUPzLB5G1f2mjbyEjb6OHe5X0iZRMBhnJvXr1pm
ahCmY8X0iTLz24QO/5GTa9q1ddI+tJr1E1dV+85tlU81FPYLxh0NRWTbWGNPP/f26HpAUCAxkj24
6+cIRi1BxqUuLnnmaXtzssV3NfLoTA9Z/HX0rOB2EmJYGefHgVyccbIkBZSTIhFKxIuBBpTgptNE
mV9vkG/HT115VwsLXr+bjB+MSVW7TVir87fczKw9wKPo4MTexJCU5U0QlNWeZm90y8Ct1Xme+Rxo
VVP+5aDnJrJMxCubxqqw8+hCLweBJeFOW8dqjJ3ToIo4aW5wmKZsOLxyBspDhnSU5QZS5EnzM1Cq
ME9x4Lm0fRRidAWk2ldFiUkDyUB+1w8C+RirsVdG4cm7Epa0m3+APCLnXwxCFZqKBSE8umSdpv3M
cJC+Aa6SnrJi+BzLTc0Yp7VcdBETGALkX6onTDZaK0hVXE+3amxTY8jq4k2FtUt8aAJ3cDMfVG1p
lRvaeU53rwadyPae3k3260pWBJe1XRRGwD3B1F26rSdzlFOwcsSbsp7LM/e4j1S4YC+NreajbTKu
HIqLfRsoJJdLmkDgPiQXzFiUJ0XV21ZpWh1M5u7QCPiRg5Ui947BzRHsonH/8izy+HS/rSnCAcUH
iCl5OCT63uI0bErHLDxjMB9U7NI2o84NJk8QAbBRaCNRnMbdoDY4rkdZcZuWg/Lu5fCLQ+Pv8Ewp
bvLymFrMJjAEcLmN2HxojTnZef3Y3yh5owKHnLxtMurvrcG1N1C4m+3LgeUvfvre/wm8eG+jDY0u
CivzwU3SctsiffU20XX3/ctRlhP319eFE8NCQbxxWX4MMXkw66o1HxIvVT43PVRGhZvmfnKd8FjW
mXfOG6NfebWnM4ghRfeICgXiR6Bsr1dL47VpqIaz+TB35bDHLs7e2h2IZizQLD/3gjXMx/JUehzE
R11vdDRYqUsNmSx24sKebfOh7iuxKTS73uB+hgy9UU5b6ELh3k6aZJ8h6vG+RNF2o0dq87ZGt2Wl
BLfIruSDPDozGGSU0jZBDvpvtae0dSctjRPrIbLDYmeJOj7pLTzuuSzXFFqe+cgYZ8FfgfUEdHwp
bmWHWQ0abLAexl7c106vnYzQsr5mfQpSyhnrNbLvMzOJxg9lVG6tIF6XuIVCb71gboT1MMGqPha5
8H5yACjbAWGOXWBOHjaA5hp34pnVaSBBA/1Reryx911/T0zrjCTVhf2AfR6AUi/pbrxRQDgqO/My
B/Ap0rJ8MNVxWvNzXJ71ciip1pNGyqKSRNtdhw4GrL9EoVkP1QQFNrNrWrgmmuoBiMn9FKgYV6Zh
vLMc7IZolYt9CQbIj5CmfRN0ib2Liko9tmGzBly/HgdwIxz0pF4Sss4Nj4vJ9XNpSRpF1Grs75Io
4Z0pdmb6OYjVpva2gWEA+O2LLuk/5qIMrdeJ9T8GJyysaHBP0EyW8LVoMKiu4l72fayceJ/iwnDi
I0bb1HbW6M/X58KvUPQpIJ/iqeiAmbt+TzMhY3GN0f0+AVM7ZI7W7Ac9m46eLZBeUByY/V6qqh9c
HMD8BN/SV526lEQJDlxNFtvAlsCQuo5vZdooKG8nP8oRwsjRQ11RvW/rqLc/pXWkDYGvoBowr2yd
i4KCDEtxEWU6qrac+ohIX4fV47qYOrPWf8xtrsCQ8yI73SFEZdc3TtZUfbsFQKSKdwZ0Q/ceGKia
3E1tHrW+qQdA3hGQCHZdwA16Je263m94IulrjEo35W46fOhDXT8YGReQPTtWf4CShF5jpqm2T4Ki
67dWm9ef3aLq1yj417spdWy475BHqeZL3PUTsKSroN7XO1b0k3JHi1P2OHzAjXD0tTyPvr/mnPw7
lExEpOUNyexi4446wYLDyf4nZL3YuE08AdYNepObvdf0xLmf+ggLQtaaY62M+PK7MtMB0UOSoECH
CMdSZ4DaNl5T3piEfto74hy7hXGYUPU3/NixlSOSA8Wa0vuT7wqsFy0g6h5YP7KzLoayD3CDyr0I
21jFoc2uhJ21qUJ2daGW4eHlD3u9g/NhEaORWze1Drp+LKrraaOwhzlKVzehn1h2cCyLnL5+Vg7+
VGnxm2F2zDdIpqV+5Mz58eXQT14TiK0syzFppRLGMnQz99QJ0YXEadx0p7vQm4Jdzp3ljV7TBHxl
LAnP9yBywZ4CibNsfLexIgC1FAGvKYLkK3KHle2DFhO3+dx67UqK/uTN0D2iWgoxinIf/1zsjamW
UDSf0yGiYQzMEJRRmvttknmeP3BIrUR7MoTcfujt4DrF1oTC5CKaOpvhHOqZHflqaKoD0VAL9Rsr
Ckz6H5mVSjAvrATPmsqLMZnu55e/7aLNxBziy/5SbqBaSE93sTgHKreZ0RtB5NMF0VXEhI1k2lZD
7mancvTw9WrKMMG0W23c75GLyL+fdp76ueva7nWeXzyL9PmV2v60GKUT8uJZIrLl2fEGJ/KFY8QH
oWfduSurniF3ChyJ5jUphidfn+4i1SyM2yBusT8sFpDei3CkMAlZoRi69oFOqtgjLqX4ZpYFN1Fa
irehbQxbiyRkZQEtUw30jaUxD6uX16Y+Ko/o37JZbE2cxs17Qo9Gkn+Z8uoB82XjQ1modI8dfbpJ
kZtf2TAeZYD+czGi00TORbaHjCjlUXB7ixOwD2IOodJQI98kh2/fqTU88m0z5lOx4c/me8OOxvI4
ZqP+xe7y+K2R66L4Zmdaf9uixzj4VplOHyy1iDV/dPKpuo2TwvwMaM+6aE473jcigrQeh9agHFoI
l+NXdsPhtlOhHG86krfm3tHDVPy6HPzXX+N/hz/K+1/v0P77f/jzXxQ2mziMusUf/32J/2rKtvzZ
/Y/8a//7n13/pX+/6X80nWh+/OPyrWr/sRfF929dXBbLv3P1K4j095Nsv3Xfrv6wK7q4m96KH0i8
/WhF1j2G45nlf/n/+8N//Hj8Le+n6se//virFEUnf1vIY/3x949uvv/rDwbrv37/7X//6O5bzt/6
Pz/D6FuBe8K35d/58a3t/vWHY/4TzUGSWzoCyGpTSv3jH8MP+RNb/SftZSiykoYFoklmH0XZdBER
3X9ydFL2fQT9S4xHWwr5A937JwuVIx0vE4CgVLz/+H9PdjVW/xm7fxQivy/jomv/9QfZ33VGKu3r
gZCwFFHlAVEC5/l6OYgqVBGUV4KdVgzJLWYxP6YoNLaII9+acWRvMms41V0SnchaqA720ZfUTKR4
qrVR9UnfaVh7XUp7RNC/xXFmj/GyEL4I4extykDu28JtvHthIam4A4rjxP7QhUN2nyZW2+/qyLRq
ld9SU0pv/GTE+PYvq6Wh9t2ykL6YR0HZtfL0MvxUJV3+ue+c/tKZzp+O0MTbrMhV1Qc7kBW+G+UI
3yBMtQuF7d3UtrftzS5It6oSum9x9lZszS9HtaguAy3foPWHsgEk1IGevfXc2J2PsZlvBPisLRKR
4lS5dE5a8JcncPliY9XDuOmU+N6ZR3VrBW3vq3F9l7OP+0ptnKNAfJ0au0QK0tRRzxvj5oQW621r
FXHmz6HmbLOxTLaF3tgHu5hRCAO5FrXQ5yORHLJUrdt9X3eF5XtqIMqN4hXQ/vrAKj+2c4u6lr5t
W40KfCjtLnsTxS11NvJbzQbgVKP7smtyDyBqmNlvcug4vpprP4UyXZK8Hd6FdX5H4asN76p8QJeV
PL352DSmb6GSeWn5lcKn3JBqN5zwxJ3UCL+pVI/ZsrIo/9FOvWltgMFVw77RcRbxx6iL9K1syIpN
1FoflaZx280QhjMQWXWYNyNqnliYD+6+FBjafJwmLXonPKM708f4WMcDykO2MPO9VqnJXqhmdbb4
bPdqUt2Iet4CX7svC9HtJq3Wtxltty13hr3Wt98go6LGpbXqweJwokiUtvsoQ/MbKE6X+Jnm+Sg9
aG+gPwhrl+rlYPsVU6Y/DZ0V3YduGHHfov45INmdTR9wL9X+L3VfkiQ5jmV5IpZwHrYgqZOp2mxu
wwZi5m5OAuAAAiQA8lJ1iL5YP43Mls6ILMmUKpFe9CJiFeFUJzH8//4bQDRm8lYn2QG9LlgBdmt3
WdPEmF1tnaR1q5Dng3BP9MsLjDQJ57m9UNod1SxmTdp4tPKh69utPUFwDmM7QPxW7ZLOZqpKoFJQ
Zez5BIbS6GtghkMmkOKSMtQZ22uvOS7OUoyUTFOyVpvSqMWkMPB0NbY1h4m6vz2BD9wr4jkLGUe3
PAd0y0D3M42AxDsc0cCmDNyZHGpZeHzcocckCx1ww8j0xm7NUs0SnhRD7Cai2PqBSfrvAfe9DMZT
I2eYWnJMcIuvVERuJ2Q2E6qKcxYw+iO2kJFjDCJ3vmwsbqMBcSzYRwzO/BwpuvN+NM7rv0Nsph3W
9Oqg2uXSldsmTmkyDLtWDMNTvG0rI8g/Xy6bQ8wzaXH0iNNoJncPgiOHOTI3+UoiPpitZM24EIfy
rHIb1ycv9PtHiL2zp8b45zSU4UCo9NbTogyobpbfjNGgJzJORTeSFqMDeA2mBppaO8JVegVtqNsB
tNL7HMb9EPxkwF/3Dnlvn/7kIfUSIyndl5t2SO6JmUtOS7iIBx8ySZCvtZKXZhxZSLS/DvfhMi0j
kU623n4GvvRlmqARu0xZ15MuG7MEbe5axk2c77jXN783fk04VutcIeAC4JkV6YO3Nm1EJq/7XdiY
v3UFDCD2hrWGLO0SDMRT3GYkp8LV3tCyR+rMZ+FEcZoApVS6gxXtJFpRek0UPYMkYE+ZZ/Te12G0
71mjKh7kFqLGiQ2i9lYkrG3dWPiHqZAfV2bDqUDc1A3MAZqVYKI3WxK7ju9nSRNHYjVF11SqrsDR
NytHQnhR4IXDtqGz9nMGNaiMNCRUeLFYZqyrx9Eosm5uNDeeVAtEcSIYBmLTRm0E2MN2Gpesv+VZ
LN94pi3UiIXei6VVlW2YOkCW+xzlemkrlzyjT75OI3SDGpw69QI5+l0noQ72TH5AQF4+kBZKWhSa
bzhf1UlDAHQGt7OMfSP0oVnlJeuBRkykAyByzcfyHQxw1NzQvOon+PQqBzMwopOwmtNkObdbpm48
z94lRTspkvMOsR5rHDJW9hi3pwfJWPogPNgYRJoN75DLtC/bApkLmcLwPSqmB7judGRAEhfplXzB
KodNockeQBZAIxzED9Dvrz7Z2ulCi+Sbr+IXRM8JjDjRUVaIdvFvkeQHr8qiGRwOin7cJJRMwCdL
O0UDtMvxI66o/MSGLqtUE7vL5Mv+eehD8NXjvK8jz5/OMgBlGWxImBVtVKGo5zCK/EQ+QGVguT3q
YKngmcvJrAZcuazXJzsWAwFKs9aQUPfIqzKmkkpFMJdEDIIhEokzyLDY4rovuCJU2/MYRkjqlY/w
GNvmndUIKUyx2yh9nQY06WC4wxeSDGmxo96w7+BIXE6hB38IxgRsgFiwfGyBGZ5neHQd2RwOdwiP
GL2Sg0C9EkjxFAKqwPjbylQNzzRjHB+y3XBqFnBnHR+8YHOE+zAVKWkzaX6CURX/XGf4TkM9GMF6
E6mi61PIWdATxiEqIGG4/DQZNu4uxhx3KHNoc35sS85O0ZCCQ44B3Ks0QTSd5pndYpqEi2XT1JJM
d1CnF/7ZsQZuRrY9uzzzCpK00OtxngweScG4eheAdYISUH6Q7wAs9/fpukRxTTu/u8yiT+cbP9DO
EfhjngvoRd6zRqjw7HR4GyjB73U37vk1WJJ3w8+B+xUzJupK2iKYvgyHaX7emPAdAbp0BorUw0kF
JaKoMRvcSNrzZo+EBA5wHrYj0eJcUuZND+fTsANJG1cl0CzHzlMbPTIagjqPZdJONXxSi/vWx8fZ
MVipFYR2tvtqglksBOwcHhIIfNVcImyEyjKXIEBUrOjx9xBhrEQF1VAk97NLlwX0Fj+eSwSQDc1z
M6/ZdzeYB8r9GfL+CIryYyxRWVX4gnNINniGjj9imckGCdp6VLuiz7PPkFn/AqPTrCcxilJ626KV
VJBncrYQCUqmQ/blNafMhpi6HLhi3oYRLewhdk6letqb2LO/eZANAgeo94Mh87VasZQOnvbDHZhq
QNu8eTDRTidjemdCbFoYwyAWkDfndRzzk+agMbHRvKq2VTsZhPCtwmHaLmVQTGCQswEpxlhplYDR
FdI3EVTjxSlf8KlG+eoQENqUa+q7oMIM614H9DyM4bqTY0JvaB+anUdzr62GfBFuv8nF86um7X1Q
5ft2LpERsMIJzSVNRya1bUdk8bCT5W3oIetvOsxLaHfoBBUJWPfdsTglyB0KbwGXZxe6Ggvi/dog
1caDZBGKt8F8AUhSdbR1+uL3E/wPUl3xTPKH1vWJxkbA4B9E4JtEwCMHXxlFe9THlzVK2n2xeE/K
+aypTMb0iUGvWnOuXsImRST4JtqfW7sefNEPCEjW+kdmB9cSw/PoC7I+e1jyMfiNDysPTcfTfWG9
B7QcriBsYEOOGpy+QrrkajDaio9pCnyza51m0ODY3L7g5M6X09xSWIklytZjb/OXFvd0R4wPtk/F
RWO/jIckqoh2/YfdrAHZP5r31HQJ4pJk5B2LMeo+20iIcvZX1ZJQB/LnNg4BggzA7kgiVDH1wKeT
8JZ4RDC1ghXc5pK1O8NWFyclaJvpVhWWd2+bM5ASRplZT2bj8FEb7LIVx9yTCIShXgBX1W1hM4Zj
i3gO0s0UEN+DOrHP4Xk5lNbCl5AgCDRtLnm4JcmlTeIF4gUxsOigOAZspoicLddhiofbWDWTK/mK
44q06TgSCp3hXOG/M9GTy66jI1APOa89OYGrbJvCRiHB8GTaSFTM4bqHDFOWcz8VfwhXDAhylldh
7tIvbnpz34FtE+9ai4rP1g322LAi6pap7akwCEb9UF2G+jqe1BEnge0HUkxy+dyQTxgcFhj+iLPe
2EiWnnulv3gIQlKJmB46JHj8ElkbMoIYJZShK42T5zlOGArLJUtkLacOF+/q1ks/xbF+xj0CImPn
N4rW3tg9BSzsxtPctJvZpTCimfEQuFa4mqpZ/5pa5F/urJV3hZX7LGp7KHJX/ZYmwdiVnm7z1yQ0
ONm5giUl7gmt7mQ2ihtKWfLVI0QsIwYRRO8m7oa5bpEEmOwE/EDmXa9RUPVK3WOIj10ctcUn69Ae
lSiIH6CeA6VvTee51g2OlMosCQIeo0E4+GkkNETdWXgmqeHEiiAMOUrm7XxcXi0JfHz7vW8FfDlx
qyIiahYc42oYmKUlBA1ptpss5xYpDUVaNp4V8W5G15h+OKOnuBbIEkWsj5zjHyDbpQbc7FWLGgbo
/UquYXEPPWCzadfC2HY5sxaavtTMDaZ3Csp2eBP2/W+FaPVuNxY8eEEFo1SpY3MtkxpxGIwZbmnf
jF9uzfKJBB7zX1OEX6LPMu1QnP1YjPeikEm3ZxiRoIqLRlB//MjsKNjq/JKgUyuOHKRHXPxapv5b
UXQtiFKB9C4da9ID6NX0VvkeayB7Y+PL0LQr263NbB46GsxfCvBkKbeI/tbDZHYiWFOSFa0/YLU4
VLMYFUV3nW+hanLBNDb4dyZbkrYNv/VdNNnHxMZd2QTJFhG5Jb6pKJg7eT0zOvDLAs/JCTVphiJy
ajV093TJ0R1Ri9zMHTTQ4VQndI7pboGP/SvCOtVjsdElRYaJZYfI4BB4Gwvq0xPkglajrgebs2qh
gVUlT8JL5oEegPTKU9f4Yh9IVDUknVx4bwoJ/eZK10Xv2wRVAcEcULjLUABbR9DJ7FeBHtgr32bX
nwrDPHHUyExG0duuWyW6rWnOcJxBE2SViwBUW5ger9WmWPuUQ+++Vm7CwPcuitk6kimwqT16xs8Q
hxCOcr60G5q0e93wgldewUMFoVLEfzYDnBnh+OzTHepcXGXayvm9iKnwyLx46Y3jeViDwoqyRnXc
e1jbTuOWwhALN+H6mF4NixZY5FU0jjCw5Cy+hfVcegQSo+9VJ66GMsNIOi8d3jLE5Z1RguTHAv3K
E1xp2o+ugQMb5lF5QCI06bhLrxGYWHBmaggS6JB+lIfOVgJekmcjAx9lTj/WaTjoE0ydtzsW4zu0
jt3OLYbXhYeYKIrjoHIDXdvbLOLxfAgDDGOeOtnFv1uIITFen0zXHwruCeSiTFkLoMqYAD3XUKhq
SJt0uM9ntsFLoBtTqGPJnLmh+PIiDCYFztVJfBjby7OasO/uMukl/cEyD2w14g/LIaZ5DfokrYBi
PSE27gmGfa+8SH55C/VfbZdhTwbTsxslABxP3Q8J/ii/e7B+c+hzTHZyyte7BfXek0SpjXlWcqGy
PyR57iFWp/kxC9x7UMROpv9C0YoAhOmh0PJRhcF3H/BzuPhZKXhfj9p9hq3HQBeZjw3dHjFWKMis
u8/pGkzmZ8mrB+0aMcl4r/IRvO7+PVHxE/O9O4vY2PPY0BaQGuh2aTve9U5fGag3tsAiU8H2mYzj
O6RofpVnLNn1UmoCxcFM2j75OaUi/NUhMxwHXYEhh2o+XSjqcRBnr5CAaArgKF3mymRpGJkLPQE0
Cq8LZkbmBVpqEmhInaD8OfSSPfu9moDDoOrEav+2gO5JYMLHlo8/lEZHlOiNrKlc0J0jvLphQiP6
WqLPOfjcHxOG1dTZ5KUY5DbVg1wX/IQsVXHzIrYILIhNnXFB39JV4Y6L1pkUm7tLpgL+WOkjQJ3L
GAxHO6TI7AXu0SU4twL0FJgOVXQTBzn5+mg9A155yHeZ7248PdxGqOGp4CnZUsyRwUiGOWx7tqnX
XwbJfVQG451vOtQl6TXiI9p2QrFlJyZWHEPu8EucvEPBpRH8bEibDLbulzyt/Xl+KdbsXgXFCPZe
c4Zu5dnH+YTRACJpXqY5+Y3ZVnQOMLg6WYM2F6DNdOOJabsNUneLWiskY5YdchUAR5v9kqf0uxni
BOkM2yfm1+8BzC5q24njyDx21mNzb9wIYW94a+Y1fow6zCT8ZFVEQpgF9c4ojxrGKgdkAxiSSiBU
2ZJHBH2PvAkRvXcE+eGtaL2dlPiBuP0JCtcTwpZsSTfPlsGU7V3X3aogcce05Y8jZCwVmkiKxTex
8+glOqqj6zeHsywkYeYL0Z8xCWM0ggi28cnYbbKC2zslYefmIyh4dzAmfdr6DjCSketdIcz6peP8
CA/nH1B0fbBxOfWQHe4jsd4BTZgIDJAfA1Tv/oZgk9WA+dwj9CCSQXLgmCid2yBGNlGfwMNFbwvW
mdnuEhfKg83kno29IbiGsJxwepdd2OsnPEbCFhDb49pQHzIVfE4dql+QzC0RUmZk8Hr/kOoAAYUq
vAyhXe5yIGpkkeJZpf1jwun7ksP9o8ANjmoDwIBPvzvAMKLwL2mPypQyNuO9MlxDS/GgczWcxjYe
UI10CCHr0Ejr2l7Ts6FYSd6a1Xc7ICB3c5t/RHS6GYPkA2kHsGGGtvVaFy1lVzSWYGr/rkEcLBu2
3eYZ1OproM9NKuaPojUCinV2nLr45M9TTpAdNhd3CCW06CN5GtKaTXHrHTRCUpMDcH4ApUMCBtnP
aAin7pcqArvfWlGcmQy2Jz2OPplkGz6oNo+e041vZzM0IXyo/dcCbVbdJh1oqTDvqZCLwNvS6tUe
LDwbXhHG6pPBrFmdMZXtFtBVHzVtt1MkaY/t6bzdsgL890OVfS09AA3MTGojURa1XOKmMW564jTo
dwpmEGDZtTeZteLYDFOwyzgfyCwBvnF2GsX4nPfbA6STzw3qfDItU3ZjEFuLWDMIv1GQhjGcAuf0
Ar9nBTFjSquWMUMSRBCAsNdaXHHZcyDmqQTONJCBhcHNhCLlkPcIHvXbG2zclAggcwS8pFflb/wo
NOsP/dxsaF34VhmZ9XXAYKnaz5csAjrRC3a3cP9lndKDr6WsYsBnNxCpT98eRoGHZnEb5sy9rXIV
n9mgE8R7u+NQLEebuZPue/rUyGU9N7CmVlUmomOTooOkkdBvcNgEZLjxW3g/H3jbi0vU2blWoRFn
hjDzd/il/YzzLSFwLIejQT6/bDDZfsYoyK/aSYqdzdXJcQe3l1Y/q6wfylaFJ0RJEskQQ5JH/fAa
sswRt4xfjdd8ST1UFtHruz5xc1V09rfAJhkFRmzE68Z+x2KctBu6RrSTEfANtKT4U0VosJUW3ey6
JlbEWsSxoiv+xZFplEEw0algn+AcObK4+4UGBxe8hzTdqUeGUfvmclomwfrS9BM66GZ5SWOZvoMm
EO2w9vDjc90MZWHE5eo0sMHu6JdNtn3rsg/KhtcFLxReRfjN0xTu3SqPsUiPTtCLodt36Ju27CeM
9yvLIiR3hm5pjhiI9aVeCoySAJrHcJ4T425yiCNNxmFsKkzX6GnBMfUj8pc3PidznU/5j4zyd3Qn
v6NtuRPXHIspnG9RF66liRIgOktUgvFPq6EFYoM/8ylPZzQ8SHC/KLV9xjEOoIVPGSiWYodEpYuJ
cqTHwKU2/Ow4YkdBCIwc3TX5jDyvcYK0BkAmG0i/ZLqKFfpb5hBEU0INXFzxtuzOtjO+Zo5uAbZv
yRnkzrx2s7cHApPVTVuMb10+ppcCX/lX4lP9GXjJm79pMC3hobDm2NUd13eIVfY8DBwTyirM9opb
VFxDdIAhCIVvbYyBeS0tXkFJBVU/HOSUDy3nO2SR2pNpBpmQLc+2F1g8r5xYRI/PGEh5KVtK10k4
vntRZ8Y7A1ShwTtOtp7mJB7HmT+abXJJvQRq4Tt0UrZ97L0w6cpkxrhmTUx+Ujg6fgtA+Bd/sfw7
TOdmIdB8MfeSiM74OBGy4ZBPkT4JtdmOLIF1ibjgb5e1dy0MZJIT3I78XQ9sqyGtmKM9UDMEMXUC
Sa4NMmQpyz/Wvr8ImGL2sG3CRdohT1GGawmVfQd+yrgLB5HvLAzTIgIZnLz18uTS08H7ybDW7gP4
qCHxSyPBZTW7wlJAzQjohV33CSNiugsa7xeOm9thi+oum5NK5w0E1u3kKjO25UApjwEgFKLmiKH5
lYS2rbB14sqBCvoG4xhcAou9myiHOHtsYGO4QT0ro16i/sYKgyMuGNtNgpGJSjzgS7/b1N88foaE
PQhTNJvRaFFTRM1OcNplgkizgW9DBh0Jg80d+mWSiW23ABZtdjI29E1uQnxxmLYZgrmzC0g7jGm9
pF2Zx/RvzLX/F3wG+T08zer7ewah4f8DFgNIBP+CxbB9q6/P//Wfv/ifaQz4n/5GY0h80BggKLj6
D4CyDNrk/6ExxPF/QCSWgD8N4hb0Dlc19d9pDHHwHxBbQOzsw8YMmWNXP92/ExnAcIBIGbXV1UUC
QTCQHf03iAxXgtL/pddcbeHhdw+aWojo2iD8J17t1sIxdkVKQ51tIzt4E/XeAeX1/yYV7i9S1D8e
AxuKqy1yBOMtXPJ/JksMhQmCDcO+WsBX77hijlWnA/rDNFzt6xrFv2xo4fKiQpxSeljvU95IJM4G
4jN13XwBGtjwah4YoJBEYNd1s8GIlf47lvGf2VV//EwQ2vA7IhCNwG+9UqD+geLEoCHWoRjCOoli
vXdjO2jSb0Vzs8zuu2k7emE5JjwzyCf/hlX3F/P3vz8amCIEJlcl3V+JnwMPLFtzEdao7LpH2+n5
dYZ8q2YRxoHbkuFiHWf62dMGHWDrz8jybPVrvKCp6lNVB51Z/w3F979YGvBDh38WlFVYbn+1k+It
tE8+OO/1qkIYSDnPFzuElvU//2G7/J1a849Umv/qMUWCyct1/V3X/J/f+aSDuY/17Oqx7RVQMIDw
SYLp///gKdgv0DCBvoiQ1T8/ZUwlYOF8cjXrtqLsWuntcp9+/euH/Jkh98c3TOHbDS0alhAY23+h
BNFJ2LwQbIXJNo0usJpdq9UM42MIHRrCfimSV2EqVP/rh/6Zh4SH4gQBDQnCCB/U2n+iIIaRvtKu
aYiW035IMbL7LQ8xuiyG5iMcB3jYr6Lf6T5CXpgZkx//+un/9PWuT8cJApc7FEZIfvzze9023FR6
KsI6hfFwUozZfUrN8vivH/I3Rd2fjinw7q/0XeReXbmn/l/Oj0aiIICHI6+n0Vsrm7T2wtMGRlZb
1AG+QPH9TosVjRXmuRdlo2a/hX2MM2brqm7R30Xo5g/pr5hkTD5mxOQqlvloFnSnHU3sTStsd8JA
E2gmEwbZNPgbZSiTwVrJV6RsBRA6ELot6TudjAXZQvggQ/Q6QT3HDatNkgKUwVjPAPNs/OVlUSur
1RyFN1ol3cMVYy15q9J3IcZtz3mRlQh65b+zKfaegQKvO7NYU634zGspcCjXfEoNTHKy4dIpnpYR
PBl3CfLQ0Cd335hSyW9YNKKhcKhzMTNaIYyjYw2KM73t3agBtzme3fi2K07RBDokmU20/dpgu3OC
k6Q8tZhnvGjsf0AcHlytwflOGWnwpnqSSxm8Lym3oAsOryaDRmpEr4L/BgzjM+/ZWLbpDLZa1lxH
cisgJNmEKHu1llWOIceu6FbzCjOK9TrPLipv6+JbH30AsGhtts8mQEJfrLS++rTD1bKUMUPqml3G
R9ihmTcddVDZTEwS0O2TpGKpO+Tp0pB+7IB1rnI6oqEDKjAjYj6LPYFw1QQmCzBp42XK3Fs7Inkt
jVS8T6RrDhKHOMEtHRyVN8L4lKfwrrW5OS7xgjEIfiiEPf4H+LPbPajrSEeJimpMvfkeCWcFMKA5
rWd/NIcxFn4VgsdDDX1aF++xWeb1OPk+AKhsRVc77jamh/OC+ODYoNmmfg/slcr4oDwTAoQECXx2
MStbuApgNpEc5lW4E0csZe1No/7IlvkQpTQo5YIVJCm08aBYgPtdLpa9dmgytfBvFhaiIQdi2MTJ
PTC7R57yDcJyJjG0a4r7FFTd4+jF4XEYu5t2FLfBwJMaVGZzgHHHB1y8Rz7+nKPujJClH0ODLqZZ
5xP1h7cEstZj3uCNdSlSIII+MVWIARkBlWktE3CDGUgZcNZpVLLUTF2NCpwG2wogZLJJMs6OI78i
fBohcziAiuMfiqVoKhFDF5W2HqHr/JCvCSUx7IQr0UZ3fs5v2WbDSvlxD/fbgRMpMA0moeL6NqYY
JOugOOqcRdUyhNuj9lx4bCdD76kSX0hUgEvfuphL2LamHkTjkLe+eOTKK6nMgCCXvl8vgLI6ggkg
CmWpzUGP0c062cMUu3ft+yMiG4Y3+DU3IDsmd3wbHjyMK14KsHPuQ0Qhvhtw647oJu4w7iruhz5Z
S4Z0ayTPKCTHKPMrgX/bGmX42Ym8Txu3HwT7RZeNEmQYqgpNpa6Ml6gS86mXMYzPY+K6Gyrw0org
wzBp4DCxfqKrWStvyNEqy0OgAwNwDITsHEyTcH6aQWJD6wXjQ5NbbK047n/CQ2YPeOSmmaQPdGtE
RP0mXz3MEr08x5DUtlvVdd4httl2q53302sjWnZDASOwiEfr3YqiD44Xa1RiVXGy+lha80y9nUv1
F12Brfdpu7dF+wECwd04qtecgY2TwukJwQsaG/R6CK7JMUwwP0PsDodVPnggU1bsRUDBIUy9Onbr
Q7B1x2Dakt3owRzJrH9sp+7e+WNehjxKcB6AK9EWOMB1ttdqPtmJf3EOslq2RKekWbaY9OunmTxk
EMSYSEl84lEuoBw0igi9vi9Fdrug5awnW7DKVwmt42iIv9Le1/gdcANnfvsyaP4GJ6N/R9BHrYgr
78931TVkFuXu1eUcasy/3FUdfKuBQ2eyLjxvWyEztXLY+c5gPJZ0mfcNvKfpwKFVsCk4FqmBebbE
BBXo1BhOdOfmuX1krMdaoC6CbLXrx/HLAuv4pAj9SXbgbg61NbN9XuB09buJgUOUged5EBh2E5SX
k17Wj5UV7ZfHNr8pNXLUUVQNDe13zZJcYxvn/hO+gEhXc0Oa/BwQ23rPZIfe2vZe4Koty/vfWeeJ
zwVIDhQzYz7jwXyTU+X7fERf32SwPTXM9V9YcuHd7Pnq3k8aTGZC6P+THWIy2P04LiM8yRtEvhvq
LxxaLRicnJg2NinXrcXYI89hdFlhwCNuQcvKHzGn3ZBmoUMjjw7yrs/Ws2jDYcO/fdqlcw0unYRt
D60f0aX2J6Cc1QhjjLwqYjtlmAxYUG4alGKa6P7qLAl73/En7bMJlo7GC6FRVQMOs5jO/V0ecxhQ
AhdLXqBb68AQDWdxj+Y4wo2SGI2X6eUuJ00XFmdPtBrqmtA5YPdxDA6hpj7SKaYZonACQxnzGKVj
1ldg1cWw2Qsz0HTRd2Ha0fstAFWYdPQXFnLEC3upAhFnDiM3nxBOaotaRTZ1Ze8zoDJSDhHofwMX
r3DjD2F7uphCVHAIvVo5hPAAILTpMS+BJrVfb4oMrnM7lcz0gOiyJCjhPJsBT1xil2KcNRUrfNiW
Dq4M4VWxBoKWXMs0o82vJBtMC4JaM4EpZ9axqIDysW/oeHC8wzsQaJsE/kPyrhtQHLQwlb+ifj4Y
076VPa5tsKnJzMGWOuAf8wFQJkxvWA8nxXoJcVXcppvXi3OWqJzC5yUedHDqcjMMrBx8pyjc6fgo
KqPdirzpJmRHbkKz/Shy413nkhN99TRQDzCEIOuqQYOPTzydYlW5LogccG04IJWYysRRPfdueVGD
jyN5zKh7sgZOEFWL20CSKbFIZ82wDh4m6L07OJE2PWynRDvPpUwE6HDbqoNaqi1s8AIb34F5lSoc
6BDVBhhd5I3E6hLqKR3Z/NYGgfeQgkv3hj+yWUrRcvFzQbP2Oa0dhofrlNxjyWP2ZjyWLIc1zNxY
+Q03d2s0DSFZNsx6y2BRCA+RaZy9NxO0eeD/FEoQYzPMvXFwMgyYZtCL8THAgmOLdfhcQtufmiU4
3Dy6gA+mo9a2dZ8EKsB6NckjazKVYngMljFhBqK7HY7wLAV7seGvHobvwGuZWhh6ys2cczCAPz1t
NK1cGuIKi8ElX7GHtPcD+TZ4EVDnOVN3wWRyMoJpBSy5GWHhGCSzuMsCuEe6xgvBqkNpfR5EJiPc
Z5aO5WTndiN9XuiZeDCkuajCXzHRsXMMzkqj8w8bDQiTwV4B/3jOhLkbG2EVgVOKSPZ67jFLjukC
HYASUfG2+RnvbsAOgoM3WGUxbvgtbQH05SPodmLx3RGFSf6ZAPB8gZFsCNJ70MEEhVkkU+5wTCQ/
+pWDKmXGXoo95iEbDrBl7kk4g8QPMG3NfnVIxaqdp5B4i1hp79auPn3dii5MTwiBh8wbtPDY4pIH
DfrkYg469uaaBc0CcziIVqxDexgCVSABaFNA/OGAst45G2pdYtpDH6ZshjfP7Bt4bJkBewZDGCge
y1V1ygfRwts2iNoZkipcH4dESrSN1RzABIrogsVP/5u9M2mSE9my8H/pPc+Yh20Qc0bkPEi5wTI1
4Mw4ODjw6/sLvW6zUna2ZL3vTZmqyqoiIMD9+r3nfMfxxlRsZiYYt4u2luwGAw0RRAWeymv6fG4Y
gwjJzBV4U1weZk39iUzgomVu6Ww8Rl7mPpbaMbIYBESYrUU4oS31AqlvfDl37xGqYmaDqS/LlTmr
5Y5TRv4lSUVLJOPoOTeum5BZaC1W+u7ziBwqZBLMdELUxXEEzwydftR3ddxfFiv0G6Elaax33TP6
7iDlZbzkRkyctTpGONrM0fYL/S6a1qiQ3Riutw5au19Hfp2iBDGm6L5uFseJW1/abEf40066bOVd
GBniW+sa7cM4c3CJk7Du3xLMAoeqCF3kSCbAz3iqvVHFHVf21ZjEYseByqVEOVK2T7OdKbEZrbLM
VrXma4Cn1AHKJGDA3s7qVfLNlpP7w7R9bKqOY4y3KmyMH5FnDCUnPnSka+SPehc2KTtn3Treq4ka
SG0kso2XipUfO6spx2aDywMddR0mS3OqrM5/XYa0vR+0yrpVSZA454Q5lLSukQ7DywyiBQXtbLE1
BXVGf15bVI7lnLCOaQfU946ZW/FUcmjQjMqmNj0ENMduMH/ld50pJPsAMk0UTLXJwKYtBgt5oTUg
wUwpX5ZD4Y7lm5P20zbVZsYbkIZsTASAoMIOMvHE0CSltPLJBd6whjQl74hjVQfQvPgrCvAZbVws
IdOMpaV9tKKzsmzkLPSjnRn0xsFwNvcIxC4P1uUsg+H6EWGjvlf+4BDpGlbVrVaRpt5gYw1WpMLg
BtE+x6Z1lpXluxhJposbTO3kqvdd/1xg0bhx8tx14i4AVsagVYzZKov0hWJLfM+d3RVBvyqmy4A7
QmXBGSZNsBsXk5jf25HQEq5tKV7UqDjLTIFiRzeM0cX8PI6l3NXIKcSjX5Uo3IZcfDUqpv6rNDfG
qyoYSu9Km6G8LmhW3HdTjXHYthMEwQAoBhGXg1sm22pEpherqWxkjFsqfGC7QOdUhGnvxEZAE2yb
+VohpTWGfhWYQZKsLLvN36ZJo86scU2ELxyMsn6dhNOyPPWJY9cHL+vTY6Ct5CtR1XkBSz9Mp1iw
Qc4bupVIXnKPwekw5Mp/CcPBDTW/Tk1GcJiP84oIbU0LYgq6fqssOwFe77JTV0wk7+DDF+EmoIAY
VgwiVLO2pRp5pCnids4YSWOTNbP8ingzi7YzLIbo3Op+MdCcwAdZMe+5CIySwD73ALC8NUYmGP8V
kONy6/APdgSmuQ65soyLkWAmnAsyLX4QzcdGqCt8tqtGCOagPvUcYmCjQ9kZ9W75AwU3C4hdoCO9
VC+o1VMmJTcuJpphhfSz+68xxm+uzH+2I38l53ws350AtqqJV9DG3vd7RwvX84TdM0Wn6Hr1o+2m
ETJ4L4OYGGBwg+vhWo+tV1mnHB8ZBiHVbYaqHSQ685HXpYz68CAhBx3IgSbH0WPqhCCgN0mizo3J
+p5n4bT+1R/7/9HLf9gcnv732cvqrU7Lt+8/evFP0+nlv/n36CWy/4VJlM6hQ+oHVAiff/NvB2kY
/svEC+oCKjYvLnKPvuV/jV5s/18+gzaKSRhbtNsuD8B/e0itf4EuQDTPnOSC5jDt/8vo5dIa/ceD
dpnuXLq2YFMsZkP4Q35/0KrURhtmRNl+yRt3S/2bM+WHleovdblLHVSs/7g3nzTaP3SnXVAtF2gw
gT8B0DLy9X7/vNqxip66O92zHU+xa/XJozuK6jAvY36eQ2GebDzkqz9/6KWv/s+LvHyoRbAYplvM
vDDvf/9Quw/1MDZuulfSM059WYi1VfvOyuCPf7m+D43wy/XRuWKixTTtMrS4DHf+MbypycRaWt9G
fYSo+hQtrrHmyOAykS+KLeIoFA0q6He//iRCUz/9+Uo/fDyJm2AmKflMxiIWE7tLp/wfH+/R3ULd
Fnb7QuHj1WXlbFWzGLc22yWNwQYnV6iEe837L9/pK/W7P3/+L4DFP241XwAcnWe5xG8CYebB/v0L
FHr0kNxacp8Mlx+5mOwnLMDZa4FUYo1emGoi6YR71doSyYAcdkgZPY7Kk+1TB6reegj8YdqF1qC/
0Agq03+vUv/ryvrhef/1/SD9A6S3vQsL/sP3yxoPX3ppyr0MBcU/aqJ1703+PizHaaPS2rj9yw25
jFs+3BBSNS5YSPCMoOc/PPBGp1BhKLI46T7jZnM5p1grrsxHZZo07r1oZH6fY8Sh3w4LJLRVwhEi
mE9TUxTqL2Ma+8PrF5L6YBJ6y4rDuJWI2A/fBgFI013aHHuKEMhYbZdGzQpXVX+UxPlMK6cTOUpd
enfZ0H738aXveu0vm76c3RybYCjuGSGZr25jdxnN/S6lsgNV95yqoT10qJKoGanDSHJQFoWcDnnh
GtaXU1VL41CJUGPGopGxTcYmOQdWZb7++Yb/Ao3884ZfLpGDtsWvfHkPP76BrVIWfnoUVx5SE4Ky
a9k7a6Xa6ansfPLFgnZ6bqBNX5QQVnRtliicJF0nYnkYtxaJpw54s/r30fKMWxTd5UPpDSYAz9m/
SArLh7yw2q9QFpND0A/5d8cqFdJWZb8Ni0G7eqqVNnHLjc6z2/cmusB6QXNajdjl06h8+PPlfhh9
/fpBiQ3BpeWzxEH/+P19M0adFJiRyv1yaUlixy7ifvb+llrx8a3hnpLxyY4D9P0yX/swHg2p6IeJ
x35P5yH9YnCabhMFcL1bvB/hxdP254v6sF5fLoqKjXAbFjKoJh+5bgHDPLF0fJxTNemZaeKRLzbF
OGv+hgX85H1gY7hssTwyPpSc329fBdsxdfq+3HNCSM+Imqen3DfLh8WQ/XFwsvKhsnDu/vnyPi7S
l8u7TGYBIAJzNj/mmqFQiMxS1cjWXJW+q1yH1L2F5E1kBmc5uCt853lGPPy1UMiuLkqcv/2gn91h
jy/B5NaFZRVdfvB/7BOG9oN8NIt2j03GWGee2fDcDDUNF9urkr/kuH3y9PBLMqeHmcOE4FdCzz8+
bHRy2ltF2u1bIygf3Eyz0mY62DVUGytRKvXtz/f3Y/V8eX5IBrCZsNNz5QZ/eCkauDOZjKpmb0q5
LLHLWQiXUNBwsHMJYMFdaxTLrRWk9VoYeQKTuQmz02x32J1HkYX5oSE19VwnWf8++N3wXtktSjqh
E8zomW+cElf9DU396S9CQAigNR5+GG+//yJ25Re+LRi1zEBgVoVBZZIEZX0V0Vp//PP9+eyhJyYi
Qu4D0gQd2u8fVYeZ7CWXRDnUJWfL7q3z0E8ah74MMRIW9ZVwSNn984d+cn1M1C8DdHrQPqSo3z90
0a4s7BqF+cQUZBs4dXKeCe7d115i/CVh6pP3C04Lcg4+DHTax7D1RsxgNDGnAoLQot5Wfp6fILeG
m9GV/d2grPmAnVWleBca76TJCf/LA//ZtfLpQPMu6E2i8H6/VlKEAm0wFd5XLhpD0lCJqpjb6AYp
aPQXUdPlUf6w2yHnR9MFbhu66cfSlgIdz6yAU+ayZx2nGvVi72MsYs68OM8p46t8HTYL+AX515/0
k/tsgd2GhsiH8+R+eI5kiLPJ0367z6Q57hw3ye6FpK9MRwORUr7MrF2ZtqdyhW2Td6/EjL7+81P1
2aMM+sYDgoPa5X/81EtP7iVy0HbvCpPmv+37B60Sc9Nk/V2VGrBdS7v8W033yc/LioksifOZDw/x
QxF1UZYBe2HxTHM3uk6YqFtMTGVFw4gIte2fr/ByEz/8wKiS7MCkfERu93HxbDkhhSh6mj28uug6
q7qnsf9rlfrJh8C44lkFjIs07iPYsoqcDjGtYEVI6bGusPxFkBpS9Bt/vphP7pxtsu+A74LfFX28
cyX9QtoRiOwmhifPRUY2BH1levtj4dTtX56NT14Nm72UM1UAqsz6eBTpGl2QQ6kAU3DFu0pEmb2O
TCraxQ+rK3pWxi2cHjxq2vDf/nydn91PsHQRMYiEy7EC/L4AGDk7lJrqbl8WvrHuRvfdyNn1/vwh
nzz7xMREPPwEA//PPTwCFhFMZlDtpeHxGC4UDUs69UdAIGBkColCKIvSvxUvn2zmvOtI5LgytqqP
B6jFFTQxy6Ta48F3n+tiNm5DJEqPodPk+9yv/vaGXxonH18Ah5MsiD12D8J+PpQqKaq9qlz8Zp87
DgM+JnSJXOXARH/yMgRPLAwRA5go0k9LGya3Ua1hG+JPRa+Qern82bpW+aBzm1NAV8/BzmiVw3hE
i3fPzaj9C09pJ6YsYBIaygiTEooOONR2/0jh0r78+Uf75A1Av3nxvbP30r/5UJo4vtkrt0bmYbd0
fAEi+M46QPD6gvF2/EvQ3yefdVkY2RhsfivOnr8/hYEdtuFsFxS3vkFau6WX7dIZ/S669CL+z5fF
jIEdyCK0iMr9w443m4CvZnsu9786Hj3W1dgEkrB2E5H/pZD41fv8fUV0OdrRZrjoGx2qmN8vCzKO
oc0p4eWaUk7UCtIg/QISUqyuNF9rhS8fk4PXLDeqnNl8hjn0SWIoyofe0DVyfZ6z2zkcl5MK2uoJ
A5qFWsdsUEM1RvP+5xtjXzaDD9+WNYhKm3Ydi57/4UeQ7twDSqQhUuk6vWq1076ViBpObT8J5gxZ
lr4PpugelSfxbDFsBfjT2ctdGgiJ/MdNY2GZ6q5rFIMkfNf3TTmMa4Rv/RF0V3inw3ramZlmOJH4
1ZXGLPGXRZsD1+9LKf0CSimknRD4yb/irn9Yz/K+g2hsly1qJQPkle6Grwmq3WpltjUDeFhDiVqN
5I69a+oBbjkYas7XiwTnQGevilZyCkPcwK0jyd5FwDfFXRiJMBah4T6LMENHo10bInnT+EG1ywKn
3TTzQuEyuSVpblGLt3irXEzbIH7zFNbNXHRvAIeBPxTmBYjDwY1hmOvCb8UuelUURnBnFqI+Slje
59mdknM6dlLEnpfaNzlsAmadfSCXuEMsqHeMiZt3T2CUXjeJn61VgEAjnJnKDEseHJOoCJ4sF803
kgaJ6qeJ0MpN+8S2+s0kLYS1yQV9kJV4NOCsIGkk3Gj8EfTL/VLUP02rgQA3B8tG4IHI5iIaYmQt
DFbRZr2hQiDHNjfJLiua4Lq0jYXrH9tHZrffIwA6Z6eN0Nb0JgAK+NbuE15A3LlOSRS3HfXjWYbG
MuzANIUH7PLlTSpkubeNmZ+DkHDjUTZz9mW2me+vGhMNu/Am46dn9/gbQSlgYUIzrE5eVkaPmXSS
mxoNEc+rW6PnDDumbK1qva1qe2/ZGLAz1vnQMq9LglGdm5Ldle5DAuBKOoW5HUdPEOapX/Hpe+88
CA0CDa+av3aoDg99LlH9cAopdkPioP4KO9/b1LrP76maS0VTZvzK2ll9syaFLYue+qmsyvY5SkfM
996AGP+X+b6wC2hNoRbEmyQPfTA+R1VZAWFwl8jd2i6epVWOluim11Wwyqcy6uDWLAMpdVHPzLTM
ymYrTEbzmLaKtb3Ybhw2ZnNryLo/ZezgL/jqsVp3SXYMVdIcDKcGwVa54XmOKoaYUN/Dr75rwObq
UQkUpC9zThy/BC1+fL8yxBE52fe8GwnAUcSKV75DQe6FD+7UvAVKVfuaneBBjUX36AFl2PcLh9DB
hvC9ajoirCvAegW5hY7Y9JY/gn6T9jtHlv4OJIpcgfUrjrTy7EMq/fwJr7yxWTjJnsxEkFeRP0Kk
z9dDptWRfi3D8AsUYl3nNsghi7Fcg11ik/UJ0L+mmJAu5X6UiS02qnmbWBIrY5iHgFgE7WxS6MZh
2CjAUXIVIbrDbDmbKgGCj4mRTWxnKSN8n2RWcNSBnIYcmcC6KQHlXMMgaJcQ+dFSpqdhkRiMAzGe
BaJScCtZOa7TiyhuWawZ/RQigyvHhZhTZ2g0rNEL8eznLNZAdxhvD0Mf84xbh6rLL+Ot0TGemROe
FWmjLx3mvd00ZdaPTIr6Z5J66ZNh+s37Iu8SRp/s86ycOysa0i2S2PxmWpL2xHRboFqsVBbEnHga
JKaSvw80RjNoAUDndHt9CT54b7ts2teAOo56Mcx7BoTp62AZ9mYsdc3gfloAR/rBKuo8tkHdWuO9
VKP9wx8qdDR0X9e9OamtV9svvenQJTdqyTCim9SCfVeYZLYFAPtQPrTcrgZVYey3MnhKtDG8uAXH
PMIcvXGD0LGuUGmZ436CFfMtBHPQx8tENVNoU5aboB19BFQ5imXUQ87NTIwj5MjKne7qJFpekO9a
e4+gr/UUDMAaM6dGiTjIyXi38jnblaYtNjmYwedWiPBqwssXy45nbe2OCyoDB9VrzEDX6eOxLtRO
1Fm+SSYj27sUM0cPSOej4QmvQ2qBgYCH2G5vyeoWRjwLNACrokrcbWqqwtpYPe67laflmG2ph6LT
VKEmMwey2bO0dR69NkpozjigNfjxbAmTsh13aVFV330OKw8jLaH3vv456YIRAwLzH/QmCRvKgqsC
jC4L5DrKXe+ud1h8pyAJYrEYTVyWZvAgrSq6UmoIVwHwiIJvMbKYC0cmbz7quxvV5jWQtRGyGCoP
vAwebk5fV9PZqpQfe6O4IjOx3FdTbsa15RRbp7PKeI6Ciy++kzte22GLhG7YLIvLtXrkKk7laGyt
yncPclaXHYQa4lX7AFBRT2n/IUNrWXwpDYR4RWCrveVqbEnD0FYrqeYfntEOZ2Mq3cOMEP0rcG6G
JoBI7+zW63Z9GLQPpe0BHAgM8X126+W5hX+0kbLeKdsu74bAfe47HMymQQTtoieIdcKeZlavJrH6
GPwjV5pwvP7qlq57HkIvxWw/+FhrC92uJnsWB28GFLpq6eFC0FoAg7aYS+HZ1Vax6nqjOFWji9lw
9rvmOCjPszf8Bx4y7mm88EcJ0l7cPIudbvA3ldGwsxF8gQwH9d+jrQNzm6TO9Ng1RrhLRDhuQo8h
UmBjmnRHpvWQx+h015kKH5ag8ec1Tc3EQC9OpIoIpuoOr1Ir49Y2RLbTyqI67QPnBzkr6dYtnd5c
17PM0M95yNlgqVmr9gKgT+aoPXgeCTjc/fLkmsZ+ZtzwDl8yOkzVmNPJcL1x5yca4IgYu/I0zkv/
XSRSCFQoxC6uSxJumIFojmfrFIXBZoqWAQ1qWf8sjcG6bn3hPY1R7V1Yn2N6GsvMKVdZixoZjcs4
rPvBb31wG/5wN6atvV9C8rrsCg/5BMTyaibfCam8L67bmaycKB+Wq67iMpEpcjyCJGqteh8oAWSX
t55zQBwaZR3PRo/sAXttsSYGE6aN9Kp7ExnCxvUEuE+3lcsVC9YP4UT1ZqFauerrVKLSH+u3cUp5
4IN03TbGeFAKsjtmpvGUZgwd0G+jSFdBuqEPPMfhBCq3dR0wVbp7Qf0M7W8ZLMKwQmOvkuDZghoQ
h4W0V3SRiOcSZuAcsgk63NxUBWqhKN/7SyM2gMTUOqk9Y59p4o+A7jonUiKvsT80oGY4OsYpqx8Q
FPZ9g8lNDCZIPDBGq3Z52onzooCM8a+JOpfB6NwUSP3vnUIv1wYxKqxfkaIReJHSgGt56JjHKZzo
04jG0GSEas7hgWe/eRFOZ6yV7pLnKZf9naGbHKxdEzTb6nKL+qCY956NSCgA2AQpQqcbp/jC7scq
Xtup9ehaxULZj+B6RQOYg4mV1tk57f0D9KD0CJHiLRR2t4LKGW5t/BV7q25G+EYSE7HRmd09Bc5P
6CPN67jU3dUoupcBtubXoIve+3am1A5YA0E/7XXhZeuqs16RBje3DuvCpk6r5T4o1LOhE1JrbSO7
E8OC3qylmN6lEtoqHMoFLaiv10PHFHKwOVh3karOpt9HG9dXcpPIqrsKI6TVoimjbZrouOrz7uAG
WXbmEIKWkXRKwAOzhZF+SV9Qm6UHQIX3rlM9ljMcjLFX7XGpDYRPblKfIgdwGO8AaV6J+05A9aW2
m/xNZPMXis1NDT/mK1lK0EYoHtdWR2RDHi7NWpJJvzFyFOATUSurya+gpGVTv7Gh41Boduc5H7pV
3alnVNHwDh1vADtktvPKRC4YW1aWQ3H2s8jcIn9aZ1AXnvK5WnDCGxLmV2C1gAIbK0K8nkYbAlT9
c14qEVtLM+7GyjDIHcbR5o1VcM7DqbqZcq/91tZkLQf19DA0yS+9urkVQ1a9DDodd5qjz8Zu9KOM
JpshT+s9X5ia5y5N9aYvdHFOIRGtzWyfufV8LM3WPNilNoE/q3En0LLvLZmGK1WhmJRG2x+XKnW+
ASUwt8rPewSzAcXZEE5P7iUAifvfxkHriiND3mFTC+c1K7HSTFjWNqXSPOFW0tESaPYdGWeAsLBV
wf0BAggsu76OtGo3xcViY2vp3oSg1w6WKL9ZfaaeVSLdPSv6eEw6sM1WbmF+A6n2rqFxIqOqBXNQ
p3jugUu+dYbf3EVYNL6AeVi50qt3QxU6V0on/RqlSIeUNRqPxmjV0T6r6SU07tRu5tbp+e1KgNuV
GOufbhRka2dGtJ8DbxhoM2fm3rQ7cR35QkLsZdM1jcTYGGKQx45kxJUYk3EbWI255icrY2yXHSU4
+uFIhzuHe7picwiRaKASlL2KjazwNh6k1LyAxWyN07w25rLbklOcw8yN2vupIJmkzVgLyfftNi3T
8TgKWHt8zjDwP6vm7CP/42AaKiOOsqLeWkpCL0NgsDW61MF1RGEPCCwvxvOMx+w28Ef/ih5Nt519
Z+E59Y8d6IF6HTm6ubGyCw2bCnBvUNUdCPEY4llxIoYXnt7DilUrPkCv4YZ3K8b2YBJxDOxLAy7T
ZLYWi4o0IVMtp7LJ3s3Z9K9LsrrukMxejzUF/mgs311I8XEAZQILEgBubds/GwH3YiD/5w7TR7m1
TeF/cbLZuCqbZgFVOA2wmUx/eEpGuz5JRi9rOEfXahxfmQm0K7c3X+oCQbUxNOV6gIG5sltfxb2Z
6n2J9pWzrCru2rFh36YJvjIVlrWydfSqS9zhCCQq42Auk50Jypy3fYIk4ybRs7aQPZZ59q3w9HKS
Pf1KGAtLEMOQyTBWqhm0uKi+j9RWW4Wq4WChbrzVeYOuECvsITApVlZdx/gxlkAMX92xMJEBlsYG
o1f1ZBBbfBUi9dwWCW5I1Pc+w8NkWNlTOgMN8t+R4s/rYckQtHYieC9k28Scm6x9JFz3ccBOuaor
v11bQxOBxLrkS2d+GbB95AsGO34tdHsL3rkMG1YUkWY+4C8MNJimflLXJRbGpwrrIxtKk0CNcYoj
Ca7ZpvdnOGbowB/9kRDNRveHyBX+ronG7k0NiAbNbrpuStCT0NualTdE7Z2fAvUyS/lsu7oGzRNA
FplRai7hlB2jKvG3eQCwqfAz6KTYrYZTlzT9w1wojRmL82OsyyksV+2UFVdOAvUiTcXPxWTCMlRG
ivXbN/EujNXRTOirrsa6nbaAfO2tWU3LOq+w+ln1uGlD+lg2AKtVOvRuXOZDsbc9d/k5UZGejCSw
NnpJzkbmqAcHhtWWEROyGORw694Kmu9OkjaxI42e6oA3jxaSB5CTAcltjjwARQ+r40uQTXrnue1x
KIS8Jq/AvhrL6TUquh8iy4MtGKdmr71u3ppLZAI11dVxGhuAHWXrjz8M5FU1VO5mfMqjWbyUYU6e
gfyZdwFnTa8x93ZSd2u79qs4sJfqawqie41PYzh2o3aPhZzG28We2UI0gIGNnUT9PsmtENghSMcd
YH83ni5n+VakzZa+XXKfahavJF3KfYab9IHdFedHWyfrHItInLTF1OA/cptt2SjeJMT56PWZQlEw
NkX7mlR62g9SJXSiAH+pIRPcVms+OkH03oE0PnY6SnZQKOUznengZq5x66xEbp4InUhPuimxrLpm
E207iDMmJ3RQcVvBCcNCV4wWdgXnDuaiO3cFnlZJOMTGc2d4jVbamdgqDdnqdY/jhOqYEVy/bvSy
6jiCPDZ6qrcNnepDUBS3wgucTZNSgoslLGN3Lso4Lxa5NZulOKAZQsMrw/Z5qZp5WlHMgnTigIcz
xi7TeeurjnRRzxqsGdi8sDZDlt3Ts2IigDhWtTPlYBAUuPeiyV87/mLFqVmXWz5GXydhn+wsQMTX
E1RnEhdBYpdVEFsosWJfwnoZsrexhgwGG0vtazpmWysyNnLxQWomGHcXGQ1X2okSYFHuLfjFji5N
R/kp7PbJHF3MJmSGAu4GaIzhMZleGI5AIPc4STemL3+Caq3fGrbHO9TccwxKL8XV3Iqd5afOmYQT
+0vtA1BZpVTazqrCX/WjTVNrRwj5a9S21UZHF98OytGDZRblITCsq7TxXrAY1IegwvqcyeGpsazi
qnTx2WL86teedJdNRV7c15GounA3EyW4wT3G+ttDjdvpIPEeyskr1qUzyJ3TlsN5QpR2bIEZb4Xt
CkhjPIn4BUW4lj3YUbtM+k0Q9dlPO8yya2OUcGRsY1z7VHzHgaf0isqg2TdtEO17NzXiTvnusaoW
kxpWOU+0FKK3IGxs4iT8/uyNU3AbRSkDGx3xFDYhdfgw1+3W73llOU7Z2xQw3N1CgPbtNAOsXAQd
HXLohkst5l31uBsp2gpneCtGMsqgEmJCWU3cwweTPFUDF0nqf8+Y6mYr6hfQjfbEhtHNnGaoG47J
kPZnNusgNsMkuJLKb7FjWEawH0hcP9RGZNurQNLfkV6ffFkC0RzyYDQPF9fFs0WPaVssBcjgxBQD
S+u4cERG6fLaJSgM8wwqNU5N6A+BqvA49Bo4Ux3kL6Q7dQ9W58rrFCMWG2FO2kM8sZI1cAwNTFRR
WgBhTPM6e0ubmf93549Vup4R34OQ6wK4DuX0TYkclLkkFaGYLXwJSbPom8UwursmKeyrMqnbx5yY
A6qJeuYsOBYtCS7+eFX4uF/iNFdDsQ4WUlRXS2FZ3zUWwhOukurdrHxa88Kf8ttxFkBXL4A9/1Sp
miIglE1+6kMMKatCgrpbB1Nmv7igwX72Q4EPcoYUf2XnIRszNIDQgGxtJ7e1zga2Xk7cJxOfrDx3
QW3YsaU9fy+lGXyfMxS0C+viz3Ru0vCKOszfE3bOvjoZlkjiIbIuLuqiq69av/boFPWGfDRS4T5H
ZaW+kRVzoZUDK8EwppiRapaq16EHLAt/kK875LAR0wG9V4GT9hlskvwJP8d85UcO8C1lUbfRtuHC
Fs2hsjGhTHEWQc6CU+kYyIAQF8KK50hH/76w94lw7IeWgJDrGWdoxc6YzTU+FxBdoq+YVWlT9dRL
Lk3ytRgusuAonZ7qJUQwSQQMOl331/dyktGLexiT+ZYCU37t5wmyO1AI/toqVjxNwgBNxyC6ASKX
nD1CGGiPRCLZz1MwPTUJVvGdruYIhPKyyJXtD4U8p3VgEvbQT1kP2VQjmEjMNN0FFWNSYPWifxjz
lgxFt8rdLUzoWmAHdsoHx6zT4lCGichiNYYdAUNFB+F/qWoHX1Xk0tmweeuTIXcgA/QMhdgQBKLJ
akbPFpF+dhVgK3nAm6V27VCB6lLBwA3pSbThJIbcKKX8by13y1OaW1sGZlQWVc/olrgA7jcZeXx4
As76gZZG+oU2PCfoyGjd7WBp87Xpg/5I/zyHQp+Xz+aUjwXeG+ZMGBDBiZNg+a3Xg7q2gFYffS8f
squIce81DVn+9wU8aFZtJpahinhOOdEn56nhwYwR6CPEi4b2KyCPBNtynp5hUSPPkmO+DxOfMW4d
zOm7ZaT5yZtzNA0j6TXjpvNpPAHc4IC0KWhajnFrRvhaTDyuD0HVYvrNsEVXa5UNPI0peOfvZh/y
x85JstNAa/yZjgDuI4jmRP00JUDYJvLkY65r9S2HtxLQonNAyNrIMr3GkY90NQ0Od3Pjr7OwgJON
wlk/dabTvUjCH2IiPcJnzgw+dN0UqmBZROem86kPIGvgPCQNAWpzz3rF2JR6PMHtD8GvTYdtLnLU
Yj0BruZkUFcqFtJr3gPSASaaswX0yhINo2PBBcGxmzA8GJwQCsoQaPNLixcwjEuFApAOFk9WN+bu
c0iHnhgY6fBDyNxjKAFKlx+T8JmrMUOe68xdn9yjsGDfpRlc3WSoW9dyJGs9KqPyNlJ1Um5J0nGx
g0689Au/Nw3QS0g3CoZZHBGIec+OrHgIer/9WtrK/+47Ij8JaCG0IWfN8mAqVI/KcEktgHgOunWB
STozYzB5ecrmolPJW2AOa6/0okchDB55WK1ER7VEX2GXYnK07d0BtdWYew7GSQBUz+kYWdWeHpV+
MmCC7E0EDjcOA4MHxqNQOjUPLttCchaBXz7MONQeiygUYPqBp37nsKMJ/BgV70amkCBTECywuCOD
BGuhkNPtqKNT8Hn4IJt4oY/4pZwXmzqrae3+gCNF3LMVSR9sZJHkB8jV+b4jZbs7pbwfVawZcbyK
kke7YHp1XRe8nTNJdVs8Rqy6xZx+YTrF7Qwse65v/pO6M1tuG+m29BOhAkggMdyS4CBKlmzZJm3f
IOyyC/M84+n7g+rvPiaoIxz3TUdHVPimqgwSBDJ37r3Wt3qipCk6An+CkOpNc+YTg+sWAdo/hYoV
dweImeXeLHQe4TKa32+yAdryETAxg3l45/tZzEJyUp2Bt9KgP4otF+EvdSBwJTqArk3viOpjo489
oyiPmJdoXpkzNoA9SN/hQZXgXZ0sL57JHxiYHGlAmyjq2YFik39NxxkkJBz8d6ZqV9wDdL/va8vL
5bc4qZKQI2Rg0kSlrz53qPiRyD4j/igLOAxVaWra21FEZvIUNEN3KJsyv1OVIodnoqinZiJDe97k
CpNkLJsmN0Y2gDgDf7rBBOeTFT70nhJpskaGk846J72cRUQtFf3MkVI9EDdRutJXgueK5/upnAmT
PfaUXRPI7qhAP98WAzX1lvgYbhLO0LS5t7q8xnOfZXRaM8X2lNOYqsm4yXMeOIEX1gBiEXUHIZi5
ks9RUmyrdEkPAeOaBwamk72J8N5id4dNFTExTZA3N235aSg03sWsMp2nroAqxn0wj17pgKfVYTa7
fZXjBJe1POXME/yNbiMrElohPxk83YcYwKxPXZbL7wkbClUykKIjGVPvorSquwdGoWxZjYnIODNQ
/1E8REeSZfVjGw1yH/mSR6VjQrsl2ire9hkKx40ajP1nQ21M6saKTQpMGvpGfUw+UmgpcEFsn4e3
gYZObVrAmdr2VsKGSXUo7jnGt09j2WFPLQJj2AR1jYw/GjQYLc1TCyMTv6aqbUxytLaKMiCBLgbl
1LZ9faI1wbeRUEmIDsIqRKBjSQmYWh1rvJLVcDS9Rhr+v0K1P3LOfcpT/llyCK/yGP9nOY2HX/mc
bFgv/6r50/z9WwTkfz7d/8tgRguZyX/vq9uHuBB/t9TN//m/ljoFneJfBI+CM7TQ0/QveYyoP//C
AwFcjTBERIyzBuk/bjpFE38ZJngwB2+WhZRy1rv/x06HK/QvrHmsBoj1BLGNCND+AGX4Ypj7L70P
vjZ8X7xvnMVxoOAqWKiTSjsJG1QVxhkh7HhCqlR/6QJD+ZHVlXwK9Gx6is10BHNvt49K2Ol3mIKZ
EpcieT8iVw7XxDvX/qOXz4MJhugFw0Fcxue6Vksp6Fx8FTXy2RCRzjknbzZ1EuX3yGRmWLQNEkHJ
s/0UCVhXaFfAipEM5gH+XlGjXWsiXz4IVlYJ3In5EgS1+d//5gLwJqF7EIu1M72TZBfAEnZjxmbH
356R9//e6N+dswuH03wZfAaIwxCAIwsx5MLgNSam4jWi886Kl/hbjJSxa6fqtJ3YYzex19hAW5t7
NuKJ6L6p/zUUVeB6nrTuzGhu78ZVsk81jGlDij2Aks+/s5mYkLDhiAPVe+J6aTfcm4kyh+yVBke6
oP6MHZh0lTqNmJNkFQxfXaylVr94Ua6fLG32kaF9IwLQsLQF2E+OjWB3M6yzknHgaRUXesZjroUP
ZSbZiTJGxGAKRsl8jjYElacOzMQgjiscymPgtzuDoAiBLElkFufwfB9F1pG0t49MZpl4eAcFTq2p
rGjhb3/2+VOTj2rjbyU/d/GpBf06vW8a+xwIszwqdkyiTlGu+Q5fvYqYaaU8YOiXFyq7dPByk661
fWavk1trlrcg7RpWVI4Ld+PLw4XoG3MJXlIBR3RxGV+nwy0SEVy6ZAw/tDQ9/QPbR9dtY2hKH6ra
KNW9bkfhecRCnruO6Kt32DwrDLWxkZW7phI9eIKk5LhRTCZhGCk5GH+mGf/3Yxq4SklTx3Bhm4t3
YC50ap1xxJlTqwIBqmk2AhniytLy2qvGc4jRc/Y1ogdevNF9QeMvaBTvbNu6RjxMWNyXQi226uzo
jHCJbos6qmF7F/VhygYqq6YUH50yzr5KETJUyaS6paNEGEOe/SQ10znSKpzeR82snQqgZYwtyi+n
YMTX0k1xI8bae4y1kHXiRv2QElZ4EpHIV/wjLx988aahDbOlwCaKfWh5/8iDF6IFLn2mhuqZIfFN
zGr8wQ4UH2yT9gfDjA7EMYSZqIyrd5mVl9RiifGsEPZ8alW6XZj119byeeu4+ljUxuS4izn6lDV0
yZ+UZGnagBX8iw8Q4B6BE7AHRdXvSRXL78dKz7csa9W7Oq1b9+1VddZY31wZq7glqL8wiy/kvQ2k
cjMMIv+S2ulDhjnio6VEvypkhXdEU9fbt692LWzn8eV7mjY+MXZQ9vKlZFb2kOL1jrfMSeJqC85z
cltomlsvh/FWlAVZligUVzaOazPLy0XxTluziYbagWb99fbk5xQbDmq4s4eG9zEICwtjq5FtBQLI
L1bgWDtUNBe9naaD7PpuZWWZF47FDcaRBeuC9xVM1NIdFWkcHpqwYP3yKWR1M/kWqHkGZyXuV26u
8crdNWlUYsGawRKYHq+/aIkBjUNs6JyVrmqJcC1r8+BnGjFsZRscS71/sHrbOmp9+cN2pvGD12rH
qRogdvnWPx0BdK4JYOy9Hopv7eBN4JqNr9RV1n5C4LRBb06VnzDmTIz4n9hwwkd0M3B3sliSUkJo
WB561b1s9cvEGHJXgIEjTkkYO61VrPsQytZutKvifqIpvxOTuTOs9n2JcBNXLhZ2MmvT72NOHmWj
zk5dZBb7oS4U14HRuNWMCTn9nNL5x0+kJdm8MG5C1bOW8vbakoPeFYN1zmTl7AWMlh2ZCzH6mXQ6
YSfhDJOma2aZV55IUikxjas6ew6+nOsfKpK+WuiQAs+6npsPQ4dTgFRE5YhAYbjLx1Fu/alkvGhL
68kr+3blhXjlkbRZaiihbF5IfWmNbaQ66g3toTOURpVWpmjek1XzQQMEuFIZavN+tHj6bbyaYIux
H7GRzAvfb6VhFRKyw6DNOZvhRHhTq7aujqDBrecQCxHIHglcxQTShgwZcxRmjNaPp7d/4pfyafkh
oCWSialauLrkolAZSNnuFZkrZ0B8hls1FnykYuZZVUhjSKWqTmJK9AdBjN3RHxpn3wZ5cKzVMlix
9L2y2PKjS0k1A/gFi/D13aDLawySscl5oP15MChNNw5j68dolM8NE9fd21/8lfUABgneTCpL3QEf
cX25aOwNgBy6fUbWCiETY+Y+YgpHmPxo0q0YxWPvmD/fvuZNucbXQi1HRShmL+iyjgISXdGw6+1z
jaBgN4bZ92qI7ZVN6+WtvP5Fwec4bCJYhFQeq+WuZXVOyvw6vORKgZxrAnXbxPp4h0fBfPZo3TBN
cIaTn5bsZ1UdHgJNKKcidJrHtGyNHey/Yu1RvzmOzVuoZIc05nMqh8Tru52oGSO+vKa0aLNsZ2pj
94BEbnK12EuOjRzVA13fceeFTJTL0O5Pda9hTWiCceVnf+V5ZwDMJmAbDvWEsSyZ81wDekAi9sVC
kcuSHTRHJy+6J46t3jeL/MVdOFjZ4QWfK4mNOZExqG3Q9DSHtx+G27JGmNh0bQmxlIdiaZaLBoLD
Bq8ML5IktBxwXax9KjWfo3CdBAOBnhR8zaZK/eDS2G2ur2yIL3b768fE4ECKhRbfOLfhxYD22+pj
DCSkdE7XXTzytba0TvVdD7NraxuIZ6hOiSlSvO5ShsmcWzJlB+TJ5UebRvol8ozhoSXh8Zs0neIp
NoT/sR1Vgi6aOdOaYSBkvTp9j+yxJpoO6nALoGrTobw4lolAHA8v8RA5LUlCseqgHCIBb9Bic2X/
ul1SQJezolCrYy3Htnf91JGqGYy5pqYX5vaDC6tWHOxImC5Z692hHsSwck9v328O1hSqmPDBVhs3
R9UqmeoCs9JFppDRKgAYB10JjJUd6vY4BiGLlsIM7p9PltbiZTJLhE+To+eXEWbdBnzoSaQko/U5
0UJ6NOpIBAfwrNjOn1LZ+4cyrBlqCvXvKE7CO7tJk31m1+EZVIy38tlud09O6JaYW06cfm6qrBwd
UYOeMiYYydfdzIcumle5/kGFx7Vys2/fH1rg1MnUCVyNhvb1j1vpbTGIXGSXCbHbexq2xY92jIji
S4v+EECr/qCJpt2HzmStrbC3q5mBk5/dgxdn3jYXtSR0F7ueRJ3gkrHER1+yQOjWoJBwZ45iM/T5
D3K59C2VY/6z8TzTZfpLHlmtaX/8gM+HNRz32NSwBKrzA/nbO1wC4wcCK7ML/pd4q5FkszHNnI65
U2xqTGort/y2F8MCKNHD6BBd6TUuXbBSkBCboTO9hPo0XBoJLZgBb3Pf6DWBfLbVfSg1JhhdWqm7
QET0Voa03KhRKR6sISHV0IOi6AScjrMgVU5hMVDZRL2+kUStvqtt0W5DQmEPMoW1G6WeStp3O9zr
ZlF9KHD2rnyf2xoADAi3Dt6KA0NmeZL380QlP60OLmAgkk/oLaq9avi225WVcwAVVLmTjOy1iuu2
7KNrALpG5z7yp7OoPAj2Bt/tJdGFzTJ+7yWadWKCpB4i+c02f1REZOMKiMb7iGn9Y5Sha31747ld
pZg20SS02QDn3u/i6SXEHPF3lCYX9sfGBaSHHzNAtv/2VW5XgnmmxWtJN8ZWidm5fjQZ1FjIh6z4
YqizSyoY0FtEBQRjg8SU/4tLUbnOQRz8mpDhrt4CdDTWAJ46uaDOTDdMvUoXXf7nCHfIypVeqa1M
zuaGIYH0ELthL76VEyqmIsn0uJDHbu01egN7pS3ro9XrGPKwwR3auv2CWNXejw3ZbUSljxuthRBc
mUa4c4Bfrxyhb39N0GM0DHDb6hRXS+5TGMPKNaKUT+TVziGlh7edCHNeucrtm2LyoMwkP4fBsSEW
t9jSPEgeWp9eOoynD53VmUyu0LfVBMccHcTPrjJA5f3D3xWkBHMLB1yPDTpviU2oeKgSxO7jRcG+
0soq2BN+h6fEr5vnt690exSb6RUY0+eTH0bf5fhCJR6jUQmguLQpw9LBdLod3VTa336ZnQjTY8o+
IWkO0Fo+MPX26cwY6d3bH+LmlwTTx0rOSwloQNx8BjHXpbZniEsPuNfNrFm7n5E+8vZVbn5JJjXA
S2gaq4xqGI9cvyy0gcpMVfTi0okqvFNqTT6oiAFcHbDzHsmQBx6niFbem+tCjAqTQRP3FWjI3D9W
l7c3xsVVtdglP4M1eNCwa9V9BOg20M5hlv7z9hcU1/fx34uRiIM4wuIH5XNff8PRgAGtodz4nE6y
SjZWI4sZ+R4fiFqyIB44xDXYjemWgEd2TqUZT35aZ7vYUuQdm0x3P5m176qRh5Aja8atFnQA0lJy
WDAfxLuqHbtnzUowGdQhtPxstA8I4yTo/3pY2SteYB3/VaTzXV4AEOzsdEQM/lysNyGvnIK5sz2P
0JlPKXTqnc8z8s5LSgC8JQ4rJATdVldKcpNR2R91odfHDhPFxiDw4NxYItxh0C92GSTanW2yh8Zp
Fp9VIEsHxNjVI4+0fUIEae+auo8/KhSwxDWWljsZHl4AK1TumWH8M0TOcCgzT7+IyCq39Majv1Fe
gcdrhjKn0WXFJwOl+L2NyBWNInljITaO/VD2lmtq9BXf/plvfmXuDMb8+dGaq2BjsSLh4dDG0rba
M9YD7JpmQ3h6z6Xevsqi1p5/AKo8HlrO0yqDnBfs3m8VlvCCFJu4p57HDpoKjgD8d0NmuIA1uy+I
kTsyyojJLStFHslBxGXWYCFFPzzLBXICXtKKdIDWbIgXstZQL7f3wKBNTB3Bg2tw6J9L5N8+HIKI
akwRMWKowb8JOV7bMvByVl7elxfm+iHkMgAuMCKz7TFnur5MRtiZFrZSPdu937ojaxhOWCxGbWIk
T4yq+a4aRsUdluYCqHlXflOFQsSiMiL2gbG2mSQGSq+wNWy2Mn5kzNCv/E7XTcP5Z6J9NrcYpAaG
g2L4+iMaAaT9ECDyOY5ILOJkZmNn6QX3RHZb2WbwCkoZHFrF/2nDEfqjU8+/V6eYYjDG4HuePV1f
vfDygGQjX5wTe4hOrYVAJ/TpUabBtIayvFlJ6VdRs5oqCyocFWuxfHtNMVVFkulnDhPp3mg1z6WM
zbZ6Ifx3KWX5yo1dDPZfvhtHaIo4nT9p4CwuqDP1HdjpdVr0nvF1JDDqTq304snRZt8qXQR39o7N
g339jswVYyuq1NtPbRy/J3JjDZH42tenpwD3x6CoZKO8vtOBGishN0c/Y0sfXRrgZONxAAKwT9hn
1uKlfvv9l/x9148+Bx6OmZCMadcxWby+nshIgEdWpJ9Z4L176kKeoXzQHg1LTdfu9PWB9t87zRif
diTTJqq5xWsGQNZOu5ZnuK1z62miMex2PTkXvW/uJqO3HgNccRdCGKy9niTasXQqaPq2MdKoqT6J
nF8h+qEf6hzLsCJJSAG4sbYhvfoZecc0TUfugezk+n6Y+IWLyTO0c98JA3NjNrzrEapiV4MqYDPr
RT+bW6j3puj927/EfKeXv4QNsxGhlgODbEnvUzgx+UbmaKx1Quz7GL9OZU/V3R9fhQaGSjE4ByzS
HL7+ftKajHgKYbOAC9Y2kU0DtQ6SeOWnfuW78PjOYg3myMCSF++UNQSRExAwfq7pVe6MPPtUIYBe
ucgrj65BvQ5IXaf7RRfs+quQi5VrNo7Es2bCSvFVxT8abZ7dm1Gmfvjzu2YbiGzAsdLY1ufv+9s+
ROwMPbGJSzVkNxO4wagyw9+6suO/8uzRs+V34eljWLmcVHD0CswWL+w5pNA5TPhdDmkeyQ/92Mf3
Y14MDznMkINOzMnKrdRe1pXF0wfpz6Yqp6GIsmPx3Ee52USdbhpnrR2cAISxMnq7iHDz70nCU4/c
LlMIGNCK6J7c9OhzBRHkmc5VeTLT0P6bkrh8B/TKuWgEZWV4JDTvO8o65YOvywLSQmLXKO2sfYMX
CcxXaYXeNkvIR0nHIJJb0Frx96kZCQQ18QeQ1hWb9AWY1hbAtkkc1hFlswn0Wlyg2LWr75rUaUGS
fmPfZ5ACd+DCMvKeJMfRsfWKwG2mYqiAdTTyby/0rB9O2VU6SQVIhAGINaP+EASh2OoZrUwXFHCR
7zSrNsv7KqGFvg3tSv2O0Qa9LlBQuRsAcBzDKFVwkWt5ScRPEOOjM5rwo07MHwZmKycvTq/fkYeX
k7+ij5l6VzWG9TcUNAYwYVH3OwrGPjxEk0/LONJgDbqxl0f3jox77CVO2E1bM9Oah7j0igy6RxBW
+Dwz6+sI2RWJfyXsPTgOTFIhThksjUlXzxTnQa/dEkn/Y0kldiiqnhIG8+TUzIFW1aWJbXpQJRPw
YN+XPdupHLzs+5SiDmoYj/l3WS+4f/i79Z/d0NDsoqxj8a0z85GEJ6QcSdFmBEDgR4s3OWJ5nUYW
IBsy+QJMzUJtvY8dtz/ZmHHWoZBWzH+cllC4UI/yp/mIQk44O/odceAVbj/yJTakU4OnHeAsEiZj
eu1nIhiGzOVc0nwGWNDHh0Zr2i8YXuUxEoPUNlKvrJ9xkEwPOixhpsyF1VCbgTGINlODPnZrh2Pw
WGoocTatIss5+9Gb7uCaFIyjcV6/rxCMW+NgiCOK/pgCClJRukmHavxC6pvAI5T6hEj5Oqa4Aao4
ooQIrgW+TK/8KngeOSNrjbOZUk2WW4vkPYSkKGH+6fOBfpoWIkTfqEA6L3ZRxc9eMEF/qaLQeGh8
FT4Del4rdg1zsJ9EU3hb2I3BFy1NoeUMdmfufWyC7Zb2dS3v8mnK/3l7Jbs+Hb/swez0SAGYnoFi
XvbGFECNHW1MZHTsLZ+HfETe5kCG8YCn4BOI0XXtCHEJ929f9pUSGyMgmz7NDsNmVrbYERKrLobA
k97ZtHv5rgy98uJgCyKMSlb/lKTooQKBZuAzyHOLvi3dLjG8IzFkxgfoIBmoqgIRQsnZj1fSPsW5
Hq7sjMs7wyyRVdxicgkXgw+52E7ayhN6Du7mHMsufIz9OtnZXWRtjalGmR4b2jPlyFrD+bWLwrFk
PQYXbdDdu95YAEkjwmrTjmrXirYRTult7gt0+AQwOXury36+/Tssy8v5S9IVZEY5/whyKTXqCtGO
A8jYszeVh8rmZD9Eo4/uSauOSIFWNrQXvujvuwqXmw9u8yyStieNxeuvVxqZCcZEdud+6vq9YU4N
RkRTfQrysDsC0Cq2Ncl4O90JKxcjtXcMOONtvUoX26iISgw0ZMxZQeLs+ODlLmPUuIUFEs3OACx9
HgmwUzuOK7vhKz8KooW5enkZqi1lC0ZS104gw/4cE6KxJ0LWfq8FQuNlz7SjKFtvF/QYkv74l9Hn
SoauK2NkNNDXt4rOS580ZdafnbIqj6OtKMcOhd8G1WnvRk2XrhT+rzwJs4aQinNWv1hL2mJH7hLJ
bvVwxjP0HEYCl3Lsy21cOCcfM/DK1eZPv3gQIBnDpkbyQsEmF6V/isOip0M1nGtiCnZBQKKS6VRr
J4xXvhPfh2YS1TvNvyUZttORZQM7G84ZzIQtiaHpqenNZ7aD5p4j+trL++rlQFHTu+In05ZTMso1
1fJDMZynqEq36EywJiGCvhuV4ieNp3zlbXrlHtIkQ09DlUbjb6lezIeu73EmjufeNoI9EuV8n1u+
9vmPn8MZPeuwUKMi47tdP4eZiQ1lDp89q438LpP2vSO6X/44/LKGLtu9fa2FIBPwMSMNw9RZjpgq
E4uzOI34gW1hbKmmc2qNrSviCPKPBSERFpNxGK0iOAKHw1dqd+Fd14WAqzKyvawgI3cUshK+OxBP
GTXC259rebKg4QbRngMq7Xme1Zdl7bdy3wkTBaSs1p4Vv+v2hR0RNKGo9lHN2fLfvtRN+2G+Fu7M
WRypqkweF9sOIzkZhqR8nVtKcBJCR4iOgRc99IVZ7PSamK9KH1CAOp2/VR2c/4NRFwdvKpI7DKPd
4f/m47Au0KlnDMQM9PrnT7QcgaIRdPQDlPJuEmy9CDT6x3T23IwTvaca6yjSe5R6woPbk7ZT6bZa
Vh/DNutXJFM3re6XuwNEbn7i5+JhcXfgh6S+1ZAhPaKvvlc7HBYSEN7GQYbgmmICCRKk2UEdE3tT
pGH3OISec8COSi07EtdRFdXOmpr04DDBhZUVi6d6Iv1bFlJ5bOssOU2JSPeJoJ+G8G8AZUKiXpPk
/YpAaP6g1wsgyGr6Cjq/tmTUszhftQ45IQoi0LNIpggYqqM/xgZHrCBo4LcEDnnJjBDuDbyTb/+i
+msP8xxszzrF3kI/8PoXVTtyyoWdd2eWjsLlXDd9QpRKeTxY6kedRFC3rgy572U5HmoxEFuZOl/D
yBMf2qkoLjn0yp1CSQiCRw0BI0ll48SaJE+dUTcmVWDArcOTK0nbbokA2psEZ29zE37H5AT5ZzsB
wJfysjF1CquNFlTtvYbicKNbwbQrTKPfNtWYvFeEqA9lPY4rdd3tsmkgyIJaS0MHif9STEIEK3LZ
PhzP0h6j/aTnPQfPUK78vrd3GdgG52Mm32hxOEJf32XSQNU+Dc3p7Mu83SpVB8YNDtwd8b1rGR+v
fCExT7UFY7y5hF+M11UTfYFsVPXcouM81FNX7hM7XYuqe+0LSarhWazN8iznze+3NdBnKMtJPNbO
CF7sDURA0LiF895OtXb39hN6u42ij0Z9C6eUOoTa9PpKmJkr5h8l3fdOO6oxYZ6QwT8UozyZNP9W
1tvb95DRNuh4ZvZkSFCNXF/MobOrVV6tn2MzJpzRH9VtCsfwnarN1NAmUo8jnNhLok5rPZZXviZy
PDTUyCMZrC9vKLyHljN8oJ/JP7U+1b7xXQtU9acSOq0LmqFfWclf+f0oShAaM2mlcW8vSu8aompT
QAc9q6mquWoVWofQrlMYPWb7+e0fkCeCu3a9uhmUXXjsDJ4KumSLn1AzB78aI/B/ge3f12WR2buw
avyHJqdZhR/EsD4NUUNOqBErRFY2qEbcXutieztB0jk5wkNTngMx3raNQdHLGUjq9AdsaC7OgImX
c70afaVd63+uLAwaOEi1SnN1g/PrNoKfQm88hWRbVjZ0qiYbAn3rh3lv0qXI+mhnKJQVbKK4TYES
twZZl7H1jPyRvUsUzqZm0nhumhCZ4ujndHspVZGkK8eitvJngp0bAFFhILGqlN1z0Sc5PJqeG08g
eZTVrjkF4ouZa/pwZw2j9iUwyudeDnG1kQJaNIIhJfkaGXHUHmysBs3GZysl/rQe0dAXIZ8Nwr8C
8BlD/xydE7pWYXEcbkGEywgpPj2XsRNHgy3sExRu+ZNxtPK+H1Lwk7ZVeJ9HwNPgqIQK2KtEsHVS
wXdAAgKSRimsgkmWVYUmv0LcD/KDnpbGlpM0Bulx0Oo2QyhbWikxLdct3JDhA6xeGnNyCskB0WHE
3LdJoyFnzOOvWjsqP1gdaMBhAytYTxMIHvHEuo/Vlmx0vObBsIH5mX5DH0QvZu57AvIaJ+VrhgT0
U1UaMaY2qFTZBn+4jSKomurPtG97lO9Ipz6q6uDfN4qfHKrRbz7Wqj190yylhwEQZFrBTTIqmm5G
P5kHqJQlQevoUYadWWPLBL0Rlt6T7J3J29C+CR6VqDOjlUPNK2sJ3hn0FMxpKVSW8wyN3nOBg2Y6
Z2G9bSwCU0Ci2fsm0JX9yHu2YXCluZYarbzatxuApHs/q2pxMZFDs3i1y1BCkSLc8VwSFn8EGmZS
I656I27Xq9nuSuN1nogibVu804UxkYCSN8qZ8qw5kTZVH0SfK1tblnMcuLFWCd8uWFyP+heb53yA
MxYbTp97gRXanXIubHTLXk5GdFfrjzUmw/3aenWzXHEpxl0YnkCFsGdfbwKahzl0qCzlHNZWcB84
2rTT6Gi6qtUw2il1xfUjx3+OiBR8aowm+8cHU+I6stfdyCzWYo0Wiu35FDR/HMJMkMsxX11Ofpj0
QfiCR3OuJmC3TQA1sK688YQnwNqAbC/3vPoB8GNfniqQ0Vubp3vbTFDa374xrz1YCD/ZhTllMrdZ
FDFapsShTzztpVeU2G2NiUal1/5ZaufL12UP5tCDAggnxNIGRpe6IiWsMc8C3gYYxAQC+ijEwSya
4fjHX8icU1hxgOG8uDH8AV4ZldxrnXOUtMad8LPYLQJE529fZSGuevlG5txGMVHMMd2cveu/10qp
08d2F+PoMURATn0b1vfQqeo9S/C4Ew6DC4jpYjf5PfTenBgLMyBeZeVDXGt2Xz7ErBghTYVql7nY
vEf/VrBFZRXHOmDciwfbkXhHK/MeOOWM6T4NjRxorT5vk8JLYb5Bvfk8YaQtTrwF9meAsFhE3v48
8yJ0XRLMRhdsJxj0yeFZlt1lXKq+BwTq4lsVoej4q/xyL6ZC5mSzeaEOXLNt1BOcS7IV//TSDOnY
y21aiZx8ltZ4X9jDAArCPiuaCTyKmdUWqfpMe02/xrX+a8gNZff2JeeuyPW3BTTgzHgABMRsBYvj
HbAh1Zxmd3oJwexXghR4djbU5TkwEgUFA0whnREClKCtKUNBXGWGSmyltr19fbEvo11E+YqAEcHk
9RNg5i2J5o3AHqwagWs0UX0irN5x3/6qrzRtri+z6BBNJsKTKOUypVMwqTKtYmOxdNxbRI2+t5Q0
eYoHu/qcJuhgRddMLicWCyBRGDwWlYnxrx1LSB6RvXIEW2hX5zeAlZStkaGzYL9a/ght7WlTG6rK
WRFmvuc/S94ZgCCR4QXFQ2JOzi7GkkT6e0q4qd8mNHSn4RvpeANe5ChyNb/3Vw6fr90s2t7zOofK
U2Umfv2bVKXjTX43zBYX4mxiLCk7b65zlWSMSPTsGLlkWndo7P4XCmLnqTB606VOZM0fCKI3bFB+
jWP3f7wwcn57mQKx5zosXtcfK/d8YTJhYgzU6cRqNGXqFljxVt6Kl/7+4rXg5DgXKxwMEJksNpQg
xd04hAU+AoXICqWclH/gThUjGSFaoqKRBzAfMEp2/VYHzxx5WXvQ1YhggyLQI1i1Ru28dxj3flBQ
i1huXYQSHPGghrvGG6yVbtNrHxfQADcGfwvdarlYx2HPWeQE2NFFH2P7cZoYzylj7D+yukNSAFh6
r1tK/VwHpIYABIMNNINRCQGPN7Fp1MS3q8UBGqR+lG0VbZ0pJNZkQKiw8qK/9lTRc4b6wTSNmFN1
cV9Hi1ZXIAb7XIxTtVGS1KQfKspHA0v9D6Leup9gj4yvuZ804FUbandZQy2mLVXNrAzMujKnj0O/
6M+k6vM7yIKLkIqxFe0u68Z0NUWtYkSDc25irJQy6zPXJ1thW+ROsPIML8wa/16LIu6lU2sa/HLX
D3Go6GXgtJN3LlQ7vYthpTHtrfstPgpzV7bwyyK48UB8x+lQ+zI9tInnP6Eb6HEsQ8vUrawHx1gB
kOxwCdZZEBCFYFXPZQv5M6GC+Qz9sjlIp1dRRKj8zb4d7RyrVaDkpsn57YX1dvlmVKbbqLsQujOd
XayrRRfkMLiC+BIjnjj2VmCftDz//vZF5nty/UbOQi9qTQvdOdLSxT0zDE8biNmKL8EgnE0APdil
70nIlGaPa2X27aaI+IexCI8BiwAi3OvfR0TgKBXfiy+FFpibslWFq0RZ9VClOSxj3o2jQk31kBdV
5Sr6oJ4sb+hoKbbaJmD52vlTaj5htdR2dmrWruVH/q6G0XqQjMc++uq06qGfC//F3aHfjzyNhD+Y
AUuoCa3bxC+yKbpQNgKeLr0w+ZIOQylAind9PMtNyie0FcVFtmzFG9WB1NpVNWC5wBhhd4dGsS+G
PHjovdH7JOGvBrD3ovSZdWSgAyqn+NwFnvOB6JmYnA/WIZB0NC12ANmCZ3wVKtb9uFRQ17a69xA5
kPm3Wt7AvPHrOvxOfzMNEF+GPCYNTfcZ+Wm6ThoOW4u/4mTHWdpw3O7SjxUpDoQRNKNWbc1mIEPL
qQW+KV5eTUHx0DVPmZa0X9XSz5DaJE235mB77XZSgrH+IxqdC/HrB6CWUknYFqOLzLRg78i0cuFE
Fz/AXQc7rv2nKvxZPIcoHhoUnRfqv8UbpMBN9DVDiTD+mECCYXyBfYTdaxiVsxPjMKwcxF8p/Blp
zgNAnBWsQEv1ej4o1lRoUQO5oybhIRht5xK01vip67ug3FkM/N9h6Mf4myaJguRHDWH3dFlCnMnb
77V2+7I5NLeBmjDWZ8LgLF5s/kbpNKXSkSTECDIzVONTbvfOvuiLk4l56ET9Id9jG1A3ue3/DZ81
eSAhoSCLpyLkSpP+Th151ZxB66mZ8/pAWzTagaz9xqknXaEH3SxDCBzZHlAjcDbTyI++fjJshOVD
EjUwEFKqx5D2FmjkPv1PRfxHBLb/GV7tqfiVfWyqX7+ad9+L/w8Ya7NS5L9nrG3CKv2ehb9+x6zN
/8e/mDUi3//i2D1D1maBBnag/81ac8RfGE7JLqc4nqGVsxj6P6w1Yf/FvsG0AWk5XRqOuf8Hteb8
RbGEqIiXfHaNWYgL/4S0dr1qUDig+Gf2iA+LrtMtuCBgUI9DKydC2t4g94b0DeI5DlxhrSUgcjK6
3nRpbKFKQjoq8WFhS6I1f/0gMgF1aD9m4jAA3egeajGJaa+IbiTfearSJ6dledu3CUqQE8rNxt/x
Hg/kTARTf9+LUDW2FmkptKyNQjyPgVVdDBUXxTYC9fu32hvVF8xHRfJ5Yvo0qzmcEd1yVtT1puro
qO+tFO2XWxZGErpT145EDhuB1W6FBvd6owGIxcYyChkjAS8CzS3NwP8S5FbJJSd+w40O4Z6cndTQ
UIuishnLkWC5SjY+aU7wobNjQkSMisM/p4IGfZ1nmzhOvAeAZs73NNBpIylVAXE570flF5+YiZXo
k/IjWfb9L+jWhrmx0VzejTSmvQNX1R4GZDzV3iNE8bvWJMPeHqHf7YdGNuizUXa37kT319qQM0Ef
b4gDiqcqAUjs5kZr/E2t43wthWzVTWz04n9xdF7LsSpJFP0iIvDmFWgv76UX4uhKwhSmoLD19bN6
XsccSd1Qlblz515DUpuOZhvJzr37YZWufdDXKWrc8J0zZJQy/yxyzMzEsRuuzSQSQ12sKo6ppOrb
+V3iJ6Onswv/ZTALoESwQBswuVk+vCrTVm/2RgR0saI8xYN2WO9x6rXt4s70+JUwHemnIpt9lOxS
zjoOgtUji8qU67fBaa7ixskcK+5sWsp0mZruviuXAYRIMDTQI2aLKM26GQxShXzy2X1B2HJM6jos
nEKazU/vuFhRyyHQVmyGSn74xPW+eF0/OTG9co8ZJqyqW9S/Mr+fA2ATRFhnxhSHuen9MFtkTwnb
4PStht788EzZP2ybFgsASFx1lP4KDhmxstPftTi34rxG+E5rtZWneqAiPodT5nunLXOM9dfrLfBg
ZFPbf+tcWacaHyfzFNuqjWT0gpFacLG3X71s9RzPUy/cGBekn52befAvmTPrDr5lhVN3A37VHPkz
TZJHw2mDgzGvoQR8WXVZXJS+edq2Uf2nLMUIxCdoH6tkFhURErmCx9K5xFIzg5OzkYAfDgH7NsK5
73OrBzJlmNOTTy7WxzhUdnMeTO51f/VFuMtY/2KjumGdOsEjUlV0i5jHGPgIfi5j0xpIG0VtcbBz
SoUH4c+CmcQiqxr1xZrkrQ6atTsSxDPvW7enCYc15kFpZV/7aWN+1aFoXGEDPNTtI5FiODO6qA7+
CypWD3fBzM7zfjJxyjCGMCHYAJEL6azWAVCcrFCc40FpqkYir+BtVWuzgh11muXbIWDus18bAyqT
NRa4hij+rpRxc4HYUy4lmTD4UX46xy5ug5Bc6K1ucFn44F3cmMh6OafdlEPVrJmZM2IxLS0JHrdH
487w1XTnF0ExQv8A0pKqrIMkuvgux4bkEp4TIoayA5369pkP3YYo0wfZkCAS4Qeoo8WPO6LrvjLV
LadOsV8Xb6w8XgiFD98FuKaaQGwC4eNl8Kyb3HDdszSc8SVq3DFMCZgpdZK5vVFdE+CM13ERi8TD
XEF6WHsTwy8kxPnODCHE7bbRVj9qRZI8bRxvMs6FqT8yISpev40M4DRaF+O1r/01O0QIOOuekfRQ
JAPajt5zcq7jceCJXFMfyOQ7P5bP1Kh0J1OsOmyx8GWClYAJAEnDnmwSwMNleMw5boxXWq1JxYgx
CqUBSlezIzk3YOUnApU0dD2kCL9pwiUpgmx69Npmg0Ak4W+SccjiDi1T2cykx08B1MDW47wlHARI
o+ezoZOam/SjNILV9Rp2U0CysJLjd1SY0AHIiWAOZZAoiLN0kqpLVuVJcJmB/Mbcz3M9+jXtQNFc
TehNr2CVbUtk49cYGYXACpBWffKLikO6sGfvS4sss3ajM1W3DaNHUnY9vzpUi3TNfV/OUX1iJMfy
Ox4s/V84q+6h3ZpAglFyYCYNdTP7bOFMjd6HhFLl+/IapLyvAAMjnOVdoU6QPacg9vOo7piT2oTj
OWOpHwlTXmAj2sv67mp3QJdhRvxJ6IxtpwxTPJUMpCNXsZPh345VqD03Hqg81tiilVrgEc5dm/KZ
Nk+h38g8bTh2bRYNqg4cTW5VzFZXr/gSa6Q+yqZd22QsfK+PcWbP9/lWiSwRZmb/0yUZ8pz43uhj
84mI7a6qYv6jTFaAWsLVm/fGODUn8u9q50zrJKNLy3cXpSw64T714E1fJ9UV4Cg7h9zjywjSzTrU
brAn6AAabI6Ssgs2g+OKfKNIx+EUusBmtXLtfaZ9lj99gy05TMwOIyTFmhiwSiIInjNRWOUO81vk
JIBWPA1cNOI315NtPnWGYK7sd+AhEoL/xc0qOTlTOV2btZ4Oskpcjn3r6m33H50uwn+s4EV+5oE7
/uva3p4v7ZKr6bjIPqT7NOq+3ck151gj44jI7pUzdwdisHozt8yEn95Sm8TW6ufGvesUpG11DMgh
o9YZ4AUnz67yUTuyPbFg0SfJXCHW+UA3ph1Xw7DbWED4Zlu8FzsNRuDeozIyTwgppYm8XQ7+LrAn
n09GVdkf412HztnTy9EVQ8T3V0/98zV6dU5qyJ02RMyIgocoE288L0s/4S/qlllR9oHDAFmxjFds
Hp7lOF+3mluGUm6nEPhnKB5W+D0Tp8i9HNXDoVJOc85wGpxrArEvG22gAXSiqgYeWr39wqbYXjvB
cWwSpOKP7qUwhtuRBSUYg+SlD8nWhcMnVDrjU43WsguCBoDucC7cZkmkVxUngIZmMpXDvt2cde92
AbHgQLpBnEXHED+eCN3xjIu6L5gBaf5b1rTNX8+3YU9eT9uCSoSFA0bmQSygErmp7eTiT3tSJxME
n3TxFiBKJN2ndZt5YodTYMY7wNXMa2RM3o2FCFkfi6HjUvYr0zQSPcLG4rD3X50tODZT9CBmEs/r
zAp2k4lTz+mbe1aeTXg+477OfeehMfH28RtSArH/PW2snIRFvpeDw2SR3E9ysUc/IkgbDEpTrBmo
FItzrm9t/8nVlniTIBFjihW28yx/Idd8YA2S3gG8CLix3VotPMOk1CR2VFrfWXhNCJQkoex0Fskj
vso8i/3A/wyblkOdJZbG5aKAitQTtrntebj62PN7i4+ndfdApgMvXgKL0IsVEGce2e+NAYVYtQI1
uNRm9rGgNe3WIDhNwN7WY2NSIMYCAfWXcPnmrnfz8mgZ83ylwvz/q+W+TRF2slt8IEPiTMUSq9K1
5jgznOlWs8Ok42hV9T8/z6MvjAXnPjBIBZ25UGFG3/XZ3P3ftnfn6ZAlDpZKgMMFScboJcATIqbj
BHXiIIpuSCPy5zB5jHrPFkT7qMVoHLu83KsB11tDfz1W/XM/XS0WMwQ5mC8qKcv+qdIjeu0ESg5Q
CEsjA6nwe8hmfVpkbX/sA8nPkp7u3jvgvbjyeobXLWHmUjU2Tms92tRE0wjktTRuTdGLF0c7N72c
NP/DoDlPE3h2zlA2n6b+LVvq0zSXzaOm24PU0/rdaTMr4yBdka4wrNKpg7DnjMaKt5p4N6XvRrfl
gdLUJuvMwesQD3Uc8CewHuP9VZM54zcZt6dFWV8U8GUOodEGpzlCTFQGcLIlb/no8e6MqadnM6Xc
nl5Xs6kfZdRR3WFH308OiwF4QLd4snr5543GdusO7IR1ZjanwD+6/mg2lBDrAMbN79G02dGGDpc3
TD2N9sXkCBYwRlo2v2gPlmPX9LsqbL4HwrtjTON49aRzMLWHsjZQjJqKyh0A4cg+PMcDOCpGEZ6f
VoW+D6eSFSARuBcE8CdIMo8WIO2kGR03Vk5r3flbYxzmDLLTZL2z2XBu8+GHfOmdXsw8rrdW7krE
pIMxV3s0w/q8FduL4LWCFK8u5C7wbvoIRk71GfX2qXP0PzayvzdL+R3SoCGpNXgpnR4K7Bb6RRpJ
0IhF7/05y0IWL8vM2DM2HCk8gbebwU8O3WXZ21ccGUxhmo+gVnEmLTAhY6hl2gULXguCtMEmLyC3
ZuyeN1R39kn6W7vH7GTF9iL2s9u8QWtfTrNfwNMgEC3pNdrWMIzwQxhwtrnu4mbEiRmXTu4eSqY/
ZPHrbxcMROkUQ8zRMZBE13wVwfziT9a4JjlpSSplMOdMMQtC+S2r/jDSFFDPhnKU6UYtk027OjGD
5aVvxfMkg4extB7bYb2yn1iB2019k92Vgf9ATruxHzEeQQECghObjv2rvW0ATBOa0YElwS9ydC+B
qfisBa9XVJrvDhye3WpnOglWt74Y1jJ+IYT8lEE0HCaCYoFLtuY/Socb3p0sXrz887qgkUfzA/nU
a0xgy01Lz4fiuTfqbr4MttcO8VJfm7E5fw/cST+7Qf4B8Inuqc+cY2hXy760jOjf5Ag2zc2ymqBQ
zXN9qhWgO/oDm7+B8Sp/Vzu+Nyq6wTdDC+yEe2AIv+RzQUgIigH3WWecWEE8z5rJYtSEDxR8OQEr
kC8kbtTguiTXWMGBN1Olg+Pe+pEY46x0TzXM3zPi5m8ZyAoQEf+R1/jmbiAqkiCQ7kOLhnqVT8Bc
WNXKrE/bKoJX0gfP/dKdVryAu3oyVmoH6qSL6ACga1AqqeNk9c4AAQ7oN6P5auuE3CL/MA585V5U
HJbChxq8wJvvL630L13UfGbrCnY48P8bDePcm8sP4vF26eV4H9rL3MYjBLGLYViPua+r237D6uZP
655+YY/YfbS6pkgYrgc3gGLLOzt3Dsxf2XsEpcoUKAzvqbcV3T2lbTUaH3bLH+Uv9bALS11QTNZP
W5C7XEXC/XAozij26mO2mS9hUD7qrTsPA8J80/U2yaFY2JIO/DjAyr9cLzcCbfVgm2O2cZWxf+ot
G+14vh7LrV7iGsUugQq+Hi0Wh1PlVlUS2nK5AdhKjpy23rdxKnbUaxb1q5ENMo6aWh0bnlOQ1ZaK
oyhavuzAZWfKn8x0zel38BrPJyalKkvmIccNj5oUphE0u/uGSMqbpliajwrO3FdezFvaQB/+5Gma
PiYV9HB1yoewdZKJKEM6iya60+WWzK60UlfleuYQ18PdVm0fRgWAhcCnrnoU9C4w7PHrPtbF/GNd
B0gRQwuyncfdACOST7RIeye/Iy3jmyz06bBYxq1sxzGFJdV9yMJ7JPZZvPEA39RhZ7xErZ/fSB9m
WxcJ/VF2tf61tcMjwTDPRU14dFmXjfBKgp8MyGKJRLgV+2vA5K+YIK0vtcXrO947K21oqBcYXFb4
qU0RHDGGM1CpIsX53++tUo8f4H1WAhU6vz/jfPz0rO5AWk516bsZXvd4K3T+PFYVf37WfC2TXGKU
cAaIzXc2tA/rrG8qMb27rdU9uK7yPvwVt8VECKNV9y+OuTJTBGFMNsb81y9+eesVKGWZvcSTb9dx
U06/RWaOZwO9xQKUk/nyvFjuhzDGw4y4f2BcgEzSKXC9Hk+r6ppkU7bcVWIV98sUGq+RxtAI0yYN
kZjihuZr3y82X8s8hjC6m855aokNWnlI2FS1CdaZPTNPLIc+owB5lxZl9knNzaZDUT46Sy+YNhXv
pjXVlLVmGA+juO3D7TyEzOgsSaqJVCSfZDn/h2q8y6blq+mNX1TaKTZZ6QI8Q7nWwhFLjWZmA5vQ
fm65uf3OC/C4QMpuSapMjcho6Z0laoMB6Wrn1nCGVAjxOx39pYKs48t4zsI/scA9ilqVxdIor6gn
QNNbsADGQZ1BwrOiPYjl/oY+9B/XZgD7zPjivmOvWfGj+Wtc+4YQe4jJrQx2RGTi44Nom7VzcwXU
lw5mdkSdMIOOFLH4AEnnoqPGoksHn8krf4RF1O0zEIkcB0NeXMiW5VYz1M4bypQC60UEZR2leLnn
/LJUWj/ltXOaBYbbeMWIk3gOO1N+v+yNkD+NOdJdNnSQxt3xZHvri5WNmX0VXoP0GuEimo4AaD41
7XjoyBtxpHPr6RRTBlkrRf+wMA804nmAFzgEvXEMgFrt2qrOEg4GYBiYi+190NEwSRaN+fVbvSs6
h+0d200ZKHsvUnNArcVo4YMunWMhlU7DMjcxRm26uzXJPcM4/CzIyiIS5dBZU9qxA/Ab0aQkakS+
iEFHhjsi1SXmptW8/lH8+sxM+VAZK+w4EPaGk3tUWAtKV7ogryMHthvy1zx31dfWW6TjDo3mulp5
zqqFXUdj8mmQ7LmIXVDWaW96NfpkY559Jz/LPKAtL/Sf2YKTshENJzbDovFdIdPdeiI3XvWij9Yy
vM3u/B/e/V2UcZJe20ZOpY18UBTBCSmV72SnVfYyeOET040Q0JvVE2TTzXnOwHRhfCenrzmEThoZ
bPDznLhI73l0YYxGqzS66B8ZG3eJX03gRhW9iYmzgS3KOS1t/1+0hvqCgfkPcOu+7a4Q1G7dTlMU
dmldj7+4llWyLuIl6urDvHbvrMd8r7PF4GuUx4yW8d9mX0eF4NwGaYnHifDivbFJfSYq5rXpq9NQ
bWchtRMvsrWTWVnpIhArjaJniSgv25fFww9fUw+6kv2CUXxwOKDX5dYH3yRexMC6b7iAaxIlktXJ
27iTBvJ2uBBrU1cHe8S5OCEc9Fe4Q8zOVJfktTCTsNMzjVmrL5FdOGcB4fvct8NfFo3wmUCbfNT5
/w+9fB5uyhkCM1arL7o0czdv9kxawXbTgMzJGaSkERPwOq6L8LERcrltuVUGkq3iHmEmglMW89cX
ez0zwLAX/14jGzx3w4aJJbDuVAaJsqqt6T6TzbPTZ7zFPWCUK64ZT9ewa6PtyeRMhY/2gEx4X6qC
LrFc28PVg/6WBebfVLXHyluTbTPvSXuCdajlW9/ZZsIBjFdxmt4dAuxpNZv3IJyD0zB3ecwRSl66
3R2qQVW7JRIfm8tZM9IxRQB+dnM+nnKfr8OJuuU1mCVSFeM3mJs+sEhQwRv3A9m2Nl02w+JroulT
1GfqhUaiT1upraOVb2o/9M5jP7vhJZyW/j6Q1nnqq/oVy3X3owanUbEN2DFuC0H2a9/RGwoPidT/
x/Xcpm0VUsuYLPbvyRpXSa+qe3daxqs5iTVGj1OQ2IUR270ZIOV6DY4GI6Og2tsi+glNABiBMo7e
GuZ3i8mOBRP3aNcwP0lIDgTDaOnuUNja2vU4GOmXc2unx248B9XaHxAn39iWWIA99xrHdFSmmNd+
tm6NbvzVhuHSEGqRrPX41UB8WBJcjMSHjdMMciybD8gEBLtu2TkI6l9wCRDilmMUDd+rQOfu8ay9
9YsZiATgTFCzxmfPBmJT2EPmyxwyWXv4sQZVB/t0eS/YfxgF8Yp1Pc8ounxifU6t6RkrGxeshIQN
+yGFhIbZ0utxpX9vpunUcdVt0AwXnSxTvz0v06h1gvXQvSCwXH0UtWw/2Ga36aLM/j/tL/lrZZvU
hkjn5m5zKP8WWisor3o5DTS7PEWb3GeGqa+VvmBsN2bL8sT9NyUswIpDaTXPXdhGSdUW/zbSzAno
I2aril13ZSUiYlRU4uJQO78WLQTLHtdsL7mZhyKqU23Cd9Ki1Tcut2a6KYrNgWzAP1uHHxXb0kmX
OQSWTfpnnEteK2JpWf4WifbH5sUmHSNtTFUeiwpOd64Vfv8iytM52MYfUPLeYSiQ+fC+jk+5ZIlf
t6x6ri4EVdrNabeODTlxQZbvBy9v31u6EALVvqM8HNLBVIccXwEIM0a4q+HfedVAttPEQzsbWXuy
GqJhLNIovN3WWgqF1S+8/ex32bMUyv20hvq3WMp/W5s/ismKdmM5qLhV+XEwszVpGJECh7OtyxqU
f7qB5Siz5T8/675Nm+eV4Mtn8Iod/sa1eclVln9lVvHCePDey6vHuqr9V6HZPq4FWWZe1b8xJOSL
NPSp7Zz7GZtCkmMDk8mU2e9d67wjvKkUffM/rTOqdDKw/Z62MS778B95qROPKRImQiKDs7WvYvi2
3I9s8SCs+eLWWpj6WSCO06Kfvvx27XfYEb8bYU2/ppRsGE9u4RHIYv0Ly0zw8nYUE2B1in6RB99v
aZ2i4iYP4cYDpiIF32N8V1VPA1PAdCigSLe5TX4QVQPlr2tC/OMFjQlY2cC8+sZdO4+7OjDby5a5
e9ANezGhhDYmaWviYdpG5yFYJ8TEUot9sDpn05/q3WouZwPH71HxGZ0o/E6z8u/7ZhDJOBhjzxpR
yc4UhPLYC5bo0EbeuGt6AJZt2KPRbq6fiEGaHO4Ey3qwQnrCg2NybElexPlk2QwDwG6RlELVlodP
dPJeHM4UbI7yi/3Kc3KxOuOwRs6pC6ZLL/IOf2YGDh5aNXbLSc6sRtWIr2N5yotpEnFTawb2q/tY
NsWFddPjNVXiCFCKUY121jMgTozoegt2YhLoXBmzvAik41O/kgMfz8uyfdUMpO/AhvPP4gADS+2Q
KCm+G0pqpguERDBPAXJeOj8LASg5Da0CXznJ8GwGvXNSUftQePPJj4zqXPmd/QF6vUqz1mxTwVIT
RZA0WVcGEG0ccV4MMDH84tPJZXGLjLg8tXKg+8uo0RBzbds7ANwcnvhdpx/sfda5GHpv7xTkYCYD
0X/f4ViSTUgAG4UMlvC83eV4bpmib2NEmyIpS/pgYTaQQVOMt1pnRAVpc/g1LYEfch6uPXxpoE8W
ImOSLkMa79YeDryh63nbuvrOsJlWcxsjyykX2HHnqiQoW8RErZT750lOL0SHf8BiKerJabhj49jI
UymM4IX0VdPgsLCcg1jz4HEFDcM94iv32xlKN2f8FzT/Raqbj4zZUHBwBeWtC41o6gIj6cOcHZ3W
vZHualzGsv1v1F6yKGdOSlboaT08as6wbPpnbVfvRK0xhK+J/MTxe2QQyO3pYN7kn22epyYSlK9r
BZqb5j+rWvnKyuT6aYC//Bjc9VMvrkbLasqCnQnbO7eNpohjF56zf642LAR+5RW3g5aswdUBtoPY
DfXIZKo2ZnNv10H2SS4Q+S6bIU5s3g0f/dV5x9siS8YuRt4z8nDdJ6OzEWlsBtNBGhUwmxnpVOFX
IMqGQW4t9QufCsfNOqOmb8VAWWvJEgdkN/vtZ9+zZkDnVPn0qQW0N7cb/guuh8+k10NZeXasTP45
s3d3QjMvtIu8O+o1R3l0eX6wpGHVS806Kn8Kcy1DjjU/SPJsvfPUZOxGdmqTxlHybIvMfWfmBEpZ
be/toJp7nefcH2opOREd52aucrY2jS7kW6pHJ7bH2vvwWlN4O0spJi6rfpGs5O37wCThpfCYfGfc
ZJ8Q2tVjhvn7YfKHtwwvOJ0eQ2Bj1/uivHU7PZo7Wyze0bSK6QDHlAezh9rl27N124LchjK7qXVA
ZDWLk8mhTyXf6cPqLzi3N4MKZtEDKzBDd9svel+zMZNgiXRP2Ozd78oq0TI2IW6MMQAE5IjsBRuJ
+1SIrdCnyu/7WwtzytkXTH+UGx3LmTqKw5r8K8F2Vpxb02tQs1ipkUdSj9tt1/nGdzVZx2Ex/6o8
A4Bj5I/FbA4IeuvESKgI4Sp5hvwa1olSffOv2kQT0GvWU/4cKt4gKpQ69jzbfBZWlC2AHWf1KQx4
6XWrLrIE5WLzhv7iFs8/qPVDmN52q/gEiuZgKtu4UTA+DvnCegIFXwmtNvOX7tVnEpGy81WcICmc
UKnw4duQeYIxJPuXFHyUpC2/GzTOIpuBmTc2N4bBWMzlLF52LLJ2v86IGZoR+nzs+1rGVo066fTe
dKE9nxMLlDOFGbNufyz2yhbbqwCuV8UcrEOarfWWSl0SdGi7BUGr4fJfZTPG8sh02A9Rdm3YsyzO
DTl990TvkrrrLO9h5Tt/Rq8ICrK74iOf6/UdVb76mWzTm26qPtCJKqz1BXeMd66EwqYx6ap4yzjP
jmtQCd6+NTxMPCCvYenqKvUGZST4dwR/e2T2Cb9AHyVLVuJKJH6oJOa8NVBWBZPpinYRzcFIGct/
0SAPG0fcZj6tvSXwJZR/rXD5vtoAAk7lZDp2nMFKsDcjdZerSCbDqf9aaU3/ZuAsR5a2thifmnNX
LWxDZBvuJXd8MZoxuA1sMe5m1Ig0KCtqilA7MsOutG4M1Dc4xaUaqx3ezQkXsXVNtMCd8BLh3Hk1
3JKBq7GtNtyCduUu0BCe7jN3vFuntWDdg3LmjUWGCguWbSqXoZUt7g2r3HjvMUBcKG60SWm3Mv4s
tea6aro2o+MsjOVsuov3yUbNdVw11A69QyHOUMPKpCw4PhJD1fi55oIIo9hnR4Gkb7suLmMzyudB
dbRc4RrBa87NKnCZHLMC4getTse8B/htrYCfGYS2xd6jT/d9oz/jTSjNxFEO1auvvmu5LsRIWevr
lvFKtGMeQTbqqp3PLlYsnCX8z6rm+ULWpl5j/K+MWBeAT4Vrf0XSRojuW7RiO383l228HTLUiHwK
H/BQRBNnODSseDA2SxBuT/aFodgeys1V3ghFAX41YzB6qEhnqXy7wz2yLie7y4FzN+qDlm2IR9oH
EudKru7BP8vJZXyIFnmuhu2+yMRTVYr+bKMMYRnzW0Q79x4TUboNIkeWMnw3FXh5Np6jjpxF1Dvb
FxmNrL/21BiajSCD7ULuHxWGMdqfE2fsNVgEsVD6t2Qkex6JsQ4aR2IU9ZeSOE1IUsTeQsv2xghC
HTJTh39ZGEksQB3mvDg0WsKMZSXyfwWdDyJKWLs3KixeKncEIh8xUUlEho3hqvd42a7OULu3LWI+
Mkvvwpi1OU5IZhW+jmBNy2Iy99Se1IDYTODcs7KaeLBq3ldsxm28rI6gXcaB9mJkZIvDlsY6MF6d
Qn1VPrDkVxwGMEH/+gieke/3xjvLfJ2b+JGOPpn3VnesH5bXs8KM3tBwaYfsYb4rxtxCs6gzOmFr
dOEpRhG+jjJbnLMKa+u6/FA8eW3nxoZrLjKx0A9/kDiHSw6k575eo5/WVK9lifnBKqxfAZL8uOCC
S3vM2/FoDv41vvEt6PSODFSb/O9Jyj3rhng1AHJ/L4wx+2si5eQ7T/Sjl3GqbjZMH2+qa4MK6oei
UfWvcTah+snd6Jm9+eKkm4gCjEW5JUBKCvKfwcnmr2lSP9fMwYdyvEZalvM8pSbePYZk7W4uSDfI
qu1AlPsHxVnwRCCI8RUVFqhbv0nnoT02YbDdGK0292GVvUhyEncuQX/HVml6FEeFOznNFQea4iF1
JlKGEuGy1FR51bfIzPq8zManbpy/hovrJBZTksy5XUu+l82JpnspAA/LxTuH11WJLLBOi2qsuLRZ
5A6LIs4m7449hf492LyL4VATTuu5mzdEjI3wRd8pMMlhO84SX0tmyQPDSPpAW9o3NKPA4QaxXe31
fY8QsLrz2Vss5p4cW0ePYJ19JMXNVvl4dtbmaVuL57bQa0oQ/sGsxwCenmK+GmduuTgJZUL7D5SD
fhDldBea4p47vf0Ryso+OVjwzyhzrZ4WJNNTlUv56EnBb2w3FtyZUJBtGoVETNiWMyIkCacMHnB0
VM0BTd2+DKLm2kFXMxZ9Fi18l6bmrYjNwGvfJs/JdTzURvFKtVCfs274Ux2RnD5LuWbsm7VTxZ1n
I/H2gb3dl0GnwCqq4gPTTnvvr8V15WQZhnA3IX/qeCrtjlvQoOnlJTe925HI5J1NpXe3OK146e1S
UR75Hudv07N1E/ers5KuJUcUBaO/wGZNS/ypRvfhSGiHvQdXtiCDU0h6iErLh1Eud22R73Q/JUpO
WAKls2630my8c74Eg7zF3ExGdh9ZkPxsVl8QIpbSUfs8vN5n7PpuIwJABaNejXWwHjhUGV/ldTb/
VxorDVfY1U75LdHnNbfHDBsx1jVzxz9p1GVzKuku6Olmbc4PXhGMA5GpjnztSa18hHVleV+ObLrn
aCnH13GVpUrzudDOvhHse8fzxsrILrRm4M0LOeKPanZBLFsya9ufaGyK+nrk+uWFfHW3PNmiNOdT
KfBB7M3R0tmpVdI2d1G30VXQg80blqx1G2/00M0WwZ5rEBEXIscm9fF2tnuj9G1nn9dR1N2215SS
VI3Ct0/z2gxjUmiYfLfO2iKC1fOIZrkOVhG+YQzzf9D6Da56gt34Svphe8EyyEijGLXfABUSavwl
i7DhvjQYuyGHmaII9sGsLUROnxgrf+vsMB3KmVBcr1mqIv5/2OeXVlzft1LU9fNoh9NzCQw7IgeF
a5a7hiF/6tJ1W8Cvy2zbYW+3nZdiWL0txRwRauZZLPMlW87E6DjnlRU9IlGM9BSo9OzZFCPWubDL
eS0MPONeynp65+1bu5XlsQxzYf+UjuG9YcWsuQSvKeZ8h5bZJUGGvzMd0ABNEvbFtjHUc/9H3Zkt
y22cef5VOnwPB7ZMABPhuagNdXbykBRF3SAoksK+73ijfo55sfmBctunUDWFLvXVyAqFbVLMk4lc
vuW/kLUYPqoU28FvnS8SaE/4FPukNPzEZvrd6IPyyaoRzwHsqpj9ofVzCu9tQFSYROAiQVXY8btc
pTjKMZ0MeYz7JmTLTSN0goJ6UXLvVIihUDGIQVKMSA2R8cYtyeYogIkdxhCM0jFUC7/ZSEB/6jEN
Kms82BST0OPVYrV8GcpU+yzULKRLPER27WLNA8AAKEuiuGZSjMmWTeRE801R226iNqm1JX4DVGpA
SVd3aT/qtbLLwhy4g9OmLYikUPoS+dOpCf8oqooSkdUYwLbSoO7lxyiPSsqkmhE+Isary41gG+h3
dV4YYkOnaQIPjuhwALp/StuHcDKRFy7I3ORLRgNBeUlCOP9HBwWyYt/TLy24bPISc4/ejMURwOuA
MHAZYHV17A3d9rgaQBBT7NNofUVl6XxuEF8tn33EM/OHsPRLXmbQh+Y+z+AGPAAc7csNCZUk7Cbg
/XWk102FLtIs0IH0tXQqAqhJu0aIOtCdE0vhu6aVAaudRKdo350UKZKW9KeKzKeorvzqszGRZn9p
CrXzQB5V/iMqlUN4B7xxGj4QAORE4xHyeSlaoV1K5GaBB4dymmKyhXOXGA4Kb6budixZ9CyNqGXz
Kloj7zpkhovH3Brt34u+1bRDA9jJ3PVhpaDKnAOJ+wzkNfWfZE6Lh+cVINqW6BQKSBGNVbKjTO1/
CRyQzAAg6Yp/Ypv17z0vKZJdVxQxRvQIXVrPURSZ46MkQe25TmP/NwonGTbhuRPmW6PJcd+1tcH8
bFeVVRBklUn+PiiDOLuL1Uqda9pAMl8CaBhkb1IVxhOYWdB8tAV9AyVouGCgfPPILM0PQBQbxRW1
ZYzbrCxqYJu5OmaYVjQ+7WFIP/6efl4avCQBdwNF4ly0n2e/hXpHsUUf7qtEJuNrYYDk44Wl+0hw
OIDepbRDG+JXHPk671OBYl1/jDBITJ5M1IJBIoyDCA8tKEzBNwD/6g4p+h8bMNaOvdVsv/4OZa8b
drVa0iFX+qCLtwmKVMadX0F631Gu7t8Djh6qfRSEznPnm/XwTJG69UEMI+HWgUOM7B9d7w/5g6ZE
9Ueg3DTPWEsCGEWVKhGCj/zf+76bhsS1JgHaUgpCkW0XBlXgUk6Kx32jBq23Rc+MVAoIfvN1aG1S
BCFnEGpY8FK4Lfgp+77yPUBlTtmIXwqCJP84qAquOvh+qc4+qCsLJ9FZBOkoioJnTNYaj7QOhr/f
ekneskF4cuU2aqrxy2zXV26Ryo4NoI9RB6nYTIb2IPIqMO+jofLNQ+c1CdGHIrwRd2ob4ASeD80P
8lNQUFk74D3SOIWGXK7qT98kwN2Ad3qgCW02g/3JUZz2Kdc1oJRJguTp89jahn7HPo7DQ1Pn8qsp
UiNB6SapMWsBM9EdC1LpbyzTgKtgG9u/56MRfjOtPgcubCriHbAfk7PMWNOLE9a12zu9gYo5kpXJ
S5jU6bin9N22T4CcEguQIBqlW9CSuvFKRM6t+reZxHYTne//N6LezDi7QtSDaNB8zd7y9OZ/4U+e
3szGQzbZxMiKAgDe6VDu+h9184+/2fbfIcdB9sT+iQwHIt9bnh5VYHDPOmgwRyCJ9i+eni7/jkLN
/J/Z5wzmi3ELTw/ACNy4f7OlFV3D3AGVjSXV1KcoY0L10o9CUgrIETfahYYT6+DPy/QY2GF1r5eq
9b3KgsLeUtqgUoEIk0S03oD18gnD1fgXRRWfA1NE/iZERsTZJM1Q026oAxsdbGEF7xtyxoSai9X1
kIcAfdkxgKldQJHyy6AVwW/wxuSrrcyWvHTJNAeIM9RxFEHzwv4w9TUl0gbGjP/IcyLu627waV5Z
SIepyTgrmYE7wJtRRd3Qz0L08gWJwL3odP+X0ta98Whk0DlI4ALP3EV6WaEoUoyvshJjiFhlhncA
AgQJjdzKcuBTTCM6P7UcG7FrkxpUcWja2cc41aI5hZjeASPs7xFDq48eCkhb1YScDekte6JUlfzW
SX+8R6vKedRhFR7l0PZboJaQPMCo4j4FSet3D8HSwzjX1cpqQkxEC/KnGo2NB7QIgn2j6S7EBfO9
b1GRLq0UcKPW6EDfDETKXFEO+rHvQyDfhAUO4VhlgrsobbB7dOHt4yjQS94kMpRfklDJj7Hvm48D
ReQHUof6PXnUh5IO1NHz/Bbqijq5DhBweg7US3xTPGXSGL55NNAp54zjsxnX3b2FJts+iRXzY2Fb
2cskKLvSNEG21pCKs0vtrvzcJKq4LxOgJRtwl9bdmCs+IJbCyu7S2Bw+5mmnvdi0tD6p0DgP1jST
UaALv5/YmVy7cVIj7yfCYcf7Xb+CcqE0r3Vzla92SKCUIZhcA0THZlASk/2jlg9l1BxTxfe3Cs2I
OwrtDY4uMZQAXzU/W0gc7ngqPyvwwx4oAZlPfQqI0+tauD0Td/Am7kqS0qIct34D96PjdTmaLMAG
pqO9DVL5OeJ6RjQAb1xLtvTJTciXSO0NFjAXhb5SsxWpQoqtiB4pVK+0vZ56OZOhVJmb3xvaeLAL
/LG4U9AhxErb1lwHH8Rpg2Lq+ETCrzwYbUzbcWpb+qHxiNzQLqQ5rh/9BP0jmEJp+66XivcaTiIr
DpPQeFh87DhNHqLSeEEJ3q/2fpB4+V2T6BYqnyIyADeBDnnAvlR78q1++sUSimU/5xCFimPr+9pj
Ugn1Y+hIZXLDjDowYRQ9R2GppvZaOaK06Crpjt4clDLSGkpnna7wb5Y+hXNUN5HjEfl9XwzDIfPt
1N8h6KO815GJ2s36/K6KogzHri9VwMsCar0TFU+hXtuQgMe8pTir9TYNdXwuDLBz6ZHHN9trvRk9
KfhQbi21zx4Ssjn4PaDracjwiTY2PL/gkE6+DWdjDJo9gCblE0oc2VPSzYX3vlFfTZHrXEpA8SHK
AJrYGNhZ3knRiTsDvPQf1uh4733NQ8dgLBr9I/iYhqA7aXRtF2ijbe09oAU4W3te9VLi4+Vvck/z
xYYKvh67itUO31rFgr9lgyzd1I2SvANPN963OKF0myicEeJDXUN01g2Rv0y6przPpW4dKN4A0hOB
X7sqgHeA2QS4UAN6JaVeRzN3YzvRAHHf8LXfGjvKgfA4fUa7jjqEatjYBKKlz0mNett8x+YaH/XS
Kj3KlBPVulhWSrlRK8SAS14XwCEhHaiasOnBgIr4rsEv/smTpZ5sE7riGhWdTn8cu1jVto0dR/us
gF3nOnVq3XlK7wGF7+PkGbyw9ah2JZTnhPoJvdARwWgUclEZCIS/0cs2fd/5ddNAZGyUOygaFdDc
zA4fbBHWjymuwp/LZgC6CrgLADDp6Wte65+s0Ao/SCcdvhS2LH+3CQrBZglFP3be0EOLvzXq4Jbh
76UuwLfhf30Dt1CFftD8b/dH/vw1/VEvf9Mc3fzrd9X/inZ2X5uvJ/9jnzVhM75vf1Tj648aMc3/
4tDPv/O/+4v/8ePnn/JxLH7842/fcmp+85+G0ulJiKFpCAb9v4OSu+x7nv2f/6xP9QN+/kv/FBAw
tb8TXKB4ibAHojWzGMWfgYkj+AVIfKjhceDBLfw7MBF/d1TQtqgcInOowhslzqmJfoJ//E3R+PNU
EIIO0h3I0hCh3BKZnEphwDPCy42oSEdui97ymYqLqKgk0hIRhzRtGpvarA8eUJ+cPnnoC61IDzXF
suG513rK1SW4RkQtEViZ1lSaZi3hf8dHf/4cpjFL8KoGJtrqQqUpQPlzKLyWyN5ILN0N4rzPnlXI
yCAMw1L9Y8zSENwEYT+NU4cfiMgipwlbBh/efD6CcCRps/+gsvAuD7Om/sffTgM1fhBLGGgdmzqi
/qzMUtR90EGflUNtHvQy/6YQOX5LMBz6omSNtm+5N1Ymfrb+DIcjFxMnzkSedKGp4Om20jTxYB6C
xtKfYzo8GGyWoNN7NTCeFUrXzjaOoYVYmUbdwfTs99fnuxR1mOdroSGBioUp0OOe1+ONFCK8iESW
Zm/SpU2cg5O0yavp1+mK+svFUWYZUXzgUd6f9/PbUSwja+0R5DZd/goKlky8PXpb0U1KKT+/ndQR
YSVXYzVVgYrH21FyNq/v96VxyPu6vu/Vety2aiK3wwB19NZlk3B0oUQDZSOFsPTToWonAgeMktuh
b5L4gZ6ofKA9GH68Psr89U9OBZoeczpDZoMj+Zk7OLimwukqpTv0VtTsZa5a940CmdYDu/Pl+lBn
XwhtDpNLxcIUmr/lQuy79P1YSUStHGIoz2Ai43RLC89aWbazCTl8Golyq0F0jfLkQkvPmMCsitzy
DugtKLBmgjKmBl7bebCdw7bvt85JwDCfXX+lJUxsdU4/kh+FttOhpXCI6EsG2670cyqKiOR+un0c
wW2MdiccWs7T6TjdUOUErpV3KJwgfQ8uFHKSGauf/2ejLNauskQJ4ab2Dq1Stnd5LMZDV0ZrurbL
L8Q7gKotJRMuI1WYxmKUMogMKJlZj9hKMVKriLttO5nZL35QFXfXJ3RhKJurAHEddFh5geZff3P1
RBkSFlHV9IfaS/UNJB3Eryu1VX9Fr5Ki3/XBjOVNy8RsHB1UpoVny5lycApTNwjUhkh6MkLjUAd5
hCSFhVBhbJCt/GLKSgU/wj8oMqUBDSrMQ0T33EJ6SkGAthpWHvXUq0RWajtsonoqPptm13aA3Ius
RSA5z8sPtR3Tk7KamMA01eJyJJ3vi2lvAHZ5n6dKSNPBJIu/a/D1+wKSr+5ds0FFaNtWbTUc+nTS
soewKBzvDpypdHFPdlq3sHoM4UhRGkLtmNYivkd6nP2iq4DIpVYh1AuASBkerq/a+ScC3m+I+S1E
RBFRo9NP1AJ8iPxU7Q+pF0EOGwxjZ5ahfRiiZE0ZeP6j3t51lGiQA7a4vXn/UbmiFvN2N4yKjVWN
To8iLjXloWuYuteV0yHLKuWdSsftAQU85/Xm+RGB8VrgX0OVZ/kuocNZ0oarEb9AmWUf+m3eoRDi
aUerLRBKuH2wWayQv3CSoup0OsPaRzWRJR4OYzq028Hrh7t5HegiR/bu5qFw48HPYL5p5wd3MVSM
sgtZJO0ZBf5gVKTxF3Tq02Of1MZv14eaL4TFdzMQtGJKyPrqlI5Ph1I9vzO6OUNVRNTvnDFx7gta
8scwS3VMOJXhs9Pabb7Rx0i5+QLRDW4qKNboThErL4LGqCsSC2L8cKjSCLtAIC0gNu26hKbfOWnf
7a/P9PwwcBTmB5n56ijZLYYrES/QIRGqh6wp9L0RyPcVIKtdiozgykjLxxhwmYGoOAVjBMdsLsjT
NYWWFcbSc+AZtOJ73QjvAJE7vvlsMwgT4QqWcxaw2I4E4bJxcPA45GFBF72SzdFB6mPrq611Y5D5
cz5vhlqc7byWhR+OoKaLjrb8YAeFO6B2fvN2YEJEF/gLILBmIa12coPwLqc2JcrpMI0pfBLRtG4S
FMXGC2S+snYXPhCGd7OlAEXjeQ+eDoXXdDRpZage5rLyPmup1xYm2NDrG26Zi7BspoZZCFaGaK9p
xuJoOWDFgSQCOgdDDHy2k7QaN1mhhr9X2ljvDSwiwpUhL+xxyr8gvTjLQADteeJv3mReE6mmpQT9
QunAV8LmwUoCqLT1mrnypYEkeFETcTIK7GIxkEjH2o8zME8yC9GAHP0WSnYTuKMVjCun6cJQBBgq
W4Mzq+HPcDon0+ijeJroVZt+5DlHP7AKNOxEU6G5Bvf6NiF9IBKk0SibA0UjN0BKf/HVUlineQpI
gTjNGSg/l1+ant7WzVvjZJDFXRTxmobQd7khtACovZPDKS0DFATQKPloVHG2si8WMsr/NSvHJA9h
V9JROV1EoB1TWVkI/lUGWhx0EpO+p4RH+3CDSJpst0CMBZIKSYv+klFgrElRPyjirWWVSPtoavxg
Ajrv9/hISu+30ayKL9eXZN4xpw8RURKAEXXOMJFWnLfBm607Gn5og4whnIz6wA1r1BsMuDu3D+LM
lQFLtWgoLcPjCgU2bKZnULOtlr+lnuV95P9aMwM9P/hcLYRDaAOwnXAvOZ2KpiTEkmBHD6OVgNSa
hudoLL576fSHFagr77dxcTDiDo3FkzTGF3eZNppljJgyyOLM9rt9HurAlGOs26dnWGhg+rsgzXu3
KGp4t/lYyPxxSLvyqVIrRX/nw+BMnlOrcmQz43Wr7gHdhpJWD018OJytT6eERpCZorEjOAdoLhTD
XcRumdtG0yB2jVRD3a0MUXyIVbN5USkN4FivFIHzMS7pZKmbAB9mMI9wmGG+qHHYfaehNeOu0ris
vpFgFIDAuUk7NNTG6FUgEKPffIuYkL9YJa5HW5j6Ypn8emxBDJqEVLaZ7JF/AhMTmjj7meraUOc7
mbiPpJ+nhVYcktCnn79AP4fHBTq0k6OZNOJosisF+j3Xt/JCkXc+0lLFhsriVkQH+Gf38+2B0XMT
0F5rdIfain4H7j981wEAHFAvU7YhNM9Hvx3zx5qy91bRB/0FGs7qD3F+N0sQLeSbgtWlCrbY6b1F
Y8anTXdIBiTzsJJpPwcdiP5Gohx0fb7nq0qZk7sZFA9OmtBJT1cVz5ESo5GsO0i68Bs1J+iefGdc
uSgvTIh3k2efhq+hUbo5HcU0gMaD/+kOZE6o9ItJf52AueKMXer31yd0eShBgI8pMk/2/OtvLjxV
AeXmFzVDobUEpT7sNnMm+0VVgEr/haGkjmKypEXM9zodyra0XsGVvTuUdQh8C92eXwtdiGfpa2m8
si/PE0G+0yxKDTQK8aSfMrRvpwVCzHNEy1iQaUMNpExsf3AaLKoCVF4svK5XBry0jvPFZ9lkRTPW
4nRyk2W1oyPnAXPVRwo0T/aZivpIRjJ38zpSX6NaSIGZJwRbwtOhSqCDEDf1DlVPDzxhAn4vBai5
T4thOlz/ZOf1DrxvERTnVqfmwdk6HcqprDYoaGQf1HqyFHR4qrLcD0TF5UZtyxJaGaI5YNV05F9G
DYnTrW6b03hjSdYmjpSoBZM1OSYpxeKnmBrTVHSbn8IoJ1p8UEURBByb5i6w+m5lcedNeBoA4J0j
cBZCK9shfVhsUjkkftNnqnGAlKNDwUq0jaoE8f76up7vFltnLoKKFa8Bcv2n65rVSVIrYaEfnLH6
CMO5OgZ4ZG4s4fju9ZEuzcdB25l1I2rl3J2OBNIyKKqh0eFz4i2cyBp0dmKv2c1fGMXGg5PTClAK
sejFu6Zlhg0ioAIKioTc1i+E7s6V4pszQGcGLaoYqWhk62KRAQLPhljc175LowfoIaJT9MF9Je/z
lUU7/zyOgS8Jyaumz323xQkTaeHE9EsDLCry8F4CA9i3/ONBTt5ttk3z+8lQ5DA0zmY3zp9usm8u
KjPGb2xUJt810Pszt8XYEh3A5qF2SftS+6XtNVQaRzNdneT5N5ubf/OrjQfaDGA63RnKEHt4RYch
8gqZHc1KlcAKs2LMV+6Qs3GIQpklG5BPRpVssdfjgCcOgKx+yGtl2I+TCnjWs7tbY2oeZCqygHvn
WIni3+lsOrygQqum2pEN0t42Zj9se/L7lZT97D6kKUt+YNHtmltty+YQISVesJk6HOo6brotuFbN
3ki1UbMtYvodjFPgW8qPRgecsi0SHXrKIFAPWnNCPHve+DmMn9EBjgYYlC9nWzSVh6M8P4eZPtLm
FbteyKfE0d71WdLuJGzelfft/CtyXqmPgY6DFE2stVhfqgvNKClWoPlUut1o94cGQZPHG28roHUa
DHhKgfORWHogyqzTMqlmEkQohE60pzgRfZ+t7Miz480obBJOHRMRtr54T8K8K5rUmYRbtCPqPqFt
bcG2fc8S5IKuz+fSSBblAupJVJOIx09XrU9LDWk0etFWqn+XxCSfc/SlkDr07ZWdOa//ybvFnLjf
cV7mH2Svixu4VIJKd+rEcIPcBPw95OFuQMZpC5t7/JAqQj4Y6lgieItD3u1ztOdcg5Y3l/8yRija
OkJcJzdcvZYJiY1vHztcYndt1Kx5JM+TOJukJS3iuXmKYjHJwUalbBZZdYNei59GB8PxnJ7Sp0Ap
k3s5dfG361M72/QkfdRPQYJqPDuQ+08/XzP1mRmJ0nBtQ2ngmyBebAwiX7m6fhbSF9PiAqaaQe+U
Lr61eKNrf+g83aCe1HgKLAlZxBaiJnbZVuivpUhMj32GIFufFE6CvkYpnlFYLD+jApqndyjQAfvm
hoULqgEF+Jb3ZepvR1OFUTnosWhfRFJ3a5iDCzt7DmG4Dsn3udsXKYqAJ2fShtVdJR0at/AARKKy
5j+I2rRvvXr4CgbmlZzWuam8TJpHJ2LrT73uotCfgC4Ym6NUYvXu+re+NCFKldTLuRRw41gEF1B/
keS3S0Q0a5iSLep8GAlRpMJ0Nzr+haHm641To2sA/U63VU1GnEJJMV2nQ4QD+WRYCBB2XMDet6ar
LB3HhIFw66JHtZhU0KEU7Omp6eKfPN2XsI4QSsDs+/b5AECiCkAASNy8GCWKQRjaumK4yI52m7if
kY1q4KGrkCgr19yMpl5eAaic4afF68uLv+wUjXVb904dmW6Uy+bQ9xJ9mmnU9qav1XtdG7IHJTby
R1lPEQSeanwpAtTuLMj7e8UQE3agYFKvT//CrUSjgIeYNSbEMRdHAUT06HuEWW6e1eGLKQYAvUo5
HHlm/G02Kc3KI3l5PMlCg0Sk3LEI3DI9QbHZD4WrxWCwqyl7bi1l12LOsYO69f365C5dgRbcYsJ7
4A+0RU73KnYsrdIpvnAD+m802QPjtcEka2VKlw6fM8du5EQq18niRIRxj0g5RUQ3FFX63MEk2RVU
iI9KB/715gnh6ECUoWng6MDHnU7Id7KuGDuGspJGutiEs3cyQ65kEGcBmrTpmtLe4eKCDrTsTMDI
TkCmcptkMTjbWfB3bwZh+nEy0vwuD8ziAZLHWm/xQgww91zmnIIAmCzpdGoiwusnh1zpIt4VFbuo
bYvfW36UGhLrgOlUBA8AscRR976qVjR9ub6wF74hKRneVBStQBv+NMx6k8nkYrCjITWJ3fSGqn4R
FB9SqZguBhnl/vpQ8zdaPJi4Fc1YGcEVABrodKJDXk2gH5goX9MWe6i5GDJiz+brDzlQnVmaG8YE
ZFG9fYcWcz24ZdHF/uH6T3FxuW12KxkH+Y292LRBnuVNPmrSldjXQ95OPDhIcTIFT6rm9cgZWGX7
SpBe7KwhM1YGv7TafE7AwXPX/MwJDRBjGeFOYrldo9duXRX9UVWkRA5yWnN5u3AFzPaS/xpq/vU3
H7buuoZaXW1ByavkVp0wjdB8M99dX81Lo9iUtQyqB4SRy0Q47KcONe9AuhZY+6OJksmdHunO9i+M
QgzBX2LeOYu5hGC0Z0EC6TqpOd7VBgQ7ylYrh//iVN4MMn+7NwvWG5NVjcUgXREYaFaK4QPCD/7K
Gbh0w+CVxSswQ2/xuj0dxBjBmJoztifum0fub3i1cflIVQxZRtTbkBZrV7bcpWk5pL/oD2qgMJen
To8gGlUZyRk44PAztf34sadblq2Ee5d2NgqqM4CW7uRZiT1TgtCIwoRhQmu4l2TRCEp7yiFQc31l
RudD8XqCjp7LPJC+lnvOzxD+QbpIullIMDEjencpdavNNKXfr++7iyMRr9CMIRyjqHT6tVCBRSoh
VoQb6n2JwccsZ6OV1g5VlLXmgeSPOr0cmRQ8MbDiPEIkhKdDJYY2QeqW0h17WX8aOGuw4DVv17Ya
3ikSrba/MDVG4iLUqJUtPTyTvLInnlIu41htXucOIWLkev/cgQhe2fPnO/BnJ0sFjwScwVz2RSzS
yhTbB7ZGhJKPWhZoBCW5urs+oYujODrlKpBk6tnJwmFSxU2KCUV+PB4Rmu5Qr+qTlcbL+RtGjQNW
iZzTZiKExfmNItWo54qtC2MedZ4Ax5CmR7kyg5VySPrO2PZDXW3rqodGplFsuj7JS7uEVsyfKA0q
cPMivLmjrEahUmv13FFJr20z4IQbFcLxk4ezm4u7nLcSuJ8/lg6HDCECqfKW2NrisczxoIVYo6G2
bVfAhQaEg9H1DP34e9VRt9oBrbDfgwj0nmu6Dmt3yvllOY8OYA5IgyBWX4yu5RUSW03P8XPE2N3F
jqz6u6EvzdT1qkAku6Z10IMYa1Kx6+t8YTPNLX6LwIh2L//tdJ0hy+GRSObhwvJBKV5CglaHeK3X
f+F60TjvFvfyHIwsq/xmFEO8SAIo+EyVjQNmRM9Mbas3TbaycS4NZVC0hmvC0dDFItvByatSE4Es
oh710OctND7uUAeaPgRjkaw8pBfHmkM8KpgzWmIxVhinJIJVKt3AM6ZtosRYqPY8eUU4rJFHLg4F
+BCID2hidujpd8qUYsZGF9ItK3XArhsN5bgkvLKob6xsiUtHwZAW1R7gUbrpLC7oykIdXzcqIp3G
Gp90v9eRyPONbQdV7JNpZsWxTA3Uk4rVO+fSZqRaTDRAPZIcaLGeo4osfodzpDuZodhXeZm6kVTL
lfldGoVoeKZDUzNjvNOlTArc0kc6Ha7WTf2+7Gt71/fxWsP14igOhSGHOhQAqcWLSlbRBmUihJtU
UfhSmWb6pGid8eH24ys4vNROaG0BpTmdS28HpslVbbq+gl2QUPtwJ1GJWLkcL2w+STrKdqB1TFC3
uCSytkDCWhXogccWFhuaF+IzIky2AOYnN06IJ43wQxKHwAAnAj6dEG3UkO5yHbmIonszYTY6GNmw
Vqg9+ziMAndapRduUcjXF6MQ4us8aFbgcimVx94aI6QN7XilunW2bIwyB6JzKxU82ZJm5aM4nyET
E7gEXvh2DYnXfOuxjN8loYpRyO0LBxTPIenk0T6rumChByO2ARSGSXn+LW3nKnsXIGV6fZjzAhfI
CFaNfqBOFEdsf/qBck92mMXEoYs3i6d/Ku1optCPYTlGvyiG41e7VMG/6g88Wi08AFH6RiFLNEa5
L3M5DEcxeaqCrE8nw5dRoAr568oPOB+sk/iSKh/hJffHLJNwVihV+7RJFESJXWw1s9k2qc9+4IVW
GTvHQl0fxwtcDdRPE0eqOhSFMkYfxkwNjdcmm9UqOtT3mmDlUTpHFlozToFwCegZm0ubt8qbcAb5
fCd17Ch0genCTG+bEjNVM0cu75WCoS1fUT7pvlVeKrTPiRJ15a+FsApzi1SvFaIVE2J1rwSaJ+8n
pBUsbKFQ+VkByZ1FfPyM/GQ4HFP5JQRaRHwKjoFBLtTQ9bH7yPeY5Wodag1dMWyxlZ2yd1qWCrGh
UBF20AhYrZ0V9KqzspHPIVsk15RruWaAOYBBX9xpOpSPskq72M3jHHWvLGRXb2wDIZ0vSA0M1kdt
0PGT2CjIeQcJ+lGGSL7muVr+XmagQrX99Q11Fony41DN5TqQYGEIX04/HQJgihHbeezq6CHQh3a0
bIvSt/aihf741DResbJZzi8nmrfzyzsLxxCRzt/pzV4B9NHahc3bhyiDjz2Dlnxjp99cz5hbxDDU
AHJxSuiOnY4CGpL+c5CgU2frzUZ38IkoEL84XF+8n3Hz6WnE8onYcibeUvSzF8Pk0WRaTaZGLjEg
VUXkJNCwLNsuHaeNGeLadhQYudhbgUOheKAUhm+iyUH51mKAkL0MqW5Mx9zunGLrWxYWR5EeIO6k
ozyFZ5uimXz6Hjcic9MZjVWtxQrnZ4JuL2sEoIPyLxn26SqN1myUXFSpixJX7mwdDBlCnJE8oW49
u4DXQhHV6vaKjrvAHkSrLhEdQQh/ZUucvyTkrSCLZht2rhG5CMkcSs/mSFzrtliXHfuq/lY6fnQP
UWstE7mw2wEz/ezVUuumb3A64QZdvQg+QewmnUw/wfYMdmj7xZ9ifZS7qc2UlQ1yYbPPgCZJ1mOy
5ZeFaGT9yqKa/NiN1CB414yemJBs1abk9lNMbWju2kP9hAO1mBf958jvI5G6AhzJflSlDLCFjcfH
IWqm37oEzYLrO//8k/GpBKeLyGlOn+eJvznFSmNkumfijVG2WvI8IDe9Fwktg8zB6fr2oUDtAo7k
HFv0DE6H6nWHTTpFuYvXaLCXI1oJmykXEP26KLs1FASZALqC6oOB1A+U3dOxSr/qEOkIc3eys3oz
yjbcNwJmY0MiufIQXFrBt0Mt7sEUo8BRVDErOOFIm+mYElo9ClzKoIqVFTzf9cwKjgYnnIAdodDT
WQ0D6UIuq9yNRYLfgkjuY3S/YDgqGup51rgy3Pmmn4dDKgG6CzGUs9iMZo1qPNUhnGOaaHqIatgE
ZKj1Svh54SE9HWZxa7QTMcWAFgQ8pCrY1X3kfbWHsdshNoq9N025rUHE1m98iY2Q02XNb32a2Ctz
vfQV6YOQHFNlIIdYzHXExkKh58iGmcL2JRlBwY+K2h0rUyv+wpEDwKdReCO0x1Xy9CuOAVZluhfP
SWP0DsJr5WoVMOtusJ3D9RN3ab8AWkS5kONAzWgxUqmSFVM0S9yplOWmsD2066b6XlGB9Kte8f36
aJeWELQ1GQTta0ZcLKHT0ERC2CbFIlToOzUctaOK+sOx6fRgZQkv7cy3Qy22TNz4mDLmyMSHnOxg
NwJDRTK4xuZ25R65tILAWAV4W54buSydWFrl6Kntpy5cX/8jhYbqjwZ5joOu1MMDSt1y5YvN99Jp
HGLC7QV5ByyZ9upyDScl8qF8sIZFouYYz5UgUzKvelc7qv+DEG96Mdquu8eVV6wUUi8uKR0JgBts
P2BWp7tyMMJoaBV2ZeW01qMxhAiOYOETNn/h080qK1BUwVzTdz8dZ8oUEQiURdwxqI2tifsOBZxo
XFnHeQMs15HYnFIpqd9MYzodBf9QCrCpxSgEzTujFvLjyMl/1TSsoSSqyQ9pgfj+StZ5aQ2BHhGl
EgPRt16cN0OMAtayTFz8UWFn0cjcV6TQH28/ZzQkaPSTsxOsLuaGEim6ANhIUePu6q+iT4bka+AD
VHpHtT2Md7eMRu+DyoMD0wY8IbUVetKnKxnpihw11F7vKzQBj81AhkfpozgkWKPcXR/qdPnmoRA/
IY3B8AE0IQn86VBWHTqJ0WHwjMiKNPa5nmA5NOVpH6zsjnmF/r07fg4EEB/UB9o9M2Z3sdepHCLb
PevpTm3VNSBMExUnX/oHsVcpgosSEMz1qZ3ejX+OCFmJrQjiGkGbxc7Ik6ZEDFwm93kfalvFj/Kt
ngJMazNd214f6vQK+XMoWIHz30RbZz0yvbfTyjPH9F7D5Winj09ZgU5/hxSq14jZ+ydLETpr1ypi
l9bUAXtNAko4Tgn99OMltRriJCnTez+MST/xBAhlYm610vzc0bZd2ZUXtsoMcgFN+PO0LVuOmUow
kIV2ek/VDM9SlG4fTAwvVpbywlejqzkPMRfpuU5O5zRVXaS1MNnvU4yqNtw2hEIdomUOn3NlqAsT
okAquBFnmjmX8OlQbefnia60xX2Hv/s7HJz9oxcrt1FVf+4N3jD+dGJimgtLSrE9+hoOG2lxXxeH
RutYtCzqN+YQKjtcOq/vwwszkrOAFLfGvIT24o0egpouStcV974O9LhsA+cQjMn44foopxf9P2f0
Uy9JoyqkLcE6vdH4Ff5BrNvYyS3IdpRqUw1txVYgZDMNKjYJMeLLtzU6/jnurNcEQAke1pLgjg9x
m8lJKxAerujDoeGCRQ3akDX598ptdWEhuQ4pzc9dN3q+iwTDiFQcPmovvw+iHiFwUTY7FLXNlQ14
Ya9zbpFFA4fKe7lEH2Kj7mdTpRf3U6PhC++X9ocU8TEXRQy5EmpcGMpB1wbWBqB7inmLq6KzEFfX
jKK8V4DU7pu4d7BXjMztqOH1eX17XFg7GMI2hVbyzrlSdXqsCPVFG3V5eW8oGZJXKXZm6N4bJSIY
tw/E40gfGo04Jrd4u4Yh7CJD68t7LeyjraX0+l5RsKW4fRRi2fndorlG3v5/OTuPJceNpl1fESLg
zRYgmwS7p8cbaYMYaSR4DxTM1Z+nWl/EPwQZjeijkBaz0CSrUCYr8zXXwymKxRQeSp4XfHXU94my
gllWFgQ2dqbt9jCnhgikgdRXnklbGkjdl8CmYRxfvCiLnTPWCZr9kKpDPB1RMbGqE3Y7bfzm6x/o
CDcIqizy9b5l0kzu3EcOUpmXvveKiyBXcMO4rtN8J87t8kNKiRYR9VKeX2ilXE9i5w7Yf83qeLE8
0T5QYpGylQaWo0Bx3vy9CAXEHjQ62C9YEtehqLONUzXZ48W26BAJQ58fMINbd6LcHRCcNMS1EEKj
m3MdxcwjZ8AkWVwKbaJ956ycgf1kGV9WU0n3bt7bAxdjGBhwwAUNCebfnEbCsFC4F9p0EXZf5Ycp
njznwUCacDlaTjGmF6xodO+0IEH/4fXFfy+yY5K0STwOl+Tmu60k+sXSrsoZshe8oCpPk+qEQK25
4IirxcVTN7R2dNDtWexRXW5zKu7kF7kZdjZgfXnM/FYl08whcV3sJ4A8YLjsVMb6VUtQG9FwMD2v
rbA/dLbRBUg4vq0FKO8Z/qX4wsZAS4E+/XXkzmh7GkR5H6I0Blq76bnZ9F3q9+1+Z045uXiTIdZM
hfM6yjxrzaCsY490f/pZZGXj898PN6n/sa0+Or/+HW+XK1BPmji07BkPefh1MC01zT5VbRFmXVpi
no40Us67AmVrbd65aTZ1fTl9MhYlENihDG0LtotTHdFvM5lCE8cHDCMTC7eu1lWwcsFzxcwvDtrx
0aFfV3cFPFOrT5NXi/GzNLhDstcuhDZglTcb0QcjmxF8jVG7LPCZnEpEYGIj7oNlaunHzZkT/3x9
nl4OvOtnCj1Cri+T60sqmWz29RSDDdFwyw17dHaTwDS70vhgGqJqjkVRuQ0+g2h/JABVUEO4RHaO
cQ2iUkIKKs95EyDYT+K9Ngu89GlM4viYD4AOafHGpeY+gs8yzOZjOfOc/G7iWAALpXOzvyy+zurn
CaenX8bGLH2rE006RGWZ9cyEr+YTLo9l8VFv+0IcYlDRsY+XvJqlAYL6zY/X5+HeepG0KD4kJQOe
h9frpRcV/o+dCSvQbPWjuhTfyRZgPzY0Ht8eCVEVQDJk/VJ37zpSNjapMa1jEQrHxgptMvEtwRkB
98p4Pb4e6jYxQWwHfCaUL8qrcBCvQ6Hx7XG34SNccxG/S+q5PKBlXRzeHIVmFhVjCW4FWrg5PXis
9I3jVnU4zirorEmPznpTaqfXo9z5QA60hpc+IM+XLY2yVEoxWMnYhq2VFD86TceaUORLfrL0ui52
vtGdiXMpyLEp6JEA1tqsBlyDKmPRkjZcW/fHHBk4onDL73yd2/MQaI+8Y3hS0KPfMpdRia6tyoi7
kJLxdF4djAT9WvSAPtU4N39FtjK2O5XG20kENCWFN6QCI0rCm1OxiSMTkgFXTFJkyZe5MyfXN/DG
gGpEZjntfLI7A5S3CsAfkyP4pkhgTG1L7qj3oZKskmxk2W332cNOvX6IFzMxT9Tamz3sx70huhL+
A/iZMqez2V66suBK0hdD2FRN88EtVPGpqN32KVvqdSdXuF0l9Aa5Y6g0oqnGsXG9vQqzRBYsWYfQ
7GMVv6syd5cQC7Ilf3h97d8GAtSE2zudV3poiH9cB8J4ch5LZR7CGRKzjzFgHwyxsdcyuP1cRJGE
VNo+GnWPzU2A3LywcsscwiqpfsZWe9JKdJcbnJG5yfaayfeGJOGPsuJB6ro9NFq1j1QrUZDFNIbi
B5owA72zePr8+sTdLgbWHSABup0ATqgxXk8cgl2GSFXUU6cKtpmK3LLvxrhqNWOz91a/MyBwZ5wC
5OHs5q2oiKNKdzbeLuGEk3PQI2rtw4oa33wwYRAlNW3gnqLfvC3dzwoaJZop5lAvhuZYK1j0Kdq6
7iRPN2Nh09JZpyLFA0meuNfTlq1ZhRfDMIV1qlXPA1ZqvtbXezTom/UGrIZNgzyP1BsgAb2OYhap
h/TUNIW54VA/GTUVYb2UJiPWdqfJjHX/9cVwNx7Tx5MCKAndxut4qpp5eKy4UxjNsfeptsV0rKe5
+UXnCP8BLYr39CJuEnoGiDwZQCdaLbwpNkdRpxSIlnnGFFrtYoISSs7zmv6YJ+3EE/Q93KentTT3
0ov7QdlZIAioE2wL91VltGqz2nw7Vf3hYfdbpfiw9I23+EmSVvRx+/dTOe2kkVIk/7raLccqFSrI
g5Ee2C7M1sho3Xb1HHYxWoJCUw+rGHEFLPX8MRoU5VPWNeLLXFUYyeERYX6yW9P8NUfW19c/8s37
jd/Bq/G/Cj9lM3ki/PaIwouh1WvPnsMYW/SDY45t+RFBGrxZh0irXLrmlfIxSRZeH68Hvre66JZo
sqVAkXBLrddwyqJQ7s3hOOKDKFL7L6SuT52tZfhIxDvwtJtzjVHCYuPmoYoLjW8zSmru9jTiwBom
lOHf0zWMzlGi2D+iyPr1+rDuRJL6FRK4Ic+dLdtzigbD1tdxCefKri5T3c0nDRBHOAvdPr4e6vbU
IRJ0Ee4ekN3Un64/3ZqNS4EZ0BJ65mx9d0Yn/5l37R684c6AAHtRkuOIRqlou0ASDWGupcrUUHXH
7EOFouxjWSrRBx3FgJ384DYUvXdCccFB9EQL53pAPDwLo+rVOQQXOh2zqJsOkPx7P0HV4s1zJ7mF
XKO8J7jAt684ytOaM+vWHNaiFZ8dDES/k+qlOwnd7ebiMuUbUZtB9oOC+/WAmklNU+jMS6it2Pvo
4F2/xqkx+0IYygPaN/a5sUS8cxndm0UQExykEHwo5G7SEltt3WU2yyVMYywZvKGJvwlm3VfqeP36
1hVIR9AEyYMsGHJS2+IPFKKu13AQD9MUN89ikOZC+McdXo9yd0AuyQI5o1Tr2syiNqJMRt66hGbu
flmWODm2Xj+jn4i/0OuRbneULnG2nBI0IDG4kL/kt8Mw1QsHdVVjCfO5W4PY83AkH6Y3N+W4S2EL
URukVcby2IxnTepitr1qDaPF/VwPTTjQ+cS9GNyzguPV60O6PWYJxtaV8BmGte2qdoVWu9HSryEi
04sbzM7qfMHRZCk+KLHpXjySvT3ZvbshuUplriK9GTazCIetR+xmWsPZdYY0aOwOlVfVUMLW0/sL
qn/LzhhvFwgqwLRJPD4b49zq/EXR4C5Li7GSG1VdiFyI+TBCDvPjzlt2GPZ3Q2HBQrcYQXRm9nqF
IP+YZC7QsrC0jAU/8fxfu8MFmROq2xnU7VpkUHBgUeJHy4kmxnWkvsb4yW0NK9QdJX1Iq9EMh5gK
6+vL4854JHxA1gm4hW+0TdMFVaLRrF0euLpyFGWn/DRLLzoaAPC/vx7qdlkwabz+kFCDIseFdT2g
vBh7q6xWN0SDdg5wYse0vDCM+KhFif4xqz3l6+sB78wgZAabuwRQBi3nTVbeYaahG7TWQgA8zrt4
BcMwrOa0U828FwWRKtmRBqzM97oeltUpNoj30QmNwa04Zb2q+lPN82LnVL8ThmKpXHRy7mhHX4dJ
OzcnGzXdcClS4PxjUfolvei3Lzp50JKXwWUFsbz5RlnlDfaa5FGopYrjg6/1jrjZvo2oThbGSSR5
TTzOqa1QbLseSw0VPqeq5/L0W5JfVrm679U8zne26p0ZIwqLG9k+6MLbY6jNkk4brNxFkmIZ3jlF
7R1iYLU7n//OBpIpBPgRHs6U2Ta3bQwE2MFW3Q3VmpKNprbauybFmXqY8bB8fT2/XHRXpWfAU/Ia
pOwAKQyqxvW82VXWKHFpeqHGSyjunxIUvobWAUKy5P7oat8K528UcXy1in2R1QfmJRCmUfkRVn/9
8jlxcDBcvi3uF3XpgzJ5Nygt3dfyS6J8j9rs7HhTeWiN+c9O+fX6T7/d+ySO8tCkgiD1DeUj7LeL
dXTibCxa1lWdqHNgFE16mRo9DowGImcWiXhnqm6/PfFYWy/VNLb/ZqZ4pipiyTLiGe4cNlNVH+hM
7YF65Dq9/h5AECkMUleggkbJ+HpUS+sOSl/h6z72jQjJyOg4pHPpwOk3vA9r3OQXY+jaJ5wKqu+8
sqYd7dA7s0pkNiulV+ob2xXu9eCO9aGML3QXknDBqv6sezQayNdSrqRsT5J+AwqWG9fiHyTKIMjS
uNkKFKl9qjuR0seX3E2W+V/NXSL7Ka56HnDWDAXolEvEwnnlpkEDAAjcL8sqJbAlMQv3+OYlBZ5P
1oF5PXL3y43525JKRwgcel0kF7XEAF3g33zRMsX2pz5av0TLHrNIrpjNt+ZIBB9M/53G8xZK0Dmr
tFpOurDnAD4OWmeG8zzpj16bteccsY2za6/Tt7eOEQtuFK5AmtAAoSx8PUZ9qbC1sr0h7MqyY9tj
CZXgDoFjYWh2y1JiLb72e41rTuKbsfIGMyTrUCLWjC1fGDsI7H7poob4sbtIXQ9DIYKu6ydUqKSY
ypMQ9foVP67WCcpJxcl79YbRPtpOEb8fBHVrHKBVDEcqCE9qznmUgKzmBALmQvGqwVAyT6W9pmY1
pfU1XZuoRpWMhOcZ6V+sZu0RhaOw7Ucz/9gtSBf+qBRaF/SyZ2v84GEn5RzGssq6w2Shmf837tex
QzMgQW4urJuxrA9JVObd50UH2HqcbYV6rINSXHlUob2OR6+FgfBgrWr1VZkGt/thpUmeHwsndryj
3Y6qe7JBfid+b2fdr051p/ShjdH/fMwjITJ+pmPGvio8Z8Cgc9Z/xOBMvqOSGM1+Os3jJ1SfxjHQ
1rpfEHrKCi0PwPfA6NDTQVX/UEz0os9as669vzZKI77pJi/F3I/iwlOPmFjl2vcMktX8nLS8I37V
lJrXmM7fMuf/TgbE/idd8p0e43WcMr/Qim4K9NTuUc4TRfwty7NEO+XlWiYBKsrAk6jkwO59RGnE
pWM6Z0s2ExuCQuEcZ7fA8cnJHacJR+HMCTrzdYzJu0fagfqQ6fSdv7YkTz7YO21673mFzlbw5rwN
ZoEt0KmjmqufsFd1nDPDzvE7GNS0+RCtQ65/AYZY9d/HtlC8h9nS1+ZcZFP0T6sMa/m9opL+D261
a3JM06aL3zWN5sKMM6poLtjPRa4GxVhbRdBTqMr8eqz71hfpaKnHiGZweZjqAd9ope5V9WtPkjt8
AU4Sa58XasvppyFpBxGCA+7zczXFRRSwZlrDT7LSGY8p2ND2AyQe8edqREn1jjsMT0GskuP4kGEQ
vdLQnbLqmBRgvrFjFoBtewspi9OAHun8uJQYHuAHXC3NA5+aNWbonH1nY607+9Dls51ccifLpweV
uXd8AOOl8yetbC/+p521MTtok+W1R60vujzIK7Ws36MintSH1UXu8AxTv8+f1ETV/0iTzM6fO91I
4rAe5lYabiVocI0J4NbnNmln9ZSIohiCOlK0T6gYut1TmhXc9sWkC+tZ57PTBhxqr35y9Mx+Z9sx
hsItWhX9U0zvU3tYPVs4nxazbZKvaR2VeLPjiacdwAa1ww/cA8rnlDbY8KVkooZT7WixcklEZnYH
VNZt7Vvldu6fudB6MN2lsGpMGoFJPCQ0RpZT3tkL5rS6G2FaUGVGOR0Nk9tTC8dyFMbXbuyS9Mtk
KYv23oqacvHzqhurMWg0I03R5I6MRT9yy87dA0oQtMQpS7XRZXa6Yg7WNGvyd7Uytd9TalSR4UdG
mb1rcq1/mqdaVFjHwgo8Od1gWIrvztr0g1Z+NNcB+qIePGtzWDnyDqPTJPEnHmAxnPgqzRvvYMaK
0z/01lChPxtbQmHU8OYjRGNToT4vBaezH0XlGIULtfHvs5a76A8XnvWNRFvoEvAI8VRLBDy/tFYU
6pwJlkmHmXple5gVndozJINuYTvm43woHA+Vy95ZUPvS3B4INByPKkVWZ3JCrJYy7xEPzOYfI2GZ
P+aJXdU/WylSHCqGW+Y/rCXPfumJmWY/8lxE3WOvzeLvtqxdHLWqQXj+pDbYqimYWpiH1YoX9yS4
9JVLOmcQilRvjo0wafm2nyyRWtT8MxyE/EqL2+R7PFtU5rCn6OZDV66Ipme1MZihmruRAdTOqcp3
KhfmAs9rQpuQXk+6HjCVG6ZgauJmPTjj7JrvkzWd/gZDKb6LaejVZ1G6uXsEOuQIhCOrRfz7+pV6
J4dB0FOWllm0gIa24MM2Y5kn9WqEqB2rR/ge80HBv+8drmtJaPQzcggu/V01Ft07YbbjCRzIXn/y
BQl9nU0gkWGBqedwkcTCTX4Kiq5rUcozQkgzyLvNkBjLI/lM+cc0CVhkC5/TfmzHPi79qeQF9cXQ
Wqf5ppXK8oHDqGqhNq+jk+H63k2Wr0RaDn2o1Z0qS44GDrSGg5CZUo0X10X6JglAwvS/9Jy9Os2V
Oz5EfS+UI0ia2fNbm6sZT+/Y+7a0Rsel7mSAufx5xNsiaMZ2iR86Jcen3o81+midr8/mJG1LYuH8
XU5atCINWRl7kkg3+S3q5NK4QVoCwHnbFluU3NHTVVTpparV3AgUrv/OZ/8m7mkZGiycRyTt97RS
b54OBIXTLGlFPIRpz1znXDHwunUxl/TSQ2E/rkq7HOuak+v1ZXg3Cqg5WNT4BlIlvo7SNku1ro6R
4mqfTE9uRykzt3orfD3KTdIKGoPXouwNALXiqXAdZRJTSRWyNknkdIsMoM2iQEFj88nKlP5C0uqF
rPU90azbscmoEhCIYgFN182TWHjUJTwcgkPMFZLaB4dCsQKixZ5M773RSQ46VTgqwJSwr0eHFKqn
YBBuhQBBRnHkPh3TT2LSaiPQkYIGX2MUg3gUrRQ4fn1ib1emJu1SGSLvLrbfZogWLCa5Gu0wXmGb
l9NT14m/vNz5N0kibacmcz+WLMsgsWbftLARUbOakeZz2GmNUvtJFPWndFXxNm+M5WhQqf7x+uDu
fD8TOAMNX+pj0BQ3a9PTlMXSFQaHGkYTeC3nkb0M7cNOlDthJKdCes/SQwBFdv35pi51orrSvRBZ
yz45igi2n1/pAMsCy6rUJsAAze4eLTVai4Nb9yt3OhRQbIySWnls01THVT61YvOQoA6V6n7uGUp7
tNYWcYnI6arl0bTbNPKp/gk3tKj9jHagYxKVhLDt3fTbwNa0H/SJpqpYpqkMaHv2KyZNrdF/1bJU
Gb566RxHp4YW8RjiIhP3oVXn6RCI2nbyQwm2lIyZhx8WIQK9O1/tYlcNgFyVA7+nUJZLo60iDYq5
VZqzFaXZelSbIvre2AoqHkjQzm/ju/FIRz9OAkUACwCAAbl0Pa9ZkphIW6heKAoXsR0bw9qcrW9p
O9io2+9HHGoPslwIOHWL5olnTR9b5GtCze6z0Bus4rEwlbc5LPxvNIABKHuSByEDcT0a3OcKCAie
F/ZlN5+LxE0D0xj39vNNFU/OGaJBso5LgW374m27LuHNz1oEkVR9b5PSOpppNHysDS/ZOZNvp03m
HThyUip+AZJeD2hmzjA4WJNLY1TFV10X7fzgpMkw7tRH5Ge+SjFwkkYwjdIk7SbQXfJ3/FYfWcxp
ROlEQeiBLk0RkL4r1YG0sVnA2Zjr4ndw3fAuc5TR9ou8HHYY5LfHFrweFgcZFouDNuF1fMOqC7vq
KPkhS4pfhTJUBzgmZ9cYv7qF2LtPbz8gZl1USF4cQS1Y1dfRikb0FRKuURi17U9NLaaHCpaQv1qg
0XfOrZt5JRNE8w7nMbrH9JuuI9lxlC90csnyi5RSW1n+Y1XTm2FL/M3YH1Hspz8BkG1zvzgI/ehd
qigU9VKeNWImgW7Fm+ltRHmpJiM5aVNI25wUI5rKrVMs8QU9nuIv4AT1ZbaKt5m1yR1MGZ5iEB7J
gBX40/WEZeAseLA78UXNC+rUVR15YdLb7VsL8XTJJASVuq+E1mzDxEs39lizJxelSsyPFsKToeUg
suqKVD+8vgTuLDaQA8B2SKlegBGbEQ3FuCK1m1yKUZ0ClRb7Q+8N2TPqss3OantZuNfb2JUuNqbc
yBCjXnBEv23jzujTKNFgxU5ZbYrD6JmN8Luq4cgtrJHiNnDlrvjZVVqm2b6mZTkpsnS69i1EC50f
q4VQz9MA6qB4bNc41R7stUJ2tlKQnA2NKRfJTlX69oCTeqlSHc9GHOimSwHQuB6GRssuo0kN8axR
lzbO49rx7Hz9M9wGklkKAAe6POQGW9lN2yzXrsvj4tK5fc0bocw/WF6q7kS5Pcfk9NNx4xlC42X7
Hshz08tIoYvLWKjxcz0rRu3nvVAPigaz1l+6aE8B/N64wKWgYgdOlmbJZvOblVtnSABC2h1XpQzG
WKQIamXm2w8ZJChecMYsYtDum42JtKA+GKlTXSzq8xeqfyG0gnbnGrjdK/RFoK+QL0u5qC28rvNa
R6vNsb7oM4/roHPnrPfzUR8/quBnu51LTz5orncLF43MFEhdHdpb+vXOzJ11GdMBbrBbL+ZzAxth
pVKOdsNDk3ZR4WugqYu/kglPbNB96JnwhI2yaucouvMB5YMLFwxsVSSk6fpXOErU82agYO/0duxb
a6E8TbisfHnz8ucmAh0AXkpm0XLmfzsZcMFpy8i2orCNc+0dpJPBN5ao3Pl+Mgv/fUZlrxHlMojr
XEi0tzczilCVWkYTDPI2oRBw8uBVLWcc70Xuu2m/TufEdarGr61o10jueueRuJLG8hhnZHxSaHqb
1ysyH2qbJm5xmmy9+Gr1SnHOPat7iKK6/66Xmb5z1srP8n9DfYmH1z2eBlLJF3+DzVC1Esx4F2fF
CdM6tfzclkvdfFeQJYA5X3QrDXdBpSjsxVolP4cma/agdtfr5n8/AEUH6TsKznsLF0P1iat0GYtT
7S72Rc365tms6r1h3otC4QuBPND+tNA2CUycKzk1wbU8wWz4SSJYPoBGe7NpHtsQGCQpLgbgvO42
387IJbqq1pGdaWj4BEbk6he05KJ6Z8NfHy//TRmPHB2GFGUU6inXm6A20JFMcJA75WpfBLO+6I95
qnt+TzflTYn7/0KRW1CcA5EDRPE6FEp+ipP0U3mKHQPvnKyu5zFoqSbuAfjufiAOCHmCsem2zkzz
UjWumSEl0tdtdFTiKn6H17H4+Jbj47/hSLA1oAUMzXklXA8HLm6x4KqFtAyeIcGQZI1MmfcE2++N
BcS6DvyWMxmU/HUU0JF9ZahI56SiTJ6tGENAOn3T1L/plv7faGj0c07JZGnLwW7x66T7q1Yn5IX7
Q6marTikptkkQTw3yLUBS1T28Bj3xmbQC4aVxu15c8ybfetOeYNEVq/oKkbO6XTM09x8ePt34q+X
qlRUuqg5Xc/gbKUUUNDqO6kCQUtFRy9tqrQ9UY2XXb89/JAzhv8J/Y28YxNmNfJ6GuOhOnXO+LQ4
5RIopofrz/RZj4cvytA/jsK81IZ1XpclDzpqhzuf8O50ItfBykdUF1bG9UCzfu5p1qzVyTDK4ShW
yk5DQtHk9em8d2AACQJ0DtWP98jm1gRrNKoeRM1TwYAf4LX0z02LbUFtZ3tWWPcGxNZCQYQnMJXY
zUFr6XMG7aqrTtnU2P7Y2Y4/J/GbNcs5aeFKSLoO716eCdfT1unjki2iZeX3uWsFiRGlw3MdL2P0
SB2v+uf16bs7JuBb0t2VcNuK8pKrOf2wCskVRKj8RqTdUwP1b+cmvvuR/i/KTXlVtxtwxWjctWYt
HlZNn4+FNVPLGue9O/c6v/nv4ABVJZWcZQ68NXc3yoq3hVnQmBeO9lym7TD7tRNFMEAi169p/nxm
W+yRn+5FxXoPsAT0B175m7VeLEa+prlSnRoDf+jjMA9Z/6UWxfrNXkvvzwVFUZ5xo6q1/x+nPu0G
aLt4pyELtAlMmFzho/H9MrhWKV4Qwh8tZ9ij8txbJyBXECMgCqYqm1XpJfk6zA6+rl2bLocij/sj
jqF7L5i7pxbHBWkpO/m2QwTYLFccQ9S0JkvtA3CR6hiVRhsAELe/KKAlAGRNalg0yvSHmSDIWK+U
ngZ3cHYAZ3c/6G8/ZHN8GonaYhQHvqNcxI84nkqAoMqnXOm+o6TS+DSsv719I0IykZBnsiycMa+3
PYeByFhA9cls2uQw9arwrb7ds3+79xnxCqH8yiNb5j7XUaI0ae1GY50iIjwjyZX/ASBijyVxb7f/
HmSzJm0cpNCNimuYyWl0nEzQChpacefO0faKRHfHA1KPthsXHTyT6/FQ4UpTW+NgMWzF+4rGZe4b
epTtHJJ3dM55kP0WRq6W355msdlGDYic+iTG6ae2Iovh6p89Nf3TUftjq8RPQz++T+bBj/ThuTCm
Q6X8W9t74oF351UmQyhIyCbVZonYygIMT6vJT5Ypesw8UYeayJvLKIY98SA5b9vsgfII6xEJFwDe
m6tOBZ2joIJdngpj+Fc1hOJnqgi1av6WtUm2s9fuBgN5SYUE3CMl2OvZ1UBmVUlHYXd12h4FsLlW
2nBCYaUKBDUNcQZrk///5A3kl0DxbF6jIAiugzqdAFLULFLccl0DB8f2oC+X+BhP6h4N/N4ilbc5
fsTg7BDeuQ6VDIXemALd6HJueqxR13pExcSpdhX37i0QKe9HtoViOuL/14EWG2fbwsqq00zO8LE3
J+MIh6cOYMB0O9/s7pioBcORlaZy21Z+1Dp6QuO5Og2DEwM/iRXQd4W105K6NyDuNmpNtLWpnW9e
8F3iDWLW++qUCxJmMc9JkIqxO/blG+V9/ssbEE2G4AL8lNbR5iNl9TIU9dpUeAy1lenHLaZ8QSxa
5OYBRyD3/ebjnkmjpkQpXaLZN59KzdskMdwRaZ084sxf9CVwJ3PdeeLemT9ehBZJCQuCx+HmeNSm
dXJcPEcQ1La91LfGqUbnZKwNPVC7Od/byPJHb04NqPO0CGWTmdRrc2rMIrFKAB7ZaaWKq7xze5RR
/CTOuyaw28gonuvGs4tzmyP8cQab5/an12f13nipUnCI0B9D/nTzA2ILj+xMN7KTWi7jh6Fb5hDe
g3vWyby+vR7qzgbgIfBSqcBdnUbm9V6rNABeCs6ZJxqxZRK2lVV/5+xI9qzz7gyJxgTMDUpYVN+3
HMrJ6kvDybXiNIBIOzrIC59cZJACYE9v09F62QKE4vXLVsPdZYu/oC9rF2lhFieIlIxIzOW59uY3
Gw7SmGU9kuBJM7sbM+ZSt2sT4Y0CKF1TBiI3rAAPrb0G8L3PA7kcrLXkVtzInJnj3EmBeaLgLfU3
xrZlYKHg9e/ri+Dex6EDJivUvJ64SK4XQTbaozooSNFGpZd9Rv6fnghA2jEEKBB/fD2WXFCbzUXS
Rm5IHNme3+zlhXwOrYC0ANPXN09J1fHGrfmSD60nIgDsPA0Nw6vGnVf8nSFKgUkuZvJy5OQ35+IE
AUz10hx1axC+QZ81WQAwDH8IY54Or49wA+V7WYAg0eUXQ3kdAMJmiAiOQT3IooJHhvaXoiV4azT2
T1F1P9wJFsaKUPmzFpg7l8ydpUJ5FhoAs8rhv+VIeWOb0iqdKc9VwnlYbUU/2oDmdnoI8rfffD4S
DurvHm2ubS3YS5B3QEa+OKUox/nqWlf+5K1hOlFAM2B+7Xy2e4OSBWFUSBG0BKFwvTKd0RFoFen5
CVxy/cEBNpaCAjS9+fj6N7sbR4rFyQQcDMTmHpuwf3FNfKrRcY9HHyelOsT9Ytg51/eibKqOimqi
WIG75kltauPsRlH+aNj59CaC2X/LT9bKSALocVGpvZ6zMumbEiA4R23DWzrvl8ZPrbE/vD5j9zbU
71E2MybsmZ+uFZwZYyQCO63tIJun8qjH6x5X+HbaOCqogaCDj7XADf9eLFWqOoVt4D8+U7mPW+db
Zczu368P6F4UuEp0OGQeiDTL9bQ1YkjiZer1U1yyBLLV6I9plu6dQ3cOB8TMJfCRJS1JNMZ1GFDj
Uz4pqXaKVZNu9/LBLqqHZegGAPgNCmLZO8fMz71dnvCi2snWbjcvrFPK3tiSoAYO+fQ6thInNf5w
mMYXiuuMCOkZ+TejVHCox2ymukBNia2dZXJnVqVxF0VN7kib8s51SN0ceX7FhHRHbziXZT4fAboN
OwniRv1OrnlqVpLwBnRJunht1rzrZfHo6SmNwDbDAsuTWVlQxEAvTklcVsnBsnEqOc34VmSnIRvH
7mDkY9T51mQUmQ/yW1l8NQGhcKkLIEnnRNS5Cuxez7szmGLyIVwQe89PnVx0j1mqtj9TsJz/Cm1p
ykOszPz/palFvU/+2y1B0lVJ4peULvKgjPSif/DgBeXHvjbyvxsLX7P3ry/fF+7g9clMZxdNWXQL
4TKTlFzP9EjqNlK+o9RDty4Lktqu41BpLeR/0CKENJLjfjUhXDql74cXstM0rVDSct2GRWGBtj84
2lRkBzDW+XDo23E0fEqQsfYYidpJ0SAHSL+zIm9PEfmjQauSDaD3srXKAZdnpHHkUVFdVOexT6bU
r4RIHlRtzHdC3a5EQrE8yACkUeK29GcNuLRVg1GfHKNtDkBlxqCDWL5zP96PQq8CfSK6w9vGXwG0
rZk7pT7ZANJPpmYMz0nU7IE/7kYBYsIzD/0Y7q3rb+0JwWMudetTEZfe0+IBF8WOIdpBzNz9OOjr
U6vBF4dvdB3FyBrV61bGUqEVEtR1lQT0mFe/pMZ3eH313maFEpaABj1AOXz4rE2owm2rdlzr5pQO
BfyGWdU+9102HmNrQs5Ag7qRpn21k4rKv/Rmx1DHoHvFvYJH3PX4mrJddGwfmpOYZv2zzeV87vs6
fi6dGJEGVekfxpoepAem+vz6cO8UiKWnEUewA3UV/WL5gX+rxLWe0ysRrrwnPSqKBqJmnccB7W9q
KdPQ9j9MK7L+KBN2zHkSKmoVS4Fw+XFeVbiNPS2IPdGe26tBEnXhVCKyRqttmx8PppPMuDrUJ62b
gWGhtQAMWKuGrxTKioepKeY/X5+CvYCbzE7VkgjJDRaX6uQfR1FZ7+NoEp9UK1+e42hPGfduNOnv
hLA362xLSW70yOq6keEleTV8grk4fjTVyv4i1PEYFdO4833v7U8kNFnPspNNm+3682qrmVSQTOuT
K+roez+MkIvyVPz9+hTe258kRS96HECm7M36VbPFcCOVY0ajS3hM51z5nM9G/26ZlfjH66HuzR+q
USpppUfncAuXitLGxDjKJVTXTL+gX1ZnJQHrz4S7JxeJ2B14z72h0ctDVIeiJrfZZn94Ld6bbdzW
p6a0i3dN5OhBVdRoKKvZHhnl3tAktkYq+MgX2+ZbKWkkFMul9p7Q1RgPq7l682nEBXn2G09IfGit
eNnObX1vgVCPJl2RtnQAyK8XSBIpej6UtPdKQ/Q9kpNO10CbU5fqy9s/HEkGR6oBr+tGu1Mpl2kZ
87I5uUpUBrkdx1+sBHlXBY0mmF3FujOwe7MJqpbr3H1psm0+XLaubSR0NlpHLTUo6RK1QaXZ9aGE
hHlZFuQPdp6ItxG5zVmXKHgCZEVYZTOVyzovHgLHJ06r3o9aBPKwWv57tJevIyaoO1nEvWjIoHJw
Q9STChvX0bq5TQZj6tuTWPUK7f5utg7CW5xflpK7X+f/x9mZLbltQ+v6iVjFebglpVa7JXc7dmLH
uWE5ccJ5JsDh6c9HZ++zLYolllLJbRsCCCwsrPUPMP0/3P+AtyeB3bE0LEGpQJ5Ynzwo6DUrmbYn
o1PMo9mp3ceuHtpDjHH9b/eH2pob8qfQDSD2a5giX8/NNjqTkGzVJ5jf2acwH3uI36FqVr7OjfjO
ydK22Pl4t+cAvRWwbYv+HZiENViwaWdHTRo+nq1kydEazewwj/MeIndrDalrUatbCHQkgdcTI5OH
RJmO9SmCsSVPyjBO34pGQcU7NIx054NtTQneF9CHxdyJNvr1YKVV5FLS/TzFZegEIWrNh9bL4ofz
TKBeP42yOmeOHcs2VarmZPR9fCjNxDikY5bvfJ7btIxRzAUuSvGFTbE6W6M5J20zjux2o0nfQTDQ
vggk2Y+D1Va/TIrWDoB+wnEnhmyuIKQJSjF4tNwAzeIB2wIlL5sTxO+m8TVp2SKwMBkRh/sbfmtf
LOyM/x1oFforIzIysy+aU9GHuC11lnIUaPp99nrT3VnJ21yTleRFQIaFhMUNKNwRmW1Z0q5PFnrU
xbHKai0Ytc48lJpCb8Z0hfskcjM7ObLYk4Hd/IpIJPL45386KNc70pZYphlR2pzKBIEwQ/07Qu/Y
H6f+1LTpUxLtiYhufr+fxludACEcb07QHznZYS1Q+0lgy+vhnv/05ijUFXB5QD+Omsr1rGRZ8Z/D
x5OyLQPqyAIEn6E9Pb5FQDHwwcBK0dldfsVPiTpi3jqyQGZ9KksRPdMtJFRBwP3UUn37dH+orQn9
PNQqSgkQ/FNhs0VEEaVWYIDcEHjdmOGv/2EcaCJkw2RYoFOvp6RZrQOOCdB0zsP8KwBLpDSUAbGz
4/1xtq4TUg8YXEDBaA2urkpFjJhDmIQotWqmvxRUQand5S51FrtxcA+YjL1wtXWeySjoMsHwNXDc
vp5ZpNlDLnW2hIvR47NRttazWUXjWe906+PDk6PjjmIUcX6pGq8m5yShgSnm2J4qs+7xhFdld6mF
hpg9feb+r6YK+8d7rQttBeYr8je4Yazh+0JNcnpE4PaKYrS/lRPiMr5rQivaCVUbJUrSKRB7S87I
U2j9GHdUQSQyx/KkZML7qNV2cmzdpDmbahNewBq4n7OuSZ/M0XZPwO68z9akJM7Or9j4lpQCFi22
BWyPa/rqWxrGBL4V2KWdA+mMBQzOSUZxgqaAMz782mDC/zfWWnuhDG2oNEhkn4rBUILJy2zySCQG
5hbn5vv7ZnNaPzonC+r4RsrTKIvOyeKuwvOGemhr9d07PUrC38K4TndmtRFPkMJa2tjER1LyVYA0
KswpZuTyTyLRG1K4sPo41l78cLcBVYKfRlldLqjdTE5SiMUTOrWfR6caEUWS7s5x25wLe5FW0MLJ
XqtOjrOTGWbGXCxHDj40R+OIFsqwk9xv7XwE7ADTsOlhwa6NNsyCT1PrbDpTil8nS2l/wQEjoPcQ
o+kwvDTt8DRoGLZrthLMRts/XDagnreQHknzQaavLxucptqp79iHcLCTzk/qAX2XXNR7BMuNyExG
B9lieVNoQIeuz9bQT7XtYj53Av8Vnzx3bo5YMro+yHHjXdjmj9u4wlPjCYMFB2tKur8aT1JkhoJZ
gtvWsm9j6qkf1Wl2DveP1sYeuRplda+pYe+0rR2WSA2F9VEMtQz6ov3n8UHwRNQ4UhA7+EzXUxH5
qFhV5JQnvUH3vVSlfWQz5I9n96Qc8JpoVEO6WTfkm2JAm6sk1GsgUc4y7+OLJUZ7J+HYyEmBmvNJ
eHxRTF4LkYbzbCPYAEQbFxbtzyxN5e+annt/yD5q2o9OZShtkM6ZeyazHbzT/YXc2oPw2hd1e0pY
PJWuFzI0pWMNaUEJ2zPOiBVGQV2Or7oufkebLN8ZbGtrICSLSt5i70HN7HowB1ksoHmgUpMiq89F
ZJsvZaele75+G8Gd6jWp1aLcDeh9WfCfkkWYU7JGlogiahlPfwytYgaNmmeHWE28x99IlI34dODj
bIoeq6E8T4qsU9ns1RwVf0D/0ZD+tfesRLYm5IKhAe7HrHi5XE9IKay8SBE/P2m9rlzCobUOQyGN
10K4j0ljLh086mAkN5Q4NCor3vIJf1q7ptYoIxoMZTZVcSiGAoutbDdDXLKG65I/o1D/hbu8AHfW
diVxWA2I/nklJDMXFXcPDyoUidC1e7Od9m9e1SladvS9vCl/HMqwDL2Y3S48D9QPrifoYUOuxTVf
rO66Nmg1qf+hiKjYOdNbO/3nUVbLGM149OQtE8xHK41RUDOTs5kWe8YFm+tIerhw2wlP1rJxfvpa
ZTMBP6gziqZlPQAvUKfWH/I6ekpiMX4wlTh+tenYvCBeRt5o2mJPZnMjdi3lfKrrrChiRasf0NtC
m+IYAteYJd77KtLSo1QV9ZepHez3WGXER9epnBN/7EWPZ6Zo9VHYRoMS2491CTBO0EbqFOCpvee0
rzqksd8LbbT+qBJbPB63iI4gmEGF09tdQ9nwl26aXknAjOIWfUxQznhVU93+7X4o3tgzV6OsYkkX
ZbGhZYBg57rNzpHaRNaz7aF4+PQfxiH4Eq+gdIHiut40nkhklzXMphhQfTIgfbR+NsXTXq1lI2rx
NEOaS+UTAfZanbS6Rs9wpNFzEn11zKfaPLpD+qVuqsdRQ7R5SWwWxBCwkbW2A5ICGpuBgTCX9M5x
17yF0PV3Euyt2WAdvLgZIMx2w3R2SQMSMUNZNVSOUl+LN3u2sbEW6fT9/vdZEqRVcITTjGD9UgTm
8bf6PhWuyHrVaYzUyCAUsI0Co1KNYyb6XgS55paIvJb1+O7+sFvbj9rsgmPErQggxvW2QEhBEEuS
4pTaIwqtWp0dTL1wg8dHgTJFvFpIdrSyrkfJZy8rFAf0upUWadAY+vCUOLsZwNZcuMvA0+poTVCK
WI0iwKagR1mc3MgJUTcS1YfBiLJv9+eyEX0pp1AbxenQQ85iNZfezusaTAejeLm8KFOvWkcLcvDv
USaqIEK+8TfFirLAiiOl8N0m3VOY3tiTFLZ1zLrpgSyWmdfTVNpZ40UOoH2e4RoUAg5cZkg0Rxsx
7ETbjRW9GmqVJ1aWlxppDAEU7p9zcFvnm8EN/p8GAaOEjj2IzfXOF4VZ5z3dohNWGw1Y9u6bxDT+
+f5X25wJAj3kbYuN1DoBqLVOL4aIO7NUY4BKA7eFRpZ/vD/K1qdBxwlxBJpGyzV1/WmMAmusKGW9
ujwqK99LeiWQVt5fklYZfrs/1taM/uWdc6gg7a0eQ4nRmN2g8Vzu+4a+IjLtvqJG9eMpDbe0AyaP
YiLeFqvkvVGmtgaMwWYbUnRqNbPJT9mkzn/en8zGoQL4x+sbCCDknTUtVu3NsU4TSa6b9tOHeYpt
0SAPOEBYNSu77fxCjcV08ETXNMcsjsVZinBABun+z9haUyIhXQ8cJUGWryJI3dUYsQxhcZrH6M8p
TbRXV0uKnffl1lzpmBIGYWyCllstadGp4BsNLi5PGLFfjtINIkd+tqz+l1g3LkYq38teRypOm3dQ
ylvbk5uMg8b8QN2sco0BErXUioLjXFvOgeeYeoz6Cgx4k+U7J2Fzkj8A3/RcFnn065MAwX+uNRs+
Vmj135t8PKD21D45Xvj77MxPSjK+GcL4Wpj5zqnYSE1/9CRoGPC+pRR9PW4vwgjJbEhnYdk1iJ9a
0fzVaPTuk9sqrfMp7tUUf3RIOu2RYsI071wOmyvMNQoKmnoLKKPr4REDURAN94oT7BLbB3qpSFTW
cnm0QKA85sX349XGwoLwXHpbJCeraJOYVdY4BrmwlqjWwVZLo4VzJA0/MnnaO5ll7VWnt87HcjyW
wgFP7TVcYwpNfc4Htu5YLXINk2LJQxGqRu8/fg55zNNeQjselcvVMkJBE8qkuMVJal75qbDlHLhg
FR+v0TpgwHgB8cpGtWs1iilqg+kA9q0QC0VJtq4vUTpqOydha82WM0cyzH1Ntnq9JcwZfWO9Z0ss
RpOHPKmjk2tmzsf7K7a18X4eZfkVP70JMxuZc0caxcnrvPR7VSM+gW9x9EceDurj7yKsJikfAfvV
kDRaDWUViqip4/JxROcdhqbGuRrA7uPvFQdYqs6+5jULbvR6Qmro5lVpsWx0dLPvdl2Evo1K9d/3
l20JB6usm1HI62ET8XnWjtVUPeKZy7U4AZz5A4LlR012XpC3Cnrk4x4SYiPFZzBKYdaSVN2odsAI
UF1cv4vTJLvX2K3D90phT79wIdqfYAoA8jDkzoW2tS2oSKB9gqUOFfzVFi+G2lGQWi1PdLRQkBa5
5dexNgcL4ti/v5Rbs6Mi4VEPWGa57njEWiabCDnok5sI8SnR2jL3e91CFz+cwy+9itUhaiKPnS7O
06KzsqTCwAqRhV5XtwutxNO9NdMLK44jQKzkh2GO9iLt9TL+zyhcKAzC5LDavd6MCX7ImhlZ6aUf
u/EIVgNBWGlqJ8Vs9iy+tobidHF7QIMk9K2GMuJq0nMi+yXOHS17GW1nYXjYpAzPZYNO7c5Xuz4A
/86M99LCBaObf3OHALULZ0Vps0vZ2ZXtzx3CTEprGa9Rl7voNE9YeNzfJ9fx8H9HRFOVxyB1zTWT
GfE+XDWaAfcCqn5PXelNuDr28U6+v7WMNJH+/yir7Jieh6JKrc8uWobyU6PbyQFXR9RJmmQv1dkb
anXGIJpXbRLPTMiq+4s7t/qbgUr7h8mZxEOF5/9ZO+peXI30kMgzrvdh6dRFgoVZdhkjoflROjh+
p/TR4f4X2twTXIrUaRc12jWISqEWnVYYFl9kqkLaT7zT2DsXLbHfixbx5/uDba4edYcldCxt71US
o1BlRNPMyC5DAs3BK+R0DEORvLjpsPehNue1vGGQZ2Ju6652NcJg4pbMLokxv+aQLYyxfBGxBnlU
hnttvutE9N9PRVCgtgeQY6lUXn8qIafCKassu1TozX5xug5gnd4NKIGnWjcYviynIkenQOLqMOdO
u3fZbK0rYhbLXNFAIc+5Hr8Gy60ZRZ5d2kYhP6vtvsWzxR2Qqe61PYLxxpkGR4+wmwZkYAEqXw/W
t8jUtClnujeN7LWOAF/XSRme7m+VzVGoVGE1ZVHzW2efduzaI111vt8weoekMpPnsZd7dcWNhSPt
WBBHdCpQnlptSGNS9T7VNAJwlYtDEjrzi2qGLswpZ08g5kfn/P/Sjx+bZAFe8u4F74Ee2mqTxJVZ
5FE+5RfZTJ5+1Io6+pPKH/ZNk/SqMRB11apB6YDzeGrwS/qnbKNYC7QCmMghtbUZXxNr/ke0pfda
pa6nkCNBbduhomytO3bQHqHgR+d6FXVmiO9CycPskk2d9c3q3eY4DIr48/7X3TidVHKpASz+77Ti
l+/yUwabjgocWtXNLpNi/5YZqEILFQuSzHqJMrSe7g+2NaVF1oztSiEPuczrwRBOKHDiKfNLDFz6
iUphguHNNIFw+Q/jLJsVRhJJ7JpwaLNRsXxp8kujhDn+U4iLxk6yp8iztWUhNi7LRkXI1VZbtokH
hLdEnV+S2ngdTUU5RVQJfTlF2X9YN4cyLvCuxTJ7XXSiIEghS5r5RZmz4VB4zvSEvPL49PiqgeH9
YT+6ZAmr+eRlDc4bgfJLiRbhoZios46DYX77D6NwvRAckae5KdZxgxoxHgr5ZZqr6mlws/ZoCmvP
THVrp0GP/N9RbrBq3KGYGir5hdZMEgyyI0vtp8cKtf8GEorSOH9T+UZkaPkVPx0eJ2KKcc0oPeYG
QSUznUgAKPP+im3sMxCLvCSWxwRMpVUgGKxSQbU3m16mImqrQ96Sm77HhaX4daJ9LHZ2weZoS9Dh
tl5Qu6sbzImTxLSTeHrpYIhWvosXfYCljXHoElP9+vjMFmYwdU6IITf+2LEFwytE8/JFx7/xVMcL
mltnPb9qeSx3rrHld6+CPuRw3iPU/9CWWGcGtTpgsFtb80uctsocmFjF9hfpDmp9zOwQgHem5I2K
Q5uHkdr9ad5uRuIqXCWIWMwWhPf1NpnzGb3wGtlVsxqmL9ZQD4fUMqp3j46C8yXyBOwVnmf0G69H
ydqxZT3z8EWP7PlJD3FdQbagfqg1t2x5RiEXQGzEI+atc2FFK9s5MkX44haz8aGqYkw3lFp7akdj
756+/WI8wXWQCz+azsBYricUufMwjaBOX5q8cPAntYs/daUx34QZuQcNKP5ftjT2xKVu70MGRUeI
TtPijbyWrdY1pKRGaNIvRu4ms28LTxz0ic8XyMS0AkdC1d0535vzxFnShglKirWeJxWJadA6yZAI
5PnR6MRPdVFVBwxNmqcBhr6f2vavD28WcguqSQu40IRVcb22WKNZOrCBxWDMHi4YL4o3LuJkp/J9
u/F/wFsWUxmyU4zBr0cB1Rs5RaEySqxAgrcTHe0gtTndn8sPoub10cZ7FAN3Lki6TMDq1sMkpRop
WXTOO5ozn2jt5yUwkKrtfi0iy03esa21wS+Sqpd+2BoD3MQ5NfXYtxo1wvxNi4ow6LRp+bPF4/DV
S6zJOtOzcgYfZZY2P5oYGNG61yEeP9Uh6M8gqTVQ5Pencht8mQkbAREmcM3wDq9nggpeVJkOM+ka
GhKB3UfmP1bnNF3QQXPfe6zoG99neSktKgL0zrClvx7OC0XpxVYZn2drBGyB+mTVPHsqtBN4DJ2m
XeQASfcsNVN4n6OhKaN3/MKCCsycePGzq2F/9n7Gv68JjKnMzMK3wmmOnojhw6+6cIQSuJMRlu8T
0SKv12e4NwZtp47qH4ldFOE7G+TT0ALpdrTPA1aIcmcD3q4nT0BSfF7U3JyYNlxP0JrauVE7NTtn
kCrfi35Knkovyl87cAfH+5/uNnBwaRqLFh6oiCWxuR7KLku09tI2P/ceLoG5MufHtnVVX1PYPWE1
78m4bUwNdR/aZYuGKIXf1dlyay9TQwrpZ/wE2wLTwDB3D70z5R91PbX2OIArtYkl7gPHoe1Nc4fq
M4Sy6+mFdu1qDfZP58JM0Sb2Z9EYAnGfMcL/NXPQ//H7MvGcAyapWoJba9pZUTCg91V/MGJkIs7Y
lSbfjNau4H4bdWc/ZWmkGZd4bArNt4rIKz97SYoHYB05+t+KYYfFWyetsn6qIkOJjzZmAuVvuc5j
7EkxZpEg4cvT/tUqpfc39aYm9XV+j3eexaR2p1yOndz5xjfnxQE8vHAtANlQ1V3HM1kgaDFVZXqW
Y2/6k6OkB5yljJ0gsIJks9ZUxdmvlGW40PHGWW2lru6BAZrpeG69ujhOrdadVau0ntI2LHwIAbpv
5HBm9NKS5ywvYlQl5+ShLs3yG0AKAh1Z5JwWs/vVbwCuX5LeAr9BwVN/pw1h90mL4+7T/UNzs4kd
Tsxiy4BvCJWotaip8FDFHDSvPfd6WB8md6qDFOmQk6XG5c4te/vtuFv5aMBHYFfcIn0qoytA/7bn
Ote/YUZvHnCenHYGWeLz1U3EfHh1UoqmW0cLZZWqZ0Vcu9E8t2eOQmYe65kjegjNxDIOStPhjwex
2rKPA6WO78acZhhAdYayd4ss32b9K0BcMjzqi8x0FfUwfOkax566c9FU1auVIOs3psVwkjFuaEGD
BfypxGf472yw1YckDn5sGwA6hAjaEWiPrSHOEzVUE0ut7hzG4ovMTPEWiu6zBcgeE4U43zkpS4xb
TRShDkCCCzQIoMRqkw5zF5pKkvRnBX/fZzqic32s0yoP/aQqwi6YhlLyXm7deS8e3kT7pUcKmx3E
89LWXysn9aK1VAhk8ly0aRO9G5yM6Ta6Fj/JRmIR1IbQOHeiz+1nZcylHUJGjCnNukAsiqZO+zQc
z90syVryclDU9xhtoQ956NTG7d7LsJ+qt7qOs88VLn3T06OnlTyBFzt5G6wGimfXd0Bp2JM2jLY8
p7Vmfcmwx35nqnN0sbGG27m4b08rYDxCLYANslSQk9dDERn1Gnuv4ZzryfCrCfDvDUOVZOcxs7Gi
3GW0YVT1h0zOakL0sJRWzYmi9pRZShDCUOl9hcZdcSyBBuJ4aPdO+EvLI1H6KpXWPc2H221E4gXv
nB0MfuLGoEkIzezyaprOTuoqSyGEjnJQRXaRIInl0jtsnT6WD3/G5ZHB0wb++SIIvkoyvcQdhkbr
5nOUyeoQicHzPTWcDpFVf350wxB9KILDGQEzDPjl+itG8wghstdUwqFlP09z3R2NRotOWj2a7+4P
dRsKIEot2spgCnSyoWWlfyrFLEpZZTY12tnJrfDg9ULvfEVOOsInevLR0GT5OqBLuHMkb+8vRuXZ
BsWYc3nTyLZETr6Ld+XZGzr32Qt5dSMw3rS/xJVUd47E7WaFqc9yqiwmoW4dcpw0IrvEVfo8FxTS
/dLSYp75cVP3Tw2dgB4QZCZAymrF8DUaKm2vg7gxV14mP8gXhD4aR9cr7IR6tohDRGdzbOQ7cwq1
Q1ik47syMcKdc4liH//YdWT/UWfgWQfuBU2/VWTXZI8rbzQW5xptrPKtws1d+FFnxbPm2z1c15eo
lTBPI1xNuneES9UJdLyzlN/yMkmjXxuoxcXZ9Ir+V+wIY60OBnvGzt0fzDLtDr0bzsnR8UANPSUe
Zumf7dBe/HFzvyt5oMbsos9uUkIGItkNwKWZji9MJXsq46p4ybjc3adsbLpPQ6QoaIw0CX8c/eGa
sfSzxMAsPZFOrvkl6aHjm7IRQZUDSfS7rC2qoIDvf+js6XuTWdV7WplO9kEzE804V6VMX8veGZ89
K8fhqLfC9ICa1pOjeHN3XJzEReDMPbpsFYGj8+02pFqr4l6QNvz41v3QYsHYBoXXRLDsjbGq3KBT
POfFMiZuf62fLgVQ4CkQYlL+aXtJnh7B7vk2NC3w5zHRvNfS7Z+SwT5HQ9Q1viu0/BM+7bzv3FnO
eIpzofrR3MQno6gcEfCeBXeFQ/W3MtQM8AcqKhr2YB1dUsbRR5tZnQ4jCHV/Co0ZwIVVHxIn4pi4
+TAguGFjSzmmkwj6yn4y4In6nVmqQF/DSgksVxbJqUz1OPxL8AffzKmps6Brp8z0kcDLygC4bJwe
M3wHcdm2S3tAPErUtS+z2XOec71H9s4uAMWdkmguFiE8o6mPfdlE2jNVpvB3Ux3j9sDHEZzgUoiR
nxrPGE3FnVXVyE+pSv9OaFE5PalTMXc70evmbOEsCECFEihOW9StVxfRLKyxnhQTNDFehrSewB18
0tMuNf0Bnfpf74fKm7t1ka3mbgUVBRiSWHJ9kL241vTBFOZZoWp5tFLxJS+LPdepm0wYXRpEoKgh
04ZBB2KVg0b2lKp8E5d4nHT90aA0EwUIDXVMac7dX9TJrcLANWXLt66VrPyglLW6J5iwTOUqjCy/
AmMGfgDUxRu5s8qF0Efz0j2PpkuHO1Lp+Xlt996qU5R5UHY93F/a2+9IggsNDoLpUllzVo/yYRB9
oiTCpWQCsfTgRGPyF5ooXn2g0P6YgQi5NnGR/iAiviDsweutArLa9A3wXFgYUi+zwEnt5jCWVb3z
pLnZLUhZMsSCB2Mc7vLr3UIt2YoiAsa5q1KPUNZEOEQ7Q1jucf1v1g5eLi9BmHAOI/JOuB7IqHIZ
hkVlnZVca+0AYZDos5RG+3eP38yHB7/TAg7gAa/rwJ5hNa0mNVmVjGXiGudW7xpQjp7b2e+mNNe1
gxOW+h7Rb+VCwacCIkWpA99FslnShdVpwBmdulEhKClGtRSUFHFm99WsEMObF8ZjdZjSwvsIxCRJ
nvUG740Xa3YL+WKhO9gf2qGR9kL46uYX5LCr5NFn1IJlpeRAJ4ZDwsJcr7zbovPOxW+dXYrBxzrS
4vdtq45lYCkVBZ/Rqd8XrWE3Ozvr5nAu73428IJH+oEnux52pHcW6fpsn6cxdk5F6+XD79HY5M5J
1MhvHnnLz4/21MlblmrGYhMAyGa9mRv0QLtURBVxVmbhU2Y6ygt9f3iR9/fXTa5GekQnlZ2FFw4C
q6sVFWYZuzJMp3NRauEx6Y3GTwf53asz71fHmLyDVYXmLxFuxTtrentayaUW4wD2Nr9gTdQz0ixz
hqRWzrI37XPXD+lLoTQP1x6p1CC+hxYyjH2L+Hr95YSVuAhUpt558S5gH1v9Z0c04evsYS19fyVv
8vrFyQfoJhbPiz3AWp7AK0TXl07j8RDM8o9COC78y959wvCtOzi9Gv5tZ9Zf98e83ZgAapYXCwYW
4A7X2GHR90k90SE6m0ZsvPJayjUyNs3JD243KdMpVtrC25nnzY6hurrofizXFNnqmldX0qwoTWvw
zpam1V/6eXSejaQt8Ix3owZr1HwxX8izP+uy13aSj409w9C0gaC8G2BIV5u1aAYKsdL0zmEW6seE
jPXoZaPxX0aho0a1jxVFJ/J6z2izkyDkZnnngsK1Pyih6Xee/fAFzDLy3bCjgaFFeXz14hxV2WdK
r3jnUQ+rQA6ae0C9sb3YFTXy+7tka9kYgOcJ1VEENlfXr1OPnkRNwD13Rar9SW2xfl+WRfzP/VG2
9sUiq4+srkZva/1Yd+Kq6mdv2f/UwOdvTh72b8bclcO3fIrdLlAc8t8nE1sVx68Urfh2f/itSRJn
OQZLJkVouf5qU10JtRKRx0UZJtjsDONRncUeAegmWeSrcc4NOpGsJVSg61Hgq87DqJjuOcd0wjzY
sdOBncvmGH2rXPVSP4lM7U+j7puZXqWleaAEMBY63p/rxq8AL4LaOh7Ji7PoTVTjqaTwzDp3QrrW
URdj+SbUeVL92By8i9GJ2PPzVJ/nQ2xXsf7FLGKl2rmLNxZ8cU+jWUpJCK1j/XopNKUiOojOO3tT
Uh7NEFkPOiP9zigbEY7QRpa1eI7CE1odefSEhlpvXQ6jK0s/DeuvVaglvmZUX7XJefyipweHINbi
SUUkXyeqU4Ls7YQ00BkFP/UVzU5UxSbRv+Ldmjw5ZpjuhJrbTJL2HUAIshlEozxzld3VWRRTdkvD
syxp02Sxa13SIfF8p7XnnTbJj5W6emFwAS6JMbrGCH4Bb73+XtGopgaNr/jSje7cHTLuzNo3S4yR
/SgrjV9GJwtzjN5j/R9Z2VH9Znuxi6JTp+Vf8liXMogNu4sOUhtq+aUqs675rM4ZmXY8xHnhY0A7
OQc18iLrrWZ5xzetKsroNJvO+I20DkJIIUuRHiTUR/Uiit6tDtkU0qIb9SwSB2F3jXwuYAmMvjF0
EEp1yVn2ZdP2r0OvRGagOXOq+ZknovSDKUoHXIzV2glCtHE9Bpi5Ov1Bgpl0D3kRGkghdmP5V+6k
eP3OUWtgW5ibsgo8RbN+l01iL/4Yvdkc1CymbsoZSZvnybDnym88OxI+u57grGWomL4MpSOSwKnJ
zHb2+G3k5PUJgGl5Hy0UhdVbTLaqAIqe22c3Ui+DI/XA7nIc4wutE0FaAxVfgDnvaWJXO+WrjZxl
Ia6TZtI6gyizCiQku4BEa04XvpXTse4R4KA1qWbvhUjEMXON+YMWZhgs3Y9fG6EDHANNF3y9lprZ
attnQwPQOO6Vs9p6SftZtQbBJhx0pdjJom9XFsgWgWMB2C0N4dXKNk09xForo0vshs3HopFhcrBQ
WMqf+zZ0M2y36Fn2vlW6jfOLdN2h2SmFbsyUZy82R/D9aG+t+TV25DnSaaLwbAuRfq4m1TwalbR3
PuPWKMiZLn5sSzBZGyyMmW23Jkf5PEwmXggxjG/T7B5uqiD4uUgGcvvhQkTZ4DqAeF7Dg6XTwnOH
puOAZlk+P1eqOkaB0pTJDpPhdmdyhTMfDf2G5ZpbpvxTlTxPSnNAaya6dNEoLrJw7YMc2ZN5YcTv
KEBVv+fqWD0/ui+h26KgTducPOmG/9rOo5dX+IldNN6Tgde3EYnZrj/mbdAHyILKAZUtaLZ0k6+n
ltFhaGVsR5C+I+2dWbjdbx69DT/WB8qu92e0sYxkZDSTTWamkmZej0XhOQJpZEQXM5uDyu7/Qg2w
C4AXvbOpYh1cZefAbc6Npg3gT65QfNqux0vcHOn4MIsv3uCqkR/h9RXQJTQ/e3jd7cztNjXgKqNr
DEVogeGvdz1kfWVu2ia6WL1DC2Uef08b7Xtoq9KHhbVHX/sBJ72+P6l8LTZsyANQzVrnBqMTpXbd
hsp5cBstDcTybD7bloxULotEUb+GGAhm72PEOrMgAq6U+AOgMvw8w9FT/S7ONfOkQbrtjz09l68h
7Wft0A96NRxk1btKYJtTVX+/vwE2PgjsXwpILBVvtXUvxi6y1DG6xj47Rjic6bB/TwFPvSClsJN/
34ZaKkZwFYjmBpnpTaHK43qUiDOeeyALNizCSn4kSRiHIFZc4022mTiPRWN/aMy4++v+JK/jH7AT
anGUrUCCACYFkLLadXMqx3hwuvLZcbv6zcgAYVZQZo6Pj4I0DgaO4DzJDlchiadHq07CLJ6Fa4z5
q14P/fzBscN8L7O+/mb/TgfJLdBLgLV5Z68eoIrE6KVLeEdzelrMKM3Y7xOv8tOs2yMubqzcoq9M
/YXeMpIGq1jUJYo+pLabP6eh8FwfBFq6AGT1v+8v3fVRXWaEzOxiKQvc1yHXWd3DRKjewHI4e6az
HL+UgxV+HdO+CyLAQtCONLs+3B/wdgkJC0t0JTRwY62XMBbdaI2iSZ+tOG4/eoo6/BU2g3iHxZG3
E/Ju7UKonZFOL9h6hCnQ5rmOeaU19RKodvqsjdh5GqM1nGWqT29yUsXXtjLco6oInkly6M5l3WfP
VVcmHyK0yHcmffsxF2ISpfaF+beoK13/EFlYXWgVBZMeiv5F7bPqKUlTbWeU6ytl+ZaYAS15KsoU
cErWikAyHqn01m7y3Kq6gg/46H4cPDkFUTKLP9tRnT5Uw0xb7f4H3ZobR5tYT9a4KFRdz80laCEQ
NCXPqpjaT8JQx48tgOydavvWKMwOnCk2K7ciS8qQQiu34I01UUaztOmF36BMtLOCt6cBDgZPPnvh
EjDaKlxRX6+1aLCS52xwig+tQXJK+zU2c3xtmuFvy8QH4v7qrfCz/340eFMIl7BL2RqrA5gUUtDT
q9PnWc+05LMHo1f6ttYaxpuCPNz87M61UdCdtAqoy450v40m/dqD7Ug1PKp11vZnnce4cjL4xGbQ
Fr3I/DmUY+4LoqIuUOVLq+JNFW6qNv6gT6XyKTS9PnzVBm8AHsND036Bcask8HkT2T70lP4xw3/5
wqwnfZl1JIOv186qESsnxY6HKsBCPvvmgQPGV8NJu6/31/P6slsGQ9yAA7aQRblb1xzAeDDqaAa9
ht14XT/R5K7Pc+m2b27VyYuZh+r3CbV3hOG8PXLI7Q61AO3St/u37rLugNiDVqedrSbPmpK7R7sr
UXlO2z0I4u0ZB84E2YUmL8ETCNP1abOgpNlaZ3PGI2/uzyjB6AAKLNR1fBx8NGArjiey58bOkcu/
v7Q3E4RWSU2EM/j/ODvPXsdtbQ3/IgHq5avcve09PTPJF2HS1AvVpV9/H+5c4I5lw8K+QRAc5Jwz
NClycXGtt3D+OB2y9vVL4p8bPJm8QAmPnmIHqp/2ir7NBi7blUf33Q3BgwwjDSmzQMpCNe12nHhU
Ytuq5/ho9Kn7EbR+BS44dvV927fANZ5P6u7EMxhyQdK/Cbov9cPbwQQIJ6cyuviojNpfs9Li3TZp
r4OnfJiVemVvPpoY+xPBEhIIg9Fux6q9uSuV0o6OpR7UuzYL7COhWbwElrWGz7rbJuibUYiHg4Ja
J7nXYpsEJe+cvM0IZFOiJddmiC3r85Dq7s/C6aNoU3dKOPtgRPKV1+GDOdI1ougIzhCs0XJgbEn0
fDSj+Ng3vbaxa+J037rpZnTHNb/pB/sRrANHgVvHkhISi+Uch0jSN6GbJvkEuaGq/QCQ8cqufzQh
qVBBdolsDtWx21GqrjLdOUyTYzek0S6DI7IZDTXZzWm5ZslzPyEWDeg/lBoSP1hmt0MNyjyXHnWC
Y5WP/W6eXO1z5tVrPgb3EwIdItvjlIcRH1vKPOa2COfajfRD1qbpnzCUwlfPqJJvIRWflZN8vwsl
OPCt6Ua4oP9wO6GCPA82e65zNVlf8zo8V138uSi0P8RUvDZ19e7zZUrVdhn9JRZ82YRSYyTcsC7S
YAG27jHoxnmTWHp1zoLy3Tau4F7o7FEHkXQ5qi63M6u1yuY1zVBq4Xyd3XQ+YSiTQtRoo8PzAPXg
cwHuRHtRvgIIi4s17LBfw3xU0w7ZlBubyay6jV3Z6sF1EFN/PtR9LOTBwQ6kFUWBnXbU7aSKesoG
2y31QxkCBexwutKy9C83UbY1Un8rgz3Y7IRbRM2BkVrQKReD2Uaoqw2q8YcG7vUHFYD5pVXLafd8
Sg9HgY0Hr4vXJ7Wd2ylpmGVUGHdphxak3CssdXunRsmalM3Db4QYgMQZSmjGIgWuMGntAQhrB6/A
JMzHmBM9L+EF8V9C2MjOPJ/T49FINehPUKtaKh/RzMXhrXK0gzAHZwP3od7Pllfts2q1IPZo+SQH
Ac4ObnJ36tKNYRYKhBzt4Ea19RKLIjkWU62vbPGHo8iHEX1d6sHLUlgTe27qJRbLRwfjRA+72wfU
j1ZeEPKg/F+ViMyQajPMdxPnStqtvD5vt0IUiNEF3qpjQeYM+Cfmat7sZ8fKL3owFprf52mb+4Hq
JNPKVr//YODtqYbRKQNWQXhfjOw2SpzU5oSDLl3QHCdmvx099xzN1ZqewP1SyhIfdVLeSFR8lm62
yjgGTmeOmH/WiPhqbmttNHd6H4fpbSm54tkQkDRQjFoiRPB1UEVveNMhD7PBd+K28rN8WqtqP5oL
yAn5qXQJ5lp8sAqhh8nqovlgtNGw4YGvb6vWXasd3T0YcHmVkGgK2nCVePrdfhylUlyvycbx0Pem
8eIGhf2v2WnVrnDL+Pd6nt1tE3nFj6xs14x+7rcFEQMzWokRwc50iTNQ1QGnUsytDhTSa7pr4Uxa
5ohdXiXuSsi4nyRDcVcRoXS5BReXSBbUzhBBOz00bou9LrUS10cENztNTSM2c9w5e/lj8k07JtqP
5+Hq/jOiOUGWLiEAXGLLN7WplzMUo9jmAtOCv2PM0Tah3oq/3z2KdLMGogkmC5Sm/BW/PE4cNXH6
oOisQ5JRwPcjkG/fIPuZa2X7Bx9NIrJsoq/k4r+VnH4ZJ/PyJBJ5aByKJlJ3WFz223qa8m2MgPfK
R1ssHLejlNynxSKjh7xZbqekdOWEIkwkYAZFAboyRh+GG1DQa0pzD8cBNEFDR56FZY02rQm9JYrp
J2Oi1A1Dz9xFWCWtBMFF+P1vNrJLRZkRGsey3F2V8zxGCaPURdL9hXmbkx6SIOzrrZrr07/0kVLj
FE+ula8M/HB6vwy8OOAh1wvC33Z1qhRd+ZJRCvlKN/WdUshv0zPZx1JfkSbEUgOnhKGSjFYhToXD
Y65oc+8Y1cr08127/G6UxVwUR1Rlk+fiZJndfI1K1/uY4JP9PrAFMHJ2HkLw1FBQaZfqfLc7Tx/g
GrdTKk5J1F/sdvhSMLON1XWzP0JOfF8B8W00qQYBBgpKCnXo29HcMAvmpM3bE40rc9wiOl8h4TFB
tVgZ6NEWJLslEjIWVYxFMohIe2s4ZdqetKJBLb1AGSlB27Mcp09RJ/riqgZRWO2MQjen4/MPJ+fw
S/Ih5wgNBbULSWqEkbsIwGh3pCZVuA4yRgUeolfRf947Y97hpt4GhvVnmmfQ4t4/YTYjxkgSmkth
ePFCLm1NzBZXyimD+OOnlh0cHDKEGC09U0WRRSQvrmI274N7v20fEMoGekY8jsgcF8POI2DgIZsZ
VlcG3YeTH7/k0ax/fr6mDw42ACd2pxQBAh29GMbrCqCwcVSfrKAJOgQQyUm+RfEUrhmePxwIsAAF
fLC4lBtuN2hKL8TsY5uz3TswxsOh2Cj9OG3fPR2JppJVfGncZshf8cvNUk+VTlEmrU+GXl5GxemO
ljavCbEtEgH2IVgjGac4BZTrlyc77Rw9EFMjTqPVpi9O1fzZCUG9OXTzFzfT5+pjEAZWtM0KvUze
fQaAWfBAp7KBERT39O0ES09vgArN1SmphuZzVWUFvWFtmISfOc6E7H7YlGu94fsjz4uZG1TqOpPd
Ld/plp2rzkCX9WSWJCIbQTH/c5Xjb7WrsmE6mQ7QeARO2z+ff8v74y6FbXhsyJa0lA+7nWqttDGU
db0+oXfQ1wd1nLCHyE3SMFyds1j3u6I0p5Xz8GCupFdISBFgeL8v54o7pAbOl4tuSsb6tfJghn4q
nDTJrooHNMpHD0CJj1zEXv39+XTvD4gs2aLsILcvlavFAYGebyOUkJensA3yl0DJczoY1Tvt0OTe
pVYrubyQu/BjXcRQPABrexqG8tSJMT0ouhAfh1asteoefDpGISnn4SEpZ4tPBybLLZIsQ/gItZQX
Oy+8fxF96bc8K4scRfB8TUbz4eKh1gCkWaJblhVT18ww39H18lSHQ7qJ6i4+RHFYr0SXRd763+KR
nBBYJIxm+QbFfcoyW7i6p9KeSkkP7nw9QJffKIO1MtLDCbmI9lKJI8os43Ktwt/D/YoVHKxu73ZD
cTKycS1reDghWjVvOFv9brdzoUYaCsnlKUjIh8K4nsEX9sPnoY6b/fPt/XBL8H2ksiSluGWpSiSW
0wCLK096NMxoAAW1vu+rEXdlbbKQVw0q/X1V9P++FlVtCQ8ha1ii//SwJE/1rPI0Gqnzh6UjKlSq
TvwZ2b50ZWM8+lrER/YFMEMuuEVSlIaNO9kqQl+lrvU7JxptkMn9mljxo6+FwiE+vWRfBMbFW6aB
MWSMZlidQNp235Kstj/3odecQ6GuWcw+GgoZOA4UR1VKK9zG3l5pbVFnDBXx5N6ETdrtprawtlNX
rEkVP1q7X4eS//0vVzZvs1nQ8itPnpGIckul2062FYngynXyaBwQIBwpblCKIYtvpBXarI1aWJ7s
3Bj3aWTZB1CFa9X6RwsHWgIRWHoqsph5O5tSoCssRFKSHldVcME4tADXm3Yt6MXCDdey8YfDQUug
0c4mRyfwdrhEHVq3cGY23tRVWzNEDCrRRe5PkHRWDvCj9SNH/M9iUPYWb4fCngnHbkQSTqzavC0N
tLjrqhXb52HiwYRkV5RrUJZ14CDcjtKWrcc4gkPbQjCABN21v4HS1/srFR1tTer5wW0PBIkEG3oU
CFNXBq1f9l6SWGGhFx6xNXDUI9Q/CA765E+h66cZSMLUDNP3JnA0ZAGrcb9LgxUAC7dDxgq2SGph
FycnV9SPdvJaVZtKndstxIu14sddzJVj0Z7iHqFRRSnzdqzeRP+rdtny7hyRNSlZVyPiVNR8tSZM
jI+14gwrQfdul/CI4GFIekq7QOqb3w5ZZVZkBjRwTuoUT9eMyvAma5vu0zt3CYmCbOfQTqQQwji3
oyjBaGZumzFKCWler1vzFRJ+cUw8Ma2EjbsNyVBgTKFMULxHIn4RCeOhVAsXOtFpHKUKZxjV+0qG
9jaJwxU09aOhJCjA4m3LlX/XeivgD2dzE55EnlnHQFG9V71zskvd2up7k01ZwOfWlz0d2r7LBTRg
eJfOZIWnMHGi7aSI3xDtWKOe320/i8YUqSzCPFhYULu7/UpZkQVwzXrnqFvza65p5zgYXF80ydde
Cd7ZHyCm0xyiQcVbGSQosji3gwWcgwJpwPKUkN7v7DaIMt9F1XQr+L+9T29WSgRIQgH9UQN2ucQd
3Q5mam3YTFCvT4mV6Nsimj1/Noo1oORbcf6m4MELEycE2lNvUirLXjbA/6H0MLE4uQgn9AgNdU21
ibo4N4+Z5TblucWkfHwZwyiDXcft5hdDHL2KSGutFX7N3beUj10CFjKg8GkJXrcztmYoxLxbWN6p
8MSmCzz1CO7P+t1N6vHa4A6/JuF1PyJBmaqtzBj5a4lHrVQH7oxos1Pc2vWPxtGCCyafeXp2kbnL
t8BnYs1/HlbughcaftTsZPnRQ5NnaXnpta1r1ZWZneqmqZGpzLWNi2DBSi317pjb9GEI/DwhyK1g
QN8uZdSwicfA6k/DRDeGTKXzcd6uNyjlpytDvd0mtzuIN7tO2QUhS55Fyxm5sOQ0lEPaU9SF49XU
pvwQi6gJGVFNLhC9xQ5tWYjwAWbclV4UF95tzs8htBw/Ri9tTWL1foWppVkkSBKEyOZe3Eg4NgEg
FXl9Koq2/h0coe7XXpuubNZHowClhAVGGqEDgLpdYRUWxzx6YXPCpaSLdqNtKOeux7N4ZXkffEkJ
AiEXl+Y53BK348xB7ERN1LQnV9HaD0gmZPvJaNLfs3rWt+/dmm8UKlkNZGJ0k2+HwvtnyAalL05l
UqShb8+K9bnR1fHr82HuZ0TmCp6AFrLUil0Ci6dMGCR6M8O0trkhg2lwfuWFG8/JmozR3fmmNMBM
EG1CXpVJyY/4S+41za7A7LCcT8jjCB+CWuiniZFuaVbWZ68vf3/nzECLgebl3qNzAlJtsfMaUwDi
8ozulM4Jmm1Vq22jwcaAzi3WIMR3i8jxltv8LWpLy5zbmYkuVN3JmvoThN1p6zDT1y7XxEtZBe8u
Gkk0NP1jKvHQrHns3g4VNYXdOV6in7oc2+Fyyius1ux8JTG5S5Ppa2H+Qw8NPgowk8XDc7YrrxJa
pvMabMM9FBDnOE9p/LM3Z7Qpikq/wHzw1k6X/CI3sUuOSiGOpjLkDmv5tjFGw8N4aNRPam8Euzqq
693cuvHeE9nwqs1t/+IUZv5a21nwN+bdawWLuyBCgQdkHFmzSUdPXbZ7zbJKIF1400mpbXXbdfWI
6nDz7gcco7yxBLlfmau1WFoQmW6WapyCphiL7dTbyAwLfTugHvbOCEJ6xEOR1hB0BADgSyWvAPfe
LB0b9Yz9lvJh4JyfK8Nca+Ett8rbKFQWUfLjb6qMtxtyJK3NEbabzwGCsxLe+rU2h0868Aa/jaw/
QDHvn5/rZRiRA5KdU6wlaeY+XQyoxyKZnBY5+Sy3Rz90InsrZUx8dKJ/Q3Dsy/PRlpuC0STp4k1O
SVY2F8+bWliV7aRiPHf4927NWgk2bdy+T2CSxJKHryob8RRoCcbL/jhSAoYG/G7A+qMo/7ZKDY3U
ce4PowiyYyAa40eWJMW+LVdTdrndfj1zcmSNoExIpsXB7r/9fK0RiNxykuFsomK2HRuY1Lpomi0/
Z9q7uVN+bNCX9wNRe9+er+wyaMqRyYsk/QIJB2qRtyPX2VjNxjD057Qt1B1QfGUThyCki2B+b3zW
STw4CJTRqHxKNeXboUb4gbreFe25q2b7K37G2LsKLfpaOeOajd/bn3W7oJScKIBz6kz5gFwEaK/N
1Cjute48Gnaiokk459E5URq7/8blmMVbJA3y5Ks71GF4nHojmv1mzBP3Ves9rG48FZTQmYQyVHYT
lNBwa5k5N/N71x7FhzeEGpfWPcVnMM1h0MexO8OjAvcR9131oU9whvG6bA0qdP+d2V0qrVS80cmb
lomM1eM10+hdd45zu9x0lNIuQz5EnKVqXNlS94eVoYCkIyXB3Q929vY7oz6gFfAR2VJp1Xzx3Fb/
NmWJe3i+eA9GkfKdUt5MElCWoAUVqazGDe3m3HdesIkzO9uEtrkmFHH3FmTT8iLhHc1tz4N9OYxe
6AEA46w9z6ZR/lT7tPp3DEdpf5y0u7Syp5fIzto9/Wh1J1o3OlnR4K7Urh58O2hunBieLzhgaovL
Ct2+eUxctTmniVq8WkGVXJGTHyll5eOKS/CDoUhoSNfgIxLal4EWVfqkcsvJO2f9nJ71BCiNsJTu
YLfvxrbAkQCcKYVGKPKwwItwoM95i+lD7p7VrMJVrm6SfRhWwco9tcxm5Chc70Q42aAmyN1uRjYp
wCDS+HPkdOFeeI0LJCkpj8mI/lWDCtY3k4Tn7OUoAFaTna7s0vvAzlsIYpt8C/JOX/Y157xA/9UK
nLMAD3jF1vAiyLhPvG3mPdmC2M+9pn0w4Dlsnx+P+/uZjyc9PIHlS9nvxZ7Rg7axrDlxz6aT/YjE
WB009LY3s5GhuR2qa/nH/WnksCOpSxST7f/l1WmPdp3y+nTOSpwauw7i+bnhwtk9n5QuX3a3YZ3q
ALsG8xXI53eaQ9T2BUAeRT/rxuDNoA0jqz+Tp+JL5oBiJnB7Y/RPYxultlEG4ZYfUPI06lOe12UM
SpKbh5Z5q2sf0rx24hMI9eD7EAtb9yd37JRjU5fBdc5QKtF8WBJW6GfgAkIfwkuzJs54vzdADb/J
4dHsAeay+ERUJCdeQZZ2puMDywTNEtXYqPmYDR80Ki7DvlAaC4CBUCg5ufZUaSsc0/s9whud5gX7
k9oab9zbszEEc1tbVqifMy2ObR8d7db9Fhbu9N0dHWfeRKxLtxJg7jaK1OcAKg0TzJZoThmAfnl+
KiQGsFrb5FzP2XhI4bPvG0AQx+cb5dEovG4lppInLnHsdpTJDEqLDlB6NislCk5mILpqgx/ytKbA
/mAgGMFSYx4ysmw93Q4EAaxFx2VIz5lbwZ5Ti3Ynwjr6+u7pUI2zAEG5UrN6iXyp47pVxijOzuAy
oMRak9gkqFhvn49yF/up+UFGomTMHwPuRM71l09T1bFljkMQn8sBlRw7qfRrqeOBbejZ8C5pETLt
t6EojEl8F8SkRQUHj5nMGOwkOYMmmrEGGION4lbOO+uKb6NIXAd4CwqLS005xICjki5NfGYwwdNE
y0qxSceoXIt+8rFzE5aYDje0RPBS5eA73a5c4fZZ4eVFfMYU2P3UprO5yxJhHUZTDa+Do4gDrVHt
ndUBOTuZD1ColcqhS4g5FXAxJvMQnyO1VX5C45h+Zm4fXSKnT74Iwx4+JnY+r+wRuQcWM32rHvHR
JORjWURVrX4ytdREVRFZnX0gYsR6yTrf/+HYE/zF859O05Il4s0uRVkzTs9OEhs7MzTjl0Az18C1
D/Y7+5z8Dnw3fdzlFRlF6IVjl5qehT4MyaFpSnPeG2kThYhH56vwtUfDUd2jti413kCX3G4SB89v
11CG6izqMDgPI1e+22CYANioWAmydzcLZV6CLDcxEFge54sgW0591bSiEufAM4Zq6wHEyD5AiLDz
Ddhl3fGxL6p00q256w+hUblrTN/7uSJoAnCNmpXM8pYN3r7SrQ6JcXE2egu1uCj6W+Xq3kT9vHbG
748eI7GgxBFa14ST21UNw7rQ3KIV577xgmulKOYh7R3nE7m4sU1Hyztazrzmm/Bgeog/mbKFxzV2
1/6PepDMVtyWPNzm8QDhsdmIESxgL9I1/c9HQ0kZCKq1OE6QE9zOL8DkyNPQZj8LrZtoGY76nGwG
fWianYb6p7KSrz5YTjqupMoQozh3y00KQiBwa498wzaiYa/hp3EBYDN9dGA9frTnTPuo2WX/1/OL
5y5H50VKNIOLIwW5eW7dzjH07D4tEKY9OzwJXscqMXZOP5YnKHZaiAJc1CVf5lx44WuVKVZzaPPc
eXdc4xGJJi6cbdnIXP6ECcq7MfSucirGPkb03nF9Lo+1zuJ99NS58gjVnhSGpVh3O1Ex6TRd4jo4
zSKMPsKu+w0ea/LeWhnXt+w8yVo49/nS6TzV59YSOCFiTJBn+2LK2o2RxsXKRrnfl4Y0tJD2hNxA
GNDcTiUlpES6WYTnSUPTYh7b9lzmsDojS1mzabsfiqBJ2Ug+93kwLqHvHqyYwjKG8pxDCRs39jgK
w/csxYrR4xmyNVDZ/W7kCcPWR4tM2vgsjwAumP1k1252rtJM3+aZYZyzFGMdIxzHK64G4V5zImdb
NeGwG8Kh2j0/DPez5bXKFQH7m4BMJeV2YfNM3rtKh9L1OGfKtjQNYCMm1Q4cWDxvWnMnv9+SDEex
Bn4kqwuk53a4DH573DrlfM6zyTxGleduTaWI/x+TIkQD3pRkFpLY21FacoYBvdb5HAY2/ZLaQFrL
a3P6QIGowrXq36Ml5KaFzyJNyDF5vx0tbsemzBRnOmuqaA6W3VeHQrBLG2vSfnv+te6XjzsOfSpM
kMHF0Km/HcqLi2FO3bGnDG4IlMmcJIEfZIIIfz7O/ZTkXWqiGI4DOa07Gbd/yc3xXRM8RvX+bAS9
6sdiKo8Z+gT7FoHW4/OhHk2JJxov07f6/lKJx2vmWMzgR86O0uVH1Su6fag4aymzXJjbRFL++TwA
sVICHri816pRGQ3YK9rZUQHTI+xlFMqui+IkxrlyGPs9ybr6PvYx/BUmRWOQi5tnN43WRZ5edZDj
LKfD8DPHaRSyk7dpB+XgqXm9Eh4XdcP/hpKAb9JY3jDasvBjS88ku4vHCxt8tLbBVH1Kst/1zKXr
X1TJ+INy1Nhs5JObvAFNBd/COXClIb90en+bMHVw6JPUgrh6FudODUy3zNFWuuh9k8ZInHrdDva/
d7X03LrEofZHZeiI2sXlGP9IIE1FqvvVDs0o9VO32Xs61PkqNOFdxgIJ1ZU0/zbS/rdGJN+8//gn
HBj9dlN3UxLaVqqOlzzodOtsVV1vbUTGXPzMmmbdj636qy7ASBCTsiGGqIsb7Equ/OhHAC+jGAGy
jW6IcfsjYsvBdlNpxwubpx63totyLDoTwUlLZhtnhLTbiFD9t3bq7I+BWvYa6/n2IPy3COxIjNRJ
fFA8WZxstNxroWbzeIm76mT22fhK1y7Y5HplHmUK//xwy9D3f8fuf0dz2QtInaOpYy5OQF7hK0OM
mi51HjUnVQQVZXMRUf0xp/DVVfPKl4X1C03LYC1Vf+sJLgan8uOA4ZIiWMD7bpc6iOH71VExXUgF
832TptZmtl0coxKl+qgEcMuM1sKtRwhTuH5Y1OUXT20wHUq8rtG5CkV5MeahOYRZN+z02v5ZlHO5
MYpqTRThNga+LRNZGpUWCUyCjL4I664yNDrmQtPF49vsu9poAB6a5kqQeLD16ILJeMT5xE1gUQUx
ql6rSkhfFzw1o1dF1+s90lIaLiYUEJBsmZB0tMTnvkvrPzMn7r4/3wtvZaPl96BaQa0HxWGKZItZ
5o4xeRWWPpcp7MbDPLjhTlcjxaeYbu0ohHZfkE1Kv4aE1I1rZd3GDZXKj7LY3CN05GydyTEA7Vra
Bg3BcefWTb99/hPl5l/+QhR5SJURhgX9ttiuTQynDIex6YLV8PxSDNP8ZfQGCHORUdfhwdSD5keW
aStg2qVdiQybMiZRzAbuTzd9kUDUoi3avp+my6B41cbq6tTvo2H8wO/8zN7FZ7Yqi51TBt7WdIA3
ZZXafxWVNZ57AMh+VDhrDOQH51aSEcFEsC8lC+326DRDqkxBHM0XbzST1leHXti+p3Rax8aEUSRq
p9kbWY6zgKuk397/FaSkCp13Nom51CilftzVOjoxl0bV+n8mA/17x8BDuhHIdFeZF12zLPX+Px+B
xECWIgF+3nfjxZwZWA5OF9fp1AuCQhx1pMJU9ZAWuopYu8Xt4etRrGI6mY3RNwVgUHFKBy228BdJ
68aHx+n+VkZD9eP5gjyI2cDIJY+Lhwmp0uJreJBvnUglioaeGWNPnoygqDRM03bTXIfX0RjbZuWu
fBSR8KCRLB5ZQVo2VTGRVgvF4jk+N9j2KGNmf567OV+py771aZYHDpsoGZxlnrksmSIIqmQFLMuL
LJYH2wBw406bwn7wlaFskpPnCP1TISrzX1tE9r8wPctwX8dKbfh9p2trbNyHJxFiAlgdUB9kZ4sA
MFomUuxKPV9qI7HHXVwBffarAdWJDciddK+mfGEXs9m/PDNP2n3e6eofA+Tkq93VYbepcFH6c4jR
eFxbqduM/L8rAv4MOTLUFsioi7yh9QZDCaJ2vgSDYf5WYo6n+twl864vTPIIC8znxes8DFnzqPsz
NavD3CvaKfZC/AU6yEzfZ4rJPmJxjt/Q6VqpDr81hW+/JEA/CvlQGukdk9/cRoxaHTNPK3L1oneq
2p1pkitfenoz4dEUJvqKM24qrwVxVPNjxYu/WGNR/M2zyboKG8/qup2Gr1i+e+NOmcaE/33TZn9r
tWa+OAplAT/PuuB9zSG5pre/eZGuYiiC5HgZ8ZunJts1mWds9C7zTs9P7/2XYxToGaScHCQQl7cr
MzWhWRh5oF4MoOTJJeV6HHZuURnZB3WujDWptwUYmFlxubsAVQnfVPDuwLcRYYSCEntYmZ009Y22
NiquzRh7K9S39m1bX/u2GT7yYi1JhrShKbY17rpfsnFAmx/aFKz350twl3nILpwE4fAIgqaytDWB
xjEngW7MlwlLk9LviyLbDaLD4gojlehFccre2dRGkarb3Mri7qtmRtXP57/h/nEif4QEvKJciL7a
0hSsHm0ittWol7KKHdsfEphJfmjkkiQ2pn5pKv1FgT/IG80dN6nu1KcxHV14frC6klZJNqYyZd/G
Ka620YgZw/Pfdxdx+XlSt0yGHkLisogeJWrXBH2rXjLObe4bUZJZvtN3xriS5Nzd7XIg+uaI5jFf
TDRu96OrKukMS5d1GLKMRCP/i0rTd6VW/hFWubWzZG+rxf755O7fp3SPGBYWFtYk5OOLKwx9aZzr
h1m7IGxTFZu2U7pvVlkHIWDIQOAFPHb1B3JeJd9ObWIk/pwbNgS3OvLUlfnfXzqyfcY6E0qhYAOU
uF2AyYiKXHMm9VKbrSc+KBEJ1FnjFn0VSRF6+5x3X4KRhzkGOypmlYXBiFbHpIKdZ/hIkJvfn6/O
g09PRsxbhSYXYhDLWzAsO73qwaZdGopvL3Auuk+JNXlrr3MZgm9CtOzgsakxq4Ctw7Podt5a13Rj
SR56gRlu/20DwKv3UaH01RasOXgbJZpEfFaxUdG2gld5AHyj6f6IWm/y/JF2gG74SaFX+AM1Reut
YWTf6LM3v08yeuDXyn/SS1+SKp05V8gC+vSa5Fpm7apBm5SPepLDUNi27lAUvqajJfGx4N+Ziu8l
eD/uA4dU9KXEvCjdqY4yiV1Wx3GzFWmq1kcRYS/7vRPhNG7zCt2Q32IjMYe9bg0KAjeB24t/3Kmc
mysKdI7V+glI0/IvYSQe9yQwVMtqtiGND2iQWToYxTYsmiHZ2NOcjn/anmKErzBo4+5StEgsr4TN
+1DOjS8RGzJekZTcVRYre6TrGsZXN510Zw9uUP3bTG3j93FO0LPDWUZovonL17xVTSUxfkyJJDXW
RpjkW73Vohz14lIYK6FKbpTbD8U1TxUNQDoqYAhy3W4kCtlBUscZtoVONHxorLb9owoEZ1mzlcH7
EDkjyBLFwfn0+Pyg3IUu6ltgCbm4ZceR/3g7MHpO0QiVM7p2gDrEUQxV6B6yfMxxLzRFdlUxwrnG
lkA1boQdtVZRuDunb+QzTCjAz0B0W/aJs4HqOGDT6CoyDzIDnsb9V90pu93zWd4vL7ufdJhLHGww
tOzbWTol18xoqcW1oN7sbozOG+pPKqDu4a/JjYp/A14qPwGH4PzyfOC7TIUrGgALfE6iA2UIOf9f
qr4wzSu9jOPyWo2xe6oVTzmUKNsdTKtUVpKi+6WU2QAWIpKvwZot5oiMfO4qXVdeJ2FPRx2z5UOk
gg99PqH7UehHwW9nGApe7hJtrEQZdOauKa9qnVn0ikYHRnNdreS+d88zvEblHKBncCzu6kxtPwde
qrfltTO98qAA7DoMbmF+dfre29FcIe1+Pq27dIoBubop5sBh40Ugj8kv34mmR9llRieu5Po6iAhe
qXglGnkd7CcrtoMPJKJx+Rn93WrctTYX7x+NB7PifWRMMk1+B5g/2n+Q3CQz6vZ39LNnCE/alVLZ
LY+q0KdgPxsu8MrOQdl7ZdYPlhl1B9Dckt9DiXlRvrL0YqBMG4mrwpbaFXVeH8GOecc+NPTE1xp0
xVa2z/15AJTKaB5ZK6CrpXNzkiI8U4GJu4ZjYmPPlVTRzkuc5gcy/uO/z7/pg61KPiKxcdBopfDb
7Vp27qjGk6qKqxYbot2YRoi/sKp3VOqfD/RoGYHxSA81itB31ZVEm+Dq2rrAlBk0jYHj4YXSlICD
3NIZSIdxjeH5cBUln5Q/huN+h+FpsKSKp0Fcy4EHu9YX6hkG03zGsCPZP5/bw6EkHVkGRpLoxf3g
ZKROM/J81yHwAJ/Mk2pU29ryQu8Utc7w4/loFM35KDcXIRr2pJEu55+NSSp5+9GwVcuGAge2a+R6
GKx7G2Fo5Qeg6vnF7GCOGFaSfXdt5YJ1x88EXsQun71iPwnK+hNZ5sad0/517Ly08jFC7v80Z2H/
M0zFZhpTZxOFmQalM0v8whBDs8F7h4eBHqf4MZaab3RZdIBEPvV+W3jx90ibLqI1nFevszUe+Yri
l4W0BE+97EpJGwpxY7ofanTAdmS7PYZs/aWv2ghtqSCbrlPaCSR/bTdmWxjlZZ6i7/GkidI3kqbb
hWGEI1fXbfmj+j0CXL/nTfJqB8V4rNS22wxx0GX0Cp088p2wqa9VoCHlkBhu/rkwrPqF1mX6ko6B
esAvZSJSAAueJvdDgV3Fjl81Xt0hbPZVl05VF50aOx3D7wlV/C+Bko1/aiIP0m01eemlyV0n3FTR
0NivjkJu/tkJ4tk+V0BGEhLDqPe+WTV+Jttam/g8sjv3dSh6DXZ1menV0ZucEpuPIYr8Wq2w6ivx
0033U25TovajXM/4InNBZsd6m4W4AuvSZu8c05oscEATzl+uOSToqY99ioxxmwPFi64tV/P01VYD
yzni62QG3xELixt70yUeoIKN2mntAEIIVH8/Wims3GiMzL3Xk5gfWm2Omo0ap2BUZ8dNyd3aEE5a
ztGqd4Fi2myoCXn6fTugprIz0Kd7UaY2/6kj+IAvcEm618+1DXdPg+ixaZ0Wr7+hBcSzVRPVLTdW
XZij76GUg32TOjQwVao+E8c2a6LiZfRqrT1a6HGNW14IefEVC5+2PZRp31eDH2RUwj91pk2CkFSm
eskVZIQPWZHk2A5W4Df1TeAqYfO9zf6HszNrktNo1vAvIoJ9uYXuZqZH+zKWdENYXoBiK3aKX38e
9J0LNd0xHeMIW3ZYYeUUFFlZme8iOu2LlRTzv4PdWc7XmnTUV5HNxK2IjEbvg1MWFN4UIyNBZT2Z
5QhX2fL7lmYbZ+xpncVUH425aIrjMI/+d9OuvPYNwBAMOzrpSozN6IAVx8lpg0+ybvUiyjuVVDg9
JnkT2kE6l7GcCzl+tYdSrd/zrFf5p7Ycmx8TvmXqoW1zJQ617Hs39BpHVh+T3qv0JsyFBwnQzTqa
aQgRcgFwRIHxIs5FozCj0UjNjBthX5Y/LJnVbchsYLLQ7p+ZKET6JMbPIB98+zwWafk8L2XaRxPT
5f6DRCPcKkNun+ZAmGSUX6y+Uvn71Fdg9NIe/8K3Ti89gApemvjDGRrE2L9d7YaOaD942J+BnJ7n
0zIjQP4O3YNs/Kr5jf4vZXqXHTKHWxsfEIQyCN+tKg5Wp0/dx8VS3fC5Dwb4sGFplfr8Frev1goR
ZrensOI2s569RugyWhuHxrfb+m7H5Hgcgz4JhW5OBeoiCxsJ7KnmSjqKQPsRCwKD84SkhPA/NvNi
ZeqIw1jpHTgIpuZvWyvm4GsmBpkdWuilbqQNutJppY/jdMDofH6qF9zuY1U4/vx3YlRN+U4TBP2q
HDNtT/NslJ9NMGIc8Dl6O4yIRSbE88beqE62sKcpbI0BIzNk6+s/MpW2Xeh4eTa+x+lc1aGuinl8
Qi2tRgWNWls7cENwVDgXo+19dJXVDFEfTLYX6t5gt0fFexvCYO06cbbRHxgPpVnJZju1Cgpvp2zS
Y+na0xorNAuqN0k6mEGYCMtsAfc75vxW5WabYyhU6bToZb44YVWLLgmbbOtk5KvUzQ+Oy6aI8qRK
gd3YmDvGuq5k9UjHHdPDcaX1ELoIPz1v6AIrdLXMKmMNpM74AZ81Sw9Nvu8gCvqgr97UtWdpnxrd
zLuP/CC99m2ewJa+RUlhyY41G9x98GQJ7pleymAeeNW+Fa5dsf7hpNLFOFXomZ2RLWh9R15vKyfy
ZhPr4dBNEtOJcE3vnUNVGao7sOnn8ejNQvmxVMtQHjS9lfmHxDU0dLdGMarQrwp/RnC9NPsQ3hDO
lPXQr+0HZdiNExpLkmph3UKoj3r+sOZBDbmdP9YGrj1PvLulfFi7ig7wHMjqOYWHmPNRtWxWXCu6
51GIoDqg1tI6oV4H/Y82z4pvqe8l+tEbUOc9Fdi8pE+Y/fSYoaYmOT9fAq3FJhCZ7BhpZ08BbXJ6
LyyaGq9CrZxc9QgYPZv4uJvGOKumyfVw8APru952NmhLp3SGB71fFhsBn6DTPzWJZF5RLI3Kwrxk
cBNCrTDdcKnycj0uILqcj4U/KPGIqNaw1OE4adbCbBURFjOyMzFmkTtgNfdT2KPdgyQNwCiRtJI2
9GXmDyfHaqw3TQdieQ1R41Ay9Jca/Gy+JKt26mVlrz8N4Rfy5CJk/n1qHJwbsCuk2Wvq7biE7WAn
dahhJ2vGgN8zM4Q0Vje8N2y0w95c7E9rvdbVyeEn/Ly6RtN/l6sB0TXSmoIbPKmjbE562eR/5Ppa
NWSgda0/pEMqty5dMVZw65c+jbUJjHYk51zJo+ApbF9QkapQW2QXRGKpGfOraVi+dyBlllPjOW0e
TY2x4sZbz4H5GZbsWH2cbJyRu7BxqryI6iYftUNKB99/0zid9W2dHbt847SeelcJkdZxDlRuem5z
cC3nYZ2K8dvgqswO13TU+kc0Jb06zI0FdEfnO1l/BFFVlLE56yI/rLJ1i5Dx47g+JiUQpG+YYXjd
qWe0mkfJ6CAZPNvTOJ90v+/8w4zmlnrnWDL46tmi7h4SaZj954UOphuZ0kk6TJQ2/3jZJJZ20Eag
8R/TbBblqdD8VXviMGm/pWZhGoegKXIsimmS/EUbSWSHnofNONsZjeShSNe2eWcKr/a+c/2jRLAG
z5qPgMq08S3emmYdpz7U1mjtm1Y7Lk5TFqQkq0nfgmKopiNqMsJ7GJ1ZL6NmSW3zJIROKci0Y1qh
1lfTNl1mphX5FX4P8FAte41taable9MaGqyK63TqH4O+U8Y5WDOwWHNtTEmk2PpMFVRb9KdMd2r3
oBuFnDBHWSlfWmGmz4vPtjhveEY31DM6a0eMG0v1hIHn1J0Wo1rtcCyarPiUWFb+dqg8Q0ZuMgnS
RmKpEvNgY2x4OHObPJjdNnfj1LOyg1khvnhcfK/+MOdrWp1yezWr2DYowk7pGDTjWbZUt7jOZK32
uZrp/R7svs+0Isx9HR+fsDGyIFkBM2el+hNBPRHk8Ky0VKFQW8DUECXYwLAuYG2cNDTPyF4+Rs2R
NyBdcViMRNOe7TVJf6YCYvFnLWu7P4zEKLL0oDtq6R/cYBDBk5PljTrnc2586zQb3NdmrkJR2rvJ
cqIIl+p9UNkNf3pdd58GswmCxxReUh1S4PXyuEHP65NMkKAKc8spAw4uOT479P3Ohkhc8Zis85Af
O55IES8lOz9EI7mbEaJ1qr+MWUfAD1/CxX5o4K591SnAvJCt6yyHcQW8Hi2usLS32qLDQbTaBiQt
GpTJqdQ1S0VLlTn1QUqtHsKy7EgD5Wq3FSwgfamOGek4OJtGj89Uk1Rj/eiy74dwNTpEfitMKz9o
pnJ9CjDK37ezZbTWATeWVYVugdwMvzZwPKd+YMSicAvwzimdejvUtNL8bALSEw+2LGov1BTZ50mu
yg1CW3bF9plQCMe8qTE50NaZjKemSmz1NKw9SpOLb2VYUjjtwj4Dgs+WQcGITNQvbXVGrk8iNufN
QxMJXN5VCNZ8/qdYTW+GqWhn6SlhqL6G7oIM0aloK4gg89S02Ue+BTHF7ZgxACqKlvYq07y1eVMb
6VLGFfN6TqYcs8IiGtNh+mjlRiF+Ju06jQej10S2RJVs2w9NWrQ/VCbApoZujhA5icAa/KfGtaD9
0UTVcBXnLimS02z32+Ww6Vc94xxXU/6u0LEqO+kzs9GzMrl0xfRCguR9QEFlnYJFD9JDgUJVv4RA
x5Lu7ZJbDbUXOBJx1JWmZw9Dg3wHKA4r9ayDY+Zr9nZq+rY9iGqAfeeKhUKV/1z17/SuLq2YEq6c
nqgZoTTZdYXzs2sOTG6Ft9qf7aKd67eumNvlaApKlG8Nwue2YjagucE/gkna8NbKM0dPD/NY5gCq
9Cp1uOiJVFu6EASFHJk+VlBkQ8PNp+IvkIFr+/HlO/plR2BrFG+6tNCVtskHmnX7jkCdUXDQkToX
iGUdhOZ7UdrlXsSV+56T72UH53+hOI1oATMCBzu0/f5vXbmuqlZOydw4W8xKGGuV1SkbrOL48oKu
o2yQdNhDv9aEyu9lFMeUyslSSwf647tHvJexVZVqPPyHKExK8a3e+DR7fm2WG7glpr5+9opkpF/h
rNsc+Z4d5jW/dntUm83hJpVFg223GLWu2PBNi35evS5dTkCM7fzfpazMmouBObAFIcXaHwZNTW3U
dQ42hZOG6+IRajCTh1If2+xB1nL0H9LCQRozc5KMs06v2t7BOqMq/WdD1UV11KfA5X+Y6tU7iD6T
SPT3MrjXorz1ctC9ooOHziT9p10TTyxm18HOIf1XYnmmeTc9bRLJ98DM15saEXfQm4wjwO1DoL/c
Ayk8oXJQozp7iVaftioY5Y6CSUHarnd62zdDbdwRdGiZeOybd7yWJKd8B9tuN8j5yhn9f4w/Q6vt
+g+v3nO0tdlrm5IGkqq7h0cFknt0lNRZh4cTKZpkjL/99M7OvrEgcFlQuplbgbTbfz95Cbqon9Ry
HhomSKrDMy6njR413GU/v7yg61AYNWEZzBBnG+Dt1RcdWwvGRiTtmdRgvitL3fgh6L08UZpqd2a7
t0IBlWPytkF6SRCXOyJQXHG8xerOvdeqBwccRzRMzhgb0r+TUC+HU1uWw3GPETWxwNXC4riMNCC9
Y4qxa8+mibpdWKSV5oZaN2ltiBBkU52mxciaE2NoEUSvfp4wRzC2YPABkmCPX22GhhqZT/7cNsp4
RCJyOPaa4Z2qHEWOl0NdNnZ/rZLRK7Ad5nwgxfe2DNQkGggUtzt3tVY99DSWHwajrqNqrKZoGnX3
Dk76OnEg9UHbGjgB7WRzvysh2ztche3qnM1B9Yj8rn1MtenLy4u63iQE4Z0h7wIsCCLE5aubi6qy
23qtzrXSs+90yLyDYur8yCufj68PxTQfoA3RcMrefctI0OY69LbqjG7IGGUll/VyA3vUtEH+QyhQ
rjT7IRKCINytqtisfOdkrs6j6/xjrZ35gLB/ekjlcA8/fb0p4MMA5GJKinzRlf9poMyGWjhvzzMd
/p+VZ9fNWZjuqE660YsMkQjI2nfS1a2YbHgaCJvoFbCNy3eG9qAthePIc7pm4xfMbnvKNYsrj5D5
jxr9uzvxbuyRjZzFtt/kT4HzXcZLnUbXV62W5yWwSy2EFuCtod3qbQH5TZf/vrxNbqwOoDXMXf5i
qr+nGU3LbNkAnbozRMsqholWhq1vPCeL9risizy9HO3G2kwGQ2SvDW59JUXo5rMtLXxlzz1zNq5Y
I6ieoy3LLn3gajIYd8Ld+KZteN581eyaa88yf+zXQJY58l5+uXzRUzpYs+zqO4fMjUeIJhFTeMAC
/HNPHZiVjVPeADQyg1hyopDeusDSiQdkZB9p0aSvPqVBxlIKUH6SHa+Enew6h6A7ptMZfSdIE5aj
INKk/Z3z7MazQzWVuRr1IfljT9Xx5rqxTHwyzouYGGdwSXgU6IU8vLwhrs8yAIm/wJkb/5E8f7nZ
BVoNZq4V01lDSPRZX9V0sNfCjYfEaw40Ufu3mrKM16Z69sSG8eMxkkLgal0GrfVcMEFhaXNnWJ9z
08o+dK33/eWVXT0/gsCxAFXGkBdlYesySKr8fKgzbTqnavYflBBVVBeZvJMsbkWBiki9C5kTtOnu
+VUmhA6N2vzsF015GCpGCXbA9ODltVx9tttHhFUtckowM1A9uVwLhoagvjF2RTRJee8ZQtZx4rXi
/VxX6evfDZTUDTuLfChH1y6UyLSxrYpuPmuz1ptnPaiG5ZCpTM13hvA3nhz3HRj2vH9APntm9mBr
M2++ns98ZvZnT4PrZmnjq5XR8C3a1NOplrgrwIa9fHKISrfZQBv87CypGqJ2GcfHwXWde/Deq9WQ
3TgXf+HU4PcEu902juBWOUqWc87ePnB5hGKXye5OPr3aB0Qhy+kAX9AmgFl5uRrsZIIJcSX9bKgy
j+Bl0dKbgvIoh7vu0jdD8ZFStNssZ19TiNQalTJK/ezi4FqFlZ9MFLm8IAreDB7s8eUdfonnodp0
kDMHj8GvlLdQzy9XtqwNTng5K0NoUpz0ftR+TPNofxmqPGNQqvsfTc9YDpaV/NMl9uvw6f+Lvjkh
gUCFh3tFyYYaWy9Ig+nnPANt7zZe8JTqdR7lVt7eOTyuEi4LdQACcyJCdL8ixArXEaOHQPNZh5wd
qXp8P/v2UTOL+eiBmWDGoL02RUGY4Z63lb004qjALh8tTbDKAgXCo+3GpWWUZvyFU8Jd7Or1hqHP
BwDK2mynQdDt96ayhOAz0M+aJRF7nDy+7EanGS+9/s6hdSMUOBpu/ujl8Y89nUBgVlWMY2mc9bpO
/pmHZT7W0oOWKEf9tZd/B9IR9YtBjt+UgXf5PainVav8LjknS5O3Ya4vzlHHMyhMmIbc495cJ5Et
GJ/3JnSCzNDuXJzrjPQfiISLuZb/69JkPTNVHeOXP7XrKJz3fNM+tyyowHtlgK7EUwIYiXcu8rk+
jtIswjXpmjtRrve5xytCQQIqDLvc2Yq231qBPsKfWaLTsNfanIEktMIhdOfCPwK0zh+TcV4iGgav
ZtI73Owg2VLLbOX0Ho5Xp+lQoLXonS1pzSG7BzCiLdWdtV0VnJwjCHFsAeipkrsu1zbZRjbMkDnO
VgsMz7VokYsM+YrU0rw3fmo1rz2TN7EDdHI3PUouC3tHwYyGRk1V0D9Zbd5uWIMGX7ik/OPlfXH1
VXE+bmKxsLI5Y6CZXa4qSepZc0RGlCJNfgzKrsOg6uY3y7jOdx7g5RbkeyL1IRK3Uf9hyF9pF6L4
kuizYYwn6S8VYRAztDYaDmD216zpf4EoobF9hOrB37s3NdcJt4N1nk4dzKxTukzIMU1t/iZvaIL+
l1DcQjwgjFtle/n4wJtnMFvUdJoHC2yZ1b9vjGH6NK73NGxvPTxOSER2QRSC8du+vN++rLSHulf0
Pmsa6OLPAeTUSln3fOa2nsFvuL5fr+gXV4nimbvp3gQpQ6WgCCqi9IOdPqWL7Zy03OojdPncqET5
6aPbaMvToI93bnOXlcCvV8Z9mIOK7YFC434btg0K/OaCFFJqWFrsDFNGYThIPdbdpTsI0eoPyDYa
p5STHKqOnd65d11+Bv8fn7S4pWIUYPd9qDYYc7GuxB9q8Bz6XBRRn9fqXKEh8fjyltlpJv9/LIRv
UJ/ZdIP2VvZSAxqWl3I+qRqTOKAmTDrrbootO+0PbgrsYTRW9bSIAJiaX3vH3Ki0g/KB9TvG0jyM
IOtO9Vp4X17+wW5sMWw7aDBuUkPbvfByi2VFh0L1JHgGQ20c19SHsDbVyZ0vZs9C2vYYYWh90Nqh
Tt+/aiMr3MKvQRjYHYJsNcpb72zseiKx9gBLZqsI07J348XpwWP0sjumgSkYp3fDp5fXe5nQ//ce
yA50tFAX2wSpLte7FNrQp1U9n7wkc8My8LWnFrF6ZBKT4QTs4JWo8V8Ldw2cneC7k52u2E5YPRcz
DeuTmwvE4lIGccBuJCO5+p4z1vV23tT9Kf5owUN62tcU/boa2mJYLM2Z1/cWrPGvQMyKowjMfgxf
foy3YzFo3NgMqAHtsi3II8Ws159Pwga/3faYboUIYck3qTdMX1+OtScG8QxZGCNGyrKtE7/vr87o
8BhpiVi726+JfConyMfvlN4b8ynLvMH6QxW++0GHmJCHzozaq1MbThul8CxkZIGK4spkFg11yp2n
cP3xoOdHYWAg/8JpvR9E2IhySUt58wmsXPHRL8vpmAXB6+zHti1LFIR80E3g2gkE+3LLlnaldUNA
FOBL49lyazOUejDc+URvroUmAELCG0B4bwldeOnkomm8nFYV/FvbYwnmdBF3qgHj+vPjzOQWtvkM
U/fu6ZgdZ4rUwGqeglmMEkBukrUgZXEVDxerD7QI52EsD5p+9sGj6klRxaW00i5OsHXtnwylzOow
6llhf6AWbVVUDFregZ6mBR8qY+rv9ZZubHQo6JvQ8y9/hH2ZOa2rmXUSc8Vq8f8AS2Ye7Wz+jnLm
fKfxc+P5U7TAMsFfghJwP6+wkDQqbR/UTLo0WiirvoiqZLkX5cbzp0yn5Q0bHCrLnnc7G+3i9gV4
9Hn7TroVlUW9erLSZA2dwbojgbyVJ5eFBftoU8ikoAUDu3fnSKuFghwV91OllVXkjb5ZhwgsrEfH
UeKpMJ30VPRT/v3ldPFLt+QyLPcq7iO4dzG6uCKuTSIohpEp/qkdmuTfJHOGPrZtMYmwCVoj+M7h
AzNSA7n71OQzWGzhTYVxCnojD445VNC/tcBUdjSWABGjHjXd5J3oPB9oCZ7ow9HoVxe4q5GN2j/+
aMLz1rPyeVjbYjjbjUi7h8qp5+TY6pX/ZFaaQIGr06wmzhPTfYYbrvXhMs+Z+b6ScgWqh5NhfkKY
xJEP5qjc+nOVyNk9j6CnUuNoLUX1j46DbRInlSUlX4eTq3uaWtfbz0eUb6ONbQNVCqrLJCPMdXJx
pbAQTl/rhwxFyIjL8OsUbrdUxkUADjLqSFx6IVRdRsnsQiyeqbyTUenFu2YajHOjo8X08g64Lmgp
miFMwu6F/o8WwWWUoe2M0hs879RosvpgV4t2mkG+vcsKRD6Br2ffE4TUD/Y0jXcuITciQ/OjDclt
e7tX7TojDT5jjT+5/sk2pgd3sfNQSeun06OSXdTvlgQseZK8siMJOxMi1ablyx3fpbdv7zqSRu2b
S+12zmkuOyDPkJpOeWvc4+HtMyFRQGFwv9e3/h0EoMunmpK6UuaczsnAkT7U0tz/OYwVBPLcyV51
C/61IJscBV3r1y/u7t6jZNeIif4LCiRyjPCInuD6+uuPl7fJPheyIJo9tNgpYSAr7OuldKytzoKD
dxJ958BaWdfuS9LMxRy2/RL86TsID91J8jeeoQsdDR83eiU0tXZvai4x3FBu6VIwgOIb806cgIup
IwCXe9CpW6FMUi/CRgYF2l7TZnLrzvAUoVBNGkOxmlMEKyYNM7HeE/W89SC3rYcr9eaRtK+pnXQF
vbMO7ilblhIdq8L8kUrYLQNY7Q/z2nh3nuKNeMzAySDYWOFOvgcerXXpSGPDQhT2nKKwBonBNQoV
J1PXHwD8Gf8hHoUXQ2nKapqQ28/z2zXcnBejTICOnVqRe2+IAqmtWmXseqM6VnABvry8MW+8OqRD
TKYYLo0n9uhlPFu4lOxbPO6t9R8NNJ7H3qjV986X4k6qvLqX8hHA5EWNbWtDAnLZfWoGrujT0AKI
9Zap+yZHmTR1WAJQH76Nviz9T4Ptdw545aQxHzKjx49TYmEyPzpGqp4ajowpknqZ6SBQhd1tfdOu
ufND7s8m+mDcUNlDDMY2Jucun9s0jmRra94pd9byYI9qOFRz/8/LD/1WEMZTkJopkLhG7Q5AcKmM
yNKe1C2C6YBJhRYqd7jXa9n+lN9rk20pW68FS6itYbqPolJZimqyglOp5v5xLnstKrJRB9k+Th9U
k6SP9urB7RjN9LM3Gf3xtYvkTKQ3xThiE9PfUzgLIWHAjSKNxcwdtEgt4+TK4ufLQW7sKXbndvIy
/CD/7M9fuZZ+0wRLGuea2moddOCx+mDamR+6cQ3+NJJOt+NpHgLjU2KveiK4DiO/dcCHp4YX0iAR
CO1PBMObpTXHf7zRQoXi5R/y+nUzV9tkbMFhotazz1laniVitNMs7pfZjS1ROfHYVfKOztrNKDwJ
XAT4VmlLXn7JLXoUVr5CXM2GvI30vsxohWfNq98qa2FKSMUBIZ/28GUUBvgKdaMmiy2/gUC1iDqa
6Rv+hye2eYIyYmI2waX0MkqFxrDEjS+LKxri/NL60WIN9Z0pzNUTo1eCODoCBoBy+Pft93/LtdMS
JKnddEQxgvzYg/9F/3C4505wKwp4UkRGwIhtY6zLKL6VZFIILYNn5iaY7wbaj3ZQzZ8v77Ffieni
a2cBTIg3UAcHPpPAyzCrZrkLOkci1qfK/XcNFmf9anoZGjsUHOmHNgnK7qxN2qq/EdL2/4HA17sz
lYgHm6ccoFUchgUk5U+w+T6WAoFRfJYoOVXRVHnT2zRd1uGMwM+MgpCzOlk8gcHOIyVhoIS6VedG
qOvp+LH3R4xoXl7c1SHF2tB/2GxTnE26Y7e1t86km3BlYm0tHs223TwVtVjPsKnuOVbcCsXIXd/Q
MZvtwm5/64UwJHJWeeyUcLlkNcgwZ4wSwmm5JwW9v7Iy1aQTvAEIaK1zBu+2Xy08CKd9gJ1RWz0M
Gfc8Z3J+ko4/qdr9MFrOnVx5Y2m/eq/oWvIFc8Zc7hANW2vp272IHYE+2DoPK77TiR9uY9vTyy/s
xp6n4NyAP9SeVKG7UCKAY4MKsYhlYZZxoMOhcQqr/vgfoiCSY1JObJeg3S2hs21uxOYgYm1jyVl1
VR88o0/ubL6ba9kExJjI0VfYD3uQgFSTJmhP5dz+jhBn50i4WNm/vJb9bY7NsI0mqMS4sdIW22U8
B1fnNs8NEU8eaai1a/upKysDdXVb64fQdHoEOw2nfIQv0n1/OfatFRKXzhO9Gjyud6mjqea08Dpi
c/uBPDOb6qA1rXtnAnIzCgOQrUHDLGtvNNC0c9PqmidgvWfOocmwZ1jXvn3tybFN8Gn/09ui6qCP
drnJy9JK16nSRVxUjh55qwdnYdWD156CVLGMkSCC0CymyNrl9KIbh8nIyiI2Vy17CKqRG3hffn35
tWyPfZfRSeRgzQAVI6e2DzLntqXg7ZTxsBGz2pVuzGA5lQpBBeUnT3bG3y8HvE4QdGXcDZ26GUcB
Orp8dl41JRBCaB452TC9X0dlHaQm2r/doryTiq6WRhFEwwQQHaNGXD23vfLbyTunLvy9zixiY9F6
/cmeRwMpjjRb3AfbZF78ZqkneCYvL+9WUAYI1EeMZK6FNNNRxxQhIyn5bboclD7PsT/07sd2wI0i
HHgLf70c8Op5skrQiBRL4Iu3K+vlKq2m9BJ0BERcLqYMjkmGVsbQZJ4fDwhXijsZ5NbyqH/Zj5xd
JJDd26OQTXNPV0TDazaEnT18lege/CRFW28TzW3vGSLfDLhNikm+1Lb7WcHgwl5J8bmNq25BOwhN
ko8aMPQ/4RSaP4y0qu4UuLfiQYvgFs7QYNMqu3ycAx3kYgUPFNdKiTZyF22yDsOQiodq9pKPSzuX
j699gbSGuFtQifJBsM7LiGlSlhr83CpO6pWpcMI4sfDz/L2mVHN6OdT14ggV8CyR76ZVvh+M9yk0
rnKx6tjjRUHB0OUzlH3GFsWUJvWDoaR8bRsWWkTABY1pF60vWB/71dF5yu1qAPQ5qpTeSfAVuFx/
56VdfwO05UEDoYZJWqbuuHyEhd+ZECbdOl4MLtShJpP8Awot7ZfVTtd/X36GVycMCwKjA/+IpOmx
vMtYkILaUuVVEzPYsaOuIHkfujbQ7lk5/dJzvMjMW6ANpg1Om924f3K2lk0mu0/GaVCKz7Ob932U
rH6+PFAO48er5gDZUz9v+3Pt5336jlSXfpVejkY+0NH2/egW1vhzcgX92aRMHSu0dahMYVM6TvJe
CoTwozLrlmdQOU4T4aOBoAWUvNU6K5DdbpinU+ccx9YwfjT+OGZwnB1nQWHHs+fmtZ30baNw6UMR
gJqOSc7uHQb1uqqy96tYQ+4hmorEeCtFvn59+e1dVUC7KNsX8tuZANTJNOvCqnh7gUCSHoG+BhXo
01RVxdEXQ8lzzeQXNKvL+OXIW+LYv04SNaghWHJbG+EysgRK0aflhn6utfwBpdDlmJhjGxmLdD9h
7YakjZHmX/zU5B40GWzj/xAfwhwFoIMc2t76TNrprLVGWcd1nyEWip/1D9j1G7tZK9/J3swip7DV
20GbguecY/+112Ca+vBqODhQz6E1vTs4RhAk7ooKS7wkhf/oWtP6fiwoM15e5I6SSqOdMLBEaG5B
cgDZvnu/fVAygCupLpC/k8OjvpaDE+a56q1HBq1y47Gb2vRXNlpaGuoNoqWP3Epb4yzNHqG/xph9
GKaam0ko88XGGbfNBV0IFLAQ3va8RW50KEQm5tLGfKYPauU+Ynlci6fRKjr3znbdNv3lptlOWc51
shv3+v0MlSfk10iSSDrBUxOqsvSiUhu/4Ay4Hl9+ctdHw9bs3vIZCcdE6O1ye3bF3OH7AJRyslfH
CINcaW+a2q7jViYSrTKjXO+8q1trg3BNF4EeO+X0LpHi8YQkEfYhsWrS8riK/EuAZmUUmNk9vMV1
yqbE5YSl9wwd2vJ2F8UFytTI5a2JU3yRjtNs6yddTvewytephSYStREAMJ/dtx8nmav01zGzZDwE
yXdO+imyJ+NIHtURn+/MyGy0D6q171QPN97bttU9ehYcrua+Pir6VMq5xLB5tVUe2wLH166dmshe
q/Q4rZZ8fnmf3HiWF/F2aQwpiAzw8Czjwuv1x9WajHDiXnunir6xNxwuPFS2nAQbvfxyN45IDuZi
VpsTF0pXh74rUf0ZGt06YEfj3cnMNx4hE1ySEs7XkLH2erhNVjeDVTUybhoL1Noy/7tY6XNe1/+s
Q/Lz1Y+P5M/wilQI3W9fP2PMriVFTZVVS72L0kZrDpUd3Ksdrl8SRDl6IxsMzmd37+6nNUR8H9Gh
MS43WaJ+qQYtTNypeS1ciOdFxYg91gabolrZPonfTtNJoBXlSeJMZm+ErbsaD25aWoeXn9n1ZqAj
8gvYizwD3/D2+79F6bPEHfx6HeLcVGaK1jjHJspxprBjd638e0LW19uBwe/WvWLvMa7aI0qGsRNj
b6MCizpyXYV+5/f1AzVDmb9D9qNoPsje6F7HuN3OrW24zwiMdaLruZ9jaLpXur2hK7rEbn3w8chA
uMUy6H0jyfXax7lhuzb7dcbRNCB3NxzmZ1JvDU2Pk2GaoyzJ84Os/P5xgJB1x/biah9SzNHxZs7E
dAYyzm4fFmz2eqErHqdduxyGtG1PG2byzoJ+QZYuTkn+eK4zICRQXgaFsb3R3zZIZyQjqmjtGltz
jaiPS4KPjTrN+yhDtQZzJDw2vqnERv4kQvp6xq8EtSz1YBXgV9M7P831mhmMUN9w6WFwwVj38oex
q3bWrDG142Bc6ygZPD2efevehPoX+etyzRv1h68cQAFpf6+94amscXXgW/FUOcV67Acv7d4Je83r
AzMqzQ9zN0MdbZzFoj2BBw1synlpIL5J023lxrcYo/FVz7va1eNVee0EN2RQ2h/DqEOX92na2p9r
F5DCEX+/OXjK0MbSz2ULvl62TY8mmt2kw3ooPLM1fwT56j13oEWR3OzGUqJ+uhqVeqKBXr9zqroe
nitfQBCe3FnKUNZu7x2llK3xgPhjoz2NujDQg5ykO76rkI6rw7aZRIp2m11Mh7XNTPl3U/XDs1X2
dh9OqZN1iFb16MP5rQZjXEos2MwoYBB4VrkaEH6nfYfvkmdL/8H3VFJ+XNNscCnzE+UeE6NLhq8j
5ojegZtUPr/tN0ulE4SaMjuujjd0yO+VIjigO6SttHIWNT9MtonNYVJm5lcrWFedr2bInB+t4Wn/
ygZI97cKQdLqz8RKSrwg/O7/ODuP5UiRdg1fERF4s4VCVfKuW202RFsSl0Diufrz0GczqlKoQv9m
YnomZrIySfOZ1+RI5iSDTH6/f4hPd9nGbSOaJ9AAF3aMvp4bY+5y2oB7RASbndsbaRSU0znB9u18
Hm8ym4Y9T5aHtP/xJlOoqgpuCne/TKL5k1WuvMmV28SDaMqbVVhGXMg2j9+f2sl1vxGhQQxuFwaB
/LFmCVKri9bUNj1MTKEPk1sb+wqCajQuWAi8P9Sbq0h4TegEo+2kWixse4QhwCFCh2e8kUDbsKDW
9f9hQltbDtgK+BwkRV7fCEtTijYrEncfjCifjbNbxhVI/QvZLePTxye0UYdgA2LzDvLy9VBz0XdG
I3137+Vdeddi532VOEHz0WvdJ3yhnkoLi+KqdYysbZFjH7QaK8yxLE2oFVqyA+p3zlXvZB9Q9INi
DcdmQ3ee1MWEv8LimAxv3/u194WWZrLLWie4mO022b+/bG8NxTZAyojIjP7E0QOijx0PZVD7vFNT
8tNMqiXHpNjIrooeCYczm+50MDhlTI1GPSU/sMmvv5HfrBU2GFqwRyNx3Y+u5v+qTK2ORF9b52KZ
kw0OMoIy3lZtp+BHzvt6LMSENbfL3GDP7m9AJHdUkuo2OIeCfnsYoEu8RrDJj/WmmsbPAZ9awb6q
Jvi2bo7YJAK4Hz1H22S4fsF0biTDY54yvlPcx0YS7Ce710EEbDpd+dgPu6Zo1XjmK70xJe5V6qRs
b+AOxycJZlKmU9hmSqJF9hzydVSbxbln/M1RADrQMAjQ0TpuYQqrQBGoTpP9WNuoY6e1TH9Rm137
j+ZTdEHoAm/gQ3rbJ+FlObvtsFS5u0/yzMYlBY6KtPv+MOuFfQYjfbq9txIX8CvqL+y7Y6tenZAK
/2k72Hcqn2Li7CUyMmQ2A31QH/5GLouGQwQQIAjqx0NB00UKKu2CfdP1QaiPdhDhZHAOnLedkVeP
IOEcrGdA7Jt+DJi512eo9fwBhQeZ7P3OT5OveVf7+n2Dwj/akAk9pTBbRxRVge0Xv4W2ddFWz9TO
NV5Ol5XAFnYyF+KG7DyWp3OWWrOMfA72+sx122SDHSWgTZEmP8vUP92UpMMU6zZ6I2ndsfqEdGRe
oGcb7I2q0/tYTIVeXc7o2Z57ft+YE9JkDETuDUP0ONNKlJMqT6+TvTNUyOP7VJtw+aEf6OL389Eb
3uVuJ0+gmUqN+RjH3HGxI9Sra3uzXtENa81vkw6gswKT9fGRttIj6f3W3ITd8nq74JOnHNB96aEb
yv7CCBovblHEvJhy7cNJI9cSfGFONOP5gbOt73/ynjEZWzkYZnoo7O5b4YPznbtFi7f/6swD+caW
2GpaJIwMB3vk6M0SGgLGVrakh9RWXaScdYjsYErj9z/SSebNLyN4AUdI0Ak48ugZzueMdGzCc7Cp
6wsNIF4YCPd33Y8kLfJj6idk3DSLgNRvywcX9cScybFkD5VjEAeRDAie0i1+8oc5OFP2/reHX98e
WysYCI5DU5F07egbaaboHK1W2t7WLLuawjGYs+J+0d0aAwe00bVwyNWItPq05m1Yu7n+lKtgkGHR
+ZSuAdDIcl8Lt2kivU/65sdQSs8APiv85EzweHIceSCISAi7NzQc2javt5MxpShHoed+QFDsSyNz
MihZfZOVO595jU52EwvPnUr9AeYotZ2j75zUI/yvopGHOUAY1qs7Nw56qz5zEE920zYKjHraSexc
Wp6vp4P88SpRw5cHazLVHCHtUKN0OwodzfBkHcurlR95TkX0dA0JgXhpAcTzNiEI93rQwW1K2hOZ
T8aETlDkBhM1SyNx5xXJ4z49J6pyQkOlYcathunMBomnfHT0OAWzgTOFu3rwgar1Nqvm9EohxP8X
ry3PjyHaZUMYIFQuDzmu0d4hCLJ6iixNExgAt5B7Du8f4ZPHkseJlI2bjzAQ4Y6jgLNKMhwGAJrs
lyz50S/r3pTalZOm39K5uMmU+8VqPTwqz3WZT0tAjMudQRAPE2drbb9ed7+zZFCnacA6NIYRGqm0
Qj9L/GjodONQDSK4NoIuuy5rc340Bs38mtiV8+n9yZ+ky9uPoL0FFg2AEHDM1z9C1KNtzylvtN9h
znNBXcRXcVBVlnOoUIZHAl7U3UMhKrhQ7498eqIoNVEIsrjQNi2YoxO1wiWEhbQE+8Jomyp0Gm+h
57s64/8yDpclCTNiFeiyHM/QrZGP7AO47cr7mRbr8KjjgXEmhHxrNsQElAyJ6+iLHt2Z9Eczo2Nv
7evG825oxNeX1JWW3cfXjCLD5sBFkHOi70mgWvpmSm60ErMhFy0LY9rVxjyd67ye3glkeps7uE1z
AWGqo20xOynNhZkgn6w5i8DINdeBNyDcjGJ5/PE5kedtymsUbIiqXn8fOyi0ISuLhO6Myr66cC73
TlGbF//DKEjYsHoIgVJ2fT2K7FQiHUcke2vEdR5LRv0waPk5E/PT+5tl+88oR8vWgPfpSIiS/eRl
8l6uTn3VCPTw+0wzb+mze2fW7q3Tu+k+E3ds1PZj3z4f0NpMNYgI23CHS3f1fxTtOEegVeDSL1d5
DU7mw+u4Kb5s3IV/ZZSjSwsOADoURpXsU7F0e19XOc60wfr4/ihvbD/YJgzk0l3YTFxff62yTZCD
yZtkryWYPXD/BYepEnrM7nDOoC/fHIqGEMWaTUn7WHhr6ifCBmtI9l7hfF7kTGXZyxUxjyzPvDNv
XBGoL4Br3pCLkHyOtiDWNHQ20Abfz52uwsHUrFi3B+fjGx2Jhy08hEjD/Xr0muOo6C5pLrV9UA6t
GyVumtzY1sYQ+vAn2lQtCRK5WREBPpoNT/wkAynSAxCM6l7Lq+k615ogWoZOfn9/qDdOFU0SyF8b
KRYi+PGeK5uVBe3FYZCmft0ni49vjdY9+aXbf3c8pc7VCrdj+ioARiiD+vG/+W0F9KMBFe8kkqSF
OBilOTfh1Fo+4v5K2JDlXU39IppN/It6coT8jLGVp0KEEDr1e/AGJWM623qbh03SVfdwQazpYUD0
AyUwmANOKFU9yUh6Xp+Gq9+M9s/RHZIfiTaLHnOueqa+hnRes+twt8hDvVhd/6fbesnGgjZ0cZdM
JheM0XRDv0/7UvsVIE3g87ApWV8YXS+COC86HUZ/CrkG3uto62ExTVoRWf3ML5isqRuidErzrxLx
cLlbAj0r975WAuN+/8u9seXBGoOhgWi5EZG2f/+fbE8BzbXRGgIJPIn6CQnU/AKazv/wKm6hOSAh
skSC5qOtOIxeDVJvQZe9Fk5MdaWK2pVSx/8wl/+McnS3Q59yLVJXcUiM/Ic9DPMOAzJ15oF/4zai
kIGcEfAIKgz2dhT+s2DITSpBcZ+tXoxYtvt0vdy5MmJRrx9VD6EYucFwad1ymVMnOhpKSWOxq7LM
Dgi5l4fcIccYm9zYb427M0t3Oit64ER621+onh0nlBKUS5m5ZnbIRZrFHvIvcTIH84W1gmt+/yu9
NRShEWV+BF82jYvXC1hC/sblEd1WxGKtaG49Jw5Sz3nsbTs7cwOebm46xDRxNxzLJrR8NFSOi4/V
OqBsBd3DkBe6DY0hOIeof3NCcGzh7VM0ofv9ekJtjy2dlcE5TWRGxzAPhshcsi8IJZ3jzZ+OtNUy
kIrdJLVotR89ujBTC6QE9frQehP+ZqBBUPAU0phGfDQC/VxGfTwc32d736Hb0NUnADw6TzS5C+mW
QbKv/AXlEd8szeKQpWVqcpsOYj1TDjoOlbbh4P+R4uKgCRPs6Gs5jdnqnqKahiIE6KYqa66N0Sp3
Ha5Pe+VDN+30Uj8Txxy/XP8G5TD/W1fAakdnTKNWt3k7a/tuMcSz5o1dvDjKvmwgMNwS5Z7Tj9km
8d+Hi/H+EUm2IpHNVI9uwgRxhRUiuEZzEEvCsen+SNN4KTv1MPklihZGc1Hl06VdFWeSrDc+JrnP
VqTcgH8nch9JC1Qhrdf0gGN7GeDakFZPC4DtLp5w4Tt3Fb+xrBvuiWjeAKGJ/cnRmRjsBN9IKz0Y
6ZQDVZBE9FmHq1BazBfTGCzzmQvs+Khv6wrwiX0DLuRUNdz1hNCUZMC09XGz9FWDNnmVn7n83x7l
nxQlpUQyidfT8v1WVoigpwd7EWlkG7ra2Xr6UbYHc/kHa2U6MAYowrwexbDI6xwpsoNbJQ78PVuq
ayXq9Ea4TuWGuJo4H189VLeIR6Ehb9iPo8+lLw4td7tjxL6v7nsDv64iM86JqL2xBbeWB9V/GN2U
6I9Wr8yC2V/QqD9oZVFjKps6d4tmmnsTU8z4/UfmjbuEBiWpJHcl3Y1jgqKmgNwWhc571jbtkxCA
NRouyNgSKinDpXPgMTutc4YxcHq4+XIoLdAW3QLh48PtLGtg1vqaHxZfr3Hl60dzvLZTx8guJpTD
u6vJHcpfPba0TVwYavB2uCW653wqTjcpWwaIv03Qz/Y5xulNmeYavaiKQ+9k9fOE49rzMPTN0/sr
fPox/60rTWefDJDq/etN2qIE52SGnR30thuu4dau+G1K8y5LpHcmYnhjQkRAQLHob1OXOY5RO5j/
fW162WGW8++61lsM27vqzOvz1iBcyFSfNgYGz97r+ehOn2sqZT7I+cgHzdOQD3Pl+uP9VTu9F2ko
cg1vN/FGBz46AhRYWpsqKryfxske9DL1XjSnMdIwFQb2JWa6ntmSbw1I8ZQGN54lFNeOQgZbYZhs
TUtByODkN2aZGlctfmNXOG/0F9Jb2sv3J/jGMnI9IuO3qTcgrHK0LdIFPGKq9eXBaaS6MCc8m83M
mM4s45uj0PzYyHA03hz/9cfK9dmwKptZNf7YRFle5SLUJ1V8PTOZk0q4i74sqnVbE53yO/nf64EG
c7bs1qKYUsw4892tTjkmF4GWNeOnxtDlH42ymXbdt3V+OSfKDA4t814v8xXKMtl2n1qx1kM4uZk6
22sfq2ExS9xog03bMHNd5caiSEWw34Zp4iXPppLAewx+jezzMTJlM7Uh5CC/3ZudUjaup5uNXV2k
rfyqJz2e4SmCVO5z4ky8e9A8Wm/XrwCbL1PLHNUN/tFIXCfDKsQT6l5u8TOVSZOH6WAbWhWOlWZ2
16a1egKtrwRIDLob/rLPO1/rn2H0GNjCtTqubHgW9fr3xEyXJVbmtHSxqDKvBI2GclRUwPt5HAMj
g2FsagPiq+DaSMzzpLY9QcNpHkyYwE1qLKEo1ZQdZO21/p88baxxNwtDGTdIYaxO1DXuKHdTZYnu
dhncRd9jvljpj8LH1WUncbWbroXUg3JfcMd6u1HWyNkEmlNZnwo3qANcmnPbjugEpSKcemydhrDL
Mb242+S29BsH+gZiLIG5FBEqRvIngv7VcF+MjW+G06zXTtRL1fyZPRo9V8aqLdWj8n00bGgi4l6j
NVjL7IJ8hnlZuTBednMxr17c+3nGnWsnnbxttcobLjTN1cwDedRUPS8pfaPLBGvQ8lKthTPtpk0c
53lGqde8AYhYYnXWFYXxDZE/b4K/D7hruWMUVOh0KAzql0bP0f2BeHlC6DGmUsZICGER6eR40MQL
CvEYWgYzl3UKet4YpjssTsHVNSi5iAcC+RQ7JsVjK0CeOG7+YPSLpSNI6faI2XTLAlm7BB/c76bO
6LzbfAEgD1Erbcwd5ZZieiidOg3+QBxOg8e2bYzmMbDGscQnebQKN1wrrasOhavZ3q9OuH2LN6fV
q99Kc2prCZNKzFhnNpah1c+91wd8AL/pp/mq7geru8JXfDFuFHSeel9qQZbGSTPgZn1ZELmaL/CM
TfP3hBukd+d2qW5h8maYw+fZpD59obTNrlKUszF9XQBI9pclveuMs6YPcx5vci/NJRr+s8DNui1z
M+xTwWHC9jSvaaaZqp7/UkabzF1LnNQ911riWxf0CqR41LbK+EXVAfSMBeiCPEqDySLNmxYjv6jn
fnxRjaHquA8G4UbsmVGFehJwKyVrw1cZu7orcJAcLPkdpLnL22LPnnZpamX/uLoSAfzQLlc/mULT
78bgfsW62n+SA+J/D3o7mXCMAznp2Rqq1XcpfkKtIWjPRunc6SPt30Ptisl8qZxyWnDCHAMcMody
+z/1yKHsjCwX/dWM0Uh20di9g5Oxt3T+frQyL4gpECbyuSHcNMOus7LvTT30FnZ4Q9dbF4iNip9U
DmQWr0ZXJIfVWIcmHpt0nr5qTi/y2NdL2wHdpga7jyoxTlVsDGbnoZ+A3fqFAFuV39tmq1m4pHt+
2u4QMXbz0Cr9fvo5Ye01X5oVEoKR7UlFHUCOpjJ2WZbVRjwl0EgRNSoq9TIOgVH+8Bc9m6Nx3bxb
Q9AK3h+jUrhw4bTsT9leZr0RjVZ36ZgTuCS/XfzYcrr2wcJoE+/q3m3TXe26Y7DLcWrtIrRnu/Yx
r2R2TR1wKmITtaHxqirdPLtJFrVm4ap5RQ4wLBj6R3+F5x1OlRw1mG1J+n0r5IosdNWk1oiHMen+
5lqefBoMlc1XqxyScgCq5I+y3HlZJeyI4uboqzClY96jbbTMxPjYQWd9VYTcZbl+a+AgvVwaNk7x
d+5iZvpnlTQzGyCpynHdubLQUGMOILmPMjTsQncfWFlzvawDePDPKGM408+5Hdx+J0cfaHXYd6Id
QnT3pLtXQeVakRz6ScI3c1fLK2H4IIa7s+qsy2/yNZkb9AcatV3fpnQhrQHPLR6yUmUY0bey/IkG
3JgWcN9Vr3aZ16MGvToNv60bqwYZyW5uXeO6TTQxXK526bKKTaekjm07bH0/9NCP9K/01cRdOyiq
+lMAuGu8EsbSYdKMyfBV1c66dshZVeeimYfWDaecYTA1tYyvXWAXQzRj1UQz2hYDBs64Obi3BY+u
dpel7Aj8rnV4n7e+rRzzqm37Md1LL/e9n3mR5OvdMptjx4vVmqo7zPiXN4iujwS7j4kbJOoezpX5
hDUzxSO52v0XH6H7XwmyzFgC8zIlESZO002XDtVXYgjx0IyDXYWqoQd30DLd/QqtcHxppZzniCr9
at/gWuQ5V3QPxwwH8nn8m7er8yeZZkJCOx/a4iCXkTUMG9HpFAgCB/Ggu8Kz5+VFGSMsJcB1qX/h
V2vKKbLE6nosk5sMT3i/Wtm13xvZ0oYt73GFG04zu7cgDsfid4kqgW0hGWup6sWAP1EB5leLV2PX
J11zDDlxa7VvAHdWTwKf5j4s+mS19wM6cub60G5/eCnrvECBRSsbG7PyYiFYvwikGsZIRzznl3QT
B0O8ERh9mHd5j6Nwa/UPRkeV/krzsjbdwiGnCPM2NQciCyn1nbUOzk9t7jNErfIsd37ZWAYWETYu
onnSEqcpQ8cFL3k7JGKzjHUwlPmLx7PxifOkJS9yVFUWL4aZ5X8LErA5ksC9P9pvJRIM6IZvgEBK
2VBBX0eCRBA6D+IiDyav4q5xNDeikwRorrTc3Zmwk//V6xrR66GOYmgDt+CFAqA8VCze7SxK+V33
p3OV/9MUmQwcyWSgf+Rw1ElfT0ir57yZl7E6ZJBtLitnoCFirM7T4sv2JXN7fZfPhf340anRe90I
+yRZGxnqKP9pBl2NXi7lQRnz5nJuDskW8unnuGpvZacg1Wn0QwQl8Tkapx0zHXdwWxzmyi6/j2Wq
OtSgZ1/fLauu/Q+pMIRaBK5pHgLRO/peJrRra10ScfCRIdE4Vlb6qSamXqIG+NU59PXJ1DZYKnBl
lzINigHHyFG5NoS9RlMfZo+rMNX88ien0kIms1qf3/9aJ8kju4PaHbxCdFU2dPTrLVI0SE5Td+oP
Q8IraWt6EWXB9IJEP1LB1oc5GugWwhGGSutSP8Ep96gK5TaZmqfAZDitbCMxr90mqYL8vAMe9v2Z
nSwiJSG2BeU1aoXoRx7ldfrS5bgpOEAMisWLyU7cT8FUZlf1UvZ/PjwU4SEoPYuyPaqmR1sxgHHk
DStD9QE7ohj8LBzKItvXeXNOtvqNWW01QyDmKNTQlj+alTbX4yDa3jgYdoI/gsFznm2kp9HJzslk
bRn2qzsK+xDMSijTE3ZTyTiqKxjG7KWShsBhWGxDXYIjNn9IvfOa0EzT/MUSZvIoUiYal2udVfH7
a3qS/2+j0yQAEwAcBWGH1xuzMtI+swSjp2S/F6TgeMMTrH207sQowJUpWTIGHjpHVQZykMYhZTQP
ekkzAMHOYaejCnLmSjw+ZNRDqZSgww1qlHrJMYiYK7HZOK7+YZSGf1lb7XpZ2sOfAVr+hT3Ic0t3
vEfgv2xtFjYjgyHfdjSpHgU1b5ZVcgAGU1/Uq7/sdEupvQjEOZW446+0UW1wANxayxbVUOfoPGfz
AF5oofRKbOBEJYjUy0EpEb2/F07Xb5Mw4JrfFIOJorYJ/6chGyCCHGiz6x9m4X7rhXHTVW4dkjo+
Tu6anhnsZErYn283LxcVtyJ/eD1YJtFbTszVOoAsaKZdvyhi0Dor8x/vT+rkK9m0fSHNsnwk9SfR
hmAuQeIa+aVaFCKFeV5X0YZ5+CRG4Tx/dCxKkdxNHClgfgCHXs/J8YfKrRq7vISEb111PFx3iFdo
1xPA6TPLt53L/94alIo3KDD3LbUWipFHnY3CXKZCBlp52WJjZ8RjkZnuz6xNqGisZuI9qAZawL05
JkV+M4q6fNL7ZhzPHOvTtaXJAZgNVhGEM/Aqr+e7bviy1ECjw+oagZK9GF6MHnRMmDvinNnI6X7B
dgvdJz4mvUUy7ddjkaIBNBepvGxWPEvnznV23py5F+9/wRNVH9aVAA4MMMYQG8jsaJiEn+CalVld
1hOJKo7K3My7pdLHPKLQ4n/qA+yxLilZ4NhWT2pebny4rut9Ui65TeUhXfXDuvjuZ2MSPQoPBXYd
ux5yV7ZLzCTHGF11fvuSaPmkQ8VKi6DYBcLDwlZ6jdfGTjsv9aGZ9X5GHWlop0/oNTrjTbDiixTb
qj7nN/H/ldfXW4mWwNbV/0crQeTq9cqafUkiEvjpZWlKQp8Lcr9Jzy91p8q2UtTS+uMXx26G9VPX
rrP9dW5MaWQh/ySz7kA7FM7OdSDU3mUl8Jhb2LRijpxk5lthubMaD5XIy+IwUCaijhXgsBfXOQ7g
4QTyU/4aS4A9EQQAvbuH7izmy1rQuI0NL2+zaDRbkewoMAntU282Pk6rzVIX8ZJY2hjXJBq5Gwal
Pv0d6JzYu7o0K9LsovWdwzhhgRzVqWVMyG8MXX67zqXMbuqmRUCsdgJiI79YLRE1C4g4yLJFk955
KQKZsTMkkwqzUreWa6eE+oPOeEan/t7rPL+6F11luQ8ctBZfxVQlVWRMSwofwCfzvxaVbLWnxQky
+4o71auv7TxPq3C1rOUH2Xujx2L05Hxn4OTgX4IDAHwVGgoO98FBgEL9LdaZMgYlURuHCOklKkqK
oqguBFz5fLeSlhlxKjcbI1H63l/OKLOekDkeLvW8aoeLtVrKIMJYKfkpyhJRTEtgCBQuvuaU4bS4
mIllgzn5+y4xjR88CbJis2dSHfTVGZod5x3P+bYre/1pqhf3kzaNS/nQl4mjxVlS1D9gFep/s95M
n5ZcVwgSItVLZVrbvC6dYp46VGn67HNGLTXYea7bPuXeOj+oWhsgcjqzdtMvvTNdSFxUBRpAhHeh
OS5tE3mVhFleOqknosocy+CmKD3nl15R4Y5pUJTGF6o09nKTNkHyE3HRPNkZtZ31UVAEYhWICHmr
HxWj032SboOgAeYXSkW6qoJ2ZxjTRF0XSmY27vGDCdBV14XefBJ6sMhrRGYn/M3TpRr3UwvD9Vok
tvV9UvZa/nRT4VcHynKNdnDsxSqfxoCHH1sZ3dTCrvWCB+Wuo7VGo6EJ4zPkaPNTVS12flEiJCXT
sCZsSL77Tevnf6jGVp/zTOTDXq+LyblfUlqpO91uQG3INeeTLCtq9k9S5V0aVZqDgdWYzcZKZqTX
aKFojUb71Sx7/1YKWQx3da7p36sVZNXBFLWfjxFamN7wEMzKa35NgcxfbJyx0vtxlu3z5C+G8SxR
ZVA0+ouFMlU+r+6lr9oGgr/uTeWLExSLs1u6wMCokhru35mW9Bgu5oDNYor6nh4GuqbPN7XdVe1N
4Y3ZJ+SP9AzgBzs/tPIlcT/NUxX0fzMzAVc9L6UuQjUm8mWys6a/S/vRcC9cfdD1vd8WrnNVt+Cx
b4DeSvsxrxN1a9mNgzSpC1//tk5El+2MDnYmxaSW2p1FB2J9aOAFF59oDnAaSyrTRsj2Eh6REinZ
rZP6zT3OATRGHJQ1VCSsxAhCA43sKi61AqUDDP2QTaOUXV9OKVbFsZlQyY09HVZrlNmyssLe0vN2
R/2dCr/wMv+XrjlrcU1RTzgXC8GniPoqMB9RKSud3SqqvkQoxOzxJvD9nmLUlHYqsqYNR0nJxr+f
7ZLuh+st7ojx4tLAjRiseowys6O3ZA9aN4ZOX1FjalJXWTsfUDymRZ5f5JeT2Vb+RkFCRrJ13f7g
+UlWRpnQ8L0ZisxB68gzcxEpWia/zQmXklAhqEDLnGpdHjl5uj5nxHYitiyl36cGjcDYMrL2Dmo/
qzsWvbrEwaz95XZgbWPbyuwH9BPqAtX9tSqjZdbXX+0qaNQ76CtdmhZCibHoA5/SE4FBqC14ysRe
3jQx0v3rl3RIS/PaWszE2nvUu/8UmqoQ2hnr0eEuthJ3p4nZ+zKD82+jhWfJCMu66G9Jg6pvQ2Pi
SiXMfKSEa7aPBq203/gJrD97OYqvZk9vIFKBaK2o83qXlTOKstpNJs8DRRqP4mqmO78KlaXf8sKf
gqjvoerj6WSOU6it8JR3tK59cT3xnv/h8rSaEFTXZIS1PRt03+B1Drts1JsvzrD6AXZC6wpfRoov
vqcl1S6b0aSJ88HPQb+O2NMjQVbRnhZ2+2i3VfBjslRtRrPTVNcd3cYVFoxor7LAHIzdXGKMgPuI
uXahESRTFge5Mn8i7YXLBUUC1lMEWmqERR4ES+goiqYAdgGa7Ce6AwkJo2dNsakyP4gIUVYQLqY7
NrsSCsV1gqPJr2paR8pUWT6GrCrsrgV/599lplf2ZeEaQxH1bg1atybFuHcKCAaxVULFjLLM8397
ZmN+9uxF18KULUwTzqTWNaxVp8C0jSMXcJtp4G2DxHF2WTKNXdjjMI6vM5f392TwPIuSs178CfrJ
/JZM2DLFZdcPX8ZR0YAdGy/4XKaL9+zJocSceVzLm2QdAAP67TCoCLkBQijR1XSFNFBM3/CBM/nb
CQH33dphvbZrU2O+hVDdl7uB8PSg1QErA8OT99f3FL8RtRmZ7YbU4cGghNUZvGf17IfsEP2xtd3m
d5fydoMOys0qSiSPT9z62vLIl5u+9J10tNDIVfNs4sDUhsqjhhsqlVq3eTp7cxy0XS53OqCtIazB
jmNHBRfzS43z4hjmExzk7WqlpUvTpeViGPOmjEGSijs19YjSrkKJJ93Oe7Enb3AuTR53C5K21zph
NyWuuHCrQT6XjfLQZV9KOgejib8v+nM9F82cUy97UlVVxQBmknJX+tJ5bj06iiHBp1VG87Q4T1mn
TUhlIz7uX6yaXXsoCpfWV23lhDD1ockiv9Prl3Jxe6QXUXb9XS+1ryJI+SPNj2SFlGMMdHCvVbdU
PzQyHYfDYgSc28TP9HjxOosV1ublh1XpRhIKt66TGIx0oe9pYyIXMs8mPb0iE6oI8dvjWW4buxqQ
rnHXIjJa2VzRZViKUE2lQK1npIIbIdLYPSGev9DcBq5+i6T5UFDYdlo/xKdJL3bd2vpZ1Aye0+3X
gTWLi9XOVRTYmFxGs9Yvf5GPdz4rNBe/VrSPH6QdjB29slH1oQrctQ5lPS68tmPR/qGsO/zRqZ8F
3Nmd9dK0gAuudF3q5l6MY3NjdSvwdfiDvJqrsmkjuYmb0QNuZPVM4NV8rgrZfXMSE9qbZZTjI464
rbygmuU9l+1kfPExH/DCcaJMGEKsIczNq0V79oAbPI0YiCMBrgokPIxZF3gLCmvWYuqn1s2a2V63
q5wVSf56XGVPP2tlkZRqaV4kjpvMWz+0vSqIj4f7zJBBiqFKWTzleu+jyD5XpnFY63KqduOkzS3H
g7cvskbX/G0uXIG7Rq3TNzdQySfkjYOaO52YKuxXE69gGzXCMTQ6ozX3ZCiTJiJ3dpbqkFt+n+0H
TXIawWZnw6EZnWL6NaD2s9wSgNvaLrfEaHxKlhkxZGarkkPbFsN6wSqV1X6uUpcPirck8P7BVsk3
4B1iuSdwyOsvtqMpLZb+bKtoCFQ+3zTg5bpHuM9uu3P1kSytNe3SrkMMT7m8w6HOez+udTOrIqE6
kX6Zm7ylmc578stNgjV5gWs/0bKRiSbjXtcn+D5joXpIkjwjt8D67HaXmsrzX5JNlO7CasxextX/
cXZeu3EjXbu+ogKYwynZQWzJsi3bsv2dEI7MuUgWefX/w9kn7m5BDe0BPBjYGJdIVlj1rjd4sitO
Y+Jw552x1VgPTlwY3oNFg0/+sKU3iL3mFYZ/IGVwcH4hqBt5BbpYICvV7ViSW93LKM6RS3y3ayL5
Hv0kEWu0LstsRISKLl975k//xXJXvU2CAqlT+65CPOs8wgqxPgNDGWLPS8qdNEhUXI+h6ImlizAJ
94d7Z+i46eDoXo9RP+t1cT8LvfTwy5xr76G3SQYN3Sm3nUNW0OLluG4oN1F/JHmo5WOr7igi3BmA
sm3rnc7Vav7pGLYwn7HsWiBPcLH1HlwK0C9dg05l63LWHJaNzu0jt5qaS5sgafobOcZl8nkUW25S
KLi+NGHVNEPzbKOi1kMaLB1nXEJK74QXrhznfasm0fxYqhFJKolLrX9vcVs1H0m+FOWxXYxU0ZWz
avGIeRWpjkxFy2DKp56W+HuVNaqMarbL6VFXFaWfKbrZuycxfPbXnVdBAv8yk3e37Dqy+MrAiO3G
vodPk/WHvPLt9Q45kY0nKxhV/bsyMuK4CYcf1yCxp1gPkbpY1aGGtJ7vvJkr7KfSaocFX5rFdR6L
onXH3aok2Y0wGdblT9spmH6Bqhds8dRQW+keBqTnnepJ5d2+SbT+qR9EYx7pRrbcZLxiKLVTm0JF
fAR61vlB17r3D8Jc8nQOiPnw25NTN35zA196Adphx4SKD+Ci03K9xAJNRH344FRRNtbjvk7iOGTh
fgEIHaLXIZeXRnIRFgCYIQkDPTuHH8zM00bwyCqa9SZ9R27799XNADz65evbB8KqCOEMaDc2oBdA
e2Z5ja6xRUe0T+cwjjUC48EzwhRZ1Q0Y6bIjCAiowZi1YT8yImjS+TMpVVAl12UT+bVvv0Nu4odF
OTxjeasidhRzD8nj7+tPd42PwUfnNdJHsOhXXLEuKagaLqpVhOmJuxvNZGTnmMw3fyzuSvQdKXrp
F9CjO3+wQhNYgeRuHRFJkBH8MsvylIKULTsTa4Ibc/D6LW5APuq+DfzBcuJiDiY2WpOk5ja2YZne
TjgNThC9Pg53yTokXPt6Wy8xAPKXt8b1bAlK2JryC+4vc/ICnLZ6HqxQYxO57Gd5UPUA04HsPEPt
X/9qV5N/63SyxvC02lbalSRdt5xVgyETLfGyBFYMjcOL/ToUALc3hrpC98FNUYxtEQTQf68Ad3uB
wOriSRgtqjH+KlU5YTU2DqlreseO2E5v7cZsJiFs2YDu6OGYmedTZcJlUNfGtYjWtDM+G6y0ZzgH
7U9PjPknQqqzG2vuegHAEtA2i2SaCj660PPx2rjrzRi+bDQPwgyd1vU+tXVdv7mdwChUsWgWaNVR
vZ+P4tRxs0KlKaMMziiV5kKGbmDKNoXCiMn8LVuh64ei9b65L6NRcrEvuHiJqlM+9Lkyi8x4JSw2
9cf+fx6eqm/1xaAljXUSXPfNOYDN8QLJt1pQXugsOX6JuLsn6cB5ZtByrPrilpTsah5uDRmCX/EQ
3Lary72xjWMpdcLWIlE13a6w/PGzrnfDbnIy8zn2vVsk/qslto0H1MSz0YdGoHT+xaSzWHJNxjxy
egqKcp3nGrPdWnuQVS2+v76crz4XawvpJ0od3D4oay9mR2L2WF+IcY1GK5v3ml+LnWtV1o198aVR
dPTuHGW4L+iXhsgpd8BM1ygQJxwRf7VxsXzDqWZ0b3T2r7ZfTGhRYEAkwIwHy92L89JWdWbMja1F
8YxWJpd+F40lGtegqos1yAH1k2DOkvXPW9/hZl/BMUNnC3qGfbH3+gX3OMIU+miRfn/Y0m/Dti2z
G7vT9TvcjkneIKx06DOX75BvaI4lfDh2J+zbBwXwNYjiFjnihVEon3iB7Oxwgy5PsDrj3ll49RBZ
lhh3yyjdEELBsHv9jV1/qO3oYBg4l8DWlzttVXYF0F43RFqv3DDvsTSdi/skKe49yLVh2Vu3Tuar
NbzJjraWqs6/tmlyvqaczAL9V5SCIh+Xp6rv5NFPVH9o3NiMZNHMN8qO6/fo0vFDDLFNe/bfi3oK
kZvUV02fonzwk9Al2zqASji++T2ySXBWQVTgnKTqPX8qXp6J54IrI9wrkr9uZtLJxLkl6cJxIvj5
jlaJ/1GvG+uWQ/L2F5914Lb6ZtsuKKxwF7i02p+GeGwmVSJWXJvlr2ZO7V6m9XqvLXp1t9AQxWe3
yO1nnWvA8fW5c/1mt6HxoGTGI3P6rx/6T89fNlWer0M2R5pP2VjW4xIZOajn66Nc7cHbA/r/pb5y
ltEtO3+zaZH2hqymOcp6nZYi/mwPZkcXzB/WWyfmS0PhTYO+CQ4U4ZEXU1P3SJGg5z5HRmtagaZU
v1+8zA372LvVLPZf+GxUA0xIDhgm6LZK/nl3GHc01Pk5hGu9zL+jJUxa2lOOUCE+U6TdxN0av9fd
0f4xpWoqQy2RzQ3/suuFSOsfRhQEIl4vNJHzH0H2ZBXO2ClHc4om4GBMGGr/KDXwOLey5fJ+pjPT
3dC/vjRlvP+31aDSRuV1PqYpM0OOIP2RZ4F7aCNiRwI23DcveYgo+LsjJ8Z0/arQWoA04rFkFAE7
ft80PT3JUn56fV5e2b9RdMNq5CaznQQWEr/zZ3Hp79X4VkxR6qYIs2sxsIvF9jKvj6BQ1hhUptQ/
YM+y6GysWhkHi+PgdVe6iRgOOgB3f4zLHnlC2rSzDKTq02IPV1rPbxl18JNc7hGE2VPC4KGOx9/F
vF5F1lnQ+qeIiTw/pboz/CmbKbvx1l+Y0qxSNgPYihRNlxcfovgKJyWlD0Mnu3beM6UTJyw0VWU7
HLOd7K6z1uXXbOALcSCOZNDCxvbiW5DACzMMNhjoA86hEIXti8pDzzvlSlop3GVr71A4WnePbWm/
f/3jXx+bW8IzZkJc1akRLxVpCWmexJtkKqLeqAY+rJbpoepLww/SDjePd2ksRP6ObnSxvLmCwwnN
5BkpgblzXQr0ixjm0xIXKnL9Xt6DLn7086p/+zqluqHQtjZYhVvR+dyuTSOZ55znK4cFY/9Ur/ad
YOd9/S1e77e4yHI4swVuN68rwoyiC540C0o9STG4Q3jj5oGL57+9d4mef6tTLgZd8J6hAW308Y28
e/5QFlnWqiCGItLrqcaxreSenC2GdYoRB97yObs6lxkMwScXWaYIBiIXb7CoY2JvE9ON8s5r/2bg
yfVxlIMn7rSJzX6HJEm4T7LRi2cT0zwzTHHJL8OKJIWWRpRdfE/RpHLJWZK0es9x4LYflqlovwjD
6mXYVUX6RJaTr4KFTneHhEpOrbw3ZFHUYQaG831a58zbgbVWv+nzlVVU+mX51UxtWk4zCQpihykW
zH/bXOYm6rFaselaa0X2GYDcIhGDJk996B3lJ99WhD9/rFWWxi+SAKsyGuslmT4atcd53yH0Hkn8
FJn1tJKa2d2P3DKgihiUr/txjQcZWjpYaTApd7qVJ3O1FHnRFvX4FuK9oY0X9V01jnOaZ6YdCal9
wYfTYjudjqJokX2VxLq6bX9jo7uatozITgrcyOfdVPTn88jObG+dZOdEdA4X/TC4BUbiCaqZLDTX
ZHpzmQXLnBIRE2mYqSbL8ny4zJr7coG4EZW2h4FDS5teVvGv15fiVTHAIFSRBL1s911OzfNBOBhk
OpGZHQnyJcOx1oeMfpohH6wi7T5oVeHcWPtX+zQDWttr5K7GWrz0jsK/wW+9dOKG6BMjYcU01PHk
Nm58qhdHQeGN1HsDlKyLTzWnhY8YzdcibyqmDwrO15dlTm6pUl4aBa8B7KqhNtnAjucvjw5e2pio
RqPUNLq7XKvXgAb9LfDjetohiefAIe95K7Yv/UcNP5mZb6kdobU19oI2UljqNQ1Py7x1vF0/ENqX
/wBUgExoyhdTzqXlyuI37KhXW+NDIYXKMe69cZJdPxBoMO0BLoJcPa/Qlc3sMzHk6kVWrLLys+YX
xK7Zet4WvzHWsZ5en+HXz8Tmb7NmbQ4ATpuLqTDB751V33nRZpb+FbJi9lwWyy3LlRdH4UZtmqbL
r8uow3rshraNZy8adW987qZ0vNdFpp5ff5b/1vxZRQcoAJuULRlHX6IVLzY9Im41C2WyH9HqQGqF
DllmhwUHgi5EqmWaJ9dcvD9S6cX/YtFN+TFNNPmzzvBXOMBmWHVol2WsH17/sV74oAgBNkPMzWKY
X+frYK7KxOviigzAQk+dDwrCyHBX2VWxfllghvx5fbQXXjXMU7yl2BaBSK50MUMytd2sGM3J7JD1
Yh8cfG52r4/y0jOhgiHKjiYTZgfbn/9zURvTsdGKePCjmSReKF+5FikU3xD5Rhm8PtT1SUbgBpgU
8gOSvLmGng+11Qu02/motpVXR48CLFjxSzllvVYHIrG1P2Z2cxG+8BYtQCbwJfjYm0DgfNCmLRsN
rVkcjVDpwlYrq1Ab51vmpdfHCxFYW+gbZAQMHC55wikcK6mbcRylyDsfmywrfmHPjkH2hB9iB/5z
4zh74VVSTm7+3zqtNGRu50/Vziq2bKwUIpmMfiA0pPla4uSfNTDHna/3xn0zT/2t2MOX3iW+i4Rf
k2KBNvDiA2r2MKXxnMdRXXJSe96sHX1jvSX6eXEUVMQ4SLmwzC89Zxc8EyxrGeLIXMtfeMrM+7Tz
3nyFJpOZXBQOG3pZNCG3H+KfaV9pvVtQm4toUp6xWy1DHMrSKW5UyS8sLioofOGBBJCAeRcvLO1Q
B3KoiUhZRhb2hl0dKmfFtmStf755bZ2NdHGiaTYGCknMSH6LmZmL2v8+0WyW8Nh4FWSagbzSMhbD
/vVhX3xAZjw+o+ARAJ7nr9GoSZtNdV5jOWXxT8ACfQjnse/W0Jm7/sebB0NyRkrL1nZHU3FRhlAF
E20HHB9ZlCAfTHLQAr1eqt04aPYN7OiFOUhvk8oCrIzd/lK5t2bmCjPCjaNM9TGWGR16c+W81cef
cxTgG5SFwxSl4CWikPnEYA3KEhHm9XACtRyGrTOquze/Np8nwdGd8mqDM8+/kRRF4yRLlpxicyi3
pFx/XzW9+dDQsPjw+lDX2yCdP/ZYLhAomZn350ONYzZBElyXaFTp/ywV//Fz82nVGsJNyuL4+ljX
U4+xyHTY/GC1TVV0PpbRke6VTPMSoeAzIWDgGY83vIcljD/vXh/qejYw1OaAzbUaO6DLxuaSOZlX
2AZIYunMYQ/XaZet8q3umP91rTTQJZyuAGgvaSVJ21BZLbMVVUKXu8ZNf8nVd+B3qebGQXz9PKA6
QKIu/4CWXfmWzQ2kfJ27CVYd6weC94pT4Q/qBsZy/YE45+nAcTUBQcLS+/wDFW6cpeShGVEsU+vQ
DuTH+qtXB6W+3kqSfeGByF1DzssHonHqbn/+z24OmaN2q16ZEYkKm62HB0FSFe6b63k0gJuSl1dH
NeFe3CFLZ5rItHSciMhVerKj9yMtnXdrbk03dtXrx6H25RqEFhpVEPyH88fB7mY1Gzd3oyHV/0o7
ye6sQlk3itnrEoJBtsdAZUgpf9mnipMZp412cCOcR+opMFuBwKNw1q9ckwUkVmwisFeAw/ZWG8DN
ep3oVegjSKu4FV3ULrMUetH30G9UP3R3qTs+aWMb33i661cIz4gKHZAPTAE94PkrjL0S565WUqq0
3Bl6peJAdNp4Yw96YRQurJtJL9xdF2jtfBR2prQCXooja7Hr3WQ3dZgMUMRf336AKfh7zq9Dm6ib
LRwSKUiicbGUNAQPXdpmcVRK5fo7kU+ufjdMevoTdwX5nHTK+l1bjSYOZio37Teu/Z23JZn5C/Qq
G/Zt6BaTUb4zMoCjp75sxfR5a9aLQ5zHo/nOoONb7wu3rOOPXFY9Zz9rsS4PCUY5AmWFZo7v4Aq0
9sGjB5aiEKsA1XSjgUCe1MUw36PJmZcj9h8j2iq/8ov92iautdNkb8O/zZpxOOHVWeoP9mJLpwzy
ph2KPfKocTmOWHesd86kl/GehErL+mIJMT9nc1/ZyJGw1/rYYqZl3dWmSOed28cwX7XFrEq1G9Xk
rHflqpd2ZCpAl9Aeqp7W1pJ2w9NCmLSJKqUb/vaVGvp3TZPTMzR6mXyZBS7Zu0mL1+S9nE0SDiqE
df1uZSdeoWTDjty5XW9/Zt23yZ1jCgPYHyunsKCmtPa1C1P6vXKN+uNg8MTvktkwi4ODRXR3N7rW
Ou/9rFTYrRil5UeThQlUvsM3v1yCphaY5uj5gv+KW8nxy5RNy//yVuKhI9axtMMp1+3ySZk0eQgU
NWd0QcpxkiEo4ZmRaoW1qyLU0+Qg4uSCNOJmK+GMyF2mDsENPlbVR4RYqf8uRc5X0Y3QhXoEukzd
30sntPLH0CqV3usSJ9CjRXKV9s1wV7Qtkrg6cVoMx+0CDYsN4L85tvP0MM/ZrO7o+HanDnz0qz00
Q36qOxvDNcRUooKzYilvt8pZHw95TXbJbsbgSx11a4SLX3W0Tk65TdLsyW2gae5svGO6sBmVFHdW
hmvDLoVBVB/zkmLvJAxdcQJafJYHrt7Ln3GxR+PRVTqiHwGr5Uev2b0HPmA7/d3a9rXcu/WQYOFj
5O2Ed4q5fszi2PFCiL5p9mhNAA4P9jro44mafMyPTo6D0C6FCYNX0ExQqo38SmFnsLRWjfHbIlSL
N1hXDPeqUkUcLpUl8Y1ojLUK+zEWSTAOZq52ysltJB22kFOwdgOWNa1Dju3mHTSWpyEWkwqytjD7
O7OHPbUrsFUe9pwp5cJcabUupGiX8OMF2bHTk+srPm8C/06FS+Z56t7vncU8jNqaWLimjbPcz+mU
TMcmsdFPBLU/GNMHn4YQ4URzrIk9xt+t+y0m7HR48KfC+5bKXPuEDZvvh1ncpvVDMuGvEGglfqWB
NFFBhcXaM582T7kq9JxJxMGaIEQIpybVu1Bwa4sBgR2VhxloyBI6JTIAihUrUwEacp+gRkCZ9/Ui
8k+G3opPBpYv+YeEMDH9Sz+vlfqgM18wlyaEfTk5XaHcoC66ofqO1nYYdxNUNbGz5hLabuck3jii
nrTLpQ8Vcc9NkFUG+dapOXvfbDeem2OmrM5EdELH+6dMifeEN40kqwc3nK2nUqbl/0a71dvj1JtL
CVNam56hHefF0+LCgXvvogmY7wZAj/4zBkh8/2zwm+dOTIm+QxfkQxvXZ/KIO1IO3ueS5NyDj6Xa
j8FeyvidTnpkus9Zx+rnMukzwWw1y/1+wjMW3SrCv+FhlMsIhRuOahPC6y+n45ZS6uzlYOtzwCrh
FaLFSf3vbMNxcURxNvaB3AIj7xY3tuRdnLr+cPBLsuXDziWo/C+djdYL5TwmBt6FK4aRYvZ1LOoA
AtcHVxLo+zHrHCRezTL3xkdHzMl6HJNJmw9mYQxf19iV8/sEMU23z7S2bHcTn5LI9W7R+301tat6
zIokRlrYC9KpcXCSg0aeyCis3TiLGtc+u2+sB47aGLlKRVvykNpzoU5EKVjtfakGOUcVBlzivT+2
hRX06ewaD8U4I2MZTF8NkbfGxvJA0W2bv2LDVs+lMifzye463/1StJ6ov8ZgmtonvUzHIipHLRuC
dFX2eqyMenjMV6TYBydHCPuFoLfB7kLZLbbYOfG0zJz5KkaLzDTB8w/3SA+REU4z7U5DFFShSPB6
sVlajcmhbnEmPlRdXMyhGoQ0Hgk2WdeDN7dtE8o2WZhYKxrFo9eODnmX5TI439ixZPNzxZ1WuGGj
lTXqojaupwNdMfnZFYu1hGPrxe5pELQL2B6SNY1Y4PpHZ3UabT+qXhp3fk8I8w+0QmV/SHMwyANd
hVI3g7kQSfohW/DYhdDe2iWNJkusB2Vz08Zujks/JmTJ+j21kUMPgbHEotjZPfsmWoG66d779G+H
E3R28z26krb+qak+iXeojbjYZtQRf2hfcW2Shbc2dxDCOvLGZAabGGldbf+2soTmG/4bTb8r2Ztp
maJctwfe82qWfzh9uumdLzzhB0tfESghqlzPQgw5pbgf8hwZn7/QX9nbDdZ3AZakMg7o/9mAIoRS
UmLaYnVDv1mMz61d9Xi/DQ1irnX13MdEG5w8Wtw1z/draQnM2SttaPcaZ6d2dPyFuiZvNEK1E77S
HCFTNO2Q/8krPwhsbpeDp4A0d06X+gTXrWnLSlL6eLTyWTz3GcEYH9yl0LVgyVbzm0wSmX3Mhdex
LFeMWdjNsBYbfnQC3680YI7U06d1Eq7/ycfcAbUQ3UNz75U9zQps5PFbw/LSaY4rqs6vhEFZyKf4
IWOO+9Q1yWxMBEHiyyK2jK+6VF/wwYOAw/67PmD+ZWnR0uaZ2ElUYsPvbM4awrH7qf6BBirGfRYa
1k+FwOnnjD5l3a/5RhKa3dFgP05Q/yD3M/rikGEX/pt80UztDUQ0+ZOd+ln9UCVVZ1AcTq3RBOWM
EmO3Xf7IlqiXJnvOVV70zzX2mchijQlbBoUvDfLn2Zw/0GskD7xe1Co+LY6BqiJIOce+2JDQuyfF
hb/bVfRoc6Rx/fJYuKks92OxDM27eZqS8Z0rtEndIVvUHlA0kN6WujIvec2ifxq00aJDnCP7OTbD
ELuhB7NAC9HmIgahuuQnQiRef0wwW2w+asQoO0fPUvYvLMyZbeOQ1un7OG0UiW0CG7IHoLBpvac6
Xvu7NjYy9Vh6eV+H+GYv7jHWRn386eJe96FaN59K4pKc+disejZ9MCdZ/fUGb9Cj3pL6s5h8a/zl
x3Fn7GviXZZPHr/VBXOfJ8vXpRJI+8kvz44dxWmk4+Jgh7iS2DO1W85e2Y7tqA6yWjGpGIwGkCTo
ZNuT/dN6uGSeTEw9IVd0yFpC2NIxh60ZN9l+0IT5OfHAFw+KpHaoA2tnEXKDKaPnBpWwUHCOlpez
ZfuikaHpJTL9bqazZ37yUlu2z4NkMkTYyZFmZPP7YpcMm6dDAMdlqh6cvqxajAXzCmySyWp/TKzR
1R8bJlz32UtaY9x3cS2sY81uDw3DWewDt0ITS4EC2ct9XSFKJcPGyqb7wuoL7wGp0NTcbXqi9k/p
dHG5H6QnHOZziVJycit8jEtsNeUR8R3US5IfVBkMo2HUB/jDrvHeEJ2I93WWxrgFYq+ojQ8tFm9a
ESgtqTCrUEkm/pZeXMhDJdVKc0ggkTzkCCAsrHazldWTaJu7IS0mHLA6trQmVLmKH8e2sz4l3YDi
ze4zNbwj97Z2okSQ+hsmmqi+4rjHhCt7v9EOcYwkMpjQejTHuY1H9b5ME7fCGxNEDx+XyRrKj7ar
0MUF0lGb43uNXOHBr4p+/bjYjmS6CWVMXyutxlUyR9eYhnGSr36A0K7QgqZxCeZKOQqdLTc0+dHO
c1yH1G3Qh+PVT3ezyTYULLqk7OJwc25F5mz47PnF0gfQ5/rK3ZL78mXvPa6r3K5i3weBNJNj5mOj
qqRjvltMrDfwPvjYdClmFaJaBqxmrbfG3NAqgbsPpgKYsimcLoCORMqpac0+jqCMVEHjiewRdQmR
eaSl38j3+g97vHhU/FtomNBhxizq0qxPePnsdsKPox4n2zxQnpI/E2QYnxoEuW4gjbb40RTpOgcV
Z8yTXySaH66FyH69fpt/4ZWDielgSI69NdwunhlPS62BGCgirGabQLlFd+CjywPeNv0BufQY+WlF
9kM2pDsUn0+vj7797RdvAXYyEAxucSTUXYoZsD3uOFjL5MQKW7uD7FcXpSUlzdcVX1GMfCpkWbfw
i8sxuc7Aid5UPDAUrjj5mpiVxb4bR2jHufG5cXdYPWk9WgtmDlLTlxuozIbtnD0j44GsQ0oisVCD
e8Gf/4sGcv1ntTOr6ozOhG631i9ZsqHmSg07YuvidxTo0/fckbeMmK4gz21kT6ezv1kMgoCfj5wT
wTUAmIDT5E0RFqlY3iNex8gZa7fvr3/IK/huG4oeBW1UGoE05M6HGugZz/VMBxBG5vINHX51mHqn
O1QYpRxTyfUNghj+H6+P+tKr5QvSSAV2p5lwMXl7SiXpKdpMiV58LX36S3mq7vVx/GU2XGYRxwaF
gwXG66O+8FqR3YCIk+eEGeUlzDaMWim4WYmoc6W+l3FLHVi6KohJAfj/GYoeErjo5qV42S6ec1S7
rT2LyG1jb48LjQwWRNXgCckt99ArUM+FTQqc7GswNth+L8BDR7hWKcSIP3c34V494f1urlp9YzG8
NApgMsg4sjZwoIt5IhqtqlkmfDEgkV2NCCyEi3Sro/DCbNyCIGGnkYu85eOcz0YcjXJleCT4ZrXI
v0i8GZ4Ub9I89RbZsWKePSAZHHyNu9dnxgvzcZOp0DTx4PGwqZ2Pq6/tCokvyU8a4W/oSLvylI8K
FxXbwgCzlvk+Ufr8VKSyu7H+ruck2PLG6yHIBoj5skMIb8HpF3CQE6bWKuyLVH0ZuXuHAEa3SF7X
bBjWOB0hrPqgd25b2/lTxmLByE4V9cnsfGJRiTAt1I9EDUn2WGi9BHWVUrdPKTx3+04HK/68cOEZ
Dp0XS1w6HBOXCCaiJp9ff/svvAPDZWEyq1iZEGLOfy7H3DpVmEqfeo2wD7paUxIMtCK551I2Hl4f
7HqKsdHBdqBjtfEerpbLMJsa/fTitM4mxi/D1PvBiJfJvUKQiOmKqaXVY5tX8XJjjl2vIAOkE4Eo
HVpYe5dzO+W63PfEJp7qthObZwf3AqqWN288jOIDWRo0hNGgbo//z6FlFjkWKl5enrBGEF+KOov3
5rKOJC7Etzae60Wz8fhY9BZvcyP3nw81EB6MIBlQ0m5a7ZTXuXVscZphh1g7/H4y7PhKVNlAGG/e
ixgYiJBAMrpOzOSLgUtjQFlelScjF+Mel6o5aMslfmvf0WUUXN2gk1J2kC9+Poo72Vh1YDB0wiLC
+W1WmFp65tp9i71RvpXk+d9QCEQ3wRcVrHE+lMa9hYXLULHfGxQ1dBo8r/j9+sTf3sp5OcPGihGo
h16YFJpLyp2Hg1Tfeyufqyi9D7gIG+sO4gKwcFFAyW29xr4leX1pynMZgBwDb4WNdfvzfybjMOjO
sMxlearUWn2fx3K9d3Mscd7+YPA4th4kLXz/slqioaV3TZ2Vp3bS3ANRJFx9loV/DVTe1lRobx+P
OQEbExQLctHlQl56r/WqLK1OWUaK4bqWzwO9zkAWU+Tr+d/XH+6FRQbhTGOucyhuWdPnr9AenVFi
msfU8HaVq5pjY5WfjJRrTmsa8X7y2gVUrbuxi7zw4SBt4wxA+wk5gHlxUix+IusCz6RTISrvWzux
GTIr1a0y8Hrj3+5saINQw8D0uKywO33Ii83l7GQWaGAnsPxDWpvF/eCuNwW92yFyMf2pkakpvI3D
4l2KKNYVWEdb4vbUYZKzBhWmtTLQbGzjQfhdUkpm2gyftb4cPsDB7H/MXTupSIsTEhvYufNhhwRk
+VQXmIYF2Zz45t0y+mZ53xeDadx59irIlqHqFDsCKKpx72aymHfjSlvhxDnabibhLLFDwQXa9QIN
H+X1yGm0RXlPo5Q/U8+XOWazfJCwgCuy7MEVMK0szK5JTk0tEzekPVgRUZjp6bLHioJ7Nk7GWACC
psfFnYB5ooc2yl4PjudKQYFVVN/cIwRubtyDX5ghPruDxoUbF17cXM/nZewNFnMkr082fZpvOP+p
j8TV3Eor/e82ffHV6O/Td98YR3hUbMvjnx1EZ+Z55SjrEy5UZnuPZ4PnfyWuhO5ssQK1B5qB6eiJ
hiBtOpl2s3wwMjOpdujdl2zXOJP5B0/Kfj56cd924LOLSvdr0lY/BUpaO+pyKP3f5aSlMhwBYJPo
9fX7whRH7o96ZztFILhdrN8KD9IY7K0+CVGIbyVzcILTpun7xRH2LauLy80Ck3iUrezuEMHYDy/z
zDQncWEUu80JlM8DQVU6FxvdwPIsNFxSLlJlY9k4ZyN+N1Rct+wvLucEw3MFgde0KYhwAbuoPZSH
fymeaM1JVo0IpYF7paEtyY3D8rKAY5TN7YKzH/CFm9X2U/wzJQCHcfQd1uZULnr7neZBTf61HKa9
stW0o/Whh0STOTfq9OtXixoK83iMtLn+XH1HtdCD0fW6P1l1/ifvl/ZJryq11+KOKF0i3o8iseZQ
0jL49PoEun6pwCsQeCgAmP6QoM4fd9bgOjCx+lNm+hDiulU8dgQM3ljOl8XB9liQ8eH9kwmxIUrn
o7SCULAaX6UTJGcZpd46P49Snw9YPs3hYuHl+9anIqQOBQ2Cky03+tKRaCyp7DnM69Og5fnOlhPx
13gs3Xiq64/GfudS9eDGwpMZFyUc7RvPSzWvO8GmifHMsmmM0w12VLNzMcOatLtsXfo+6kftFsnU
3Y7If3cuJPTgY6hdwHEILbk8b9rWzsdCrP0JfzkjeeC/frq4EB+srde6w7jToj4eOjmHc18bA4a6
/tLe5bgTOqd8bSUumwlpBkG6SCgbPCERQ7lPO2svFm8l+NxZxvIdXqsJHmcrFMb0UI0cAI961i5/
V7lYv4ALpiYsKzxqgySJFQbtZmm7oWaLXNuDjfbDvkeRQx4bjqTxMSaBCVZDgkBMmumyhqKtKDuQ
J0kV0M9p5lBoXpxgrhVPbjjHGDTfLzGhy+/WWTr1AfxxISHFnhd8vlwzH+7GXNqEYpG+QNOjpP3+
WdGo8h/9GF5agD2y9l3IPvtrmspN/zTmKtdnU1hpfjdUHJn3CSFNJpeJdPrUIv+rT0rQL91VSetb
93OjyLQxO+zYIs3C5DrwkGFOD26bml9UTEh80FS4lOFVZ5mogEhy7Q6idexvMPDr4YQ72PTNGsz2
t9Fpmb3r6exUYUG43HKP53NNmq3dp+aphpn4VsSB6QGV0QXjw30Jnc12bvyzizkNLgt63I0nr/Qx
MytQqzmD1L90q9Qi2vDNh673DER6BHQdXl97l0cSQNGmBmHMbWGg1zgfunAbtu9x6cn6KnOPd9Yv
P4zWaTuOBn+Z1lvF5PXeYuPVBd2a9b5tYRerUHrFPDpxN5w6ynTn2JJH1j+Ya+UQ0NJ1zqfNVfmt
GlaeEZsu7tkcgpvy5eIZkzajrTeu48mGVR6CaGxmpktzKsz1rdeP/4baPH1g1nE0/R9n57UbN9K1
6ysiwBxO2Umigi05+4Tw2DPMsVhMV/8/1AY23OxGE/owBmaAAVzNYnHVCm9YDx/0sJpcp7RlkFvc
Dz7otuauIcv4VtUeIo7C23RWv7KhDCAs7HLpmYB9XG1ooVDGzZGG+5hqVu6uUZEl3OFiVRqHMDIF
krt6hW3Vu08NHCp9ofHDe7zAKE5xauuxcPogdWE4+6jjhAe164wa8ng6bRAeLp/QfruMOC4LiW8N
KsVPGqFJ2OlIaur5i5qhtpno3nhKmat8lFm6lblcWY+SgK8eGDj1yLq7CU2c+kDX56A3ESMBHATG
zZeqaEYfgeke7z9RhO27dxTKCNNI/mGAhTrU+XeouNFiyNqrwWDZ1XM+lvmpRP38V0uU/h+WotDC
Q+tNvGtNU9GF3iEpPOsBo9bkZ4UEA7PGPOuD1irlRsJyGV4cZhZUGlArYKysHTriRuvBLNpGMBuD
RFlX1x7iHpTj4JCF3z6Tl6+NdIXkBx4H2RGdtfMdNBucxwBU2IGhIBthzXJ6xDM0e0UNPD5Q4XXv
Xo+ZF5EMpSt6eJa5ahNXU8yIz1TsAMRP6itxDRQx04+1rr964Sh2t5/uol9Lr4bcAX06g8uCMdCq
dpBIq2uKnpAP9JSlO0VbFE7ysM6V17DPQ4xskxB5CDvOctwktYgRyojobnRSVADmX2PsYcejaUjn
n9s/7DIlhRkKSRLkGRGW0dH5tjMXzTRMErIAG7z+AeU+86grTrTBnaE+4u85T6E4RQRx9CPQPoDl
cr6OlpiCu6qLObUxhtPIsDr2nQ1CwPgkG/CWrd+iQF7+KiHHdqcp7HIGOnoMnkEkdlP/Ghwjnw9Z
XeNdbsb0fV+6zoVDEJfu8LmakXn/gu1qbuw5WzgjUHKM1nGwc1c5YAA5KLtW41p8qGUZggEbk7L5
2Q1CrZ9yIw6jIzEqqxCr7dyP0OVS7xAuGMIvdhbbj1NjEDt0BnkqkAbmdo+hwz7tVWrX4SHzzCZ/
IEGpgmrGHsFH79VWdkA13S+FM4z/UJxFEcLhSTnt0bkdTN/z1MTeGQWusD44HQAu7WhYf0QeNpgJ
ZXohd1o5D4AmotYe9+iWK/M+hsmS/8nRbjX/ZFE/y/seRf9w3zi1YQZFWCEAPsuYGK7KtJj/rWqg
fh+Mwo2yx5hORnE0JnNs/hF5XKA0rBborFkhwZmxbwhutTPKHNdas8co5B4NLKCBfqrX6RD50Ijy
jq4ICL59qhXmB6dKZfdhSDz7m+GU+ARDw0UfMRv7SDlaI7LDeDQXrXvK9DrsH3rbQRe5NYr4BYR4
6T1U3QhgrWkZDwH6i0bqr9n5yjQhr3c5qY44UHw6xb0TZsIEpD9UzSGUg4YIXa6ilDFKkIV+nKKk
f+/hKQKDBPFshzYK5hjhsfRU8QzCncocV1ZFO/a9KH7T/lOGXUNGqz4aYHEQBlY8gK2lmACRqa4y
zwclRkZnv4Bm/rGGRmtOqp43XyeQaF5QaHX+Ha8qs0GEPtXjk1F4uXawQWe2X+bRncaNj+atpFl9
MzQb0Fygm8a3sxZMQpm90rWZkgetB0CD6OlWvxJtIeZaTAb+jNhiKIcIUMxvPU77ByPh9aIBXth7
vFXANxtWVrnHXqreq5kZqBPrNWnxDpVn7asj0ZT069BxvHu3HPhY2g6nzZMntCnfvzvGWARZ6m1E
K5iCrzqQzoSgoGVVVWAkRRFgb91+sMFnbhSIVyKMDYaBaQJjsUU+axVhFrNRu43qoDN7ZvpzG2Pj
3LQnoyT1vv1A15bigZYifumNrCvsvHBimvJTHaB8VILadMaPc6ZpfzzFdjc6JFfiMy5OtN1JEDW0
jVfxuUlb8g3ba4LWG8wnhrqIbwyVc3f7gS5XQXYX0M+b/g3UmFV0Jo714OTzJjCdsHwc3ao4JeSq
7962ZRVeD/kuLPa1vB/wNEtMRtoE2AlPH6KoVYCv5ePDRBv13UduMdlC3JceFnFpLfRVRJ2CQ0Dc
BrVEx8ctbLEnJdxKxa5t28LTfNNP0y7obJ6SzFGmoRg2jxgCwL7Q931ovtdnjlQW9VSYeYhScNzW
HDMlHGyzFQldI8SkHmnmT6dJ66O7CUDmQ+xF9kZmdO2p+E6hQkMi59+rIxdaxtii9d0GqQ0kNccQ
6lCrOMC8/8gt7HtjkfdQCXLnn2s3LeJ5fbe8oSQ9NLLIHtXasd7Zsl32jmx8wc7rKsXA8qx/leZc
JfCei7Tlbpb2XnWkd1d6Wr+Tc7UlnHrZoGIpOqaEBdqaxKDzpUA9k/3ATgoS1BOwIsbjBBGKeQCy
rc7qSEpSGiCTtdfb+3gZi9BNoFolpYIcyLz4fNkOhnoZ2npLXyzFKrt3Vcgb0JZIa7cO4rWllrVA
3i/Z7AVHVM49I3aIPpZiARZmvgFxeO8U4xa59rIWgOBIXF0qKrTs1trEthcr5jig8AUt9MlpMJsZ
ZYK4HG1aIka4VQ6/lfXnF+2yHtAlWu7QQdek66JLlUSorDdgYvKoJV3+IXIdeadg1XQ0p9Lb55I0
U6Fq/jZIM3seYkQpGshb38OoWyzgsICIjNLxPRwZfCuMlI0A/UbnW/9E+p6UsxisosO0es2jGPVc
SYHth0VXzUfPyshJvUz18B1xqLFxlWrT8Gg1o5v7boPAwL7FquBLLIbplztn9uDHitNaOKqYFW5x
WmmPvhN5BMZEt1p8xXkQ2xfaPIz+CG28820oFS9JRwW7d4bUSnEI66r4fwjUjHnRTwGISa/KOD++
pIdhp1oZDSXUOnZuPMhDV8BXuP2RXDlQLrcbxFbGT5yp5dv9KwwkMUatlVWJYAr1bo//UPLaIGAI
nmHxkKBW2PJKvrYgAQfdR9pzGo2d8wWHTsyWGF0RRIAb9jQ+o+e0Hs0XHaLrv/gwhRu54sWnqb1h
75i+EkuJ2qto2lBVgmqa+sByk6jzDb0mdM8tTI2d3TvGp9vb+SYqfHYaWWXp/4FohMZNDD9/PEwo
QhsfK7Bcsdaqz01ZFcMhWRybDiqECGy54mHSXby1JsM5dHZjFf/AiqgYX4aTrd1zqY7Ow9S5qXZo
Ypzdv/eVo8/+VDUFBmnCbgEMNpoTzvuqw5QjmOMQzDalgJ3o2Jjp6dQ89CIfQcR0mps8aa0yUM9E
gwafAAEb71QXhSbvyYs73L4nSK8RmGmwih9HTOzE71ihZPxTwrfwvpRGRTFkqijAPeqxncmXoe2c
P+jIlj9pyS/zL2j4GnZWeSZ/pNybUL0bI/MwiAarckjt3Hkem77JP+H4lf7jtq772fQ6aX/0ptmy
HiUqcjiujLQd3xv9NXrvTIUXZCJIoTXLfXRysumw14IGyvPB8yAa4qJVcL8RmTdeOu/0/J2zFIgw
5t4IblzAhMFPu3DvbC0o0jz93KD9uaeFF+L/baT5RtZ78fksrXQyRKBVDFupfs7PVzRO8DbLTguU
EecHb+jizJeda34aiio+lVptbp3oi4fjsgFMs9iow3tfY6AVs1NyJmVGkBA+sN2cEPk9zLNIP4q4
0LZmu5df64JWMwApUkAAzlg9XplwNJpKWEGWROreMyd8GtQ+9g11/Of2SwNreflkbCTQLgDeQBLX
7VA3Hj2vzds5IINU4l96N3r9i60i2XqgKTYYfjj1WHoKrWvEp7apnW+z0Yg+KJLCkbuBA/5qLYQH
ODwy8R4xYenpFpSuqNtn3a4SD2Mcpeznj1pqQISI0H8oX+B94HZUjo39iAhNkvla5GBxNmsD9qOK
o03x/TRnIdOgAcGu+yiBn+nXZlSPvjvmUXrEVXbCLoBNKY+EmEl/nSdU+vauNrnuiwRB6gZe1lnG
KULfv9rVmMc5O5jwmnjkv8r8OCr2OL4Q80PcJaUF3UVtWhH+iA03/gmekvFVFM9Wegy9HtEi3cs7
+2ehJjgRI3NbKa9QAlzroMCDio6WNafzAZZG5sG1NAxodTNUa/RSXPtX0csi3A3D6GV+Oo+QciwK
7f9wMYGb0TdlZ58A0JXD3kusRLvXjKhH/3ueUnKIAqCitk+dIsdstO9SmNZJrSvhv6jo4HyTVNZo
70Wp5PAQjTRJYIZO8Wc4w/AMM+hD/zW4icxPOZpWz7Vpxq9kMVDlinnK40MuFednT/ev8Z0wyiZ/
sHqqE9ktE6okTtzf2axO9E5kOif+PKm1fkTaHR8dLJ3i37qnh4XfgCyC6Il+lfYjwtW0OuhxLu1T
2uLot/O6RI13lZvnsd+ByMErYLTVb6QfnfchxwBofBommVVHN0/xFHA7eCxHNdZ4rz4XBNLgeq8J
lHNjPe4OplJ60BkTSqrYH6c02/IgX7Kk8xi2KD8s/yAAw7xs3SMA4FYnnWpTdNTezEXidnDvDOyP
wADkpc2gh9pnAtDR6clpNPJc3fXN1Da725/lW/25+iHwXCz4CEQ4YurqhzTc1WMc2W6gWdJwX+Ab
x95dNpNLIO5iqPVJAf+hPbh1n1Qkny3sFDooVv8hVnC5P3RpOfYfICW7xQn6fFicIO/DN8ymVrR7
hnBWjMldXdeMrHBtKMJ6Mmh69pl3xBwmwebU7Ypviez7b1zOAIIXNSgMBUsvG3dqr6j6S4NchP7S
4fn0y44aozwqU1xauwpl4e6Or9ZInsya6weO9yTQFOzKUqJnUGlNupHbXL40hqqIuIDSAxp4ITXp
Fn3f0DSHxldlTuYjq5E5n2DxF+H9iMbrDOKMifc+KVQF57u47dgsKdHz/n77pS214vk7I1TzxpYG
BoSDdY5V170WJWbnBaOmmJBUHISPUSXbaJIsmdp6FZf5Kjcg5Tfr8f//SlVHD8B2JRQvQL1Tn46K
LSFRzCrsL1dY2aNhlkZxiPpQbPlXXG4zJeQiVM4cknJ8TXMoGf6PLWaTD23T90zlk2OnOShLaN09
i87wjkW5r9TkZNXdt9s7+zbCPX/oZW16ZmToLkO0VXXjxaMrIWpmDyoWbHR89b75rbhq9mqnUeNA
W1bFlxSx3W/gCer+bnTjuN4pCrqwoPoq63FiavojTFKsgOa+HPS9KyfIJyJSx+Eplio09Nu/+PIs
MMRA7BihY5XB31rIKE8ELsplnD9UI/BAvJ/HU0Z//nB7lcuzQL3iMWpfuCBcBKsoQc/CnCOlKR5m
oYRj4PVh+0Wj55QcbQwjm7A6eOM4fby96GXuRc+ZEh/AC6qhjBnPD6BdY78+YOH3oCjk7tVo698d
o1SIg0361bRxjdsIhlf2krm7YZHGkmEii32+oJpZRjJMInvQZiXFQJYIDXlJGTY289oyzKWcBVWM
LON6Dk0hHOMjh9NHbanj/SRlg0zGuAVWuHxldLnpINBHWMhJa5iSl08udP64WLrx0x32g9OHXjjo
WAspXrI86f+BczF+ee8rYwNBR9B3AixoqqtXxiDAlHoYFQ9unrW4oEbaNxRapt+e0mj7qq+1jfT8
ciuhssCiQ/CUstN9swn4K0Z1ZE9CMkx/APFV+wme28ARvS1Xscss+XyV1bnINOA8+IoXD2pixh/Q
q2sRiIEyLMB8fbi9gW8F63kAgmaBgQ6owAXuuO4AxUPaZbM95Q8D5rz/2an0uFLjDgm+xplldtfC
pA6Pds2ECoa9GTcH2xaJ8on2Y+ZieqtzkMrEGw0f60s8O4rI6b9Ydl3/TDov/5eQboiDPjEONIQp
2kOpSrw06SSm9TP9swEoTa8p7W7KGxn5nTBxiy7KMHIAtzFb2leaIowD9NPql1LLWbzIfkij3xHk
4tAPlVx+ASM8ps807TcB5BfvgcaiZaG6Tx/dYmC+/P+/3naiDSYQsjgOWlKSvRU3zk5I5Jjr2k43
QsH1pd7A/9jXMPM6X4rZbwEUOYoDYSfOSdFM8s8w/lWQP59uv/GLsmh5KC5zUFOMwugOn6+E2zfi
GFXBSgp860TM8Tc0mqw7M9Vxlm4mtICsYXhwJ6/diK8XH8/byrTxwcqTRdirZywQrkBAhO0crc69
4wtTTzD5t9h311ZhYAC5AQr3Mj48fz7Q5Bm6DIVy70ZN94z7UP8UVqnz3muQZ6G5DhVluQ35c77K
DP5RAX2s3BfKmDw3aAg+5B2yZ7ff1ZVnwSGMtARYiAaedXUA8RwhPc5kFBiT6J1TUjX1Rx08j313
e52L2A0wF1soRlSowKIcuLpuhW0M3cxUPlBstf+Jk6v7w+hRmfZbOU7Op6EqRH+arQwJg9sLXzn2
oGxYE0QW/1rjS6lIEazUQ+U+c9sFZpbE6HshdEBLoPW8ZCPYXdtOGBpLbsnHTLF6/tJERh07gjIN
ROd4/ZFRmV7trQqLg42v+dpCNDcw2UJLRiWCnC+E01pc5GHIQh48U0ufxR2j5vTL7c27tgrNY7CI
5El8yavHMdM4hNo8RIF0lH+9Rk8PmR7W7w8XzCz//yLu6nMivmPNBzp30eyZfhSeoNFmhbK/81A1
+dUknbFrNDsjRJpU8u9/wAVk9Uaj1S6mzSqTCYQlKyDDtfCODjei30Cc3aiyrh1+AgYi+DDlICmt
AmKEp3DfYKUeaM4kjlVfyX1To7r0bBa1ecxJhDce68qht/FQRLqQHjIi4MsP+utaYbwEF8RSk0AP
TfOXZ7RQksbRnvUDA45Je/8LJJ+lbb3g1OnHL6for9XaMZqrznOTYErofA2z6i4UEQSuco/5DT4k
dyFt268pPn1b/PErB5SgZWBxSBnLl7AK+FGpNELL8nghOQx3zthSulhVtPFVX9lOaJQknMy8YS+s
R/gNNnJYumhp4CBMeVKt8bcBcOxQt4m78eKuPA9QvUVhgLfnIDhwvpWLf/wgJycNRk82z1ldqj/B
I6UbwfjtB5+lZFAc6dIwlVvSaZSKz5cZO2LlVKVp4FaO0pNXGfYQH4S1TDZG12mjJ2L44psdGYoV
7fpOmUYyJ2DvzD5HBbEroxnEXuo2rbc5HqxxZ6QujSW9dFJ135q1pz1Uddx1+1B2TIBUcD9fK9cr
/5MF/gE710vMLzPgKLT1WnSb/BmG3tzuosX7+1MC+qg5FFlv6Ufbs9ruzi6MvPmI2aPxDesBYP23
w8CS7p7vx1KSQSwHIQniYK2zAKyfmxgBlkBBM2enFGLaixYZgklRnxNZvJd8zBpL+r1gj0zouWvH
xxqb4CjNtCIQJVwBNc3cQ8igw5ceUjm3n+zyQLEU6vFMFfGooOY8f9PF3GJGW9sFiF3NObZWHp3q
qvxze5HL+MbwAmUb2Bv84WidL9KalR3milMEU+EmB9MbxI9Bd/PHqqi0fYlK33MW98rGom/UudVL
WxRHgO8wVLAYLZ+v2iHI1NDXgOsgsty2/WxQIvGsL/CUeyUpBU5omTl4Hn7relx8rFynNoEaIleC
u5qqhvHnfgZW/FVJ9Wz+UVa98tRmc6n7I6c32dHuRqHQ7KfHCvGaFLKU69GDF2UpfPSJdBMZ+7IE
e1CJ7HtWxTAQRW23Pd4YSrFV+i7Pcv6ssDER8V26Y0vzanUR1+1Akmi3bWD1Tm3hKV91DzjOqy/Y
LExfkaqTp65L5+GhQEbP2AgXlwBbMlE+DQNCGa1CYsf5Tmt6NuVG2jPiNfva2A+OKRgXoZVkv9ap
J7MvMslr8dhkiOC+svVTdK/JrPwXQHdsfLMbMek7FQNS6/X2ubs83KC34Cuh1EDv4SI98chYvc4V
RSBR8KIEFPMHXCHG/26vchn9YZXhLaozcGZythbdT5w+Ab8FhRPpOjv1ayCjyW6MKGrvTFnN9sYX
exmLFmwGptEmWRfMvdVmt22vG4hFFgHs1bo8mKg0VUxf9a7ezbE9frMyw/p9+wmvLslrRQIbODrU
yPP369Z5O3pdVAYtAo+IXKr2oRFuf6zK2j00adZs5ENX1wMpABSUAwVo+3w9u2jDwoT8G/Qop9bH
dIjDr3pWFi8MfrlikpYxyvt3ld4NtGadaAGCaJVkVq2KpGWW1AEIaXGHhFm70402voNp3O4zVDM3
8vMrh2bxMkWqAIQC0Xf1FiOIzKJx4zowp6w9akgQPw1Z6zyI3Na2Ps+lEjwPDguZdZH2QgcJlZTV
djKZM0eMDEAYYrM3+qm0JgdWgWt/mSyoakEqavdjZw7VR2D5zDwyzNbnndV1ZnFMDAMBI8sRHZ7v
9PHKw+2jdXk1sAcM0EEc0Q6A5nf+qhHDzDJarWXgNoWMdoZxQC2q+ZcGV4HBIc0YtE1FvXG+rm3+
34uuzrNVFGLuQlhwqgmMXeSFt9fKyD1RtL3XdMqjQU3yidYWL4AW4fJT/sp90W4HjanyfHCXtWPJ
fRHoaiH3bVx1GyDct5b0+j2T09PMpa8C3WH9WAy7QLdoZRAmU5n4jqqE7T4ywuGZ75fNbUGzVb4u
vfC/qa/c8VGfp+gH/UuzxbsuT7esl6+EX4YZBm0WYhUjmdW1jzK412ihUwa1iB1f6eiizV3yXn8a
dhiUEPgBRu30Qdbtww4x3LhovDKYReadJssUgDWdZqOGuXJkSCHUZXtJYIiC5+/RHsxZGZQGHHUk
8FQso5nAV86BDIm7tz+JK9u2dCRIKclZVNLO86WYCs99bNrQvxnrA1OoB/ryubUhy3JtFdi89HWQ
uVkQjOerQI4SYm7bOnAHTMpipTae5Zxt+X3DouPvWR1KmuOMtECuMO5e98cLr3dCIMFD0EE/m38k
QNznnwZ0B/FoFFGZV0j4cH1/z0WmFEx8k7oRB7ef9X5XTmmbfFJnzagPI5i5/mAncaswaW1Efo8G
0KT/V2S18RUQQJWe6Lbl5k5PM7QbDIkDz25OY+OzauZULQIkiftEMZ8i2muPjeYeWqsBTNTNSEPe
xeWotQ+tRW2PDEhaip2rkq58sJV2rlCRRUMXYT7RAPdMfVGmSnyaHB1F6nxS1Wpfub1ZQWQp89lH
8KbNwQEiAtX/VKt+cu6k1RVlkChIbe70XsT1ybSGnhAb9p2EjBc3xW7qIzAQ4aIyXPe6Fr/2ZeFU
qKvhVOMbmrCiZ427Se5KxK3z1ygColX6/ZigIJuq+tgfE4lMwy7yQrO8K5vcsX+XtT5JWGPuVN+n
sEXM12IYCtDSDHqd36mFR1XgINhbHOBhJOEfnrbFf0+4oQ1eJDRUOvBlbz9GifR635vtLD/WvK0n
c4pE9N1t7PpHOMyCpnTWJIrf0jZvTnqlDj8nWrv13vKkbfrj0PYYYyamgr8E7vLJizNhM4mOd1Xl
rW9E3L0nhFr1bxFS7zDC7KRGUX1vWFOn/4FGTNSyShXLJNHnzmcpZ89CoLsFw4K6H+IqSRkNn1wM
giq0GWzRqkeku/Liae6o2VGXDQukv6t5bI5GqDYKOo5h4nwdB+52f7ANMb+A/WwcdkpT8x1ozkn7
0Rh0cf0eW6+fs5GUOuSg3qwPaZe7zrdJL+Vrrua9cddlrZifPDUW+amroPkcqtzhpgTZ0cKd9sem
S7v7FG+r7m7U6h79crTDAQPgXkx1UAMnKHyDXG44ynrW/wyGPUdf3x1RFjEC2qrLiOpiim9ybNHv
VWouhrTkGM+9eqijqtlSlrwSJFkHLOmC9qavv4opnixkmfWQDDBZgBGd8AUU+0lCFvLpkdRbyNIr
IYypJRUyrD5AJeuiB8LJoFuZ1QRQ1Zq9GjfhFx1GzgaH1lhSv1UEoytHW4cEkQnmGi1v1qE9xraC
XYbdeNhxMJv6Abxce80B1na/IiZy8wcy2WK+m2q8N3ZV6iGp7/eldK372kit7Gma3LTZeTUD5aDl
NuwQ9Xb0b4XV6uK5m4YJUco2oidmo1GNlQYmCf8mUZ9XvmwUI/1sdbMaf+DEG91TOs+2vG8TAJs+
wuMQUVWlmwofoQAXqRY4CsX97fOzVI+rHaAbAWPZw3hpUUg8vyuQu8XswJwAn5u17ocR8HOyBZeR
oAUQXUE6d6Ghgz9SYwMam6XYf27/gAv9Gi55cI/IP4Dphcyrrk6WBTFiQoeqCpB1sK39OHv1h1Ao
6SIOHEZiJ3FeVXeTXluPrq2k84MssZ/YG/2ka36VFQwHHVdpDYrvqEx3ttKF8lCYqbB3s2418UmG
bfJTNuP8oQBuvmVweuUStBGRo9mqoUIKoOZ8A3O1caehJ9sfwRzhHtJj0WDYmNO0j2S71kauciWn
ZlizbBnYVNZd5SqZdGAKVm4VlM7c+hanel9P+L8wujHn+YEP6ePt17MUK+vzQYYH9hmIF02r5fH/
SnKpDuIqkRnxBYfTJ92QJVxF0R2tOW/uNJmowZTNLsi4zt44mVdCAPZFSK4A2mF8vB4bKb2N/DQq
vTwq/ca8beN9E3ZbfJmrcQ2yDKM2RrGXiLHSGFWEoerAqMp+p4jJPMxliw+Pmo7+7a289kDoEdOY
NyEaoAd4vpVCmhH9f5aKsCdvfCMNtVOZmf3GG7tyIKkFES5BacigIbfqF41QcTUttepAxuETBI3y
O9Ll/xpZlN+bYxbt3/tQkGNoHui8I0rsdcvCTes0yydHUM+3+X0OVvVp1MWWU/3lMy1TBtrjoJgY
sK2ZK01kAsxDdSUo8YX5x2tTDwiNndfPWmiG6s4IPfnz9nNdxsXl6+Izg/tI62vd1+yxO+wx2JDI
nRbNeJBmI4e7su0L89BjZxn54AWc5q5yHEKkJVxD7jJFhuHn2z/j8nunTc8zU5YAi0LF+vzMtKo+
qRHCo0FfpsN9latoOauDvqMXRwyoiuRHHNrTxpd3bbc9ekFc8zSO0Xs4XzTy9D6MpNZBHhnSKWhS
VYJT81IMeOx+GKI7EKT1lq/rWwZxHmkWtvxCmXfoV3Mfna/aAGOSGSSagJs0Vl69RKLOiSCFlB8h
EvXR58qb4wkIWkmPCkayiqOBJhW1g94CJhPXAlPOdBmK+ifAZy/9nugtgOW2MM3o4yA72z1RTpo/
1bCLElg7NIW/JGaveHsLf7bxWQmnpN3oz1x+8hwf+GsO3xnpzFqGJEQFfe6rDAkbS2/v7SGfP5Z0
Lza+wcsYvbSaQNcDjuKkvHXL/4rRHRRtUc5SBg2l1yI8PC3ezQ4WLKowkm9WMebHCKGnBxk72fvH
qCxOEYgiMN01pBjOXxtmDp0cFSGDGSD8CdeGzLcdNKRufwdXNpLpKZAI4CvUnOtraE4URkUxq9i5
YgbGqBXf1FqaG/ng5WWwtNINgicqXwCIV1+bO3oR7iEWG1mm01fD7scnqkP9zsAy5fA/PNDiHf4G
l6HPcb5tMbFi0IUpgx6+KbIGEM4aI9eP/8MqtCCX1ic82nUrUqBoFxf4IAWkof0+qg3MVoDBbpy/
qy8HLCU4XrDf9GvOn0Xn8OlpXPfB0NICSrVJnCbk/X/cfpZrL2cZ0rncbACMLmAPrdamcef2wVy0
4qXr9YQ726lAj1nKRgPlcinaTTDamAeC/4OVef5Aoawc3F4Ggr/UyvvCdLPfocA3I2Z8t3FbX10K
dDBis8ukce3UDbs06j0BLoqy4I/DCNiPrYbewOIHdnv/Lt8SnE9aaW8nDojt6i0BnJq6ykwWwSCU
OSalyn0PjZLD7VUu747/h/wCUE5CfCFKEOljmI4eskRS6nLeFwxW8DTBGfwliXi11EmNuWWsfnlJ
klHDqF4muAvUeXVfgbeHdJCzpiuE/XHCwxBB8kbxw1DPAtuwk6PiVluf1pUHBTWFYpAD9m9p9p+f
kR55Evwa0yFQjQ44Y6wOu9x0jZfYtZvHsNK9jQh45aBQDqPITStUVbn3zteznQlCR+8OgSJhsEg7
MY5eWEXHtO29d99aVN7U3RT8tO+JiOdLZaiOQLQqxkC4enUHh2G8h0G6hf25toFQNbBwN9AKUtdd
Ssvs4T8g5h40VWcjz2pnluJXUk+mINEd+aWYc/39GIuF+0YnE7rdAmtaNvmvm7LsGffaaTMGLtK9
fgibEtGaLDez/+FlAb7hs0bniYdbvazRrFJbpN2IEXTVBllk66fSsPIHFIOajeB7ZRvJmmiTmACH
OSGritCeGHiEtacGotasu3jC4C4Wbr1LCI7H3ijlxnpXziF9IEIj5hQgvtcDPGlVqt0i9BmoVan/
NzUdaLoqtMoHCgBr4z6+9mxIZL35ulPKrBGKWF5GDadCC8amUg5u2Q4ElLz4UGHYc99gE7URvC4D
CQMAOlwYK8Dq09dgnzzOu0YpGJvpmWs9I4pb7jXyje8l/jG4f6j2az6hH3Q7Yl7G5WUY6jApWlCf
RLLzM1mNYN/skrhM0q0etFRFYT+syuO7V6GAX2Cv5NHkiquBDfSXdM4KcwjMZm6RqsZTtN0hGNL0
775mQIOgAMYaAEJoxp4/TmeHc160fNatIeGAaXb4cTEe2xiIXZ5COp7IFy7MBhZaj63xOTXTIpdj
ULvkNFTw5j7MnBmfJ1N/94Gn5fmmoq8iBHFh/0JPSsNgbRyDDvi6Dyuy9DFnyXeOHdf/w96B8XAJ
v4se/Hqam1d0oMdOHYMZdrmP42mGFoSzdV1e2zs6EJQjAMFcXBDO31ApVG0WkzMGHHcl0NJB85Wk
H0821ngbH9S1pWDrQ2cn96BBvTp1g2vlplM3c1A7LlNfMo9Y+pA3huzUg3/8c/uMX1kN+UWk4Cm2
tMUU6PzBPH20MrZLpVflITU24Sks8EM5KoDrNx7s8qMFmg2MgReFci26+udLiTprxJANatC2kbfX
CxqPqFtVG6tceSCAy3xD3JNUVmvwTYdY9FgnswrEscRWGnGto1mE88nIlC15x4sHYpZLfbB0cqgW
LmjougEpJE5VJ3BpU/8zjkm3r4cke739hi5XgQVCaAVVzIXPtX++bdFgZnHdopDZ4g99ou8/P7ld
Dfvw9jIX+2bgDUUohc68gL/XSTUuCm6OjQithAXPUiRet0Mhfj6o1rR1EC6uKMYhDpU3g3D+C5TU
+RNJoxjb3vL6QKYi/Gz3mdx3GGSfJjXvjkJUW2D6y0fj00VelOE7uCc0Y87Xg9uP/ESuDQEDZuXO
mHQMk2QdH0dN/Lm9ideejHqEsmTR1ea7Ol9paqAB4jkwBGnHsJKRFmPCZKyONcai30xcmQ+313vr
FJw1gNhAl2QJrDR1JC318wWdxW/ZodkbhF0c7WLY4A9OgVCdrMLq0QXr9SOTk/WApp0Hq1r3TkxC
cSkEMhekulP4k1Gaj4Y6bX2FF1kBu4yXHYqWGu/aclaNqThxZCUNZQxyjLT92TTm/Vh11XNcF8Ou
RXHtk5N1W+zcS+oUnTBuUHwYiACwN1efyljjzAsZTA8kvXnvNUzlVHzODai5n6oKCtSPyJ3N/Aiy
2sQdIaomFF66xhUPA15ocDTDzgp9eGsk1V5rah88xOjMHXgrc2aaXYQjRlt1FP7uaLditdAXufKv
rURWnh1VdVSh0hdp0e7iQSTeXZdkbnOQDhIAjxLPD+/bFFZ1uicHxoeMci9X/sFfpo39pOFr26Pw
E0d+laJT0u8bulMhnujCbd/bEmB3wGuAz1u+hAsKFT32oiedMQIXCVAcISadeuj/ODuTJbltZQ0/
ESM4D1vW1M1SS2oNtuQNw5JtzjMJDk9/P2hxQ8ViFKOPfcJe+IRQAIFEIvMfkib9Nhll2u0Elftt
wGAgwSFs8Vrn2XK7PcPc6YxscaTWtWf/bfRuE31q2tEsj3pkGeWlNa0Qvx0rm/eIOvIpeXsweIkR
yKT+Hl2KtQpuY5VelM6xGaSta/qGl3VPud4CZRuG9qUb0MA8WE3dnarMDj89PpT3AZuJgrPlaQ2n
i6nfThoh4GJyzdoIKiRDDrBmxXNhV/MO8fE+1DAKmmIeGPpfvJbbUfR6mXI9TMwgjvQ59b3Kztov
VDxrj9HgqSNdU4zTTgq58T2BbQH6lW5CTE/+qN/egnghp948MihPQRynFxvNL5qNSmkean1S+kOO
mE0Eao/48/x4Ve/nS/TGYIjSEnBPFvZ26Bowy2KNphmA17KNY1ul1UyHE1+BE+66ReibbdS81QGU
/It2ugRUyWhirj+l5w4AM6CBg2vyXAwiTYaB0/+cFu6eMuX9hpVddd4zvLRNUPqrSG5YU9I2dDNQ
2BTeAROeD5iPfB0XNPxNEX/tlGw4VMLc2UX3e5Uyu1R/IAHkGWeu0j8p4TGmBriX2QbqkXaIF4gh
6d4KMKQgAl5AamJKkaA1nz8ryM9nSifB6LjdYaoxc+3NyPJrpEqPj7fJPX+fVxRpjPQulUntGube
mTrot7p1gwJD3ua/fuZ9cMiAXAFZodftXAA/h+EZs+nEOYZtZOBsE9OOQJPFKqzLlEZD/WIbod5+
swaqLE+lEZKpEsW7KkdaBc9mfNLbMtujHsiwcBuxZGWHeEkFCRjzuns2pV6cF03pBeC8uinI1NGC
WwE7NDvmo60l19KttfZQLYaNAINSd+mpG8ro6+P1u98QREyEUVEgknzN9acaEThyoHSFQapWwx9R
VqPhByPly+NR7iHyEpkICJIeMluey/r2NGvuGEqIdhggK8uhAjrWZgfLyrsJuULKoU/4RyCIm1kS
/jHi4Wx8dAcD9Z4ZhJd4VoZWPOMerexVhjam71LutbkfAefBlbj9XVWB78eCvEOAUSmIBN7MXu2P
TTG+GawjORhS2gAksiyXr457j6N5VDs6X1WnkqZN3XBRcD+/PF7nu6DJGYC3JJEWlGaoMNxOJxrz
CquSmsICreAPHm7JTzUE5veaU/RXpRb9ninDXRRjQKS/QFbRCeI9sZoWea6y4NU9B+Y4eC9xj6fP
BdWqusIiqUftunLK7D+zXWZ0gNhcO3Hm7uvRUgeyzo3P95OMvtvpoiichUoFvqLNJtLvkq4sGi1e
tmcwtrGs3ETktVIKBqHa1TVYlUVGdzWnntfHi3LOdTPsfD0V1Qt6c7Fxtox42rsf7uHMSJQi1EWL
/Vc3b12HRS+06ulIqcE0ppPAEj1tslMpYu/V1SZH8113iP7LyxgZGAHm7ggssnZ9w+3TP2P68eHx
8dbaWGvJ/AKHBI4bv93VGmRdHTsFmWZg2B0cBEvEz2Fs1U+PR5H75SYoMmk0WSXSmBjsrtUSJ0XA
w+xKLejCLnvqa8Q/2iT0AmycvZ3Ns7F1KapL1gqoXO6Q1dEPy6Ur6NRrwTip4pjYqYOYioUktTIV
B7N0jGOoqfOH1o72CPJbkwQlCBsUdgdDrxLG1B6NyGtbJOaQVXoB9jt/kCy0n6U9irfe9xCieCyS
zgB2kYoxtyek6OcOhK+mBS0Y1ifwA86Tnpf5DgF0Y2/QWadLRPlZEtlXWYWCZErDM4bzkdb1JWn1
H1YXGjsbcON7seuIM7L+QoNu9b2SLnKqROGxF9lCP0WdXl9BtoJ9M3q78+dMdz7nOAadyqibdsLq
5tCkwFIDQBoVrPY+tjOFEhqRLgFe+ce6QNLdzgrt6zLY4k8VdyTMjbwQ5LC9p3y4EXnwf5KaMSCv
qIDLX/ZbAh62Vp+M4aIFZWiKlwgX9rPo++Q7IonTAYPUZifh39iaPOOlwyFkbLpaq3gOCEzTpG49
yvyO9loozXBUlyat/EyAFXx81rd2jayCs2PoSCIXcTu3po9USq+4iUSYlhzTIovPVUz283iUX4ow
q5BCvc6gvgo/kFt+NaVuDm2gzKYe2GF1nRBRyWvl2YiVd6oafS0U66QK59/GMD8Osfe31ro+Bhmn
wTKgt5a6c4jtPXzi1rzBgVFHpFPJq2r9g7QJd7Qy1enY9OXB7sPsWkDlfXo8760viZoMhRFe4pT5
VqmAUqfxsNSYRiZpUXwesigLojSxTku77MFbtjappOKBmmeh71zYVLUZmtRhKBUW/w8qVCIw4sX+
GsZh+pyFXv/WpyGdPGA8JJPET0LO6jjmoaKai5uZQVcMxQcK9NnRQ4HwUClqeFbtxnl7EJXFLcpa
6IxCP1/Fay1ttQhrOz1oATk/5yAKj4lqvlmAhlkBEAGlRMOQt+/qg7X2sCRwHijUOEqHsqmWHhcd
XWQ0nfZErjd2IOL04NRV/ifP++3Jq3UjhGaGt07clc2n0Ymip9odq52oqcnLZXXyaGqA6CJm8j67
62yIZjTzSDWCaOm9C/2IEPJkGX6Yi1mUPnDBvkX+xoh9pYK/kYkhPI06PhyPD8LG7uQAkE9w4xK9
1qp2S0vNtKrQ1swnnkJUSrsQF02Ktv4yermvmemeHPvW8qKIaxJz0Cy/64ZNs9FqFRKjoALD+Wil
rn4o6345P56XTG7XqwtWRRa5ebvdqa8Lp61TQ4/MwLLGf2xMZ5vZeqEn8cp1/9lN5tfHw/16j67G
+4Xi4CED2JnH3O2mcYpCN+aotsAiIFd5QXBKJM+8n5bx2FPMiI/5kqI170xZ/czLLVIvY4RvHwar
bV3+tOK0sJ8Vd2hf60hY5mcAd4l7DCeRKAcscw334iij86GH8ySz2GTCbaK0cz3oFTXX/xJ5ilAR
yfKQvHRzknl4LhreF8te5vpQxzmZU+e1hJpw0dXsMsedBT1AEW7xBO9f9D7U9UR8M5rZxP+mE4pC
nA+X6hhPnfmtxl3aPU262rtHo1VMYJMwmmDDIj7uHvWWp4GfKqjE+qYT62hsTU74B1++/6kV+RQd
s6ZI45MRpqgzktiipjXW1K3OOYib3J/DrPjsOqH+z0wNejwI3ZyL44RBDU8HNVS+2TX01A+WWkf6
SxUXXaBHTl0ehsZs/4jnMKwPRqwOro9mr5E/NbxTvteKSkXC7gsz9mfiJPwnTcn+yVUhMox9J/2n
COGMHWAMtR6Ba0R9tSi87K8o92B5NnpRqEcs2AZn57htbH4bjL9ke9ISuatr0bPF2qZAzrgXIEvL
2gH4M9rL8fFu3BpFclJYY2qid8lgVVLd90Y2f6Tolq/O0KIVc97TidkahZuazIs3Ow+TVUgWwCec
BShR0HZDfDTE5JymUOx5G2yNAu6QRxXZpRRRuT1YIzeL5yohc7FU8WVRs/FbIbLo9HjFfum+r8+v
ZI/gaMhnuYsXE+XFFo8hapulibzyLJtjLxWvFArXCJnoRzzPAMZ0dkwquwyoWB5TvA7/wUCzM45a
6uTdV6fWh39UajTp3q/buCvgRxI1ZR9XBaRzuwjxXAGpCsGt2mjT/llarfZpThXHQW3EMvAzTTvV
l0JFP+Z2zM705OaAVsPeQ3/rUyABB45e6ordUYh7uyCXQew20NtCew/5Pv4LrQFrp0uykZrRm0TR
Dq0IChdrFPfimgolExJAws7POQ2ji+DsH/JBDDvLujEfBFSoOMENkai4VeYC6QCASRPqQTyNENKs
0j0UitPt3ERbo7icRM4J5B4Oy+23E5aVlQRcPUgGDRxhAfdtrAhXjzfwxn0HrPX/R7kH940o/7aj
HhTVKF7qrLA/wzDT/WJMlqvWdPWXXFR7j87NqZlQr8iXPDKI1RtliLKliLuCqVXu4CudNz01pWPt
LODGhgAIClRMZgwUPVZxJlLi3tSryQjS0NKPmMJ/U9XZOCZVFu8sojxGqyCA2iQFAcfmpc7uu/1U
uLSldgtwDbY4YEylye351M9u1p1FV2Yf7Eb5XMZLe03b0Pzz8ffbWEqGZnbsePbIepcYOKcjr2Nh
3MAD+pQTwk/YJewVJO+pcrI4wOQQ6iADoyZ5O8NGmdOp8nIzyKP2Y2hp/4nCVaDJDWdXsX54SXJM
lT+dRnlPMPy80A5FyUZ/dUGL+CRZRxqwlR8N46ekm1/71l4O2rJ3/rdWggsSNARKBZLVd/sTDVoh
jj6zErSz8CaeF/ccpfipPV7vrQIi9Xz+KEsKZjGL22HIGWk/eYMZhNDpAQuYVYN+sVjMD8mIMfQZ
Wc9oeFfYY5m/6EtG7VTTEbI5m/QaNZKhzNl7uG1NnOcTRAgiPRB1mar/Vs0AW49MMizOoBgwfsbF
ozipqbsnBrQ5ipSfpIqIP+AabjJRieqZnxk01tSfK12Y50Q07f+wnSnkA4ZE5JJ3rwxXv80lWcY5
RjXCpDybi1Oj2uXFxtx957zeRwbIHBJhD1SH+ayfuqNo6CFVtRmYgxqdhQuv1ku0/lxX/duXTQ4F
tIRSKK2KNaNpRiY/N7qKG1iNLEj1bTJ+c+JdLszWjEDngNWiui1JmrfrJkQ+JIpBrDMsM0WlI6Ui
E2WWR/4aVjtvlq2xIBLSIgAzo1H7uR0Lkin4c5v9hpJ39G5qjO5gjq4SzG3l7Zy2+9uJPJH8zaUT
aVImXx22YUC1f1IsK6hG/NetyKw+lGZfXgAouT8SUNR+I3p1Zw/+qjzchnNGhYaBGhI1AzrJtxNM
ir7UnE61SB15mX1YKNH/myZeWdvHKq5xIW94OMS8z/T6VUekYTmFedt9G4EJi8Pc6aL1VZxzXkPU
IVJQ3uOIIgDmDrAUhWQ084ga6rNVV8PH0Iurv9MW6YjDYJr5cshgCS2+UXjRa1tVyasVW9pXiqht
6+tdGn6pB7w9fV0RqXLZiWxyMdfTxkeB7wofRLayV9NGmiKxOs8O4H2HPn1c46kl7h+ykIhi9hoP
stT+1InUeMpD7HzwrMAaY0qS4h3GedXx8c+5jzf8CjIEebkBG16ncwrel/ZQTjbuNG10xJ/UgVk2
uzvvqq0NRs4I5YDGueaty5j6gGNI1up2YCbK9H0a9e6AM0bxFHZJEixQi30ham+H4bkxNbprNIah
BAD/WHcqhKYPhjUkyCV10XcNG5DXVpT2t8frt3FlE6whFoN3lEnqGopodcJ0l06EQRlFVvtddRQd
mr2H/Hzq5w62AMskELCLosTVL1zZZhS0OYa3PqK4edcdmkLPEt+L6DF/wUa9+uhWjZ49O2mYj5Dy
bSsNkmQpoyAdytzxkV8sjJ0tuRFpuAKoisBD5cpZoxCmaSz5K3KQLByrI9JzeJL0cJQqdDTefiWw
XNJqS7bj7loCy1IuGafQIdvO7XMTet1RKSrlktVDvzPUxucHp86kAN4Tp9ZWYo3IBVYIM7MC9YX6
TEtzt3L2UratUagoyfoc8yEtuD3NvSo8PZpKN1AWCySMgeeL0JdwJ0BvjELlituSBxG9ql/Fyt/u
a73o8rqPJX6KRtW5t5PpAm5rjxW3NQpdEx0CO50iGpm3c5lrz0zSBNRS6Q742iJT+lRX054FxH0W
L+GW3NR8Fq7Rtd/jbGYUdzm4lNkLCqlq9tWM5yfHWCCTxckxCe0Tfer/Hh9TGVRXQRdkFH0acIQI
Hawh8bVjIyfvZVbgENk5nkr8mnGWv7ltqaErEfPZHg+4sZbkB2B74O1Ak1hTJoUowCelQglQS08O
tWmkx6Szi52Tez8KkrUSPQB1HszEGmcGoQRE97A4gYFEydmLhgLqLIWzt84FeoRFdYMshObF+ou1
Vuf0JNdeEFE8fQ2rST8nkCbePgp0TBInybiDnra6F0UrJn0Oqfc5sj45gH/8285ojr55LvBk+TIA
LgD7rkGBSYqmWQcCJQAOEL1OgzOd8yXLvv4Po2ALL0GVckarqDC21ozeUxoGfTfUT4uLrVDMQ/XN
rR26LkQ2Csc8yEjlb88rGUFUI6MdBgvUan9awC2PUblnM3J/dMAYQJsGRAILDd7K7Sj23PdeMzge
RMvETAJ1bI2PdRQZLzPoGu1szp73+c2rB6pBPvCpMvEOXr2CkczASo1KbABuzX0O1Uwc7cbY29X3
tx4AFVpjMAlAiapr9BQWUYNI8iIM4qVSSBnn9CzmOgtGPd1zmdw4pmRZPIFgUEvW4Lr74BlN5ZpZ
GITYu/1DuzF5X1eNu9P+3hyFJjE0NXY2j7vbD+WFXrWMThMiUtj0OF/EzZOKXNGXxx9nc9molcm6
NS3udacvdWNcQWtGwckuPKl6FJ+tZMlfRll/fftQAAhA38mjRFi4nVCse0Vl9H3IJ2m6g6YL91CG
DtbKfb4HVdhaO8ICD8dfRcB1acnqu7GvVZprJZ71791lTM6LnuxpqWytHT0vSuWcJP652gdZo/Xx
qJArxqFTP0WVx90T2xiVjeXw/HjttiZEbACgQKqFru1qMwhLVyDJzmGQIc4HgD2xzk4uhrfHbMx6
uK4l3RwHhlUEUiMsGd3EoCcZL9kfWTl9Bd2s76TYWwEI+Sp5+7BsvFZut4FQzCLJmyQMmtpQLvTp
svdaFSd+ItTis6Mu5dPbl47CCzcY+5t+oVza35KtGNHBugOcF/R2Wn0WTmy8ECb2XHq2PhD8HpCl
cMwlsPR2FBssr0hxQQ0oZ0ynBceewDQX79PjuWztOIfeDM1y1CIBbN2Ogoc3fcluDANDaMkxwuH6
JTIRwWwwnj0/HmpzQsigyKbxr4b17VBmW6GE6zEUwHD976pq52sCrmlv3TZn9Nswq6DQYlOVFv1C
UKh6/UVNrA9K5cWXWsFK+vGEtvYdB0g2AslL2OO3E4q0ENmjTg+Doeu/CsNJL5EyjX5bif6EGGvu
Px5ua2JIhnKIaAqigrHaEPOMh4pVmNzmmel86Yas+bOC45MfQxyxdqYmF+k2HZY2qhbJN2xhFYTD
7dR6BNegmYnoujhWe5qpaP7srCH8UaRTacoZ8jCdhIMM5+M5buwRhLEgVBLSgaOsEX1iXKAfCYFy
JWqDp5Lg9bGfHOPnm0ehis6dAbIWyvUa8WopfZFrIKKDOF7wRaMgcUr6Sn/7XGSxDO6w1Aem9ni7
hmPThlRmmIuGTpUMRuNL1KjJDtBzY8UAnzigBrHyobRp3I7iTFHtdlj2BOGSCmxPJ/Vkt07/9rOL
fQ4IRWIE+glr8UdrrpusojYQoIQ4Xd0YO4wQZdMd1ZWtudAlAmYJtYK/VyuWLGmU9FrjBMViCr8a
3fDUW7uo7vtzhNgb7wgOLAumrt9EHnKPtoY1Nmj9BT/GsvJe6M+6pzzu1Tdfsvz5cKxBB5Gp8p1u
Pw4OL3muqDW2qM5kHNUOyQ5u/2pn2bYmBFOWyIqiBbfgKh3uat3KPYNRcNl1/Rg1lIMncA6tMKve
2dP3cYGpyKSOg/NL8PB2QsqkjLoes6fnwf1zyJRAxM0/kTO8FDMnqZi7nRLd5tSk+BkdSuo0692t
9BiRLBNTi0tVP0zuKD67jW69y43eOT4OCntDyc35261ea+iKZZk8SIo6f5n0EeP1wi0vXR4nO7O6
vzjY3NivQJkAcHeH7NeaZimKzLFR+bdeLaf9B93pb1Hndj5gon8eT+v+TMmxQHhIFjSX/Co+FHbu
eK2s3SWK1/ggitrT0C17cXtj8egTySwCNA7J62oLDsPkKZ45OUEFCX45oBdsHcQ4VfqRKqa7c6q2
BiMmkyWQUeK3tcpZEBR20y6ynSCKptxXADf5eb78xKnaeHPYo4/Mhuc7sd+pbdzuCfSUvXaMdTeY
KUkf1NwR55be9c6h2vhEoITlylGA4pW+ihJtg3VREy9uAGrfO8xouR2Vtvr3zfuAhhSXkRR84FG7
2gdc9mOS69QCtLZX/L7qi6e80vecD35xwm8TB159UhGcrg1V3HXCP+JcroyYkwW4RC9tUI4i/dQC
Yf8yYpJn+40+o4TjOUP6Xsk4Wcdsyaf4UCOgD03YaGydQ1fwf9FyjL2/meNS64fWCZfOt8dedwJ2
YP2qecOy/B0Rd8OfOWJ3Su+riaFUoY93Y5x8i6tW6w4gy5GberyKcms9mt4qB0MSSQp5uTyhycWL
YBJddUqMSTyPs728ZkX4FYLdRFk+yT50XZL/eDz8xs6HkkQhWVZGwSSvYpRZuuFgWh2OzR70vbap
03OMIPc1yu2fbx9JNt7AuUHe4817u/OFGxpzLB9uqolLpitU5UTV2qEyCq378VAb259EjMYiUgPA
UNZ5UuimvakmpRIoURGdQszDLqzBm2VeKUeAkEfHQK4f2LrbCYWtvih1mSiBUbfz2R1qeGpN9N3s
1T0xxq35cFdRbbXpbJPJ3o4kjKLIi9lWAqqt7lGgoWGBGIJ8v7NuW5uBDyPVUCEeUuC9HYeOTFz3
VRxdHaeqjkvRlX84blQ9LYszXh5/og20BVuOniSPXRJmSv+3YxmNslCTbRGLQRGR2PupNaqvc61j
pprD17adWPXtsvyklP0FRc2v8TTv1Ua2fwPzpBHFAeAZefsbyDiaVgPbEhi53f1nhX3zfZjV5eii
DHvOQ9vztbALL1nROsfR1dtXd+i1Q0oE33n//+p5rqIAzUrJWaHYIK/V21/i9FaqImXfXBeEP/KD
iSaA9xX6Zhqf50lNzb/VfAp/1OasLM99F6ENUpPhYD2ppaUSHkkKEa7CUlhHpXMWufKlS2YFWdkY
Bs5xgTqiBYAzla/QYrz+A861TfJ5tAdlONq9CUU8a9SqOeR94XSW78xOMwAAbtWgBm6gv4diTyxV
w6Q9WV7i5d9Gs56+pq3RpofexUjB1/opbI5GmOANbfOMNc7KpP5qTNnO8qwO7aR8ge1KHcBvlKZd
3mGoGhdfkqIuxcd6XKLXUvSRFWhFaMeHuSi9L3GaT9oh1KPMuxr4btV/5POslgegTMro50bs1YXf
8ejMvlqwmcqLIGeojjxcYvxSwqzuD2EVe+BQtWkczpXbl8qLMTp5fnHrzs6C2bH6yZ+sQtN8S9F5
FZjugGMuYgvG7I/0TpwnyBR95PrUANt/UlUrvDOtw94jrdKmkF83aVNaHiq3oFuaq2U3f3TmPGte
9bYqyz+UqZ0MBB16Z/6ZmWmUn3JNb7UPE8Qnx09B0tfacU6dsDwB8Ygr340SZ7p0VoE35dGuI8u8
or9V5C9u4iX1MdIXi4fsYufanhb/RojBJp3CPokJxf11BhSVBaYToRYG0tb4ivFMBFQhGnayn1/7
eLXPwZpCz6KCh+DmWjAAYquSx12tgA/Utauem/3XNNbGQxJKiDdoCfGMTKX2msyL92Gp1eELZpDZ
x8exZ2uuOH4DIZSXHtqst4etnowG00AvDBwk2Q4aZfFTqjfjTjDdGoXXOlhkxPClyvTtKKbW2Nri
cbPaaex+joowpk3bVDsNmY2QLSFI1AOAd1Ai129HMfQSEWU9i65FGEIs8Cr9s+xuv8RapO7xljZm
BGqDHgk9Zwe42Cpcln1bLEuoKEGoEqIPeii+4NPQ7tkZ/sqBV5sEwDWyHbyngYisJapSp89m12Cc
RCwv6NIcFDtK/bSM3xEdn7vJe0pV98iL5900Ju9nI3ruXAwluyH6kNv5sQXG0mvzBUHfc1kUf/V5
c8Z07JQVkCAipTrM6nS0urnyE8PcudY2XrPANSXrCVADK7S6qZGpzSYEtaMrcM1vAyHfp4qsHI2u
fSkM/l3Zb2cFcmBlo54qHrXjNX6zgNmFn3gbXQ0r7n2z0OZnMi2xUxDYuioZQF7Ulnw4rxt/XpPY
UziV0VV1casJi/QS5znkMbCClv3eDsWIrYz7o+1KnA3tj+Pg7FyRW5uPNeWCpCwBOnu1snkdGUUS
z9EVjon2T6Jlg+Y3LVCuN8cGMLCyiUE5FMzd6tRSH8dqbeEDxmjUHNOs1fCDiPa0PDcnwzHiYYMu
1V2rZBbKqC1VGF3z0YyoS1XQTnwdv9vj49ncb0cqOPyFqKyk/q2hVhWC8rZQzeSqNsLOT9RfSoxQ
lwwlwEgfnPRjPnrxJ6NE3GRnHe/jEmomkP/R2KcyRn3nNi4BKM0hxlfZVbeMZ1KE7ILEp0Puuif/
dl/5kCxqCSECnntfz8EpoFddgF3XhNtfHGpVawvfbJzko6NNM9acAprRzinfGpNdwkEHk0u6vNok
S6h21tJE5bXmM77OudYmh8Hska1q8sH6IF+ar48/5P2G4Qv+Eu9Cs4Xi3yr0OqlrAC8ukcMwteF7
aDfqc6aV+Z6e8/1Xo1zAe55WOKcMfajbr0Zup/UisUsE0UYP62Vh82z2pkul1m8vhMB0hGMsLXI4
auvcu0wzQ5trhsIkJ6yeZy0Jp8vYZ8XOEdiYEpALlHkpZKqy83U7pbRsM0ALOpdWNCu+YdXJqdLy
AcyZvgdbuP9ItKHAMIHZp7SIju3tULArFG1BUvwq4Mj9oOriXVwQGXtyCHcVA8pGoLqIHEBYaVKv
jlaNPi5Y1Xm8asqCNaCDbJjx0sT6mPmlFVXfIe7F6cvSFIW4DGMbYgRUl+2et8LdZCV+k9yJ0o/0
jVnbzqUW9m8LzIRrjpW1Bleu15B8g5n/ZvyeBFczBCccTx8uoNtVdXBTqCMu1qua1eNxmNL5czcs
zTVedOXPx6fs7lyDSJZWerSJECcEpXE7lOktjT7khriahR392eaeiHxwSFhQD9ZA7QhF/DcbuEgQ
NKgGeFyo3dzlVFgqVH3Z6OLa6mn9HlPb0s/Uenqr4ARGJzbBGHVM+uZ8hNuJhS5mZnZriqugi1g/
qflSfEpQC9vTHd5YQAdML/GJvrmkG96O02AIo6mLMV5No6MHoojevMRtPkR+2rv9jPzZHuVQfpKb
XJGZ8bGo8WBGgODDKhSPdVEr7SBHbLzh31zryichtOmSWxFSXYYWfy95xx0SfRbJ6fFuuYsscmie
vg4dVO7wNd6ucSrcgbmzrxaeHE+m3iZ/tBgnXay22SMjbg9F5CcmE8fWzyZ1cXp7jsV4HUIbT/pa
rYzitOS5+k5Llr1C3cbJRu8e6BWpCfC4NQYmSiKOdtON16yyjb/1sjevAwn/8e2rBxkE31GJ8gL0
cLtVKLHYlDEULKYLPcWHL9ZL3tPm6NTvKgXxoG9vHw7VQYo9MMY8FANuh8v1qY4nM6SwGUkusdM3
5zocv41Lv6esuHUGkPumZC1JqtZapwzGMdJpaTZd1WVafoAGq/8W0ayNT2j55slZr9NS29mJm0MC
YpQy42Bj1nrttNbFWFr5dI0o0z/lhtrafuml1l99PRc5BmIR6fn/sJ6/nNKlypGzbnnmWqKmtpNO
V7sUxQ9bm+cztRi0wMao27sB7i88SpEATnlMU2ulpXH77RjFaUippmuvD+khVYjRvtKW8dPAe/d1
Kh3xPu/L9uCmRnWp6nqvVb0VY2h3kT5LPNBdvUCzlkL0lFuv0dgIrLzC4tIXVfbczj/Mgeal37k0
ewEX6svOKt/XSySzlk+KMIKskq6nXo8FimAz23ZqmqkPMI6Pm0NloEBxKEUU/hepkUh8M2rLj1HX
iVdNMf2agkN5ePPn5m3JbyCzAWLprW7GuZG+nfjycAmn9bkRC3abSvJTWOHw9HikjcWW6SdOdDqp
NVDM24+dxDo0GCeZrrjMzM9KYhrf46arzkU7ae/LUAxwdxT9RK63hxLfiHsunVP038kCeMWvtlnl
papBFXbiJVGL02T06XnIwnbHf2AjlJOFoo5CFJJ9kNX88GMvai796drUfX0qtar80DvDeCKnS3Zu
/Y3dI3VWXVAcskBkrju1SorJmVJGwCtae5o+6XlXOT54t/RlKjJlPHRh3Ja+Ec/wF40JH7SDYkCR
OucRnd2dHXT/XYm+kkxPUQcg/vq31FgFaG4csZPV9kfpDX8Mrv3cjdOfLQwAn+KyH5rD18d76f6L
3o4p//tvDXh8eQuPCpy4KoIDWoNLRAyiSXZ27P0X5W1NpYO+LvjuO3aV20UJjsLycnYK54+66Yy/
zCxtEj90w+nfxzPaHAvEqLSB19k/qz2qRS15DToxV2zNxoNqjtOJyrVyGGPv7RFesmbobBm0hLil
VzmjkTh5GelMKw975WlO0vzJVovyPLnu3t7Y+E50VmWBAmFSCi+rM0FeP09FPPKiSeLs3FFnDPK8
inZwTXJtblNFJoQWC/0VAssdN92d587I1Wm89g7MhbyEGhp/qFU186cqrpCw29XS2p4XdxeHED+z
tfeHrTS9rvYsYT9yMyUISLyrRJPugLA39wQwDGqO1OY4ZLe7nI2AVwCyMtd2QK9KKNEEx78GuGyU
b6aYoMAnJXjprVJsph5xO1QUqm5sUhu49kM7IB0JNKyhU3x6vMnv0xmqD8i2w6Fj2XhJ3I5S8Dyr
y0obr40pwM5YvY/peHbo8Lz2i4EX0v8wHPVmF1iLhEvIn/NblNDK0RhsaN3XZEzdFzp848du0p3/
hKopT5SX5p3xtnYF+mrccaSh/FO/Hc+pbCTGMjFdw4b2vl8j/pL5iTt0b19G/nwoNLSNCf7r3MGY
WyBctTJfDYRUnXduB2HxmLvN2DHauCSoWWlZ9fx4MTcmJ59FQCHR+Ie6Ljfrb4tJg5riSibUK4Vw
MMZh8y1BxOH8eJCNHU9e5KJnRiGEG2VVEmjCbqZ62apXs9bwFrZj+1Xn+fVsNm695/twn3xCp5Is
ZVnt47m3ik1LstCBjFoBstjOz5OdMkLmJssJVxhbWsgmI3rH43BIEyX5PrfWnvnN1mR//wGr05CX
gxaW8SCuXQMz30mV1DeEMn1UtGr6Hz7e70OtPl4lCjBQWS+uZJ10vL3Y8I0ML9LHX28jE5AwYLJp
dNLpAq5XdHadUWtncc1cdzrU7Bh/jHA/Lbo5P5Sx9nc6pJ7f9fbOrtnamr+Pu1pI2vtL2I6juGpW
SpvRaLIXrJ/3oPwbt4wEhABuYH+iGb5aQ0Ph1jdjCjomRtxHktz4GNpaCH+piv5VVBH6Q9u4x7cv
Kffnrx1KsWxdTI2R9pqFS+HKK/r825wP5dVMRf8xpZt+5pLvDondRR9p3r0ZKSrxL5CQsR5GooOc
5Pa8qy7uw23OdBWqxc9RJL65om6fEvqhOwnkL7WL1f2Nur2EHiKYxYdc7ZvRLtLSTKi3pGYxXfSk
n4A/tDkKu4XnHoto0Q6iNDCryM3uklSldzbd2LukEeUFY+r6kxZ57glwl0ra3TvncGn3qLm/sti7
3wg1G8wtOQa9qtvlqOcUco0Zj4hH97XvakXxUpuUGtysOXq9EWE1m1hH9KPqc17xYMcsTg8w3dDR
XuuV02Jn9ZfHW2MrfEA9pCpATQ4Y9Co70LrC0tpBFde0tqKL4qbxV31BDWppvT2exObWl90zQj9V
8LVE/1yoboG+83h1FkqY52QqigqUQ5S3vmv1xotqK+F4SKd4T4V162RzxfF2o6cvGUi3qw5nPDWd
OeN1Otpdc7JabId8a7IWc6ertTkQhRZZIAaytC5a2UqnLrpbjFfXRRAixanPb6mU7YThjfyH975U
HuOtTZKw2kQ9HNtk9szxWiU2kl2TuZDRdX2V+MRNbKfsVu32aFVb20T6gfDZWMU7jS2rBWLjyqLf
PGreV6GKmWOWzO80EqOdOLw5PZedKHkSYJ5WETItC+3/ODuPHbmRZQ0/EQF6s2WZNixJLTNyG0Lj
6E3Sk09/v+yzuCoWUUTPYIBZ9ABRmUwTGfGbss/DISi9Un1vpCMiLYVuF746xNjBT/FeC2jzqwHs
laxYadEor/jfcpJ6sBUtr1JZvFiS8GGYlzzzhz6r9jRkt0YGTpUmNWRS/KJWHw7OGBLYY8cbF+SK
7luZRi7eG/P0HelJsz5XSlvvlBM2Q5KXkPjzVrvhdOULbl5KwtPJi7X4oRn78ksiVDdA99z41NIP
2tkBm/EkkQKsKAXiV/Xg3+ayGZqsiideAEVjHlWRzucaI4knxS7tg+mOn+8fXtvRILACOJDopNXt
oteWF9kxcFSjQMcdL+PlD9EqLTQeG7/BdlF34m2tFBol8hEFEIpy1/VKiZZSsxPX4wMi/a/59VhS
o5hT8z+F4dqksgdPf23lWfZlungJHbym7bJPmdZOH1DYnP7LpwKnwxECBAkI/fVg5tgelnqkNaIp
XfRTie30ZLtO8iMfx+r7mGV7zePNyZPwVF66YLHXAF8tbMxx4BwJ2nHO0rMSdrhVtKPafr2/KLaO
Knl4yHc8GsPrvkumV94Y5/EUcHe6J7vM6jPCtN0zxlbW4X6ozfX3/6HW7904163FKim/oguYHOj2
1H6k9Rc1NJ9Et6tovHV/Mn+8mnjIszhWx8fiYapSC1Yf0nL241jW/clrcSUdUMk4zbCcIr+lRH56
+xh5Q9GvJiZ72rheJnrZwxxJ2WMuRl2nse2iYzs2+mWJwVX4CEnu2YZuvajYYVLQisY/IibXAWur
CpVh4fsB4dGxcCnZ/H41aPm3LhT55xHezynPZuWj5CY2fq2U7j//YchSAYr+FlfQmkQVu5Yy1TnN
C1eNMd0YCk9VDs5ICWAEl+r4VSNtU+/H3Fq1oAM4XaTBKPJH16NWSkvpIZlMQT9G+nwIs8z+SIKU
vq9yrsmddbu1FaH5ggbzcMrhProOloWFN4UqHQsVF44vDXtEOaiKM+5lfJtxpNkyBwfZ5fo2oC1J
Qd5uKGbnGoDWErfKPh6anYNs68EIeZP+Lik12IfVLZA2sSHqgShONA8v7jJX515gdIPxTLoctc6o
nsalJL8s7HCnhL7x1aAnouGiA7JDJGb11epMdRaSeLoRACHYHJ51wHIn8helLU5vXiAQpplEwLFc
rmugitJEueHQ5QmYhuibYxRz4edK4ZzSUu8e3h5LqlRxh+OnhOL49fqw5g7fHS0hxwuXCFG5aMyq
s5KrS/ysa0OzVxTaONhAQ8IGx2dO2getErBodGeAUbCzQ7PR3ENIBvUnyYKm+71q9n9Lf6nlwXZz
x9wpjW6sT7Y3iFWuI4wg100HVR1qV4vY6GgGZ48Cnb13UVnlO/n6ZhSKQ1y1GK+h7nE9mzSVGmXp
WCRgK4qnrNOjw1wme/rlG0tRcnKB/MCf0THQvI5SOsVSlk0/BVVj2d9mvWzftWAQviltScD762Pj
3uPJSC2UpiNH9ZqOkJlt1Ci2x7LvHRTJk860Dl5oofM9JmmjH11haW/f5MSTkmBUful3rtaI600J
Npg8O+jTtyGej7m9XHQjF8WhBzbyY+Dtk/hlUcfFgXpYt6fdtTW9ksGNqo0U4H91Ev0tsdWg1wil
mVEQyOvi01ihD3qMBTaoB7vtJrFzrmzsCGrorzBhSuoIWlx/TMoPqTuD+Q+yxhsQdIxbpT9gBbpU
Jy3TZ/FUV2n9wUlqLTrf/7Qbi1W+hDixqeMj2bza+oX0LrTdWYXjYxTHTnXSD05rW2+FpaPTyl7n
CnotBKxv2BRPUJrzlgpesamDQjW7sxVLxUF1cHdC3UKTiYW7OkcZX47y0GouB7NtMNHstCCxKPD5
S0yFFBxJhI8qWKQLKg3zdCrGtDAPFICQgi/DUpE0wS7200Fr91QVtmaYg1Xm9djCQL+8/rbpPNsx
FSk1aJAC9PtUHU660u35Xd1GQXtLMphBc2FbuUaaN401FXnaq8GIlt77XuncR81Bpf/+ark9CMDu
kqLJ4h5viPV39GIB7pwKbTB7IAsmTyv+EtU8/axtpcPM3kz+vh9vY1RwVmX9AUlzTJ3l33/bhZXA
rZMetBnMczX/i/buPB9nz4j3EvvblIJrj+oK5WdY9DeQjqTVMdXQyzJIqsR4N9h9dLFLJX7K00h8
TPPQOqWxpT8YjVW/ef8BnNSldBZfTYI7rkc49I4mSrNsgiIN05NjLXTgEWHxvrx1IiU+Ex1zkk2c
Ztb4nMywZhiwOFX2tkjPQEbHd4vh7D3F5FK+LndC6MSTSBJcgB2t2Sea3TSeOvYisBS7Oxa5k/vN
bH0GiGVS/ShPDgprfivKj3yGv+4PcAPcQGwp0E9KQUNcXb3VrSY1+3pWReAqIzjvWBJFCtdpjrBM
e7+suv5s5JVzpA7vHa1cq74YaG+9/WuCSyU/pJ/BpbxGjBojhaClVlou5SWZ/CZR++xgL226Z/R2
uxFl9iRTNt7WVL9XGyNxQI+1hdLRV9Odb1DMuvloR7PrYRdqzv0xjXSxvNyf4tsrkRc2+RM1d2oI
N262dWZOiilq6GA0S17AWlXOr2ZOs/o4FbR+d87x22ikv3CQeSKRrMHOut4YdIXKglPhtXNRPRjd
or/0HNWoqZS7dfqNWLIugvgsNutS9Po6liUiz4ySrArcMY0fbTuFdVoW+aOy6NrOTX97ooFcg56D
PhovTqSHr0MlHGcjM1wFlSrao1VP3Zelz9tP9z/V7fKQgowSMkVyaJDGXEdRdVGGERzOIHO05lhW
tnKJLHcI3CVRPhVNq+1gKTbi8WzmYOHmweJwbS6XxUs493pSB0bTmQj9J0Y++8oQ4e4NSCBLD5EF
s/P85kESjPcD8CGZKK52PORxURiZXXM5OAjedkv/3AGvOIV1316y2g531v/tp3uVjmGM0i0XssL1
pOZZ3FMqpquG8dr31OiUczSL6XR/ULc3Ea0wKTIGatpGcG61PuwSXZDOAJWipq12iFEY+FSjtfJQ
RvMPR4vzyK+d0j3Rcf56P/DtHiBz4EXLS486Llz269GVkamHiK8AQyjKYXnv8TD6IxXaPHwAK2u8
eRdwQHPrwQmSGM71hpucMamgnFOzE1EWGHMSHwSl8p1n7e0H+594FnuBTWCshZFzkYHScuMlKMcp
mo5Qctz0gKD55L15JUKWBeEAoh7gDQ/L67lLwjHDC6nXg3SaikvhxsOhdWLxkmFBehy4K3feY7ff
CrQDeHqaysiTUB28jqdYUWpjQWQEha3oHlaqRlkfprAR3qNZmfbHt64MvBbYZkBiKEYgiXIdzWoA
Yafs68BpWv2wIAlwjqwpft/lqrIzkRu3OKkQqTJYTzb1jWJ2M3Z67s1xF5RDmD+6qQ6JKou7vzod
vjoqhclwrDpHOUow2oesr5MSqokxG6f7Q95YOSCMUSGWREqqMKvNoHhprPCXHuRDVh27Ls+UdzY6
WM3OkXL7IZG6Al1KQialZtavzEQP01JY2RCgNmTShNJpI4KCV57ibtR27oTbMYGfolhALQn6DO+x
688IpEIrepSiA2OJvKOu1uMpIz3x78/c7UsW5TjJCaWXIYlpq8WC8VKqD9jQBmKqlJ9j7E7zh45y
4EPWjtEfQN5SBZFla96z65C//jr1hKNGPQRqIS8FuHHXozNsoTlNVU/BMgrtoa378QF2cHZqqyz7
oKCl+OYtiLAbBxfsdXCe3H3X8Tona1pSPE6weC6QY0i7c9m25jGBR7OT2t58OIR7QNVDIGBX8LBd
3XNDOVkjLB6DKUVGfNBG59wOSfbWJS+j8P6AR0baxSV+PaDYKuwGzJIR8E76V3OF6+tD/ebbjSAS
MyhRpBxd69It9RSBWmdiQ3StYvFHXThNER1SJy6SB22u7H+KvvKm91HWZeVjVhu5u5OobMwlkn7A
gCkNyCfs6uQUVdpkQ56pgUfP8Nypinsw9FjbqTPeLEYpkS5d/qh4GLy5Vl8sYmtAM/TUYKA99C4x
J7hwmtK278xGJKfZHqPxrcuRoYBmJXul8E5/dLW5k3CocdAwtQD3hvgHHj7ux0LN3PdFpWc/7+/w
jSnkjSw/IQvGvpGc6yweAnXoakHfYM8Yzh3IT4g6O3f3xhTi7UUTCy4cRmJrjZvELEJyBMcKstae
vsSJqh2mqlKOOAIWJ2c08vP9Ud2cxDRiePeTJtgk5TzGr5d/2MWzN86tFSDKbXunzKg1qm5uDepf
W5whfbof7nYSub4BdFAU4qlIceM6nKcKo+tSzQo8MgZcFBsd83HYSuLHf4jDeUjPFxQmChfXcdRk
QlUTxlXQa+nwoUgassi6aneusduPRaENyAGNSt4aHB/XUUIB07Wucztg4z01atEdFasOhOYqxzQV
3+8PaeNLccPYJMfcy5IGcx1MDV2RuNVgSfvq5Gh4So6vpV4i2y/2mEYboXBhoSzL+cvVskazRWHn
eoM9O0GuACj6qzCcEv+LWkVxOukpS+0kWhvTSCMQqA+VE9qCa9heP8ROZiEPH9jUs59pfjmNr3ld
/mBHKvD0rlH2WhUbA2QSyeo4Mfh3/aSpPTIo267dwK768dwpaX8Oc9zMxqF5M6JIdrMkRQEZLihi
a5hnZ+dWrc4joZIOjw8U2ozhhKYNNpxVlas75/zWwIDdSVgK5WviXi8SpCHKYe5tL9BDFHR6RXxO
nCR/bHV9ZyNvBGJgUpKOKxPu/yoPSLQmstNhCIMCikIwJe5gnbqmbb6aXaTs2eltBgPpyD8ALEE9
Xo8KbllexPgVokZh16afhG7/U2lz0Bzgt/988zYDQyerFFxiPApXAxvjSI1Jx8Mg1a3pOFV19dg4
QGSVxj7ej3STMvKEoWRmSCqddFtbnR6A+UXtCC0M7KZKv1PWty7ormunUkzzsU275aGOvPjxflA5
VVf5ogwqtQoR3qdMsm7SLWVuY7dL0EIx9HPm0L9NUndPP/52R3N+SC8RVWKjwMWuPljC6TQMFrfY
UvysxuUbcGoEVKvG8edE/HV/SLerg2CurM9TyYZIsFrzaeQKpU84hSNNhCdNWOUTBeH60VjSeAdm
djt7MpREh4B8pK4sx/1bXd4avK6fR8WCZp0s6inkf06hjMmE+/6YtgKBtkfnkcmTLYfrQHVkxk3Y
5w4McnN+zGPLeuSA2TMxuV2B9FEplMnKHK+W9Tnf0JyaJrdwZCUi97HBRIS//nPS1Ser814gjX27
P6pX78Dr1QfPAzIwsEBgqrCprodVKMJOEjE6QaIN7/u0Oab1jII9xLfh4qn9OTFb9IkoT1eL994p
x+ggHGOP6CLXw82PIE99NVTh8F/tcChiHFnQVAMbzTvcO3KRH3Sqk49FEyOHWSHEfMzievZDZ+g/
3Z+BjbUKRlzmC9L0ixfU9QSkmWJaXVg5cq02PhgY5RFaPWpuTbZnd7YVio8qVSMktudmD1ZNjBPu
4gQpaPhnV89sSmi0AMsx1HZOso3Vyo56ZTWCeLs5M9O6dDCNYUarJmv+LuD7/Ns44s3yj6RznCbc
OMClmLzV3PE46uwKM68gm+LspXLG+H2T9spOMnI7FmJgaUhiwM5DN/P6C+VhveRWNqcXpH0N2FaM
SD2YcTXuyS7eBOKooiuKFiganToGU9eBXLPI7AmCWlCM2N+mna36YentCdrdrAKiSHVxKTlK2rh2
81y6eBgEh2eQJI6NmLQ6xj6H8/g9GadwZ3tvjQj7IJAfsunNrXY9IjHlutoPthPM01yeorJsn2vD
nc/3t9BmFNYA7EWuT9bbKgpC+aKcYjeo+7Q/1PNYHtLa3Ktz3NxgzNtrUw/KmCzur8bSGvqSt4Dg
AJ+PPxWxfJxq2YNR+9Y3BH22t49Jkq05jKSg3HqvxmmdWks0uAGcfvexr1LjVCuW2LlUttYC7wfZ
fQFD7K0Pn3rQC9pmwg2Ak05/zFZ9dB20k0Yyxn/vj+e2nsn0USSiX06nAqXW1V71ijFCr1h3AxP4
a+1TFyjzo+f23VNpOX10NJps/F4NOiwyWptpdUbeuk0Oqk3lbGfUW+uFnyEloNHPQa7qer2MlVt2
eb+4Qawo2inyoplaeOXu5FVbc0tRn67kq0DDGvXbNrHTw1NgwEM6+Aqayg95WPY+hNS9N/TW0kRR
g9xAJiLoA14PKA2Nqa6N0gvK0mj+KFy1C/TB7L/R89J9t9K9nRNRfqur+5JvyaMLiV+TGgt77jpe
r8+jlee1B9C4W0bfroR4rBZ0oKELd58zG2hS3NdvxubJqC4rUTIcSVRXx2PSapWGPyLvJjel8hH2
yruxKqqTa4voP5xbUoYARUekwoElXA9wDHucVkN23zKMI8jmzjm0S71HTttah2BU6CIDMUbYcbUl
RBLFo9WwDrWpHZ+VMotP3NBvlh5i2mS9W+47ChJrXFNESzyqi4nTEf3Q01gmw0sSV+W7yVHLxygq
63/u7/Stde/xZCcfxmzvxuam1oU3iIiNnoJ0fpwjzfoyq/RM7Njck0p7/Q6rhYhCGqUPHu6UdNbY
4diluhIuKjq41gSHjJ+Tv/TQyTR/WUazOxSO0xfvG+xwYt9VDFooOoYAih9VSvpC4d/42g12qT3P
WZZ/8aw0/xqZ1vy95nX2vcQB9MVE5fZHanapeqha5RsFBP1chGk8ADgf64cxxBr60ezqvDjVyEQA
ycvyxTmxF7TvZu526rFFcxswflLEva9lhblTg7z1PJWOhlhSIM9Pl4bz9XqpOlHoLD36tGjGxi62
A3k+qT2my0Zrn8mjLQ2kVelN0S9Xz23jZ4xCiovcpmUqPvUHKwxU2sUld9holp/GfLTFAY5T9Ag/
roYX0ZRLfQ5bfHifSrVr4xczV/Kdu+F2xaBTKPXIcfdB63j97G1UB1WlPqoutWEnX8bEDH03W5YL
VIxu51CWZ8R6wQAEkBVigGjM3PVs6bFTZmnEoTzpGJ/4dIE0ek3j9Nhg94q/bzK6T/00DydNR4Xy
zXe6gcGBpEEBrqAmvjqmVUpnS11PXoAs4+J7KSyCqPTenqeQn9CMkVZjaCOuOTRZZjVSXTm7TNm0
eD5XAMUzW++74piWSf0izD73Dm/d8+QQ1M6o/gAaAUR5Pa2OUzRLOUX5pWyhg9htmTyklVD8qYb9
dD/U7V3HO5FjjDYPrTt1zTxRkW0pVIQdLqlpxPQS5vbUpWH/5FbYvlRZPu1ssNtDmjc3lTrMmSSv
cV1LiCKEwdtZTmc+Dad4Vr0jTK+9lGRjVDySpBQjmwAMx2ppVNqsZnMV5xcrS2bIu+bDnCfhYSrC
s+JOe9pwW9FozMjeJMcGVYvrzzWSJ1eeXuWXAbXYo1Cb9IzIGNgwTfy0C6s53/9kr7zM610HUARJ
aeD74BButGOzidKJSMbiYhiIBj4MbrS0JwXWXvsYmm6RXtDfqernyYwLsJRLFRnHcbY88xBLhXfk
GVz3NKpVm5/wVAHJ6jRz834cQrQb6ywd/6xUo2oOeJEljj96xVT8OZMoNEd37NtfJlYE4Fm13vli
adxMx2KqvOSPeMnd5YUkZm6Oohoz9aRnVPpOlRL1n/rG1oQvxllv/GLidDoYYlpw33GKwV+Gzn2x
FceBfKqL4UtvmvOA3cs0pg92NRfxcWf6bs4s+Urj1UGmLjne8vj8rcQ0KbG+mAhxXGwXCXjNkE5K
VbGc7kfZOoR1GrnAhClEUDq9jqIJNa57S5SXCPP5L7oyuV/DMay+d2ay1/vc2FLUNkFRAOqROYn8
+28D0r2JQ0n05UWNdMuvkDk6WZ26JxG2OSBSAhDdYPRuKvqJ03s57mnlZQZBd6aLl5zK3lTORb/7
oNgKRcdRqnpIO9sbkIRiJxSGmvISJ+HyoAA3pncssoeaVtTOZ9qaO6R6JDCJtA7k0PXcxaVXKLFi
lBf6t/25sd3wbHZNuLPkNgf0W5TVYhA1FjJVMZUXBSjUn/049H47ONrDpM/pzvm6FYqSJowsqf51
A6Ruk7LFt9thMbTdJyilUPu6KD5M07DH3diaut/TjFVSn03ZOMcLaUYU6VmAAEdyyLFSer6/jzaj
sK7pgPD0A7x2/YEiI1aFgnzMxUBDAzMSVz3YSuI+vD0KATzpE4Lk/DplEsOQ2oNuVJc8t8OTAnXh
1HTlHnF149vwVmcY0pOXl5e8R37bqJQM4kSUWnkpPEXDWUIZHwu3+SRCJd/pUm3MGpFQZJMcY2m4
cx0pRpG67HqXzYrDSOKnoRY9RVnv7nyc7QH9f5jVEghjt3OtVi0viH7/raWO/ijRPz5lvT3y6FYk
qYnIO5ksk77z9YBog2C62SvlJe0T9xwtgMUOqRFZL7RYU3cnsdwIRun8VZ6XQjJl7OtgtP8QIWvs
+qK7+fCQJCh8VLXIf9QCOOj9hSdTg9VV/ioxwmsD0cWbNrqDxUrqiVhc6qTrASJM2oeum+1AzJl2
0IsEvzi3MfcSiI2gEvYj26Y6UserfKWqhBO5EM8vKAYow7mzo7A/xq03fL4/OHmsrQYHy5jMiJX4
WhK7nsecV5HezHbJy2N6mVpBH079ldVVkGLCmFZG4kfz/Bk1j6/3426sflkdo5AtIR60GK/juq0y
T2nYVheqVsU3MffJC5D88rQTRT5urodHHgFEi44Vz3JEK6/DJPYy5jE7+pLMSad/0svFjg61yUFP
bbGsmwdXDdP+41gbsfmux24HASdziLqDx10zXZA3SOP3+oJa3XNX6JP3DqXNofmIYH5SvVtCndYJ
yq5xC3CvH77S4BR/eV6aRs+VuURFYFOkdR6MHnkZmMVWTRoT8clPnhA6W35EMihQEQDQDip80vAw
9mr4Mx6RnPZVd47+cYYJGoVWD5X4DBBz+ahbRT6cl9xUPuWUquCht2nyryfqGJPyMNW/a3U3xscG
AvOeGOftjmMq4b9KgXYUEdY4D4XOPTTuvLrMOVagTm93h95Coi/LzD1V89vFcR1K/v23QzjOl6bD
7L26xIaTndBA6U6iMLU3bzGiUNRGNx3yD9Wo6yhimuileLiw1GGkPGipYRxqgOP/IQpVbW4uacF+
Q5zozT5O4IAJDol5cR4HI57qIxK59p4ji72x1Dn2wEtJhiuv4evhTCy10GpY6mEmtEPjTu1RTCNC
MSai2E8IFyDseX93ba0ITmCp8k1pGWmE64itmydDx6P3Ysad+7eFkuJXo+oq1bdoRexM4yuHbb2T
eS1KAD6pIJ2p62COF2eG0jXiMozCgtlnZW39cXLreD7zfGq+o4zW119ctClVKlK2Vh7bzpynBwvT
+28CcynVB62nlhh6CSTFxsVeQDYsTfwjb63KO7iCu/eQNb1uHF3Fs4ZD1i35+MU2pR9HN3SWe46X
ccn9vitn7xMHdzY/oEEl9EPUR53+YFETm33TTSzzoYtsRBErDtH+iHjDohyiWnNmHxagXh1LuEk4
SblUKPon1ZkWLNLLOM3efPXjfwUHGQyCzftmTaNlEiSZYeH7JEl9okipnDIvzXwuumEnmdlYfIA4
ID1R66GrssYSVXHc2h3qVhe03KYgbwcAI62BBce8qA9LHiUvb156sl+PrhRHLxWf1d51Ij2mdziJ
i5WW2Z84Sdm9X0d1E/mRkih77n4b5xFDk6ARgPeyg3i99hLhdnadEE1Vl/agsegPTozl1/0x3eYZ
oGMR0kRzCU0IIGfXUTwKLU1GKn2ZaNZ8YpFWX7NeYOTU2Zk/GtHyrom9/J/7QTf2sHxnI2FFf4/i
yOqCNEakeJOEoEiG6/6g5j17wP3bLMbl+B8isQzJZ1gkCKJfD6/0xBRWuOxdom4O0yclbYT1ISng
TpzMhKtlZ/FvfTOJk+J0p7N8S3qs3DRVdUVcFnUMTwb8iA+at+xxR7e+GQ0oKeJBAsUSuR6UJ33b
rKJuLp5QF+svK9QM/OjaBCJxWruVd0EFxERojgzM3ElLbzM3KbeHdgqwd55E64ZNpi2Q0UenuQz6
UP7MuJ/RwFNSDP98Jaq0zI/LtgufRZpmi29EjtL4SWbE9s7P2FpASKWSEbwintdK2Y2uVfHQ5s3F
0irzXDdm9TEcTfHBWpLm6f4K2vqkNFikpbG839bMly4BhwZCvLmIzBvCh8iKdfs8hYWoTvcDbZ1m
cDglMgGe5Y16UdNr4I4si6+KBvFzhAlsdojEIJ49fV6+IosZ7kCqNgICqKY9K3e/bOhfLyNbWRaY
pa24pM6APqOR/OnFZYYFYJb4dWa/lV0JeJYXNCV5jjIugdVBY4XRCOSCe6FSDPExzkR/StrW/dib
017SuPHJ5H0g9YTkoXYD4Urh5+gjx0s2Cs8He5/7UzmYb/9eBiwvqbnBwoBmez19RZ5oI31Fbh9u
8c/UOhY6QLgKvrfGyf6jVsc99uFtT4UZ/P+A6+7zAibCKxtbXDr8g8hF4o9Vnn9epvLDnJTvhiX9
V3jWTgd6ayp5yvCSoetAEr4aZI9jsWCiGeSiaM1hxhWxOHixpb29BMJhwokJ5koyjNcICYxMkrLj
/XNpvKo+hDWGzqHQysM4i70678bxSSgk6YE+Y5+15p0oGJM24VQ0l7426KW76jhfvDBLngrMU57n
VO9OhYqb6f3tvRWVlye1CuAzSGytU0mMdkKUJ9tLOTvRY5+12jkyx+7c62Z/MYdWPNpjsZexbAel
g0PfT5rWrW6KscjgGedhcynpcDw1Yhl8vUc7rFfq5piU3Lt5tds5utXDYF6REANQw6lJlWR1vWuz
kYKurNrLsAjRnEMlq5/orbYfw2LpK2AMbRlYdl4eG9VAXnJ07exixLgTUtZAtf7+vG9cFYAnMFWS
NgTYOcgV/tuzLo0UreDK5seUNkANMR07mGSHCDb5zgm3MdkINaF2gKIkALb13RgOS466r9ZexnbM
fyWGGv2EpVk/oyicvniG0pCEVNHD/eFtbFD6ZnRYMSBi76xJ66YYyDTMqrso5pK9R6DHeU71uNyJ
8vrOvn4IUUaA9ikrNiAb12PTvRGOrsks2qJuTliG51gpSZMXC1IyNO0UuF6+HHOUep5pUM5HZIDn
o4529Lkrelf18xKz3PtDX31ZwBZAK2WDWbayKWeuSvTtYo92inUFjpBUVoywLp9QNYwDa1z6nVCr
WZahoDHyWpciBPxnFSqpE290GzxBqrhWfDTPI5//+4360K9RkJmkscFZy/N9dSHnKFwYzoQAl4pN
wCG21OZMK2TeyfjXSAbCkJiyaGh/SrbyTVsorLKuSZIlMFqqwJfcq+PmYWxmRJpd2gSxr2ttWz3W
ZonHkw2T+VeitPYATh6DYx+lLvVvO0e3+mNpxEtc+F3S2T8ya+iMk2GWzgUyt1adMjxhm1Mbqc4b
Uefy9zMCqUIFR1Hqol/vaPqprlbP1hzg4ETlH8BwxG/oQWUVRr6z8F9R+b8tfBmMPQ10j2uJlb8m
QHhUQk21S42gtrUKGzHVbfLhMkdjxTqgz28Hhdnm6WNK0Uz3c4368Bm2kCoOmp5W+EBXqfV3y2XU
/TEWtZ18iNRsyI6mKGP92VSi5cGbZ9wwM03pv3b6KDKeXbnd6H7R1a5xapOuyb4O2qKIo2n1nXY2
4sy1iT2n1c5gbzYUr2kSanYTdQRIBKvbog5tSswwVy7D4DZHo+87v3OmH+2i96c3bl2eDxT1sLmh
gkPLY/UJi84CHVPo7YXSkeAGVn+aoqFVFCnH+4Ec1sLq89nyrudGwlGe/PN6rdi9laR1npmB4WHt
7PewZo+LokaHXA+tj4ORFH9VVvNGALhcNAC/pYEQAmbstVXUsU8GR6l1I+AFptk+OHHnAbNC9orZ
pnvXzu3ZJI8MuB7gclHhteUU/HbBWUbbelm6mGjbKQancrwcccdr3lZrYUic/zY3APuOl9B6SFZh
6ViaOugipWX5ZA5x9NnITfedlWjLI8oA49sIra/xJGFBBxAiW2OrdCnB9BOptMoCPR3aPrCl6hll
3PTJ6CPwBmXTfr6/UFbJ9Ws8lAhpX0Ox5vutEt0QS/UKyRAr4BfFP5pwGc817aqnKgR8XMWL9p7+
/HJue8h/9yOv06X/hYagixyMZIKsUSJthaC34kAvFEqCULyNjHKHb09bVsPTmMTFpdGs5FjzJHvI
Qq+EAOsZ/jAz7/d/yM325xMjqMJRx+MTYZrVqu3KLM8aaohBmOX2mcLDdAhjOzoqdbXXIpazeb0t
CQW5xpMdT2qrq/0/tJ5a4V9rBQ0Zm1/klXpMiqo8FmOlPupNH/Q9geeugBgYV3sS0hvfmvbnq8gl
b3pQXNc7pkAxLrc6HYpqtdgHkejDA1uIibVSnF6WOj5Bo3EOetbPO+feGp0tv/VV6NUy6+umReYv
toNGCCy3tDk+OZlqfTD12jkvImXK+ezPuOn1h1b00YMZvRFo9foTOOMhDwLsgjqy+sxm28dZ7aZ2
gAmMfRaa1h/iVuwJhmysappf0ulTNhKpF602cEhCX1llrQZCsyfnPDQhRYZOwJA8DUmsVr4Ds7D2
9TbRPpitGKbj0NE5OzSeU3SHxYYDtfOWvf3s6KXQE4EJymsW7ffrz57rbQUe3cAZJq6Dhat1ejZa
5x35M5IejvU+bRd3J9e6PZspRLDO5TwDvFhfP2Cs5xb8I5NQIG2sqLHmw3Hcs3C93U0ckVJ3Cbgl
PYp1XXrJckFrLzSCubfGQ1/3w1MLlveIPXN0rgBEH0JtqX9NlUtBPh7Mp/vnxsYg5f0q8UyvvLlV
2irmhdJVgmRepVWW39ZecnEANOxsnc0oNMI5d3hCo7l2/fVKzSqaXBnNgLxbfWbWsy9plDk7MkGv
uJ7rk4mLm2ervOcoUa8rizVCA9pQ1k6gVl4+BCJBQj/xCwGsDbpm3ZbvdaVurXd9OnfRO5zmvck3
4zL6x12cNHxp67pXOblSE98m32mrbokPpjpV/5QzjNRHBfKravlFEzpfYjDA82GwyuR7gq3VchaW
JcCQKlmhOi9Cy9vRT2YKTwc3EulfqhEP+pPp9F2YHJTKnvbYeRszzIkMusr+3/NgdTZZMfC6KUpN
rB7d8j3uzao/CCf7cX+13GZk3GB0bGikIHrARrz+jpRSzTo2+Y5lFE6fC3QzP0dul5ydQRgnGs/D
uVGK4Xg/6MbWhyYn8aW8rDjeV0FNPXJafYFWX2td/YjVgwLP0TAeyStMKGZecmo8lJriTmTT248A
qe+GVzb9UUl1uB6vnmMNn0eQAdvSG44xSPFj1hf5f4oC9hPqKsX99UGjdqxTsOgOvgFzfqIzZT7b
lb1Xol6zSLk7eBjAz5NCI5JptnohwD1X8FeBAZY6XvIQYZPrW6NWPdRT056FnWY/lkw1XqZRTT57
fNpf3HXxcWja4VfCS3anH7exlORTmdo8xXnqyquDB/ZonGWtAqcVyOozXZF3bSZOo5vk0GLC6b2H
AdL5/kK6zZGoZ+Glx80GefBGBwtJo9pyBgd7i1IJ33U9uvjJaLaPpTntuVTdbke+Js8jaeSOQNUa
Qp/0ViTIBZUgB/Fg+3P/f8x9x5bdOLblr7yV40Y+etPrVQ1orr/hnTThCidaECAAGuDre1OV3ZUK
ZWc89ahz5UBSGF6SwMEx24TcyWgYNM4nqf3P94TXGQAPA2oTDsiPCYENk0gMxyQ5ErEsXyhq/TYJ
B+HcFzDg+iSK/7wR16WDg2KdXKGR9GEjYkZn9bGJcC3oUIWp1U1en9A2YkMGIFQlE8sTtUwnL9Zu
KmTjeJ8MPX5+qhB/Q+sDpQU8koAC+nE7xswYWdp9eYISRZRwdNSzZflFwRBsE1zEBdsI1AeQTD+q
klY1Vcor5/IUSh4k1Ashuagqk/ZjFXxyP3/18gC++A5ORPD+SEuxbbwzBgfQE2PU2Qlbd5tBUf/A
qtL+ZLv95aVA9Ef2FEAC8aNYiAsCI0oiVZ7ssb8Wtcd3aCXfm7AbPmmk/tU7gpQkSAd4hmAEf1gk
PFZNVcq4PClpkbOyJvpsV95nNtk/Rw+cdf+SbQaj6aeW5ljUSwtRf3oKabQy0Mf+SSg5vPDYlxeL
LNXVYPzyk9f1863hSjCgBfB65aPFH6ZgVDMBa40acMUIWCYwhvBHsOzCl78PU39xGVAusb2Q4eMm
P07AFvAccHIrfoJmK+YanVdfjDiSt79+FaAFcR5gHyHP/3C0VUhxmmIAOqboRpVyQDHTjtqfkSh+
WnZrrwiNSvCvEDIA2/xxx5KBrYQeIk9OOxVpF+DsLO2uzfz5V5HLqwgOVMmhSwNuJ/iqH4MDcHCC
twDkHdWk1K1rfP514u4vAju+XwXpOnSm0LWBctaHYwu176RR8cdHKMDOt71hwcbUgfokk/1pCeBe
gMyCDOVqN49W6Y+PTSKhQRyKcC+LzbKJV2UWm/Azv7mfXw4KafSd8B9mWz9Z4vUOPD4hSRqjMY4e
fV6boN3GNHbnzOHeZ3XOX10MkzPMcqCusEKYf7ylwCP2LN0ihk+qqYJ9HzkLOqk91UXigJn79Per
ez0JfqgEHFi/rqcEmkI4Lz6ev5wYzjTADEffG4Ik6GSbML/KyUKfKt3P2a9fDVYHqKCwZzFt/bCX
lonAkaw0xRFIFufrwpcuiVtO9gqVXZn4pf+L42uswpVbj942+h8YaXwsdKxxtGICCOfJBaIpGzqh
8tHvtdyERPF+i3zS/tU6EX0ApBkAaoGFgG76h6O37kpfQd6Hnep58t+LtiJXMJMub//+Qf687tc9
Bd4y4izIUN/7En9qh3Zg28KTETgDWrjOXcyL4RH0omH3/3IVpGaIFCud4sO99CAhQZ0TEAPYg7Ec
ghVo0A0z+ySr/+mIQn8YL2ftn6BuQeb044IfOtr1c6DGU9yb8LK16iGfnCA6uM04p20w67zj9i8C
LLEwUAViOI7sBYoSYD78eNHOEzAKGpfxVEGiaGOztsksMdIEi159sujXg/zHLfbjpT7c3+hj5CUw
Ez45NDK3btB40E5f0d+2W2d1t7RXUGbt9i1p5/zv39/PlQw22TrTWXUFgez8OBY24+L3lnbG0zLJ
ag/B11Wnt2PZGLVlOhfhmE7SJEwW4RaGb5MN4w+C9BTeIxiQddGvmu+sT/37NAt5iA06w0cPCTwE
bsQyzic7mv09sJsE5htRny9dTz/J9/9iVQHnBwjyOs9dJ+M/vuCak8FVXrWcJtl0W3Alg6SDR3hi
L6JLfLCx82mo3E82zF9eFMIuK1Md2i4fqQWYLcwdIWY5Gcb6QwmY2Kbl3nRCo3+4Cg0VL03UfDaH
We/kw/pC9o0BEF7zKrX+YZeikIEeOGunEyz8aHPZDL2fKDa/FzXUvUzZ67QrAw2HDOi+byc/VJ/l
mD+fWKgVITGDohGdbvTVf3zUPqsnyVU5nya/GDdLqOtsmEpUOWP5mXXyzw1X7Hx4tqGygXgOosWH
a00xeguLdudTtZSyT/pShH5SQp7r2m5XdRu3WYrnHndpktF2KghbKo9qsCwHdJgK0ZR/qAb95+vy
P8t3dvWvBy3/+V/4+yvjWkBGQX346z/P9atgkn1T/7X+2P/5th9/6J+X/L2/VeL9XZ2f+cfv/OEH
8fv/uH72rJ5/+EveY9Csr8d3oW/e5dip7xfBJ12/87/7xf94//5b7jR//8dvr2zs1frbSpj1/vbH
l/Zv//htzXT/88+//o+vXTxT/FiCUuG9/vj9789S/eM3YCZ/xz6Hkdd3tzIoCfz2H/P7v77i/b7O
75DgQtQb1TGCZc+Eqv7xm/87FHKh94d/9pDNfx9YSDauX8LPoGSOgftAoreiTvzf/vfn+uEF/fuF
/Qfs9K4YwFQSn2ZNPf+9Ydb2DjICSKmgn7yyqX6Kihwtas+e6R5CwwHwm/fQMdZ5WfRLEsT6YQaJ
GHz6UzvtuUXbfThO9Q6Uqwsdf0ZXXFfrT58ETo5rWAQB86MF7SgrWNMXNd3zdt4XsKvrEjBPvvgx
t5M/vZw/HsKnN41nuEKVABDGo/5xkw6yca2KjnSvrOIRdWbuLM5pgcLczhWVveFFsSRtOXcXxC5F
amoEyEB0zcY4Tr2zRxl/cjYhOPx88x5eA0D0AE8BLfnhXKxt6avaj8lODSSbaz3cNMUOhi797UTb
KYf5AawLVQP8lB23KQTVfC8DARIaw8E8bG2vphCCQjqSaFneAK33XEqd0mE/dXIDbMdG1vAsiJtn
rRwgCVlQybfCDF6QRZApSrg+eWoLGTC1GzFWSHRAs4EEj6OhQW4gteqP9FCTMKvG+1FCWHDoyXJR
dNAmSJlz9pp9rEn9zXbm8Art7vHFcfpEWc3FWBCx8SRxsrE0J2uxvgxD8YXR5g6mYlV8UVoAnDQN
38Mk+tZApiVxIDqWFJ25YNO4D2D298LAhdBTN93a9qKOHiPDVURj/H5tB1fVIJozzI9aSGtEZVIZ
PmSYt+iXypjukdVh7k8jrKB1lRiP6RMZ6HkIzHnN3xJo6Gda06fZL5xsmqMmsQCrltDuCmDiDVm8
vKuoc4EqNQfKY7wqQn4/g8GV+1rAN74JLVhL67qtUupUBXr/cuVcyCEVcyVyv1oi9H9iJPiiHxLE
AQKULXqkKWVDkEZTZ22mznxtitKX6LsX/W6G3GFK5tlJYkce+tHS10zZj8xhfjoK6yA8Ts5EmDeG
m70IC85g4xW/haKEE4ZPm6QfeJMuDnZyo+1lS/uabSE5HB2CrvKyoWB9GgkCon7ZRimKxSDl8eDs
GZt2lLniUnYTz4aebZdevTYxv3ApNobx77WxD73l7V0HouCa0q9IyB9EpZ5Kwj0o+GidRDqQe4hK
1buezm5aWsOYMTLaR9N1YLlwvNdK9tZOWziD4CRlkpbV1koDGM6rFndajPKurIYw6XxSnQrHNDfM
LZ171dnxC7RCyVVM6SyTUBmdSDJHh9AT1assHHnZLCPmerAbhyAHAvFXWTbxETOU7oA/QO0tKsJq
XyGfe2sMKR/twStu3F4WVTozX7+gCnJgC21Vl7El/KzAMPWm7iwgc+B+gIcWtk58G0/V4iNxGpsk
Hm373HPXf4mprvqcL06/B+BtunINWfYxRjVb5Xf8oGwZ7WEmIBPID843ypOGZphaDLASrtvnvtHm
29CWxW7mfca02786ox08QupTPPtj119NcTnvRxS/N/CXmM9UeuZcW6K7oi2ZziMs6Mtkxrz+iOFL
fJI8ZFttVASOmQDr7yLSQu24tvQ9H2r3SsEq8+w32rpFeHuF7PVAEyek83vnuOdg7Ktbw20yQAmy
dzNj7+xJ5tWSAAwPURvX5+p18K030In4MzRrnv2FXxJQZI8YM1YTKbbNQFQy0KlWqTd6e19+7YHW
MqmExloMmR5Dlwco9RRoW47LY7jYBzU54ZXpH4P1+7mZoPMzlilY0DBLpYhM8t61Z3MYdbSDTEhO
iXe2if/klQSYdV37YSK9sIWO/DxkkfdVh9raKm94wyNxsw7jfFKUY95BsYjwaKdnZ0zquc16AOI2
zgK7S3WYhmUjaWJ6dQlE5861m2yCwEFqYU0yg5YduSssfnTo1o+bBJHWZsnkvXQFaLrKjiFfVGf2
srFjKFjUjXOIQnoA3eWRu1kNQU1aw1qTVGkxT/txhrdE6R5XYAn3veNchZlhm5k/DtMx0Do1kU4D
B6SK0FGZU4dX/vg6zlCEnlq1NQO5GxBKbHszO7sWaZ2LkeM4jWcnJJdNc3DcNiubMBOVSAf/uYog
ujFWOyg7VxiB8WAnBztBpp82i6Kp1/fOvpLwCzfj0CUD35XuuDPuLXKkVPQkkdM30pIKYvIcvASV
EETYyRqPZTSms9elRV1cjZ7Y+oLF26oSmyrE6AcktCFAJFcUnwRwuRRCWGk9VTm0MdMuZInt8mQg
YUoE5IWta0h1JbHLbSiQ4KQxZtvpO7iuIke/hNbgscPwtJvuuqp+caN3CN2hdhm8bsunmmdF1VyI
5UwKfUuWIcwDyC2moU2uKkdmhpvovEho5ZROk7CCvksq+5QDDYQZlnshevuIAPJJBQ+W4M9nOcpo
pOXw9kTfPPxQbYGfWU2+z9p9vYwQeq2ROpUXs1d02YDQwYX/0PeFSH1G8rI9YDTq5MqLnhwtqy1d
tsgYN3ICaCK2WblX87ZTtc4p7duLii0G3lROxsshswvNstki7AaYKvtq7AeJqOi9+E11Cdh3tdIC
nwrMRuG4yEpAPHdVNd23xhs2MpD3DYnqdJpG7KlKTBmEZPEa6uILCufpGqVb4qPHmDa2GbLFiS6K
RsOM1i3Yg1AeB+9h6r84klxoCN4ctFvdWXoUG7+ZHsnkpVbdHFrYVKTCcW5t4+gkjsrqzMBsxjR4
Kykdk6LSCS39tQptD/ZINpE9R7sG86qELziZRIkkUCLjwNlVoIijc85oYd9iraCP2reXM6QFhKui
jV5vPTRD4ollwunRQ1s8vpkH6EcOkD8AlqxDTJgSJHcmHUn1RXXkVHt2UsUiA8ytTxYdXwh3geUR
v7dmtPvGGYBLd0hKa8vka+DMJDGkLnawdmD7kXGelZbku0XGO6C5dkhUnyatLuvWeW8bPafCD9g2
0qBKobpO58EbEwtaHYk3jjuo5kQgZbv3JY5oYckXUlTYbAPDh+u+RoxFSQlrjFkNW/jNxxkcVSo8
KeTDIijpyR/LJ0sV1naSIKgK1TaJAB4VjFDvVgiFvkU9XMgy6hKM46wcgaPMLVlcwVdcJNrDN7Dg
IbSxQGI90txCy/hBjYHMVwUSh1nAoRYBT9peb8OYI+k1rsrw5FtkYWCJx5DzPSwAv6TD3D/5fHrm
MvTumaAvi2UPGw3cS9a4Mu2nMYe0fY+R24Ko4uY1d07acrYz6RFtLKjjDvsGWGGPSFBp9XVnWzmp
kMSFEClWVeVmpFIHQks7weF1rDDDS8LCykw03xTEuZYW4KoNI4eWsgurUAlA8VgDHcmsSTkZjCNz
o+ob09gpnJvnzFq6Xdw5D6Dt3CxucEZ5kJIJB9bSPAJfeJT2rRP3+3J5Kyvn1DlLip7stptyqPdk
HUFE618sz2T+JPZRIc4obnJoy6e1o5KgqvYhuy1RS7DZy3vAlH3iJ1EDzePwyR37bEYDCQZDBzpa
qRxlCtUhpvIIbEhj70m3XLdD/ABJkxGqGXHJrup+4/b21vPfQ+Fv3CVzyDnymyQYt67XXiA3OPEW
8nfVRTyCLCy2eppRvpjcAhpU4fRavpZyOyrE2nY8jcNly6cNAxLJDF/9SD971TMf3yDylY6zSeFf
GjZvilh5Z1+V9r1QQ0bA4bWcq96SGbrTaUz4LqiyuXxrepGK6ttiwqSsN1y9Qd8WpUFmKDkqZ9pE
EJyiN70rsyKGLuKUTJAe1bXOoPl3QSnij62yRTTAvTjpem4ASJGTGLvua7dkoYsqxhEHVcgMTzeW
y82CkfGCVKWeLzi05IoOTxga54LBFjiuLgCUZo519HBuFm2RxIN3qCEmRpB/NUjo2xKrdqIbJVla
I1GlwbU7vPrQedJumIxyCwu+LCq9TUSrS2ea0gbmZ9pDZROkSow5RKThCtVlQi2pAwPXFSYzeC6A
bDvP6dN46JO22SBTvvEHPxHlLZKwfIqiLODQMbScbHGrzTBMG67h2QV3tb54orbJR5ObuMlnrMBu
LrJxmXc6loldO1krkJk7+hg4z1MpNvDMScbYArsmOpQMm347WOIhKLo06r2z07SXlj3li+8nvnXS
VGyJFkdtWmwrlklBdgZcOAMtKC+48ViceOAcQkD1MEVwdAygH+mv0ePc+3USeJeN89W2a3he2Vmg
+2t3RNAWz3N/WfZzYspXn0Wbdj7D9iPrF/hcWjWKpyINC7h1jVuH4sCWBt4OFA8vBdG9TAa/i7fo
obSJAOEBqSm/aKEw1rautaVtfd2L6LpS7V1dNDzRwDdvyhF1hFWW8NcEZDJxQb9vp+k8UyPSEZHB
aCRBcDV5oKL8NlB1nsvKHOpuvl28Mj4WtnIT1rX0wKcQQKM7XUTfXGe6EnaGkcWWeJBqBIEbDolI
D1S0tXqDlY1cYSLde2EQaRp8SFU7Qxo0kfdgy6HLQcHd/g8JuSsTtmG7HwohLgzot+cOpPcnyF/a
2xKiHKjFKKH72uu6FeNUbqiq473sWvfKjZb6a2sX0NUe/GZrd4H6pNVrfzf++XcfBT2c1d8DAOoV
5wrXr490fD4shGr4c++5Qssmm0GAukFtqBLe2BH+ceSHYq1PTNTrPRfWdNXZRb/HXdUIXmtNU6zV
DV3rnOJ7yROt1U//vRBqvhdFZK2PirVS8taaCUMz52JZ6yjve0nFh5bckFBWjzZf5Bv8uOo9zrrQ
SkpwKQ5SSAz0aON9lSEy1QSz5vAc2ZW67L2gem2hfX5wCXIGv/ZR7jEhyJXftMVLaZRzP8JB5IZT
Xp9IiVpxtMe71kKJ1nIqzlFAIQq11pZmrTJN5clNAUIsyDsLzLWnBb4qaBwYct3F8/iqWjbd9m78
6FGHQC4N4ZV7TyUmkuBilFetsk+L37lJ303PJmjsxJO8OUKaR6ThVFwaCLh4tMm1gV6i0/pbKFZz
+Oyg3K1hAZ8op0IURYtZyfBx6QTOJXd6avtpwuKEPmWzL6dyxGwROgapWDqomy5sKBOq2/ggUXKH
0E9ypjaPCAitk+fIMa8cXyGYxkMsrymW0y3AvdOZrcUdW8u8cC342Pfab/leB4q1JAQeOz7NlWFH
9b1ihNfcdK7WMrJbC0qAAOczcIvBzbiWm5Cx7K/MWoLaazEKHGP/OqE+5WuhSteSVa/Fq7uWsX/f
mftxPPS9G4kxIXJS+FLCyvqjTnsYE6Zjy+r2BZvjvPTjpzmigOpxb18Fcwh1vrZCOhvc//1l/6L7
9sNlP2TsJGhdwCd0t58HqB32oGRDUFa6KSbhnyCS/6LJ+ecrhR/QICPg34Dc292+quYXUtbboplA
UjHhW1d/dlf2j4XIGgnALcBcdH2WaHN+5Cv/O1JVQzMeuzXiYKtDNnuNQvAbdK/QGo/3E7zCNs0a
rUzj0j2p1xCmSwk/vTWuQRK0/0NB8JcGBXeM4v+Pvf8fZgb/vVnC9p2tbXj58Vf9fzhGWDnw//cx
QvpMX9hb+f7nQcL6E38MEqzwd+BuHODLonXgjUX8xxzBcn5HAx+joFXuGj5fWAd/zBFs73dAQtBP
wlQXAPgV6PfHGCH+Ha1/TEMBtkLvH/DR8JfGCOu6/fehg4EhhERCYKoAooEGzL8OpT/N4OMBoPfR
Aa8fm0cCTtyNcF/qRF5DDRjpnSsuEOpY6lSQQG0DOic66qqHPz2sv2rrr03yDx8COPFVbQDDVRjV
fWii9xGU0whaG7uupsnsaqtLCW2El7NKY7zL0dFDVcinFyzoTm+0mq0dnSKK4Kv6+p62/mdMn395
M/35M4UYNQNeDqTl2tb3/A+z9dgvF0wq23nHeNhZEM6IUFlCqhglnaoG+rTMY4nanYVAeHesS1to
aNpJbYp4zhZopvG9jpd5SCeIDc+blhAo98OGwfeeIURQflsBYRaogRTVYa/KkG/DQKDZ5KnFPHWa
jSfhlOPrzOHKlvQeDPwS5bp9tFNlhCrIYU63sxWTw9kt2mVKiXLjJy1JdOpC8Q7yc/XNDaKqB/kV
CJ1r6LUUZY45vVtlxirnJddRRIJD3zJnShhFoNnV9hBdWPEEjcZ4tm2aLG20lEe7nAO6Zf4y9RvS
o+OUyMgwsNMN4cOh7Rz7LYwKv0X/vYpxSwJnTO54BYUKMRXukMFHrJyTqiA22UxL3INF6KM1jIk9
gyq+0u381g1OlLAJDnelC7OxxIEXQbGxK2qqpKJgCSegVo7AiVD2RHgwFVksY7tJfdhsflX4pWBl
oik9JLNwIN5Eygqfxy/HKd7aI6du4lGL7x0MECBQ6zl6AWo2Wp7Reo9aVKK9hGT+3PUu7mFBv6HH
yGRKSlQvKBqwp5dcsFG8GDl5HFUfKLm7NogWfmpcm/IczVvkEcIX3h79AjNcycFHjyYuREVTp5ud
Syjza4yyMcvfLnqxHntMaHv0tmfiZQVMsPewb2P0NOvS+zILM4kESbM4eZ5oM0ALgiqZ4GP8sCZp
aiMK0lybYnJfhUe9C026pkPDcqb3XtVioCJjDJtSH75wbaaXkFzAbJJ6KeT0HPQKPOMPm76b0ZSp
IQ+cqsWBNZ+HgRoKX0a741TQxUf/dBzA/0cl5CUNpO1QOC62eYHe0Bylo1lIjUYxLromOiNkJsL5
jqsAmyG2CrL1g0mLrTMBL5jN0L7GujZNf4doRngSF2iHJZBwdtpUYfmVTU56T3l3hnelAyW+3kJn
BKccT0oR6CKVkwR1POL9jNnZ3GhkghBFKJJmWFBPUyrsRCLFvOXBUs1p3AUVqlPIqX1Dj9OcDMwX
ukxHioY5nPIY2we+mtC+HQF+26ANJyYkmaM/obepxUlpILiuF2Rv0OpaMIhJwWCOBD4v8x+jCrA8
bVUPnKJEaOZ3BPGwTKOlAiKLq+eKTLfN6KwTpj3mRi/gPk971xgLtgzOqyqKNBAHQHGdcxti1pQs
BHOdJbov9fItBNssdaRV5UtAxUbEc4L0ONPFrOvEx56q2yArY/pm8eU8hHFS4gFpvz4YJTe9CM/c
1umAuJsFdLkO1QSxGHWoC/uOCZJogvLVszA1QSAB5WWDAU1isxqFnrXhFa+zqr6zYnkzAkTEfJXD
Pgh428UcGJ8DbAkwjhNvAtXPnpn9DfJ7yxOo00cHwh9gO1U7nx3YKPHiJgpQEEH3IPNAScbvaU6Y
dR5ECMiQ27uYYlLfu4vgn4jYRDdgeKY0nlv0rUKfJXD1fIwsMHh6L+ZppVnagm5sQ3gq80V1jWHF
DWRE4SIP1Wpl4msWzTLva6hNT1THCTy2vwpqv8OujV/DHANNKe0/StqeB6u7DGkxJsOs2m3HxjZd
JC9S1rfwAPe8y9558ufuqqrtnWF6I1rbejOoUR27TDXqI+hvRIdhAXox6Z2mOcLLRJ7HDouvhRrI
gx3z+4L7F7HsNsS4TYb+6piNHofme2wUFNwCzCp4teRS0Xnvu6wAah7nBuaO17Ki94Vwr30JwE0o
nqdFHUqr4d+Kom9zu6jNl8Ja0HvyaievqO0meh5NIq2h27o+jXNRujd0VDM4qRI4EX0rSyKyroju
yOKgtcfdbVn77NaNWeLA6SGz5lzbNWs3aIKllsu/QaOuzUJP33jc3sQa5Bpug0+LFi1Uv7k77uNF
X0qyuAkJaTaC8sdr8zg3E9iBIo8QViBl7jzYAb0tELHhZgNu5mJAf0WvOLVlq56NqS8C3lw6Xk82
lX6NxJtdxZtBinMsVQodPL2VBcQ+ogI6gbu5UTGCmRyeyGwfG+ZwPD5vB5zgpXTGsEnc2kwvWtc0
DUXtpoG07gmttnLqL8aY6a+LzdEW45Z76kcj8t6axEOBWY83nm2MgMoO1EZm+yZBFo6as+vmTdyj
rwALnMepHL7AIuIURteoKiHw5wXwYighLhxmaEtDh93UObPEoXXQ5Qy9L661nGTroTXUN1GNodQC
EcJq08Q9GpD12OygUX0/tN1pDstLPZbNwXjxk724w7Z2xNwnXllOG6uVfENQJV5bUBN4VxyNqqSp
FVDoBdtAy6dLEcK2CwvvC4iznzHHOEHzuE5Ci99XbmNS5WIihp5zWtbG2/J6qrfD2m7rmuVm8Oa+
xCeHAJ4q5V3PlZ/ACEOjqo2K7o6sgnxN+WRIvO95/QXD8T30Bca8DKYg95k94HT3KYBnfkPSIBid
68WSVxGQDgQ9a8LdHQKru4W5Blr2D3HQpOhH2ejwrzYu9rQdnJ4moo63OFGSyir3VhNXyVw86MDS
+3GQO8Dt9HEi8j5msIKgaKLLhUCFH927DjayVyIsfAzkzJHgyz6kxUFiRG6a1DjvrWA5N4XF2iOl
E3pXjn9nh02HoUl9KIXnpZiw1W+Q9DmOgtHENfPWgs9HBqgMfFIQ6MIWgqm8CunWMWHVJrElyZjW
vXN2NMWZ5M9sSgGCnPOhLGrAIwL7FTd4GQhKtzHMsHCW+/e9W45IXaJvAxFoiLqjY6WluxxaVmwD
09bbNuiPmoMY2Uj7uATkEulY+Oi0+t2ZxVEMY7HtJ3IuyjC6Wti47IbZnBB++6va59CPjRoBP77i
Esxonkyi34C7CjkQ8QC4xsZUi4caMI6hJI/YgDw0BSBjh8NLpFPsp05YAFSiI5n4/Tcpuwxdbgvg
PvgoISnqOEuZiywN5lOtSCooZkJWam83UEYA6zqgjn5uCGuv/JJe8Rqkn0zwGWvNh0NWY71pe869
8jVQ1SlsqnymI7ht4qHH8ZW63rSDIsGb9qneKtvbzrEL/GZvDpLal1zE1VPv1jiOkM2EvJdHizsk
pbARk7Qqn0cvMgj7/t5S0BMZlPEPso2O2ipzcA4yAwGl+7CK/FsNp3WkoUzyh24ZFADnwyILxOyh
eSeSYTbUkK5oIHZTN9fQUqk4PCUwyUlp2Sic0a3rbsG8RirbsaHBuG8KQ51ATGa4CxiNvjThAnAT
a0uZaktGl0LN5FszaGfaWRI73olrheGuO87oAjmk9dJeNv6yp8gYkfZ0dcS3rRXWyLda2cGfmEnz
FEFz5ykKFpQBkBT/UjpRs7Ea1r0Eyure+84s90OBWRHnYwdIgtOZkzu7FDq7WnjAT0BPcUVq8DER
SzMjNE69U+FZRlWbxSr0nsuYIHOPugKz8cAE7r5VxNeoV0Cnz+oWE6UtAIl837MY012PVG6Vdmpu
ioQA+JaDJRzxcx/2kIKawwqtYcAQQy8ZuRxuW6oCsQk9aB9vhmIZnr3FWK+NhSvgeA3rR7v0ojkN
IhEDmI8u/L5vSHupp1hcNrEoWDraXUcuaBzxbgMMRORszaiWW86t+H6CbqFK68ICzb8Es+moIeK2
ADtBpyqdXIIb8g1cBtZpsbtHBlsvaVsqgqcPrATGii2EbfIIypKoaKxIXcWt5siSiVM6qWxJdF2D
gYgUCq0rzNkKiCUnxNKIGUiR+sz3CdYdqxqsZQUVnUePFbA5sgqbvNtQiPbTtq/Ga7iq220mkQRi
phT2dZMZh5YutJmXpUtNQ0b0rauF3IrOfSkq93+xdybLbSNdm76VP3qPCszDsglOIjUPlq0NwpZl
zPOMq+8Hqvq+kmCSaHPXEb2phctOAonMkyfPeYf4Etaytaxb9aKDYaKvMkOobyMt936y0+vaRpGx
cOxYzN3BFgsz+FHHxEU7j/V2U/Vu/DaYJnY9RtvV9TV3Ep1IFcexA7FDCwXbktpQXqpo1QTbvEpa
ejBy2KL9VIZBBqhL7a+RnW5k1GfbnvtpWKgSII20+IEyHV2usOgD4SYLlOhLIjs+zd68qT2g1ZUj
r/SqDFxSjTrDQwqN5HjrSLrzLW4FazGUrZ8stMF03UWokmLbrT/QYfa93P8Rer7sL83UAecQJaGC
jHWrcmlIHVP72ta6Z6wcdE01JInq5gpQU5IsPdcDB9RWIkzg0pFMfwWmvh6+amKoPSCg3YjLKEHV
1c4bhf6k5ZlxtRXAhuTLmHTpUfQz7yEP9OhH3LXaNy+TgA4ITRo3F67iUFZuizp/QwjIF5dCGTsv
hdLQXOtBEP6KDNoTtuanzYuf9Jm+NEQt+kaECqqVyPXGssNIVDnLvI7spNHM/LWJUufNBflED11p
iXuAfbFNGvWpUVETCiuBGJB7PgIaLqAnF/Hx724f9o8W+FYRHEpuccK6oZbc6m7AJXjoAPoJ9eDf
FQi+tzZXLd+3wayVjd1Xev5FC/SiXZtGEH53Cy20bFpW1l7zhr4bWZtgC+tBF7/x+0NA3liRwJ6u
30yqsJRIcC8c/UbRihwptxM4s4LKOc3qutxqSPVcpLpCdKC0tSE2/ZkfKF5340+B+0KZ4x1CO2LX
P5SrWr8yaznVy23AX1lqEsKbhky/4/QLfa6/jr+CpgDqhqN4gUw1e/IrQStIMhBJcDWFIqw5RGlu
mkSY07/yGWf//iuUlsgeqXwBOQcP/OldBBwWssKkOQsGGTSUVdc+NzKtvh1UX33yuT48wpDv/ohs
9v6rCPnybqNXFBn5iCv+MIMRyUJc0d3fDjrXOlpBbsiiS/zvp1/uwBSOlt2WjgXjKFE1qcynvWnV
XYidHqo4/sqQkwD5/C6coZ8emEL4hiwHCIAGUqWTqjxtaM80Gvq5tem1a4xg+kcdUYiLHgjkbeGM
Gh6C82ey2e8ziDoh+CAko7jeT5kClkmvAfX9cisLBlua1Bl8pAoErFWr1elZnLRVxoWIdi6kCOBI
o/7l5P20APBRJo53oUhI3/QwoP6kIsHiAZ6zhLtGrxGqUhKvXPfwcrrl6V///RuCZYd3gl2QCRrq
HYL+YalIft1UAkfjVhwifxdYHbUQv69ncFcHf8UUR6c0Q1VZmZ8XZD50opznZbnti0BaA0b95lph
/OevgiQWQB2dn8B0a7LqXe5JdYCvzjboEq7ulFKfzfIPBdXHlUHUoCwPsFgdiSyTQFiVXd5Dk8LC
S1epeqCddlPHQXuh134403CbsKLef2u0kzYMTIuh5EzfyDfCTExyr9xK3ELbRe6nVIaCtpcWpp5V
D4IqOCoQ0VR/8nqFm1tHLeqnghRdvEi5b+R2aNBanQlpv69XviGtDHjT7AtLmnzLIagqxTf8csuR
98PswW829OF187XX3Tf4VIAqhXwm0rwLEXys1DPrBlRMhPk4VCXorZ8XkFzHUqbVRrHN2K5r1c2G
K6Tfm50sO96uC0r5rijNcCWnlQUe3/MXVhYN+8zz5BtFiYydqXIF8I28vQbkSMVejkE3kGK169xU
5jzrJ33E9x2ty1CkVY5LEyDX54eFI+b3GlozW0ifoyWHm9zEbYGMg1I52ZUFl9+b+Sa/n85ACmRZ
BloAxwC1sM+/qJHpyJrfNdukSuRNkqfWWtLEDDg3ENj3gPFH3cH/u9bf/2s0olFE73j/76Hw/+fy
exKyct/eSUkj82j8J383AE3pr3GfjiqeHIeI9vAJ/u4AGtZf2L4RLfAqQtV/bA3+0wC0/iIg0log
OxgZssTG/3YAtb9oko3pCYxTZGRgjPxJB3CyPIC60rOnM0lwhJdEQvJ5eWQUdmVnRJNKRaPdAYDP
95UuUfsvg7hdf5iVA42+yeL/+7eQPQQJgAU66k+ff8vvojDxjaRDSC3yaFkIydWQZdwemgzQRiDP
OSYcejeUXzDlQrcR5uhk6RudjlackVFyTUsXrBOZehxztqi50c6cYpPI9/5qyCugyzdqB7G5P7+a
6kMVkIGbrlTLsW4loSx+1E5fPxqtLAHdjhznqgjMFIhRUJRzDniHfhxFMWNko41EpMk3pBmDH2cu
dCtuDclWMWjQLZJBTECEYUNEm7O8FbHYugioe7ye/qST0/v9vaF8iSCVJRkyMov+YzqJWayC1Zrc
rWhKxVeyHodbJav9meN7wpgkvCP/jb4kWgzoUcF4nryhEfWR1qdVB8oR0HHaQLQ2MeTbZHEuPxTj
knL9JKNhFfXhrV6CLwVb1t8OAbZLM/H0wBvTFmY9WWi5IPszycmcCuvjLgYFmwt5uETdS7ARPkxn
1Efeh/lwqr2/8Xi+j2bYMOum8iOunHY0MfimstkOwzqWQulyyCMfgJsq9C+A4WJjMbT01tbVoKPv
TLbqPkpmVEkzkz+en9MnQbhZGo0kCEdTvrPqFha8EJ7Eqkt9S7XX/aJWqIIJdee+IhDgLROuGvd/
vK441glIHJGs6imgyDRzyDE0+1f4b/FxLdKH3vozRe6/VxUfEA1dSJS//4hVZUZIFbVZ0WZ3FuHI
RiMenbFggPPoRH+R+Eqg/7xFCnpAXhuOC0ZB8hrmT2BXjh79kZ/J+7twnyMbJPEcYQvTLEhvHb2R
chpuYegsS5OcppBjayaCH1gLCrmEhkHu6LQ4FXQuEH3jwuegh1mieCxJLmT0BCuFp57L4FLrKmGj
G+qc+MCBOI76hcGlfPRwQNr58wwqoVM1flEyg20fr9UoSW23IeaIcTgrhjneBCarnZUAcZdNx7ea
KpdEeaZCBRyaVe1TV15Yia98N81UDZbmUIgU9OBhJJtOaqjkCxSoIjs1+uBNKrPyBvV4J4eilEMZ
N7FY8TanN8WBeRgNR5A4RwIMKYvxHPhwIRuCXvEpclarQqukXdxaCaIPtbVrVdmb+dAH4g8fkpsf
qgsouFDX+vxbVSM2ZdqhW4HIoy0o2Ybz5dEXmp0kupdaSy1QC4xVnHn7UHDmtGp+i7FUktBvJ1dC
YV38TQSwwb29l0yhXLWG5tqD7MSr1FTniknjmfzpU+uUJjhQ+A2gR+aI2Po4ncBGCqPys2o1oD5n
Yw/ZL0BOUPcf3HajmMLq9NeDHP7bD3J6IUmPbAxcaXbq5x9sEbFF0TpIYWwYSmVHXVRjLU9O0SxK
r3IU2zM9+WdGFZYeTthF0NMiwwdPnRmA7vVW9JSFW7Ia1wiD9O5OFutEBmCv15eoOclUkqomfXVc
OsSoY9AZXUcR3UhU28pQWQRepaor/O1rONodeOmF70O3XBipI/lrJwHbsFED1cBRij5TRwU6Vu48
mAm4WZmx+MUITBr0kel4X+M6kmRb9jmMl3Vseu66iqBW2aWk1NIq0MxSfgL921kLydPMYGkkqa8s
sWcNvNsE98h+PySpbt7mne4oq94CJrFo1cB7BWthwX/pAZjQNO1T1PpQ/raBq9cPZScFDyESeK4t
wyiuaAEYVvyQNAEydDEPFGeodKmau8zNhhCRUahxbdWVqmhRlbqb2DUN/hvMAcJqMaRhBkNCoW6M
vFf+PXIiGZE72PiinRn8UOrl9ISwAgm+OxWV6EXh+P1b6cZBagdiVL45kijDBSDoohXqqvBIaB34
mJtaQ7uI+dbaShh7gn3eUJRdhCY+iKDEhly9lms8d/c5ePn0UsO2se4XutlbPl83F5ToOqVdKS7r
RiuUBbU6uYFeGGSQ8BAUpQatZZKyQMuxDi/gbpbihewIyYuuVEMCryOEe5ElhfXDTUvJu5AyOTRW
6RD764Jyd7WjPgI1WqHlWFVw8cAt4XaygjMZmPeNlTfBzqhk4c4U8IdbplhyVQulS8xmiZIKrlFh
Qc5hh1IlhovOLGu8R4vcp0Niutb3TIfTsik67NAWAq6nLbilyhd2TZirBo/fIz6WVJJzRa+od/bw
khC0yIdI2OVMMq3KFmnItaUiPbRXGsTflzJhp152vaPehq6rFDtBzml7KszmY09bLN2ZSV31K2UI
i2qfGmp9E3OHVpduLPku3U0hew4R25BtM3I9Ef2fTr7xG8fHvJ6iE0ylOvlFDtA/E+w8xJQ0r/zm
9ok68iod0D6VXCv62gud3N0UMQJwcBpS/7Wi3g5DJemr72qUaRItHpLrhYM8yq+ICEDjOsqiB1+n
1ELtJQ/AbQTeEGwNr8rXGsgN/aFTBGTgc9MM8N9I+bSrYoTM3OIYOuD6rsqpBGhaqdW1pWWZYGeZ
VlasCLEsa1s0S0Fbio0agzGjw18DURAj8yI1wVvbIkGhhVAe5cJ11UdZ/Wq4OSCTsrMs8Ch6nT1l
qI52Xz03Ke+6BkUCQFXKGCtQ9WH9Zg4APEFjpbP5PA/ZkZ7AhZKRJl5gN4B71wLqfHWpWpXzrJSK
TmnHDSJzDRBd/rtk/f/LCv+Lg/zDGTKqn3ySJ7n/3w//s00T93/2/OdjbeH93/1HpkT9a7zdAlFV
TM1AjOI/xQUke//iUANXbMnjRWW8NP1TXZDlvyAOcCEmwaEFII/Xtn/wxfwvuh+k3KMQOM0AhGP/
QKbkc8Yi4AdLPRBNrEn2IHIEIaXQiHtXo5c47CzyJHnOMeLY4GP28CENojsXJzmuYftW58ZXl18y
371oLHn1Ya4PVCs+JyH/PvuYIX4c3qh6A7FaJDoMD0zgwhHnjI4+39f/HZlZ/ziyKWaBXHs1GuPu
sIKnuGg6dKoGmP/dlawJkK3fznuFCXgZlB1qIAM/VJhXUnFpqHMJ2rGpn6RMaS0Psi+jkl7Du+lk
lY8Kj94c/ugy898J+k3vCt8aAfovE9RBwnsyspla8bgZPqR8/w48yZwhMhG/skzaS+qwVhV3B1MT
ZJqwbo10q4XNTQ2kQOtIejp3yxFzaxTAlCsLiGJ22VnajSvhKR+ZezOvrgJg1bK403UojV2bbU9/
s89XrH8fcXLJSTPNbIwUZZhOC772jgjtC6x2+MtS452kNTNXiSOLe9qrlaJG4nBlhqXkRSGp7IKZ
XXNkZUy7mW4igGYs2fGG+KVHf0Pv1rE5UxQ5sm9GnsTHfeNC3Kp0kYeOa/QolJUxkINJr4Z3Ixby
1pnTzn7XKf33YvDvJ5jsfDy/aJhEg7jXlDe9K/eUW2xw+6semieot3gTCTDcUmMppdEuFbW1K9Ww
D5IVvC/bNbmu9OISuZBl4Tig4EDyGcNNDveWlHPpaRAKXWHlqwkwtXZpIl+3cNpi25EDNXK0ajJh
LcP+HlRhU7iWrTQRnLQvXf+c1dUaCZM9HYIE9LMAcFprvOueCl8tpAszH9bwAUguu+u2w4rS1ND8
2KWpvI5y4KNuRcG12BB4lr6sX5SIv5Zhey3ULw0653rxExLuokGrQKWM5Bg/u4GM3QnswYgXpnof
AOKslOLu9DI/tk4mMTBpA80zh0Dc98lDXrzQJ5PwZzo99nsT+9AHnMS9IEAkuI7YQ3qOAsyAiU8V
YQlAQjSUwbbrL/qqXLnqra96NuT8dZZoK6UHo+57+6yDMqAghxMJj0rhbs2q3oVWsus5y5YCRZu+
bmb2ynjfO/SYkyialG6OvQjruWmyVSt/RatjUfQvNFdtnKqHwQQ5M6vNO777gR+bqlqwLbtBEipx
r5jOc0+LtTSpkBa2QzFjsISLPnqTAoOtpd1UOrjMSpSWrm7sFb8Cz4hwSIUFUy0+uxEMaC/1Fi4L
vpC0faYDKFOgKkTZ1nDIQi3VbvxRWAr5iWBngbQDF4sFNThC4VIqZVvLfkkMUjStTXFjEYQ5tI3a
TuJ0I3dAV3XM/sSHVvpCORVXkoXuPJrhWyqVsDrnCvZHAuDUnMIRzLqt4fLvgRAvArEDWWbPrL5j
Q08juMR9JBYkPiuIZ8+L7PF2Tt3PK3hPadUJgi0VnPsJd/4Xs9+CiwVmpC5lLuRYNy/04bkDDNVL
GseLdBnAr9ZdsHH6Khnp66ef8thDjjWKD9mNngZKbowoWxT6tq7KaSa8nh75yAE2NrM+jmz5QY2x
H3x+ybuEBwcsE6fan3G+leI58+YjwcOYHARZ6wbY+3HIVAIn9pem/a4Ib6ef/ti8TGI/LOQmLHvW
BfqLOUhVbebAPTYrk3iXRVkSZBLj6oQRB1c+qewWOUIUlbdVi4fTD39sXiZxD4POspFKfqR1blP9
Oshf9eCPcEP/PROnxNdUb/UhdXtx7xXLBID3P9KT0EEPCxm+ywMeiEtTuntu5VQdm07cZxLY26DY
JE610vtomYjI/NCtMvxvRYntUAEW6qKUHDtI1ce2qkAHuzY+h0sJKSO0XQDwhdum8ddWqe18NV5q
crF2HWDMQ74R4tbOQxRjCv3Cr29Lv7trjGuZLnsZfy9R/RD6i0qzodxf+O4K/EDmPqtuMJPTHVlU
04Kt0BgdktcGSVEBjiyH1COcOfIk1uhZX2IMGY+XlPugv1TSOQbkkfU6lUvOPNQBVUkf9nFJha0N
1yIKUJ5+1zkm+HBxeXrBHpuYSawAvj0IshMSKr2NIF8U6sxGOPb04+99iG41mG52HAlA6KPP4l4O
wfPQ/+rdehHGc2CXY88+iRQqajWaHzjDPnJfUclz8sQ+b1KmoQLlilaOOakLbzUSGP4Mp/nfLTxt
abSdB2oGWb69DrlEl9pln3g3wpxV27HpmCQz1LmLUoGJsUctY1k1ayX9B1ZyNEQciWrapFzuhqKT
iqE17FPnoUTiQ3XIwoGznp7tI0tlahRLm9lVi74g2afibISPnXjrwf8IOLPl9ufp3zj2BpNdiiVU
XBvd+BvFtlKfjLBc4MA68wJHJn6qIuynUUFBlZ0KSzBnj87d8Y+NO9mbHlp+lRkzbv09Qmp7Lj06
Nuz45x+2ZlaZgg+2fNhD3vb6lTMsT8/xsXEn25EmjosaNo+LUDZV8YdSnzn5jn28yXYUZOqt9Tiw
69404p3EHUyZsc489syT85pCOH3zlrlIUFDFaiq9P28uJntRtsoAGAaPbHGvGbaadl5kmgJpXIhY
bpWNz+ttjPt0zmP2yDSo433/w5IAKVVirsiwoX8Fga8ZNmdNw1TBPMxJEouScWP3rlNe8vbtvHEn
uXMFw8bB2JvIb3zvwisPdtB5A0+2nIhQgApvYNiD4aXN6YVnTsQ48R8mmI7H4ODbNOxV/UEeHqq5
C+yR2KlO9pznt31iVExEkN3pYXVXQ23tWhf3AfOiwyzqvFmZbEC38hxQ8PyKJ3oQmHcpqnznjTzZ
f1lT5s1QZuJ+8FZVf9F159Uvpx3l2ENT2A8VFnS0Rfo3mNWb5nsdyJWnaPpayII6Vxm359KAeKl7
XhapTDagMkj0G0PiRRvvEnXtnHlpGEXYP667toolGp1Wt4/bpZZse2FmRRwpnEyh9+hZpDR1mYfB
+t4Wv9A72vSQlRQU56ziUXXztV/dnrVEpqY8oVRITlMYA/dkSkn1o5T8OD3wkWNFmezJOG8zA17v
AL+RHpoobpCLSzJtfXr0IyF1arSHErsViS65HrIOtjTylF/OG3iyGRFeV7LEYOqbYqUbWzwSzht3
shWrBAqX05kkp4a5GOjNnvvAk7OwVzCDIZEh9mW3qCPV9Yxg25EZnoI4CgVIv+Hx/RIPvz/0Sfpg
ZnUfWRnvhqcfonWhuqVijdHDUovFSBCtEXF056LpBC//32sAwkGfNqVoyK1rjgmYFLyUvXfrWaP5
4rpH6RPo8srSnkaGdx6Wtiskix6ddVe6j6RNr64VIbOlXtz6vjvzrhOc0b9PMzlLfUBjglLwNGVj
2A6K0SrkVXSl60oFoO8jUuHbtXFPa/q8mD92Qz/GJPR8+YU46vdO5N2ik3FTzAT9Y59tsqG7ptC8
LOJNjHoTgJBInRsP1b7T2+PY4Mrnp65KWlf1uNoqRbLzKFyb4oMvyDNfQR532YGD5b1f9mHJRXCc
irKQu71cUEtpukWN7GECl9RLXxzksQX0+l1Z2Ml9vQf8jHRHsMxw/GlVRFgyY4F38TqV/Os0waQE
lnhoiLsKtczTL39sq01iw6BLJZJTbGFPRIc/uOj6ucvfsZEnwaHDXi0iWSHq9LaUXiTGTDQ78rmm
3vTqkDplHTKuL+2QBFyoeNaIXj8zH+9b9cDnmnpyQkfvE32MaW0Jegttg7AH6gEFOQPGJQ+bLlB+
WcGz2FiroPmRGI+qvNHgoWuJvkzynxGo3UZd99mzOsQrqMAw+sNNJuvLYNAQzlEusvKLJtyf/nrj
Tj70sJN4A5Ef8Y427vejdiNioWWbLWIJ5UXQS6d/4chXfMfbfVi9tHvQjFDEfp+q6SKIfvXVeTFe
msSKSNMyzxeTfi/S2+NicubV+l3478MDD1h0uX1G1Q5O9ChxhmFHsTlvLiaBwo+yTuoCZrvHUiBE
xHnmKx6bY/lzAMIZcyiKWiIAGSjCQ+M3ke4675En2xvPNKhdOWBAnaZnsaifzxt2sretBl1qHUTX
fiiX8q1brM4adirKKNDzBZOq9vsWUYDrs4edpOBWEFag45xu3zwOfvMji8rX0897JBRNbQozLXOr
oqLR2hTbQPjWQZx3lOi8i4M4Ob3rIAMo13b9Htl+eobFeUnmFHTc9KTGacKwnY9ewWJOpfTIGh5B
Vx+P/s6pXD4fwyqX2n0w53V5bNTJjkPB38+QlSF7927Rd3yJBOTiZr7duFYPxM6pnWChK//sOgft
a6n5ZnE0a5Wdp85aHy4EfFTc0r0TUYIRCsSjU/DCsBs98610EkTVkGh2HgQhW6fp3jLvWLh2T4ND
fgyLZx32cF+BOA4QC00TJEDyiw6ORRK8toVwoUn91nS2Wn1ftTvd3GbWhROYFabWOuQb1NsK1e5z
BbWdVVyhNTWIi1gskF2QbMF7KsSvp2fg2OROYkMFSx25g7bfgxstdUzPlqfHfefHHprZSXTADN3P
e1fs9i64Gt14cD0XNKu4jtuvjoDq0s8oehPih7x91poXl/Tn9O8efh/TmtSyvQ7l/wT9wT2wcjha
aj/DhD827iR8hH4ropQmUHH43qRQqM86TX4jZUMNRjIY5ZN9+AthN0C+p2fhcEqAkMPnjciJh+v1
+FWd4FknmYuGe11/ddrzmvtcZj6Pr8SDC5Wdx06dL4iL+OpMKXhMWX5fNLAuP4+rq1miy8XQ0dpO
Fg1SiQ3gCTW415JvTTyXjB/7lJN4YkWVQgZOERClLLdZONny9KQfPggAg35++NwQy6ZQx28Zb+An
LILEAhU/11w69tSTjRr2Zh3rIU+NC0aVXiAhdPqp3ysWh+Z8slERPgBTVtUkd86l5Cp3cr9zEYB0
+kfRe/IAYw0q1hCNto7S4NaHZClI15IlIDTjLYIy32pesdXUfpfQuFTccJVn9VJMjTsJ2LQgcEvJ
FmnyVmfbAuFDgNaJVGKO49uDi3Ae8nenXwOW0uG1M8U0qo3UmAjpUowu9SXMklWdqUuTnnOb/wwc
yU6pL4Fspz0c255ormItXwydtww7TODMBcz2i45svyyum6wFkpZgl1SvBT3ahhzshb6SxQEwjwtK
DYFFoFuZnFzqCQLoOCGkBOwwwpHmqVN/KrjpBOFXIxMeVKlZa3J8k4Y/xOqLUcursksXnqstdEHH
vwK1PKgBvfqKXLvnCSBa9HWV3nreM256pppfSc2w7LBhMrWLRGRPDHcNWlZlhaIeXkuFhgyB+aRk
8bLovkcRFq3ityhBb0msaMWjJ4+gqNCreGyUNkK0Czd+GrRbI5VtJzQ2GtYoieks22g1iE9Ob6LN
pa5CUbvWzS+mchlihdD31tLqrZXRbgQHT7RAvDUD3UZPbVXIEjJTv6A9g7l/UarwtlQQVMrL82Lu
O3zwYxavOm6aa2OXRbHpkKEBP7NWxj1zYMkbk71EU9lEcYhcO8seU/PS/JleFu4CKVkf1ylp64bI
q89sryOrcgrr8DUXzSKNm6QT7aBbwT/a6Hhnn36R90bLgReZYjsaSahTy+RFREFa6MV3gzSj/xUp
l1n0GKUXVn3hKHdV5NqW8Vq6D0iM7qLyQQjXo3Jk7hl2oyO8hvKkpV5xadqaUf6ADfbWkyg9GJ5t
ZtnCMe8LN/2CC0kURYg/6utYlmwZRLVgwUsLN2DQWuB19UpGclhGllmVd17wxTfuEndTGRshm8Md
HomBU5hHpRqd0wsiCwJSjCPQBb+bmcjDC2IqROREhV8gRkTssHBAuS2ax9PjHvn6o4Hpx4QYwwDJ
z8fCilleBgUiGVuhm8HqHi7R/8ZDBR6ea33MUdmEKlDBnznibVB+FokXrBsidq/nu9acI4gfSSim
cGZHCdO+dfpuHzq3WvlYhFcqAqhVM/Myx4Yf5+/DTjclH2e7lDPI8btFIfirrH8pLd/Wkdg7/SWO
ZBZTaDP8KTGsx4xFTPYQTxeWeeGUO5auHs68w5HFaU7SCjmp8KuvOKC5qin1Oprz5z427iStkCI/
UkJoQvtQW3ceXikzUfDYuJMg2KInjcYCFU89vOiQztRmrqzHvuUkn0iyrJASDDf3FFSXOHsCn47t
Ur2tqaPNfMwja38KtS2EulHNsd3a5l+i/EUVrotwVMIt6fO4C7EfAcdzicWRaZriWFM9rIUkoETV
VYkt1+YGoNl5UWcqqFP3eZqoXtnv8TR0/X0w1208staNSfYvhZHSe2NX0K/KK6ntsS9Fta+WmJ1o
JyKFfnpLKeMKPHD6TIGoeupXTSQT3QyUfwV4KsqlheDRIN4OaWX3UbrJrB+oQwhg6U1/q6B8KpY3
GlT2Nh8WgTla1K6dQlqIeOi1gr9BstbusuExy58QKt8MfrAwk7cwvhKQjxf8Yp0Xtqmb69PPf6TK
i7LR56jTYfKjmAU7K6mwAsALD33/oOaOHTerxPuBvSZpjoxNICoX2R1yyJF+Z5g/igzzSI66IAZ1
PCA4Heb7gbqagM5kg94pQm+lh8P4l7hfxsZcBD5ylBiT8NJ1ArKeFQ1HNVy21bLZKMFZRVgEaj5P
gwmbXqjHQ8pFSwUSaIDs9+kZPrJ39ElYdyp4cV4+LhDzNUlvEVw9PS4WEYeXnj75dEMlevWAce++
oFkio//rFvdh+4LAbZFQJ+vdl9HFPspe7jAcw53OUHdR9kVyX5S8h5EQ2DnFDmMQN6rs227/q8Wq
QAy+RshSwRoApvYN+fVlFK3KfBNgIaDi/9YaDfZm2qox1IXuSuigQizp8BsQLqNij/y6GN9L2ZUW
77PkShyuIm1f9W8VelnqWhK+6eGDP9wKZQlbvHosRdDnotDj6+TeG+iOLsxCeg7VkPvdrtC/9e2N
i0K8Zr5UxWWBIH3znES5bzuetRqychUPv4zqXq0KXDKuBh3fB5ULCsaSkmbnirFEiWPhKeWVV6F1
WT0a/aOf3crtY97eDzV66e6tmGAofZk7F6JwHSZbjBOz/KbPHwJ1ryu7wTeX3uAuDW8f5Pj5tjch
YrRD8RSq+0z5WcLb1aWd3zsbPxgpyz8RsV2JqnFj5uVzD+nJ05+9Fjs34Y5HV+ufp7/8se8+2QWN
q+BAJJKoQSwJqmtfOHMPTA5ZNUZcNcV4Yd/KkFGuhrlQ/N5TPhAjp5jQHDIIwqodA4vOmrYoCqPW
0nPu3FhYeNpTJCEA/TV4/uasteFSML4J2qsT4s5lXljms+6/4QN9nxXRnSZstSbcesaDFGAjyu00
dSHYnQeMQmricwyAr440iwQKw8lQRTX2ojuzVcdM98D7T7Gl+eArQQAzBpNrjV770ss3TfeETDdy
sgjvnBdophhTP1fCuigr8vec/vmS+8lZy20qiGLqSaIa2YgUCHF5WEbN8vS42jivh6ZlEnPDSE/+
Btggr7IogmRlGd+9Zi1zpCQCWg/SPZo/ivGa9ztceRD7rZdtuosT/BKKrdHBl4Wabig0JxsHqZQf
RX9NSSMyu0WVi7CalmpyLZTX2EYW0gqbtYXoRCtf/iVbAe7jb4KZXdRJcj26e0TSLuwE2zGHtes3
iyF7KoubyFlV9RUK+ppyrWnw4rUzv9TkSLB0oZewTx32eX6P0hJaNGcOPDkRggZdaNVlBUvoJr/W
/kyScCTgaJOAg6yJIsRjDUIU0GnXvzpUrk6vgWMjT0JOb0aZUGPMvFdeBVe67oxiBvR6JFOYOiol
yEWJLe54+xLt/oSbsqc/Nvj+nn7sd43JQ0t3Eiq8xMNyQlO5Cgr5ovCMvdpCpoqwxS2rau0qbyYN
TCfBRWOU1YjDiHRFRBY7D66rTOZoFl7Q7X6zBPG82D0FzQ5A12NIDv0+1qufyrOnqD9Pv+qRLzSF
zbqtE+JXhQmCZuGri9v48rxxx7z9w23XNWU/UwrGrUlnvaX3dt6wk5jiC7SrghB8jKw/F+LuTFCy
OVUuTJVYz4WUx411lEjWOOnOPO+RIKiO8/5hHhoxQNgciYt9haKHgVu7pT+ZmEhlyWU4+kI1v5Ke
i0W1DHLBVr07Cpl2gIOI2d0n5qsXaNB6e/i+8k0awEKJvuIf+9BCo6wiByvLJyeG0SdtOvzCxCrd
lqMgyddBvh7SWzffRNG2ljZDw229umnLr4orXsy82OHgPkXtBnIkKnnGhKkvSrbL59Qdjy3HScAo
+y4YEJ2nwBDeuM1GLGf2z5Hr4jtx7MNn8BolkCpJoY+v3rRaj/QMrh0WFtO+ao4mbD/Pm5VJ3HDx
m6sh4xGWUPtvjGpdGo9njTxF7eLroKHcNO6nbluXy1nNySMTPkXtCqnjDvgecaSIl/XXdo7vcGS+
p6DdTlFqdzAa0O3Fow63N0npkT7V7iotH86bkEkkULDw0UW3pjZYxVd1SQm2nknnjpwtU7Sulvdo
1ck8u658y3G9lJXLwrRmjpZj8z3++YeFqGiJiqAVgw/aqu7XpTgz7rGHnpzhcqa6Ve6Tg2rBN936
FdFOKQxvdd5cT3al7+DY18oskhw2tmOrcw99bDIm5TlDJG82UlAP1Vrttkk2F3QPxyZlsgs7q4+Q
6OZxDee7K12q7nm9milaF6ujwsrR29pzMVTEVZ2f97xTrK45dFSCRKzDBGkpY6bzZ3KO/4HFmlOQ
bm9A7FSMgIrzxrltns5aC1NxWr/WChEbZJyVLovVnODHkYUwxdO2yKMOkfr3k1L2Of2k73XvA1nc
e2Hlw15zyoQ7gNR1+1bL7CDEp2iI9R+tVNupWu6iuLQTZxQoXgeRYoeI0Pgx3U9crUzzNkMMaVHq
6SblhhHcCYDVkuQqT77E2ddIdbeYXy19bVj6bvsKWG6VIxJhREgvOLWtVeVgR4q8+z+cncly3DgT
rd/lri8jOJNY3A3HmgeV5g1DlixwAgeAIEg+/T3Vq+76LStCi3a3w26KxSISicyT5xOwPHCKB784
lZg44WtnPFgmSihHkApT2TlgjT3B1XzNLJSnS3jVN2GjL+Dp5A7kr25thDpGY8JJ94Ch7NZZxdZj
KzY5eFLONHd7MRzA5d34Qzpkd9OEgso2pytRm6kpJCDykwmpKzzsULiMuqw4LardFlo8u2oFphF4
V7MCzXJZk1atCWlS+NulV9/zRpF7UrgOGGnUXbVW/bPjwK12qqVL4WWqRauoirI2AA7y79/0F8FP
vwl+vY63fPJwGiiGnTCfXa+C88QPRQm38ilCZdE1FlZn53xI8zKz+5/d9E3wE12ll0O9YLpiTkbf
iG35zPFS/f3iXywo/SYECsbV7JgU2wzmGMuosL9pfPz5ScPY67/bF2cz70YDTzofU2TisMBOrlnU
32/6H63t/y5YMLJvrl7UfICBEvYZWDYulhENV/qb/sjzFhA88NLkFAiDRoyZ8KT81NznDrrXSmSp
PY5nAI6/uZE/Pz3vFiNR+vB5LF0Eet1/1tpH9rOcBdaw//18hV4YhELtsDW7R9C+LPmzb9u8ef8N
KSagIRA+rYQ+zL/+/m38+SEAI/7fm21hoG3lpEBTKKH7+Zv35/pJ//cbho3nfy9qi470csznrQcc
n42a9jJAIaO50P59E/W9L37CzZvvwPq0Vz1GM6zMTRrYIOnOFNXI9gtxX8/PP3o2t9L8ArJSeyrx
wOt1v/9hj+JWkF8ZIH1UVw0ojB4eevxDLz+72+uj+tc+qAnYYtuow29LQGWYdddhuOLvV/5zOADI
5r9X7qXik44J5O3A1xKwwB5aClZ+N6LwxRt4q5yHvs+cDIn7bgREORfAlb7Zh7667esP/NcDMb1l
zumE6Fh6r722nP0anqNmzb55Kl/d981yZFkvFKhtIAsuRzEfwEH8+9O+Btk/LJ5/MC7/um1tbif4
I6OXmvkZiKrodXK4aGKKhmVVqOl6xM0CdOm7v/+0L9StvnGzVikcht1RoCts5enSkWhoXydU2hx9
SlUtUhvEQFhJxh3vUZRFV0aeYBb+95/91RO8WcSW2yrgzhB7qju0bL6JDP9Mdv7h+d2q7jmAvox0
CD6NT7e5jIcKODPfOTaoqGcwSO5nDo9gJ+6QO82sjXXwWxtt3dlQnTRNCso5Zk5ecAWQJtPKf2T6
cWk3FcW88vhY+nJNMZWSQUEIbNQvNb5V4lJdgUegkY7J5PkhJx+a95215D+DHn/6ODe7ZcmsubEc
vmwtA7WezRUw3nYsVrBAg5fzFiocu1rP1RHTC0xc/ZTPhfnNu/FFkL2dByhzByPPJU6bLN9LWsCq
di3Mp5pslf/DvurtVMAMysiA9wCSkMflrkp+9F7dzgRwXoKSafnTtq7wXXrxOH+35mFgb/5xeXq3
gmFbQXNTtw2yWzhQgwlstr9ctaP6sy/eFdSFzFrR8Vh1JGy8tzGnaLpvoCGBJygPZeUF47jK6c7v
JniVPSnvyXc3ynjGGxsAV5j6RhsJDbOMsFsj+skQO89aW/hf5KnJoKh3QmnxdGllqkHg17or+Luu
BMzQhnxD8E/t3k12tulItzX4u0fGoAC50rWMIJvgtWL/bh2xNr17jfuHdoCK0j6gxB77jp9Oepea
BVwg2iIa2/lumcyo6jZDdlIG7Ot9N8qaLAIdLeTaKvNwtHI7zH/7AJc2+5b0Eb1ytQUNMSof8fKO
oTDBFqBS4V42UnWXd3riaI9N97vzDDS08TsCoitMnv06NrNLQzdw1N5mqkgm67QsOwibw6aPYNca
eNq+bTejbYS5ssJh/Jy1nZmDAmms7JImoNrjaaoAqPa4z37r6k1NfgC/+GA2yk+wllfuCHqzVLGm
H8Ce1FUZ875dVQbMzGc+BSCmBeOsr6dFpLMOS0Ptt2LTaUbU7ZvPXt9UA0jD/itA4PDLblHCTRz0
0krziXVbon4X+loUj2ZbhjosxYc8j2btMPljCo7ro8juKmj4OWd3QCHnMxYwULE4UibwQ4gUGO2O
/FRtFzVDh5lFM9WdEyllUFiHvl4CDWEpUHNiUJLUFMgEj1+N1gMtA5OZDLjv96rcg8GdAtcTdph+
MKYu8oslsr0LqmaoGAVi8tNsHkJZ1CFBn840t5xXwVj99vriYC+wz8I0p7IOsJEOfAEIK4EEmrzV
Uwr9cQTcVLoAjedJFmMjhRpE6FFPYjsu7YtjngS5p9P9WO7G+jTOyYTfDtf/drSrnSToknCWfOiq
A35t8Ot4T1IZL32CzikncVjlUYm6OVMDauepMHlg4pw9jocROpQc/Tv3wPi2N5+HuYeqBoEYBtzm
i6jeLfHq++mYvczZiyE/a/yZZ6QVrO8KD+bntbavy7is99nympmr0oFOmAEEcZrqY1cfzHqNdDrU
8EANkmF2GWrMKFN7xva8iJV+RwodNuvQzGiHDFqKMu9ifT6ijpNQrV/1gEAL9jyWDfYXTEohu+Cv
rFw3ku+zeoZR4ZToZpMMPcQVGHrJNbLym2nF7OMCj5xBOzjjXrlDOAzgHmOkmr35zn0zt5EHyvLM
5T0s6yPAXEK45O2RJ8WDcWQUNyw2fAHouHpa2rUzTMkIQDWI3S7tgbXe8AbAcrykGjzkJ0QdzcgC
cm3M9omJQORh1q8EPdKuIMnGI1dlFUgBLqkJgckyhb4pYIefWhkoj1hTeS33pDg59tHTT8yHLjuC
IB09MUPm8E548/jZMKcdtc27qYYKxbIDrXosUVddoHRq0NvFOd1vLtVQrAjXIthHxDBIbTT0h6HC
reUd6z74BAaP72zKug0yq0wt6y7zGUC8PGg1mISgQTIJC0pzFZjMwXlURkTdEzIHnbBjr39xeYXJ
VujPOxoNdHqoUUyRLY9K4wJf3sCxVcDJgxTQQGHt+dSOSD4BUnCo8AQIewPpHk76XgjP/BV6/KEG
pw8wiTTL2blQ+rf8wTagyxPFaqrXDubOvTHCvAGEVlXELYDLL5n5KAt+MGE9CZYrZMh5aFpdAml9
3IlXOqLu0ohnrk+/DCj6PKLtJ4FNoFnqq3dm2LoMgGQJSinY2Naw5jgxjRVmEPTupYUEHmDqQIdI
QtZO1PlX76YKOPH7uW8CIrNkmmXElwLYBCcp57Wohy3AyFfKgoYSsZs202UZMZZaxo3c1uJZ2UfZ
P7omBvjPWvOEEqrWbRwkPPgbE3Cylvba5GeFN6jPQOiFSP8KQy4hqa+so4E3xpQX2qInb9LEHdOc
x357LBUKVY9lcbGxWPJmQKt+k5lki+ZY2JAycqvXqe02CNYEM2caeNGtrUN/bcSdfjcaZlpi5xut
B8u7WwTElnVUK0ye9U9thllPUuEnrRXdt00b272NsloegyN1X1ivDd8YoFNYeRcxDdU4jJdBpQUH
Wk29iu7DMdeWQNLXrVvn3NF3YxFYETuY6KzKfjXUv4xhU+KWWrqBWGrtjgMywu3omEFW3qs51UYZ
zdkjFERGa0TENkHVTnQP2qvifcKQHVFnR0RUXEj/zP2ETUdQT6RZrIfhDsUebKH1rN4X2wB8vYxN
TUvrBW/Ri9u8CZylcoOjSOdtRoTYsoOhQrk2S0xV75vGgKtCi+SLryhIYKxN6vnQgl7bN4heeSSM
k1G1aQM32F4sSeaVgUFpXDgnDAOua3pYUMGuxUppv114GEK0A9g9jJBR+OQhyoQ4GTlw6IPRf9A0
c9gxElzjzdKKMBPDvcQmL86sSmZ6tK0IMNYcY5ZekepWis0Y2rGwKrqgqCPdeNP11WRuHfthkUfD
fjTqk1VLtMfOPRjPOQaYpR1k5nH0/cRADwo+GCW2Q5U/DTTiYJBJClOHu2J80LD3cR9O6kMH/+OF
o3iLn4HRD9LQI6XQUpfalg9vdNSwMO1AjXxtyiwqISxr9XgkSMjGldfKvQ/yOR9YaPvIC5b+aPIM
kIbsUDP0IZC1sKqKYC8c0mGN8Hzwuq1EdGo7wB0pDXMiUk05oekppFqwVW3G2MRovOwuRKNJNe5L
JVLSaHDIkwEpEsyRnXIUr3KB8izavkX+qc978MdZ+xtWkZpxqvPNIC8Zk4HTvwxLFlNxKnrE4Gnf
FY9LAUvchUfgJA0oW9vFi2BPpZlUCnZzMpGYr/ErRDCK7V2WiQevllYBdF1+8nKFQaWwaAq8RB5Y
TjBGQQSYngi5r73VMhx6p436wklruW0JOxidOlQUOi0YAwEGt+vhKTZAb68V2F9AoMDJ6Dcml9Op
FXdd34ddlkXFUqf52L0PU7+aZOzhQ2eEg8Td75hScMY9IzlEKPATqG3c+s1kLXgxRTQPWgScXmKY
91D/BA1oI4u/G51fprFm2fW5WieRmcGINSSGajvgEbg4YRQgQ5Uj/KTTRu+SpnpfsL8xZC8LcnrL
Rw0CL7GFDLu38kRVTmTOvzRscC7cgCU/zPStRTKtw6HCy1cLnnLTizB3lqN0QPWw7esCILlcUUH2
AwadLOfD4yKpPD+mGqbCsmY9zHpgcQBH8N6UXbuqjdep6SK3BswbNhB7A3CNzDFjPhSJUbjxKFac
99FUY5hQu3phbCq5r1x5Kd1P1z5l7l3FTkhAByFS3qp4qbaEQl5i9GFbrmASE7oS2INFIr5jGoXt
a8OJQLkJmOvs7Ra4+B65YWuuWDcHYmFpW2Nj6+tU9BgHA1PEBXHDRHgGtydtpImxKjsdnQ9F4PU3
o/Ewet2T5R2s6aGbn5EzrEZdvQIGgR9vbakBNvaUIbgp6LfeZzDrqROXKMUu7mEavQDAoHCSeBmR
lnf9eCpYHQKW2igR+UCsyG4INSRU0p0g0lY4EEyp4T3lzEoW2ezGxgnmfIK9U3/mcKvMuXGyHWw5
Sgair7am1eAs4MW03BZ9lKEWQWoSitEPewaTMNdGRbgNyILshvuhKLzQ09c9R7ZY4QIMD4WLyKmS
xZvgKt2dZnnsuybpKrEHQjIEdGgFGXmowf3Cx0U96DPKDkbRLpg8vb+yumo3wvDbwmNetGVHGujH
bOelRkDlsNcxkBQt5ueAQT83A+arZWuh1s5Uhz0miCaCDB9GNKZTxxab7qpFpQ0Wp9+OMGGRwYhM
fqryk29M+2WA+Ybl6OHQfLheezSLLW/fhJXFrm9i81KRC1a0B2iOmR9Eixknf9tVWgAT6hhOejjb
Ys6tTWFtHGSfANNE2fAoXbLS+yaBffnWIht8jtp4yp08zeeETLFlgbcI26HRSmfm/y5HWOWAK195
U5TTqLtOTO+kGpJ2TgbvCMJW4GOqr1EQqkt56DsvdtWdac7pgBpQq/sBnPiSqQAot2O7foAgkkPC
6uPg2EWmm6M59jDgiEjdR5q3YQ9xPDLHkmaxT9u4WDyMq6r16PefHrzBAwVYGyKc2HfdBe4tgWue
ZVv8YnZ+mhFpMAXZ9GmxACat7xiDL/K0a4wRyR3swA1E7UJMzZrBWGaw2gPxtw7mxGCwEyi3wcxW
C3Wyv8q6O8H3irqIjs8F+QVjvi7oYORZFTm2NJyAigESfkRxeAJb0jgoH3WehdMQiLzE0Nuo4tZe
wWPAM6wIayvtlocG05IUG6+jLrBRjDsfVuVZe6+c6V6Hf7esqxBNHww2psJIa6C4u0ULqmneEU3F
o/ISsCIgFAilyuI+l4Fb3hu0jgBHDOcZ5wkcJFW5hApLcMqaWC6PnkBKwOyQue6KlAY2dKKlDUSQ
DKGyGuC9z6cTsbC7GsYQ9U72uPAqZE5+WGwSmfpar6oT6T/9HrggDHAKa4oWjCcv0JpPkx0CtRTM
vjjY8/1iHRuVbZfBjM0O69HZkuy84FCe50OaEZyCaR+Zgx2CM5OCBQb8xLjrWvvThis9XPr79jRY
idccqLGBJ3RAjBezeBzz80jygAw7xC2o2Xmx70uUNXoJJXTiwlofoLJ7LS/DLDPDqq1PaHMhfwAe
yu9SdyZnq8xX2UzWQ0WBbVaJQ82PChmqO+Y75T3OY49uFTIGwlCCWYKCWwlhIIJhNLapEDxcLQVW
caNDiiXGGQdyFBjg2wZzaDOwLDjwMBp0OEugyZu4mbbN3IOFk4bw0ExW99JbwKfBsd9brJRa+9HF
AO7Vy76dgtrlsUnawPG7sEK0M23jWGj5XqFlrPTIxiiYhkyHUcwomZFmAjQwu6+T/0nqfNuLKjCK
X0NTPKArc0RVBOYNxqbJscPV0jv4Nr8XQ5ZCbofTwslv22OXn8vp7nowDRmS4WKwwlLt6wYNZs/c
u2oOfXtAerbgXLSlLj904O7NyxtsEUOvsQKz0eLFfy1RU1RYRagbQY9b52iRj0tQo0PcvLY1xtav
lZz8buBvJco14KUjM6ujnn6CfoG6Fg0F1pqAUf1svU0QRpro+rrkPfPyiw/WJxJoR/orV+Ko0lu7
vLKizgXQ5jpKw+OcOSkjMcedeeqz9dxAE97K6Q6oOIYGvnpYiafUX+WNB1brGBKtSFyU3uzRxgEf
awJYgMHHjPZ0DTxriwIL3z05w1PmcgTZzwWBc8DIZ5nRA9PGFUXSWoNBII0KCuQSSLr6c+pECGk6
4APna1nEwD6m7OFSmiu/P6DphikYWJs1v4v+jYhsW+hDavTYd4z5BERW7NWf2pI6zEnMbF37VjqB
fpUvPNXx1pYW8s/JWTnIHnA2Nqwlzmdg15RurXvPx7m2jUpGV6weTw15bQx5aFGNchwrkCNydaof
FtzagPFWARRD4T2zZaN7TyMkOlT73c4nlDVm/+JEVayKD276O4KqUOUdZkGSCjlVoypMeb+azhvL
NgqVdr5SQ5MKOxGYRdaqfYVMbhTPZbNuUcSwZezo+6wYgPfqkZ//amCkXOZu0GEx8cJOluVzQsKy
4HQ5wYzbErvKUHGPAnEJUyUH406or0G2rcAp1544jC1l1RxKxOm+BjyB1esc3MSaLIFRQo7WnZtx
iiqg7FqcS5cpYjhpQ/u9o6O/83JrBXIuNmkakOmVDXKrZ8euKDCJf2ypH2m9jAbyZgsbrlnFvkTr
Qsf9Ut3F0x/Xg10dNadHZvzJ/BEU1TEee2R/rYiqcYxGWoDrk6Fc+QB62Yr4qY8elwuqT+HVW8Yf
AbsOyYLcqnW20sdIjY5K7nA9Rzr7Pp83RISYCwi5B226y0KthrREsHCGTp1U9q6bEMQJD9xcxG07
odRkYPhBhQxZwdTbqNhBiArgSj/iBewNzL1gUhmZE29/C9k8evRqTV8e6ezFOrCW1CWR02cR6xT+
qozysg9zU+2UjxeFVTs6HwBwuyv76cSnBpP2CGKllthGkY5thjoAZvsbtaoQqrj36oEh30P/AiAb
5umQhoBsmJuIG+7TgLksQzPOvU0eHbi6oDrxgCndEF7v+34hD1Wj1rYw9oM97udsSgWktDoq26a2
ZjVs91GAvP710taQjTexN5VBPWprbIfmzHOcMZGO0XE/zL+mO3+wtsMwvJgKUhQTp1CZqYQC4Bm4
rYN5YO2SS5TYwDcMDBRHnNw86dxH9ssXbPDwZPDGYqVm/q6TLmXAJ/Y6RvaYvWGGFg+to6WKvS6Z
vXUgN5gdoEuq2ATzEBNQGP4HMHBuXyYBUXQ/H8zMiJpx18KkY3qxvCmosnuHPlNONrKrtvC2e8kX
RG6iUr7MoVNigbhP/gjcjfHZj089+Bx27gEPCojOkMV51cXMVEfB6ynw3PwOhxKoA6KxwUGdPOeD
vwFC8G1SkO667X7unbVRcThK6FoVlN6AlhT6UDgIKQSiqoQOXuH9mmNla6HX7zRD7SyOZzxf6Lzz
teNU4itbiZzloU4fQFttXaT5ZACmwIdXhdm6ke1wwFwWPez52YGHm9RKiiTKCZfscNcXy2dnpx3v
gFLRUH0TOGcQPiQK5/6cPOj8zivbs9b3ManMTSNm1K/7RMDWh1pQQ00XgnRV9GTDOxNnM7xh/khg
GNQFbvGqxIWhcJERc6MPHiqbYMYP3EHOtLSRZh/Kak0h2r5W6xLK25Vpnu3lkEOL7ysVtYA0xFbd
15BT3zkUYyxj8+ZfJxsrmeTERBNMJtffAxaTWOhV9fj3gCbB9ffXWdGsXeIFyaAy/KDDmNpQNNdz
D9yScGEmDaSINTwl7asee63DrsXqdwMSBrHkZw+0RM3JUUt1PqeshbsQrGgE80MXqNDFPWGcMarQ
1qm2iqEIw5FKTxa/iNZLJ8UDha5zNukJlag/kSMF2lSH6EXqfTjM8gKUy1tHMH/AQRxlrxlartOn
w++97H2R2CY1LwFgNe1tlIPh9TF2H15333sbRkbsuSLmaj/lTSJkEVvy6Ppa4uGvd8tvnI7j0ek2
UshUEDuC2StmKEiABGA7SHCk9j0vUzq/NvM6d7bMBO6+2RH3sddF3CkjoIseaagalHrs65jVNMyw
cD2M5r8JvPsdSrwGemwmQR7eomA8Y5bCgOrLyNNC48/FaD52yqmxHFWK0tcd8zdat6o8GqthPTvL
m460E/BPGE1hAJKuM7XK+n4lNRh7NnqSF6hSSZlkhpPoWAgzHrbMP6aqeSsEwwqrI81V2Go//HkK
28l/LCzYTBKvuvilERoVxPQa9GdLae5hCJPQykBuvRnVFtvGGi94OnB9zQ3EgWr8dBGlWtGtFuOe
Al3i4v57PP25kCgxZl40+/bbMIxQyhVnQt3AGrFHOw3ctFoUkJalWTWjzyJPt6NpOQMUZIQE5b5p
muPGKnZwbTmDGbNTotr57rLKC3OdafpKb3yc6uxdXjRnA0KuYRBphjPByOykr8aVPYI8graFUe+p
9VABO1q+k/K9VG8UW4ABb5NqN1hvrUKpfThS56Dc84gzWwOvYIpKJAommlbH1fJeiicyP1Xyc8K4
VTMf7HGFGj5kgrqfoIJq5U7sVhhT2F/b19ygGME8oaFo8AZXOFHz7KMqQ/S1Nmwmda74nnYHu94b
+b4w9vr8PplXP+8LXsNo7KpEatoZpqANQtOil2GdYTC5UvNzjsFO4R1G51hfd8D7Pq/uZhcH0p7F
dT+GeBgfbfvOnaSzIG8U2HHBKM9IPBUhIpEPB5f84iLfdVCEb3J4fILfa3XhAmkKDAI3no0DGGZl
rQ3AuNfj5UxOlXbkEtWjZq9l1t1i8Z2DLY3aaAWuYEuO1lsqHIwNI/tfTo5aZ+wTJqWQW+yk/m5o
dGWBZ92pfVnGQnucigc+ASm8QamggWtUpa4+NWJrOmlnkYi18wbH/9q/ft9b6VkHrTiI4ejYsC5B
txfNNIrq5VZVm0b61ku5mCmmi7Z1+2pOZGfJO1tM8GJudLjRkDfZyqMD0mBExjdHfxxyI8FJK6Gk
APEQuKshboZfiPnnhZKVrVn7qz1OLc9+/sQkhO3yQSseGfpFw8XvorLzN3a+8ZGar2zvQ1MX56Up
1xoXsZjtVOgHgx0xyo+2RihSf4TclMY0g2GPsO5nZoQ14rHKery3B6sez0V18EQewyA9rc3sxc3P
OSKC7sDgBzkiGgY4+PlF0HgpX+M4w1w7lP5FavVas3D+0fGDOpCZ7qGUjHWJqqR26egHo+yd9G28
jGSnW3TrmsvO7NB6FgL8Ww/aXhiw1sjDSeHHDsJ30Scumo8goRSoAlwqHEntpkwU0Ll88GXMc+iW
cisyxwdwAeETLNBz3urDu8lVAt1UYKL0UaOQ4TA9GgztMnUfGL/qBWoZHf6kKR+kai++vBj6d5jv
P+tfvFuPMDungksFoWANqnCD/v033mNfXfdGmVROrMX+h+v6IunJvvN+pIz3bm3B9KLQW2fGdUs0
MuVK/6lg8kaC1ABhZnY+FGAzh5k0vqJvlFRfDPh55EZgRFlvTQPTsClZ7rosXkdtjA3XwB6Ljqxp
p1PVh7Q2E0Z+AxJ+qXMRdKi/UsIjipH35pdbVd/cyxffya2nF6b8nbq8fsbeQWsqqn72Vd/a8oyV
cv2qxVeis8OMVhYa4D/R0Hj+jZrQX1wyFoxhYghg+DIGrvvv1/2zNNS7td8pLO5XmYn5Zmw2jcNS
yz/g2B5k9fKN+OcLg2rPv8oB39/uioaK//d/jP9b6HTQxkJTcDFFua4P5TKktEOOjeb4aKy9Ug8m
DQxCy1rjxLgtHCe2zadsrpGGHhuC3sqIOIzKiJG1B52Px4F9Y/v95a1dX45/3Vo9VoueUyiOGare
wMViVn0F7wHadbtKfqAHve7lqhkeoPax3X0HC3UXLhZa78HGoQpqnCFwEgIVcJexe9P52fiud2v3
g6+jRTGBwKaWRag5g5T696/6q1f+qqD616ftfSaF0KF0HdCanc3f8me+7Ffe9H8urFreenzBhe1U
GwIwfH52vzfRwlOVYWvEhWWjGeoWjqHRj6576/HjcbvqVcFxu7MZUagPHZRBfnbpG3EgiHhms0hM
IjbDVq+TYvpZpL/188mBE2joOM9b4315aj/+frPWn/WE3v+4+RSm5jmzh3BsQ50FmcfoXN1oUT6Z
AIdH4ftYMAspYHYm2rVnDWMQjv6iqned/YIWhKbt7HJTIJvoSmCxTHuNTkRSgZTbLx/NCFtZNR2u
3flCJ+loPOvZ29jfEVNPXe0+pyMEURtjcWE/jMXEjLu/f6zrs/5fgabn3cQbzyxzw0TFf1urywyv
EsVHsBiEerG6/q3o8BHzbPrZK3rr8zNXDnPrHq+SVx4Xnnj+498/wxdL9daSx2ps2Rh2gWhPd215
PSv8/bpfRHvvJgS4tuzgtYlnM2otAjEojFqGwpIPAvh3BrH/vJN/ev430WAsdUvvHayB0szDpTk3
7U6379vxdagJqowZGsjr0dqJdufVr404Yltvm6de0yB0qwJUMVG6rsO2f2fjK9EumfdUmC/Aq7sz
CrYgaoCELq5dSw02OxSlnbZO2v63hT4pSNiu2WE7fyiqR6eIoGUOfLRsSpIaMF/y+jwcvL0pU0+d
dNQR9V9FeXaMd7K8oPocjvnRmE6Le2WxnRgnB41vp/JQtJAdtD2ajK8d6jtuz0+0saCLhIKH3sHO
0OcLGLvtZbL1qGOPY7bpoc8mGyq/mfr+QhPueTeR0MVQ2FBKeBJdvTlwGITwCa0aeGvOEwr9LsSP
JHSoAeJGG3U4CdsovhOa/8h+DmTZ/4Z3MZFWUxj02k79nmYr9Z2U+ouX/NZz0WypnWvQD2zlp3/f
fbOnfxXUbg0X50Jr/bGHXL8ZnxzgRSEFRXkshOuWTTH5K1COkzyZqBEZsxvo+gLCNDoS1Is6sc6r
NU77akidekbREA8bXQ3PMfe0XZ71QhyJ3UBt4J79Jo/gLJgaKC5Phbumy4pRK8xZsZtRT66sHQOb
pbC+m+z+6lldF/S/9u7BrlWzVAZygg0cCNTPXGi8WxutUaCbzXNctjigG1d855jy50kP79ZD6wob
qBjDG5M5aMt9YHBi5fIf7oWu9d9HUQgleQ/vuW2xwIMhZuU3iepXN30TGw2NYeK6w3VzykIyotIB
MYn6GTvRu3Vr0oHrYLqEabnxju7oz04bt95KQjMbUU+YFfGes3v319/3iC9etVtfpcqlQhsh07l6
k4gyEj88cd06KblKtJm6PoHleTl85/TxxYbm3ByLmIRPu50x5HKkTzmBHh0aJE+HTMIfop89j5ul
Z5cIKKq2pm37KqPm988uepOklHBj1gsfLxt/7r0YVZyfXfb6nf4rTDBe4NDdIk+EihFtLvLy98t+
9ZRvlpzpUK4p08QRzpIrDwJgRrvQE1Zq1d8Z8H71I25WX2XCW9OHEhe+8mhK/P7/1J3XcuTamaVf
pUP3OA2zYXZHSxGTSJ9MerJI3iBIFgveezz9fCidnmblKZLTipiLuZAUJZJAJsw2/7/WtzrrKiKo
XsZfkIs+WOqekotaNQoMRWsYP8f+bPC7hUz6g0M5c9QvMfP8a8v0n0yud5c/SkRvDTHkXD1FZr6V
jb/+/AZ88E6egoj0UnTtWGt46u/9W+Vfe7BPIUSWyGnYqrQITM3bUdTH0/75p/1gJP3JlH53GSzP
B70571bCeBsjcmJ9lQfZ6vODf3QpTl5HXRIpnOJ2nKu1fbcbjX/xapy8kcUYmVTGucR1vR5nvfji
88/7wZN3iiICYVDq8MNGIuEQBTeA62M0c1flGK08MX1xkg/eHnH6glqx4zcRJ6EsOus66C8IVF9G
/a9NNOLk7TRM8kL8GqaDVdbhwhLaMkdu+PkF+uiGnuwXfNPR4tbhhpoeNDjID1+smj867smi2YEn
no4jn1k3l/2rEm0+/7g/d8e/2d+cMoFE05sylv1wUPGEjTABIzRpg38WQWdVhu+T36F4xFdU49UY
y6UyqFi4dhaaS1VfWLSzkhw114WlOwiAsXmUwSYqDJqe6aaf7kQ2zp3+Q+DoLmLJmQ5qFMGdTMXK
Ga1NPlGVNTaa1S0pmLkChIaXvczuCCVWkSo8TWyySHM4swD2DVNyEGqDVPOmRtodWvTPocmm9jMt
+pXGLsun1GfRcgmSbDMlw05vqlUD38/JlspknSX+uJMRP27fTJqpzd2k+esAZ1KXXtbw/D1x7ego
E1IdP+odADvUBS+fX2bTnu//767zSS0Fq7CmsTbtIXc3eG3vveHORG+kIKDMnZt85Pp4T32kbHRp
7EbZrJu42o+1RQ9jbzcjffl+m9rHzINcjj5VQC4fJK3yYtE53+eqRJzvKxszkZ5vZgTJYKxiZAC+
ukcquPEFhh1+Ok4XZfw90p+xPuBwuM1oHGZiO9F7Htr1INCxTD54w2VfpssQnXfYv+b4vkAYuaKu
FwliYXsY8AFthRatY7obE6KkhEa9+Z3UaKs/GO1jl8hN6vQbM6BIgkJ7fMn1l4ikkqHfRegytIsm
WSsS3Q0921Jzq2I36D8o07u91d7FdXZRKM1hjGkqdXQqMSnXRu5WSMo8NCaxAQO2vx9rlNLd5Yhk
3k+5EtG5TU8OgxoaKShoIdh9pb2ugxINmNgmgXCHUbnOGzSfz5o2Llo2m0WQr+Mpvh/I/07C+3wa
Vnl1MKx1rtKrh+fYatXS5od9ej8Rhdyb/ZWCg7wU/LEedihkFXVpIBhvR33Ba1BY53CwFkOxtYpm
UdVXBGi4WdiuDPGalGfmaC4jK3ONXvuW1SU2RTTpfKouNF4sMO5ETW1DCXW979q1OpFsjSclDerr
oSxm9Zdh1tdj1ywdnBStrizRbWyG8BLdtJ1mqwRAua1obh92uw4Vvm8nLrGSU0HsRDDtFAxW4pyA
vWWCHF2aMUEZjqvxEUxOXaJk6XykWHODcaULbym8aqd59brrLUincq9h9ZTegKcqXQV2s23ptTVh
sEoQK8TVsCmtH03nrcNQbjPYmnpgvGY+0mkMWj4NWidVV1aoL7PkZqyMGRHjWgpo3yo5T/TvoX05
YmWgSOpSDkGaKsnPS13HbndNYLrj7DucPMRED4ksrpwJJhMdFHOh4EdQlKOMmmNB47ccVql4GInf
ncIzG/xdu2UjdEm97MKZ+jNNXmvB2+Dj1tSQJBQo283cHcSt2vd7GW+oKNEX9TYmegtOvRj8NV06
GByuRIOOLEjWRDgce01FLpYhwixXfTLdtg6GoBLZqCoWGXdMZN+q4ZvKk4g0aqBJ4HWem3o5Uql0
UfuKW40wSIh9maS9MPpvcI/rMHDjAYtJijJ1Ste9sVeROVhNgJyNrmWB2jfBBPCcxwa2wl0ZGYvA
NshJBPOX4myszsJxWEOBAj24iuKbOHUQDrx1hrMgoUar90qGOZ060dBxwzvLNeAFGeq1iesa4w74
cB18Vm0+1Xm6DuhmONFtOl7XKgJzX7rcDDRWBx3HsMzQ20ueY4qRTfxNSSvIRAZeDH2b9M6Vb8qb
zj4g30qRPRfhvodoXgxrq7KOLQO0XT8oCZ7AGK9oWC/VAlhzxNIK4hZtE9SzSRCvkuZhMHk/W2Q6
JI50xhvERldXMWCNYlmYzyXq1ma4b4Zso4Y2vder2AGb6WwRB2lN7LYB2ZGz+bGL9/l0oTGFaeG3
ukUVHz1LS2yLwkJuWG2lrVKd6xY5Vs7E7BaKykuH4efCSq/ymMd4MBcOun5Vbkd59Gzi2mobYnTu
ds2do6HeRGO/zOPgTY2SvR/cpPTXeZfmCbE3EUDZ30SfMURmq6nxv3l0uxpkwalMj5b/5PhI4Xng
GvRzPfkwixHRUMErqjr3EUqPjAidPJ4urVK9S9HEjyn24iFjXI7kU6owIgZDXG2SwVpazeBWJrVn
s8ofq87adeoZotQAWgyMB6zDEEitbG2Eh6Z70apjmBx19dHph3WUMysPNCXrGZnbH3TBtP99bMpd
XRibOLpGa7gavezIDsAV3DfSYKr4xixgMmMDbCT62obmkZduNVseK/3YVS8lHXm/dxvg9VYDx9Av
VqOzM6thUdp3jfNEbWkZhd2ytO7N9Idh3XTRI7lhS4GVxGfR0WYvNj6GieQdvbavquiyqIlL8W+i
6j4N17xRm97jaGYSHv14vOzJBAuVfdzbaOkYgdHgwlZ16bhgxDPLRRzVeIKdfZ2pbp8iHkjraNVG
117eHLoMnwZaHAuZd4l202JlwmbKkvLRG6/VOEOHi4DFD2796YaPsVQRHalO92J03lmlXinirg83
DTVhrFRD2O8SZW971ITlMaaFVCBin3Ep6Wi/tjkzTveW480Lx2SdtsNZY2N1k7y/5YMntd0Q0GWt
UXYqPKyJquKX8RYmTbo50lYJB5bCPQu1a7P9iqD3AdPCPmW8BYQnehhi+oMcz5taW4aMzXWFM7z8
Ifpok7G0ahC6hFVGCBR2dvwDpP+ufEtx+wDvW/hj0tPr2GNy826qNF2mps86T1/mvJ5RTt3R2TVt
h+gKw3vYuFWgbKs2RxUu8WreyARlaJavrQZRFcLgz5dcwvxgyfyzpvpu45Y3QRsXQUelt0OvmOB6
B15TXgV6u62VchkyGOM03vbGpiymM0d7rJzvaGAXemIt7bxbBBPeS4xYBSqPITJxZF+QMLKYsEX0
EwZSZVWK9oCsMByuoiJZFSDnrfiyzTCtRvqhnrWEBQtUWn2NwBVvF26S3cbaVQP4YGr6pZMbK9Ub
l+xVv6eYUGU8rUMfKhVNg/GKwPR1jpEz3PX4xMLm0kTFZIxkEKl3HWhGGzNJ5B2T4BUprVl0+966
jpinoj5b+ewlndY+RjGKNKr5HisrDGz0GfKYmMQe63S9hxSkLdIyxFK+rrDc93SnK0RBDAdT9TSV
B5g/rISwK9v5N1UBfU0pccbQtsqZWfrXDQPXiBNgqNeyPErzvKqWTXil59NWjXYj973GzeX5qIqV
fGvovos4jXXB3is2XrLT+9q1rGA5MZyZNnpOzBaOQJytFSvhXGQMymrZLvQmZxRH8omRyHgW7XWf
Xgf4z6jC5nOpOrwqEMpBzJCVXIcxC1Bno1j41Az1LEzOJ+WJKQNFZr80WDkV3fUY0Sf116p3nJg8
q/LGmZylr2+UYdFf2/WxHKaFN/da1IM/XenZra1dmnG1Iux4IWiSh+2xtR9qfJnJbmBYs1gumxpP
8qyLhycQc9+n8MkBNhFj+69vvP5eVa8C/6WrDmH0zcNbHfIspDx/hnle+C+ywkvFgaPbvArnxGvW
Ggy4DtZ9WlrkK3i+cxngwhlsdMsEoa1ajIhVqt4OyVVOX90meQCh7cpJ9Z3UtbVjedeEcq9ieSAI
w4mrdVEgv9f1syYPdhm7Hw+JeJ5YKKe4PXKkXVDe5/VT6t3U4Z2Wyj0mIYCAxq03tA+KWhwSXunc
fp2s4aoj+5PkBWLelhnBZzX1pza/FQ0jhIqRIcj3HupPI+QC4JYOFf8GgZdbYxPtVCaB8SpPPaLK
hkXnnY+kdxYo3cpnT7vu9HxRYcSQNvwCcWcCqE1D3LJqfCaKuy7ZtMNDFI/LvN2DK5uDQlm2osIS
DIyaccx4FY3iitThBS8ZHnh8zEQ38LI/a9F1y/JC5e7LO/xd5I40/XPlHQy6wvol5RKW+ysdIXEz
HU1xFnbDxnHkEgJIox5G5o9UPEU4HQZ5L5w3jUg/K8xXfpdf28K/yzBrh2BGYKA0YOCXrYc0PmAG
itl/+rC9N/yfWgLUYQw2qfbqNePKGVgGoAp3K7EVwWbsS5zsB40mZmKx962/xVGOITpGN9diagfD
0NV3jlIf1JzQmDJo2DNb3nZieZ239UMAINuSLR6sYCMkIAO6RBYexK5B55k2Kx/XQS3KW6uVO5j6
5z2ufntE1ZosUwt8mobxTpNuT8RONG/Fe5ZCuP9b69LE/B9457OLBniK56ybQdKbYxj3cSsDFkin
YI2hqWQP0M+LOWL1pDKsA+S+mT8sHUwTdr0P1TM9vx8ooBnJiFFkcmOPFTleDs1yrouJnJD5fspx
k3XbutvNk5CelD9CkWwjz3CxnLtOhSFC3IyUEFKqTQqWrCnxlxg+QFbswhYZtLUdhn0dORe2SDHW
hkfDAJKbICosm1XgbyKgK06dXnua2DQ4YfyqPfeEsYebthkDpFM9YW/VsJ2Es7Nb9VAnPI+MSA4g
5t58VLD9eBkDVH3tI/Cvqqeu8tZ2ir75lsyeYvTOxsy+SeJ+qzkoDwHhfDGdfVA/OCkU4lziYuCZ
PowYC/FFB9Xb5wf+yZv7XWXipFTYa53VC70cDk7b3DGYnXtgegaLdagBGIKMqJH1v5Mi+nTewDWw
BrFczGWHSdEu4sHZqfV0Hzg/IumfS+/H5x9qPvfvPtM8pb+buqtJlujnLbBhiVjELIJmiXJf5MvP
D/+T/va7459UGEXsdF2Z0NIrVGPZTOpd7+8znaii/keo3PitRmN+p/UojZt9z5zYjtF5Yp+XX8bv
/gTy/e4TnNQgAZTnFs8g35A6yoTDXh9T/CDlCiXZ3uslrgtSJvOLgRyFEKdzzVyV6swy2VlTHJC6
DlAVHF3912r9xknZMsAIFsY0xg+BstH6uyn8or7I7PrBrTwpXNpWhn+D+eqA+X5RkrFLNQ5f4hZp
xA2bZ8wh2YEFEFEeiZvR9c/C1zIBVK8t1am+yZlRpkAsS0xqzAUrgVV6wLeQZGx/r7ri0fDF2rTa
tZjEPii6VaA8ChTiueFcyPyhLzp39MNVmt6Xk+32MW64YlfXZ954nzXlErqRxBGrNRdVFLkpUJGK
QnPpXRrO3mE0ZUxzC+sM519ZfovVlvIabJuGz4ChjNG9zjEExZNrF4+gQhIPN9u+6SByq0tUIG1q
s3jEJq803wIGygHH0ZCncyXB9ZR6MVMGyrZgVfEcBywWY4S6ADSSBmdo4Bwba9gpAkX/TOpYOcmZ
VFeYWMWEXbE8D/JdPXquSYlQpw4xGOk2AsQVsy3IG8z02k4U8QKgGx7VfLyLmnxZtcEOYCqkrUfb
YNke7uJyX1BiI2op9J+n4UeW+4cCo08ZoJ/GxQihRTc2Zn8mwVXn5BrQIjubpvC8CkNmY9btzKq9
FvGupEt/wAHeY2f0N97aNzVoUza3Guvr8BgJ/ZjlP4y83CbOuEza2d2/L4LbsJoe457Fj4Vv0NJW
bDndImTGwaZXZ7ddfNTjI0JR4E5etJbji5Fqq1GNru3mTQavQg+WRQ88LrUpfETsteJFpavukG2V
4rqxi+VkFD/6Ots2ysSe7dEWB4Tk2F2bs9QwVvBM2MgLF6rSorPSywkzeY/fqOqGdZ97FJCSMwxv
PxPG/SB5dBAWBEm+aouHmAJxO9srASnaU0QZyT6k2nkwHRtWj9Xo35nKtzGqDjJ7swNctWa6HIxy
NeIraHt5LgJj3/jGS2hQgUC4IdU3pTPwHhOrVZtgawuC1r9F+Lagi7XFWsLXyFJxGdnqF32QD5o5
+smcUsZRxyPj9aw6OqqGN4MfLBUHCUmAO276SuHwwVh+yuWG1prpQIT6QxPfpcQMm/WZxNb6+Uj+
wR7vFM8tp4xNCiupQ65uI5/AvGH8av/4+3FLP5kibF8LBZXd/jDUx7a7YQb44sAfdLdOmbiWNPI+
s6mUt+AhOm+CDAZEjrDjTP1qevug2fBTIfxu+jTtLKnjyeTG4uQo4oYMQYty2T4CWRJGd4G6GTOH
cSZ0pXDcz+/ER7f5ZJzPJk21x/lrVcGzYc8rQzx9IAA+P/oHF+0UluvEQZBOLffZN1WSyA+D3mBA
BULXf//8BD8f+t9MyKfk3MhrUNKaBjOgNc4j9S6swvO4EC+aT5GeaN6QkbXRXu1uYHubnKfeg1Ox
JZmT8DDcQVlatgXgMH/cxgU7WjV/kVa6a/Bb0rxbV522iqLkkLGa/uITf3SXT5RsqjX6qlcMtBpx
GFoBbQUrP+uTmzh47IsHf2igrPmPE0guAfRDxjB9bAWkWbNQelRdBdbOGjOSk6u0lJ4z5TUCAv/5
Z/votTzpdtVepEGXc6glojtkEhmpD35+ZHN+/353n+bB7N2zXbIP1lrBk9Bk0WVqjpsy9Vey6Xe6
NW5ybGmKVizqPFkCrofyA40jy+8lBiGNorafbZ2odyPrSYtQUubGnm7TwgvQpEZubr/4ESN3fFPO
oBLKmprGMoNMUBWHcA8Lyq/Baakg3bx4WzvNyggeY+85NosV/rhtMcb3+ThsY+TGSXhp0MzPiFlt
5ZPnCbeWmywE/TANL2IQ16RGUyUwvrgqH70eJyP5GMvAL0HyH7QkpwiSuAPAYMLe6OT+qV//99fh
P/y3/PKfl7j+x3/y79e8GKvQD5qTf/7jGL5WeZ3/aP5z/rP/82u//tE/zp87jO/56e/88icc+c8z
L5+b51/+ga8sbMar9q0ar/GjJ83Pw/MZ59/8v/3hv739PMrtWLz9/W+veZs189GAaGZ/+/NHu+9/
/xuX69/fH/3PH50/p/zV/0pensnZOvn9t+e6+fvfdO0P1bQNTdVUYdiqNnuD+rf5J5r8Q0c5YElL
6lIa2qwazPKqCf7+N6H/YVmqdFRdF/yvYTOE1nk7/8iQfwC4kDS/NMOyNYcf/dfn+uXO/Ped+res
TS/zMGuwn/w6FNu6Rj4hgjGT9q/QrX9CZt+/Km0ZllkDA8uLgu4qzpoECkYXKas8KWgUvbsof578
/cl04y+nkyrAWqEKx+JSGKdzcWmmEaLUGFlylYuHSTbhi4pKmTZn3eZHRxHt7K/MQqAbuNZfaiOl
0Jn4enc+RqMFiSFLmA0JB4kuiC/3k5Uf1DSaZFtEV6IVlrYMGitUXc+Q6aEWTZqzYi8A/bQqTJKQ
jiY1BAvcfuz59FPE6FFU6yy9IjXY06hqIqZP782gAqKqVZFxFVtVfin7tOOzlLz5fhwSXQrjSHQY
xp3wofIKnwojwcYQM1oJLkpEtHe9sCjmziXrGgrjnv4kDcUuYerYwX0tTSxgqpbA/hmyFFCsaSqK
6k5KY6SUOmzFdp246M79Ksm/1YOXHvK+iK79zGYTGBmj6NxEy4p20fRl67lqJ3SFXkBZXnadrfvY
kkete4vsGFl2o03Nk59L8yLwAjgS41CZkILBnYOcSXS8kQncA1eZsvIeY/oQbpU67cgujP3xyo6b
LF1mo85Q4RRK+agL6X0L5ZDkNDgc6h5mpiL78EkdHl2DFumTQDQMMTzQnG/62A0GjuwmfUnTMezX
RPA0c/GyhtFbqw44jMGX2lWv+DCLRWOypLUnrb2KesOiMte3BHQbbYiZtLFFp276wWpbFyaUc+Cp
LeiLVaO8dRwd2E6eMtczeBewRy3Ftp6CwULykDa6eFZShKNuMkWGT/V9hMWSVWOJLoA2V1TNWMBW
Tg2gjLAFzZWKusOFqzr6nVCRyrno25x1V5ZTsGl8Cu0YQvrxril6sLhmJiLQAsLqLjovYK9adym+
Ki/ITUra0l5nVq4NG6MR1VsI5DfD6kVZPwbjl5w5VdBLV68c67sPvQmuUjKqt5mv1+FSDapqWo24
WtWtpuKNDbSkax9Eb+Jn1cdgxsUxOOqrJLb7J2JRhxKXskVPqsor+BOwRJlKBKIDot1EL9NdOpI0
u7ME9RoobLry4kSWHSyBQdYoWizbM9m2htS31MCLmmXskOqzGLQEfFUbKOWNUZkMDkY1G/01YxAU
M2OhD65nZ6yq67IfXhwSdmbabswWq2DJEa+6yYCxUCoh4FOV2Y+urhbXKdAoq/8hW2ini95JeJv5
GLemQWVja4VBba90TRcAWRQKeW6vjhLcRJo02lqXfQuFqDIAg4ZllQMWc+KjbeaFsYiVwTlPB2CU
q2Ayy++T0bWTq3laa0EPlfm4qmyAsYXlkLLYq35urwKUrk/92NDW09vCq5aU9YEDiMk33nrDTJtj
VIx2vR6KCsg1CGLwtlKZ/Nsg6WcGypBV2dqEoPiaBBPN5LZLVQOsSI2xMx86p18kVUDf0KjnWGuB
kv5pspSqWRpRpV80lj3e22Gt3hZJl137MohpI1eAeEyZmNrcjdRLiHKGnf5zRfj/YIq+KN6ym6Z6
e2uOz8X/BxO1Nu+WPp6q98/FrxP7z9//51StmcYf0mGWZtr6c4rW9T+kIXRVMH+b1rwx/a8Z2vzD
pIKl2Y5jGKr60wP45wytq38IXbcNqeqONFSLef1/MEMbP3e//72MxQ5pSAevMyuEeUVg/TQXv5uj
s7FGC9vRYmZJoB8csvQWUewRnB2qw3pOWoaZSGelbfo7R/bnzFLeuKkeITAvE9PahX0OQ+AZ29ZC
tds3iEA9kYSzjWYf0yZfT8l0PhjZEy8/09aV1HG8jHZPm4BF4jQoKT6RdFj6qum5Scia1Ev7DIhz
9Cwihml7UkBV+1W6EAKWT5GmwBUm+rWODAw3oSMYJg8EYdAJivTv/jim5ONWvJD+Re03dLvyV3ib
6jodMWlOBi+fX9zoKqTMNmCiayppgFrWvzn5SCkHnZaM7eBcSQICxfMu+VZHWXo0ag1ycdVs4svo
0nLktpH+2ZQChQZmGqs7OR262L+GjuTghUIRl1UazFjCeleT7z8AIZpAijETY/pHhW33kBs2NkQX
IV1prKMAkoBcOKN4hSRVrNPAhPZU91AhCEdwTSYCD5Sqv+vnCCzFjsxFH+Zo2Sxko4pr6a8R+hig
KppqZItpQJ4WDqRClDXdI3rnQK/sxvhRkPx24U8t5TfFEA9KpTynBqDu1EZdIWpVc1N/ijbSSL9H
de1RRfP0FUNhvhgZsDb6DPwQXle5WUcgjTflr107OMuJ6Z9SXlTv6xHi3WCVhM0KswfjjNhGzdTw
mPZ1T6IDXh+pVTpipLq8bZIqumgdIg/hWsDHmlspYVc5lELjB78EuWkryUuXqBSlwWavUXZBnO6i
Fr1flzxYQmos0bX0PK95bNuifEq60QP7QYtfK5vxzMBjBbkuf9GEhiV+tB+zxK+5jE7umqXUV5Ex
g6obECF6Yt5w82DokXW2B/oUQR+yhq0t7avRxDOcFMQslyJX3c4c8xsPwstmiOWdaahgqlMaxF6k
Q5NpM7GE5VODxwi9S7WhV1UHozhkovcfjd606cZBACsz4IVoZcDjq2kbPrcWxruxmx/yltR2u8xw
UiUU+oxMRSPij/k+qjMbnZQHPbWrWVCVjsGkCGkPG5s48yLEVt6AGiVAokQmQsvt62PWLQqzg+Lb
3SqMStRq0Fu7H54Mu2NqGVQtmwkUStx7+Uqr1X7h2OtQWyO4o/mmxRPQKH0ILhRu5CrE2LR0FPqp
ceggFZvyaKlLyD21YvO+agJtJqV2t/ZSKsQ5dUTW0jSQBTGlWhWXD0mgoRzQJum2KqYw3U6qg1YP
FA4iB6VVOLb6kt1L7+Y5sHOuA0UBa0pWXTA0bmRCg3bCpN1B8GISQ4ayGFrPXzV+buwGCVhI6QrN
HY3Uo95u0LPpIn9p+91dNsy84864h64OfUaT41448y57sL7FjU7qbK6BFrbDHzRS62UDrtXtTb6O
0o4XWVUg5VQo4MsK7WJg8yYLFiT072FagQqL2KJLDe2Z5WzGfCaEVnl5TMAK7ioZjUuzpRkcakO6
0juPGroEtBQQ07LP8oz3xO7hA/k+S7G0Z/FS8v5mMbqD0acIa6Xhc69gG4pjO8f+6HHtlWpcOyz8
t7qXoMxsp0dHQBuLhIRN002UTwfWRXGPWMExzHxVFdAGOwQl6xL/6Bc7rl8twf+cOqRmWbrF7KU5
p9YmJStwfhtVdmlL45DSrTB5E9TCWUolvfMsv6Gj630hP9eYb9+VXTipaUqDc6KRY4tnnJ407omc
K4cBtu4sEylRK0JNiqPvDRkSDjV7cs5Ug27plcH7BKLri2LXrwWl+fSorjSNSVnTHOMvXry4UItW
8zz1MmIrUC8iHsR3C4bfbGNPNrGOYbG3YY1oWQYLA+enfvvdfDwq6BurwjYuqzh6UsLooTQEQtDG
+KIy9mulhi9iqZbKe+k4ONU5zUmFrExS6vhlYl5m1UYbST3YFbTig2D7+df5y/VivystDbiobc+n
PKkReqhZ89IuJewayKvyVQ2+6B385nq9P8GpmXdM4UWXOieojWNUn0fiKkqfP/8Oc0XvlyUSVQxd
5UFXKWRozmm0KVYtS2lC4Vy29OaD7iCmfjGIK1X8KILXz0/1m8tFxdtyhIUt2TLs+el/d/e5XIma
g9C7LI19n62l/kV09F+PT6GIFpvg4ZLC/ll8fnd83SsrdIelcqnQ6JyWLDQ+//x/vVSw9CRLV6ma
mmWeepUKzdI1ZYrzK3IP0wZQ7Ro5CPCqXlt9fqK/3nbyiyn2OCg6HVM9zTqPeH9gx3XRlYNVoVPq
G0L+Hqveefn8NH99SzTJfcfKy2pc8N+/3g9btiHQhgBRWXNtTPe+3yy09jVAmPL5eU6vm8D1bGoU
6SiamY79c5X+7r74AI3yvhqTy6A4JskF6nvojHRXa+UL1/npdeNEJgU5W9NtCzzNafNnNJVaGx0f
STrqdj15VsKbWHw1Rv/aarcdTiItXZ2fYYc35jTzrhOV7/EM+pdZhIaubRcj46W8CpOzTO32KXwr
x4wIYb7//CKePtzCtubdEgMorw4lx/m7v7uIQdYXQ2yJ6BIqjvc2p0Z8fnzj15L//L1YVzoUGZny
+M/PuendCUJsVeMURNHl4COgb7ouP1YGRb9qQE6nq167SsdMUKUhpwFtaeN2lmo86S0DeKPkD7ra
U3ToUPzrMKGv0izFcKda+AHM8DIkt4DclMbeZIZqrzS4hq4Dbn5ZB0iTImban0BhFtyEwSyKmBQF
Sn3ehdNphCQJKN1W6pnbXDf7LxQ/f31k5m8tdINysSGoNv96WWNvBE1NweeSFqcs9zI/1+LLz6/s
b+4cp+CdJUwTYd+pmTkBImv0lh9dZmcmO5qvCFmnbzH3zdRZresmlXC+yMkkVJQylabGRc6jY2D8
UNofzWCDW9S/eED++jVstuxC1YWwLFM9TWar0wg0MlXTS+KBF86tTYjd//Q6/XqC+Yu+ewCFoysJ
baT2clBp8CM2WH5+fAY3nUO8n+yEzaygmhTrdc1gKjoR4kSWEanEP0HJj/UWvXCmubodh1siJIZt
Dkp6mbCmf9Aj0HENc8ymh9s8u20kKgSJGSrT/PjIttrvym41RB3w9Y70kCIMXs3asC6lJ9t9kESe
B5tRf1TVCDbiwGILaXYodlWOpt1mr0ppodfP1TBCN9imyBSdnhC22nQOfgk7dtGifdB3ppr0q4yL
ct7lTXpL1muBlHGYCfmG/2Moh3QzZUXU7218f6vK7NjiR86wpjCLSKM34qWvVHfTUHVgKNPaBwTI
Wh6/TT71+3gSydqo04LVe9AsLad4LAZMlV2hp27BHOgOEA3PQzVIwaPSaM0HKxihA6KtIXnJ+2YE
WFsiOZYbwxbBsU5KCitGl184g1Je27GarzJyQZ+suK1HRDxegNNwKu9ECRwkEKm1ty2/WrV1JpdA
iUEg6YF4Cbmre8fM2iVJMEg7SZX4XntN7+IMIe2m6NXVQMnEHR3NXxmWo+4chw2J4hv9unLG1zTE
1FBn3aMd5GIp4rZZUae3XGq3uP5DQFa6H1yrOj3cIIupLg7WOiqyyO2daDj4GIiWTdnFJJIYQwct
JuFKeaI4QqbO4ER3pJg5EJ/Zm9H0TwN5zBNAt2XY4eI2UQq3acXHpEi+LWGDbdrwf5N2Zr1xG+G2
/UUEqljF6bWbPWoeLMt+ISxL5jyzOP36uzr34cTKQYzgBEgQBI5azWYXv2Hvtb2B/pT4AAY95liP
ebKTjQJ8Wg34t1qrZqQ0CO+mxftxagu0WgEymAfpCV4gm+3suFbDixwIA2utDECvStuNbQnWrXAL
TnhkAvaSMEhlN4nrzgWfmRfOeqakCw5OlEBcH4sLYFPgIa0Ci5yYvvH1R2acG1rLZbOWAsKzyPEX
sn3iljH6w6Nh1Ux4O/PRl+tr5RfRafa76bw4Sl+vUZ9uizFYH2sVtFemrKZfsfHfxlJ2W5F37r4P
OO9JdLqEqKF4GoZlfciZv299XKRHWQU5mVOzuvPdWfKZeuqO8QqYPzgB+6R2aT08gtfIRGPJ6/C/
BWX8EmDF3+PZRFo9zMle4Tr6FfiKPCeHGKDSeNMOWJN7Rfvkn1bZFedc4EuMy6U5VTWZBKQxYKod
tLPvMz2eKm7fx9nMxAskulcP3YhvSxifsbfllCB8sJUxhGh2xepQ7HkXMGeOO6lfHHxssf2j0+Cx
K1YJDAKa/mjEQhZdbNl0iFl5YNIXf3hjAci+VgmxAiXxbTluhRUSvb8MPgg98VC7a4VtAAYtbLn6
1prJms91MpK1sTjHnF3miS50ue5WSZfbSHWSbhXzh10RynpYw7VDCeIuBmWYXpcCpCnheTzwsJu0
XkeGImFDMu6QraHxI6iQ+UVTl+zo4UjgfE3Pba9dJNXLObIYM/4o3S9MTG5pCVhsRml97VJQXeeK
bUOusZHEfIK413qEyM/+5IRB6aJ+JrXGwEnbjSp/pzx6GpQ7sHYIav0dji0uz378Au+7JqkqQjqX
wGFKeh8OVppEx7TszAUV25+d3LN27pQlp4657bGs8TIUSzvcmKWBUD2pmvAU3xcby46ZYQwgTLvG
/IRsiqc2Gvx7JkAMqXSHi01BqU57V90s1pyd1IAOQyuTHU1hBfgKY2DShBxs/aobw8J1iLWY07nZ
OeXiPM41wQPlYm7QgLjEuXGSycESPyzX6a9Wf4avzDF76JIBBiV44W2WLHxPycY41e6FhFuUOErL
uN4LJmwbv8nrezkxlitTVRwrt3JvxtFZ90nLpiVrgusgs6yzAtG5FWmA5FzWQMvr6NU4wfelEN8A
+tRbN0X5Ios03TujjDfVXP20R3ioq62JGRl8Dsu8yN/mpeyPLEfrB9lO4wfUQpbGymjAeK4Zn8em
za44FlvoRRH810Y2d3FNrzTlWXpYgvRRGq/ZNVi8txRHTw4S5mMVx96+NrhlmBdhX7qMbg1820Oy
mnlnVXW6NwoV79ql1mayuK6G5LBv6VJ1uzqLSzzXS3PU7hx/Q7pCIE2dTwSKmex+ci1/l5Jtgflm
lpvVic3tMo2QkhqiSFCEJtY2buBVV1bjPU/NJQGijvpjb18egxHn3dbxIe8UVjm8SiBrEOR8a+K4
5/lwUcb8VC5XrBCdexRG5U9BnfkFxrYFVaaMxHltZ3E7FPd4LYjiLCdv+tmXnnjOV2Y+XQbon6Hv
Yyvqda9Yy+5lgjZeJtNHVSsUcVWFeSZjWT4zob7RhrS5mJIMVRLL7iFLPpog4xZ3V1bVUSWOVlLZ
5NyRzMyDNL2fPfVWp338bo+TFao+6u98KO1vWb86GbjvSxCVPTe3XqZsjm+nOJRq7E8sMSU88ym7
mn3BpTPUEQa2tJk1FL6ul8rBeNDnD4nvLly7KYsP+bgQgMOTvA3FYFJw+1l8vwSjHjfI/NZ9TY1x
W1Mq7IgXIRtq8EmzCzrvUPR1thdl8pNZ3kLwTGufM0t/nbpakuwavwneRAgvkmn2wjS72mRRVwKb
rhDPYnKpn7RmvN2mBc/wqqnbrRO5w0PlkXPTDQ7M4pTcI1/EyU74znJJB8CALcDPyY1XDvqMC5mw
ztmz7usInS/3fP8wF0hK46htbvuK57rv532YaBHDURc97tuIZI96TF8nuoxTeRnl1l3Cj3bs72IZ
4ivh1kRTsXLYAXKSe0nvsxnHZArb0XREgWW/MhzaPxJHfkyXvyenC7lxhnPSD4HZdmDwbpx4+pG5
rIRkgpu58O3iOJOL88FyS1JX4O9n0vaTBLAf9aSsHyNd8t5oeMbgF+znxcWCZBwUaxuGCh0AfYs9
TzROYRGo+DhqzK8eIi+kFwmmypSYk9RfiL2BQbDDOFwgdAZBYIjBuTeF+BHXdQZFIu7eiCn50M4l
FhuDPYxNa15w6Hnp1VxU6c4t2XJMLvZKFPqbUUwcHkNi0S8PhkemNU63bhE7G7xwKlzscQbv0NT+
IRjdu4mQCsUeaRCaWK2XLn7142CXSh87y+TFm2nU851emEtGpvllletHZwEcjw2ZkhdNzpav84QR
x6nB9rqQpo1rbxbUXZCjsEI3rtdvfLdDJRIMLYjwzLrJaHmI/W6rI3VxflNz8tyyTsOIvTCPHVen
QDoN5mVrLW77jZ2CoLRyZHcwGGQPYwAhgYYAClEWLXsT2PEJy4rcOrkgroV4kyUz+JlTtz2rXJHM
TIziuR1cwZOTND3WlAD00sXfF7OzHvQKJ38uEsywhftTZURIK4Eozs+MewWxyjlIp02+EDUxbhpF
Ac8235wIhWCqzyIM2W8QXCeWd9sFhI0QRG29xMWid4Y1zksqC/aMFftM/LSa2XlWZcnZ+K5iXQHO
w2rw3sQl6S1tq/3HxWeMbysyxGHLxqRxDj+rsY+uJ7Nq7Mf6hyspv9JSzljYV4qEtIvrY+qTZ0ap
VIdro5twMF6+myvjHOPSHd6WuYpIIfHb62Rppq1dNvKx0xS1krOfh25yyub6gTtOh6IP/LvMH/P7
oqeOdef6y5x03DZ9Z5NqaHWnqlNfG3+A/JGUMxlB1Tth6MMOEgO3KaOng2+zMQPjkJiwLsE7FK3L
bkr35GI1KV6DKVpOsp6Tflskrf3Sa7XuAy3pZdjxkKjDNvcqsXOABlIZsv/U2IUThqF7ooammzF2
4hsOuuWIF4XQayfr9rodCxY2bNwkKnju3wI2co449QY9BEqDrnFP+dJiBJGInryNHoL2EWq587Os
8mxXNjqhU2nMc7kIzVOzHQ+l1/jPNffKzpcjTyTtIC6qfNs51fBztxYt03lgnnjoe76GrdTDWQr/
vbJjd9dWLHzr2IZE0IKenEcV76kSgCvPjoX0BDSI1mkQLqt9jAgS2qZprXfsIRr8oEQT2a7ZjUsP
4YHQlCgZWf21BHC3y1vOJGeTob8gejT+cEp/vQl67n0MisEpSUkUW2aHjOARGobXUUsqPVr7pKwu
QXdYSe0GHzYrLgCbLP/WpzlN27soGtlyrUswhaPR4mjaIP6p1nnYKzWQcLEiknWaKDsWaKje0kqt
N66oY7QuwhzbolrufZUsL1mV2ud2HZdQWyuojHhpAftbzqlbdHvVLCMUCrfNvliWHEmWG+YpTAAh
HYh8GQ+s3b1dGqhHJ1lqgtXcedqskZM/KtkcO0r0homVwwxgQxtWHyjdkrPjqxK/f0uJ11fR68gq
bM/5WR0c1U9h1WN/UxVOSHtC2RWspt0MyRLtG7E+0Y65LLwXZ8OVW1K2u0FyXCI2lWsqpx9VX7k7
A+3obq3qYaPkkp1SSb8sZPwzboMntrsWzomy30RT7sIkzZybET/po8u9dHKjNj5oICoHCtXsVjt6
vm1XR180Qt/SnsVhRXW5SwzZfYHbNbt1ZR4w4o/clhObXhrrcjM4BSn0qenD1KUwFYunbjoSbVwE
QnibmwmALhbcCUP2vuPMDGnWH1IZTydMjUhpi6m7csWc78ee/HrONvvaQw6wpRNObuvK7R4qu1Bn
WVXOboEXRVgaWsGiL6pj1/D5tdlMdGJySR2rXCILVoZp2Ljr4FuTpB9WLfpN3TjOsbT8iBVf8H0o
yYnAEfnVRbaAZ7OSG5EH/ZWt0oTmM3ih3WK/P1JJjQOmb7sfiY9dWxlGY1UTdaM0XlKqdlePzimz
IW1r23BI+JheZcp1qXQKdMpDw+bHUrD2cZEmrM9WiqLQd3hWx91KHEQwMoTsneA8lo77RafTeHBi
5RzSYLW3uq3JMzFus81yxMVzgGosWiGF+MZyviDMg7WSrpiuJ/mO5CDfNmhFr8useEMY2Z3GfBm3
ao3mu6GN54PIpw/jmeB2QQoYZiwZOCPr+RSXF8hEx2GfWFl1VSsvOJakGuxivs9bcoUbnNjY/odE
++fRePp1WpQXzqntfMP24ZObQ+4uFw6e1DrnP9sZVq+bl9/1SGhk2ahbvifudV3YOTE6YtjZg+Ns
CqUI/KxdRVYV/WlC7h9BrnYZmrof9sankWsRBdCXpsNuRINJ7Dpec8twxNgTTfQ84FfXlzC9OTKI
BsfhI6o7xkSNIaJRcD9oP/Z36EsN7FsTHwNZDaGJ3excx1O+91MyxlgzWLXsTyRf2ke+GBjx9AmN
gHOn8rx8xirj4u9qXvKgi3a6alB3RyuiyyTN9qCzeQfI+hhHEcXqWb0+NZl8JZaBiQEl3D4QubNZ
m3zcF2VyyYgR003DZJMnlf2ad521E1nZs25W04Epv71nfs1M3avt+cA4LNjoukq4qHTLp0nklwPW
qg5KkilkBrQjo81pJ4tLpZpoLLglBYtae6QFk3Bu037gAK9twXjwYsC3Y+tEqPEv1TtgBDtD8HhB
ikUvV7HJ/dIl0Eznj3VGDeW1fXVIpqU9WdPSH3rsLMfS1PHRbUe0lDrodkQHDTe8hWrXoiW80ckk
r+doHn5kmfyGUmDY+vOQ7ZwLHyyeSrHPtKFqSDx9yNqC1j3CRsEUi+49Tdjgr3F5HfRJ81zHWX3H
bpj8FJon2eZmSzAjAXYTepZAZ9WR3zMgvN6mUGGESgxmTWx6A0UOhhFxyF1PiJI2bx5/cbwxQSmI
67qjj1lQ1vjxbbqsOQWRtehTm+f1vrKmAEdHX1/FA5P/aUBJlURc7qJvM2zypfcaxML+MawKCeIM
uGPtcUP3rfKOgMSDQ5Y0Hge21wLWjxFjN7PDVI2DeaObEYRMZgPayMaw7wabtOClJEQgk3csK/ge
+BnRZ1krH5rBRymz9oICM0oPE1G8RD4Ldx9HJtiPg99vtKd4N61uDtlqzNGNi3Hfpv63FlXqoWIu
dt8u8EOClDTf2ebenVHf3GVOOh7qaAYSJi+PKnq7vZd2coecgmx2xyX2pnVfx+4SmYX+ZoNtDtVS
tSQPsZb1SaFPuUFh04eRmtrTCrYCqchY7P1hRraUIHuImjQ/RWhZt1nm5yGyVY2CI3WPsWaPU5em
2XFPcioOJeEzBDftiRzt3omBSZ4sD+qIy426YZXNgzS9DJFpF6ctaPc9ql1ktofEakgZh2LV9zw+
DLb3qTeaKKXCvs7HAoeOJxkCNJAc0XtU1VXpCJu4LPmaJ63YxlnkEwSPSDidiPBitEKOFcJO8uow
/LroPa5tYc9n4gLLQ0QrtMOv1VzbcIFQWOsKyl8Ld0eTsbYWWG0Gsu+2rZvL+wS503FC+rlZrepj
jfOShNTJ7OuKgd1amuWc6ZyZ7gAwwIuH4sAHGR3HixM0cfogbFbHeiUHxw9Lz6IoVe58RuBUn1NE
z0QbcTavVowIyk/Efir7N4bnBNkV5MDG3kSLUDbQvFc7c0Br8GgyFjA4o/NsO0weIhy7aBgMdy+C
BBo4ba2CwZ1FQJDAqMUqkI8k3wEwh8qxWM20yamgNlI3y7b0gwU4ygWXV9O+F3TFX8vVnq8bZT2j
PB53vReJbRNPgucD2qJYeBhg/Z7B1Nr+1AWzA9bG3m4SrdxU2drdX2b8cLZ8HtO2t3xMyQCIqhWs
MFUNNSA1eXzMS0M0qG6trxEdw7XdMZvE7kLJQHMPxEjofces7jHL70V1lWcaIXQ5QzLUPfiCNOfa
ShhtDDITRlh8uFpZy00i83xvjX5GipnxTnPpmWcniZAmpsJczakguEjF5PfO1bjNu7bjnReX5cOw
4OFNmzBQeMfH3uPucE16NdWeFY6lIjpVX3K+cjRoXSG7J9NWPtCZ3sdVXJDdTeicFdp5rraWVdsv
rGGIdSdChLOrhgLiTpXDuLRMd1GJAimAszYUxf1s9V9JuGYLMEFMyBNQNas9dZC5GJxU/tS9500w
3kUyI5O+pp31sFsc/DV9ydYI2lEEmaIuKlB6TKNrpvQpPl2PIe6usil1tInrL1pX9i8dCR+E1hSQ
ZxOBD598xm6DU4vbag5+LIQdHNpskgymCspCdOyhMy/+lZzWNbQ58A6Zjf9worHfMnbFxG8t+V75
VX49Z/bPxC0ICusdtWyWMSnRyMFymEEhxQ1pWlX8zWBIvzUOVdYwr2orIiIZ+eJgzqZlpFMu5EOf
uUjIO495GUOEOIyTETMDgahXQ+pOt8imcN7V/foVyfZ6N4imTGgSfR95YvO1HStkWrJrnjXLPI2w
IEJAwb6Ch41y0uKHnwkbBF4y3bkUXBsV5eMRn4UVOn0qv/tBKX7RJn5zAFncsn8T34N5zV4ytza4
BZm1nt2YNAnb9pLHllncwZrEM2mZl0h5eoTG8/cy6NUtN96L6sEyhxJXxLMwDZbwv+B0Zl1LatO1
PBQtO9awXorG360NsYmW4V4ps5qxdufh/7Dzdw5EcxepVG6reXhkh5gcC54EDHcpG0abzfgIcJMF
GCTwxcncMBg6iwhPjdugLyUxF5A2i95+F1NaXNFest1po/GuEyk9aQuNK+kZI0aJJsS9nd6Qn7i7
xCmTg1FyJH26kNb1wvIh9JHbhj13yn2GxZ9vhjPSSzMDkDqlpso6gPJiGX9IgtuZJMTOm+dGgu1D
Oc53aedau0Yl9lkqCCWiAGlYWsysewaj3bZMOPflEohfawk5nmjG4tHOi+wpxWr0xdXOcKPycj1Q
VYyh7IPh28Cu3vbSXfHdkvN6tLJhPCWiVbgTZrLV0yxKeDql5m2QhT4xY57uC+FzW/qTCshgJSo5
97rka5DCbVKrGa4mno/bNiNXMkt866Ze2Aj3cjja7kqAAvuuHc1Yx3DKyrKNU5M6Wje2umrGpj+Q
DTmA1hAF9X/uHcoKNpuJL2wmIM7LFyP9zGZxxoC285IGnA9JtoM/yAMmMJB+Rg3hWnf+hwUIcu/W
0eUZTc9lX/5RpbVFZhlYKdLu2U/nzfdIDfIo7ex9Vvl6ZkP4Ogfri5/V754lGFWbxFeGtNiiRhnZ
OfUX3wRPhMkSfsatWhzwLkGUnId+3grGBS+tJfV71toLrJvY9q+jPFGUD8yvoDGVPPTJqeyLWj0s
xVqy3yJHEu/xMpmb1LebgyCi/Ibfad20c4YM2y7bfGt5PiqlHLl0v0YTPRH3C5qLLFYDVqWZWHg+
ogMg5vFbkqnsemkbmIh4PPeVRMaZkloSKnaEt0w51oZMuDGudj5byDAP6pKdXWB9rfENbRk46y3z
uHZrx3W3J8hF7EdZsUdMgBnpaEh2vpUkVxEiwDNZSvExiZigGLJ56Wi8HHOQZO1SQaks2YeQH5qM
x6ZdLtTJMn+kIUP02upxP+OAOTqSKlpHdrDLtPb2JU68fV2OK6t5zgBTrE2IEYnd3AIxqxxVhHjZ
puqPyXkYY0J3PaC4MBgiNxwnJkuzImXVe4/Kh8z6NrbNwpM8YfaGd412O+hAlwQrkdCxtplw25DL
uku9pqqYgKRi/aHbTrwz5L4kbfJcfxo7siGNiedLDvqwT/JhonMoCbDCn3QzRAULqGUij9ZHCuf1
HukHszdvtTvY1H9Myec+fafXtsNpJfU2vxRpfVB2YRozulDsaLa4grKjGJYfvkxos8t1purghE99
MK6ohgezvE3SxtfUCZdhT/zEc0+/RBcjAfPX/CtXnUQTAEZMS1oUCzn8wmiCBcmSlLOr7n8Wrpff
K7ZMu3Iu3G0eyOJxMYHzmg/l/GL1zgXzMTODBfRhh/2Ihbdsxh54NSNkL3dfnb5WG6+6MFFdAAit
PdpXawXXukitjNWNxzKShmhk0AO5oQeWJwBJTNEPa6nbBHoiESbhACUwnPP5+xRdwl/XrB5OQe+O
IJCmHKcVRcitUSMSYgqHxgYhJ6Tb7W1/Go5WtALwrMxI6AYcGqT1eusSsf66FBK3e5aA2q4Db7oz
beOEyl2SKzdW4rtVaCompwcs6lQz0CV3UhAmbHPy6F+ePdqnbRKX/tViHBQHvqy/Bh13cuYsS7i4
Gg18JAjMEWyzTTJl51I0NotHpPcr69rtYCmSYTWkPxhkw4HfZj4slvH3rojE165qGY+LSJ+zRTdP
hS/1c1wCxooyM7AYB6yRTsNbNPcwYN2q3F60uyEy5fEqafpqn8mhRF2fJmdr1XwemU3R5LG5rrGA
ds4Qes1SPFtLkb2zGfTfkkgDsYzm8VfTpEAUGzMdylnmT9kSBbjo2vRtznOm+B39DAM3XN4R3Ks1
avJnj03pI0tGVqqjhZFgE9TSzhGpiztziYKexIgaX63p8sA8nFWt6I0N0BKOR8N0gBuzw/xivJIq
cfGBeTXtPjCK1FpmH2YnLQWXSbdrOCZQ+VKjl72jiluFSPluthoHo4t6Lz0AD4Fifj0pArXUWman
lckua6j6Ir6xnJ/ClBd4sCcYCzpvAJAFYaQT3rKmFB8Jdf9mWqx4q+zagzlVb1aBPx0r/5g67mYs
7YRudcbEMxBEE9Yx4QMJN85jXkzZO5M5sm6dZk3vWSoi0+frchhNjV6mhaFVcIsn20Day6ZWXXJb
sNRjDL8K0KWMyWVdBEeudv8Al88uN76x71OhWFA27t1I2fPg0LhdbHHFeIgMX9XVRihCESx2tlDt
qc6Lbie7o20RhJriMSKrlS9KUjZL6CrygNeCLMVN40m4RoKdxXVa2ZzYbVKelYnqd+0xRp8XS125
te1+S0ZoM5iEyVQsLtUbRcqeRQALOy8WOxbEwXmQgw5HVk2J21kXc8fSbpuO46QJ4O5kcQL1JfpI
Y77qulb2HbsJ+1tJ2+WE3Urx3mOG3LLnQDpQOClJHK4/LS9NM/RHW2qGDoReRIcyUYzsO2nd5hdC
BMVet7OG3mGDhc+mrklU30dqIYSnG4pfo9TRK/m7JPhmqfsS5BFTqwzuMohfNg+F9zipTPdbSs/+
D+I1+U9ZKEYAKRy+sZrFxWchYSt0LAYnbu9ToI0eW2EAPjvHlFdOu9xpVX0Z4ui7QIVQw1H6d2Hb
P5V5F8mzxF8RYIhHnPe7cG4MWrGmHG73ZGh1h2D6jyp3JNXYPDDroXVlS6c/ieaSVLLLd8boTnL8
GIbAf4h++OevHyDHEz7IP3z07j/0kaRFTwZs0J2Yi5s8GEMyIPf/foU+pTYSJIlo9i8jgPRwA/D5
/H6JcrMsTux27a0tY8lcyXIv48Rhuiq6Ad+NW/a4fvS6i7UH3Y+t/20kRB5iiQaEl/XFhxn9lZZ1
TMR5jI2zC2b83rMmAtsWsbmvkap8pyBgC+DVVDB/uLsuGs6/6xb/+vUDD8kWABtsuZ9+/cIWXTN7
ZXvLGnEzVnf9dEiB2gz+i+CLWtt8nZL+D3LJ/39Rfn/Vi9SZQQSGFOGpv9CvfxNkCiuOHSa9w23s
9qQrBx4DU3KlkH+m8L7fhGTyUmjdbKuMzRdZepcrhPhsQ9HB2G2lgl+bYH5m8uQcU0bzl+fn9BIp
D89ag9UJyjpzZMwaTwkDlL1FjOBROI7DViMbyhNqEncvU+KDFxq+rTNQv7EfNeFaSvZLQX8q6JLD
yraCLZvnl9E2VYgLtAl5rxbqi847YoNmagkHH6cYo348x1+i2XOo0XBc1nFi662W6I8oBDkA8QYe
ompFM9dU0a4wyXCF7Rnoh1fmtwNfkKfFmO7Wm7hLq7V9zudouEsl8dEVQC8QzLKJkDbNMY5yND1w
sGcrnKfmJ9XEBSrf9i/eZKE9gx8Tdkg3wkzk/sn2uzNFMnV7ktbT2dLFB/eq/5CMPvt7d1xvPL9s
T54MpteUfQQz6NH19ssiG+5GusFFU69vxgxzmecHv5YChDLKfxj2tir2fcUkqXX6/qm++F7nYYS3
h9LjoWni3NnPZb6elo4es8LatVOzW56DYIkbFqIyfcYgScqqseYtFeBP223d03oROS04ec9lJN0B
FAOABpYd+Mj5MzcJXnxKQBt3XJ5C+IZGTmK0tWSPfQ3EZ/LkSMxFg1Kx7KMP3y2S3dTdyZbYihRb
U5xcLSnU/QyIWTiLqb4H+ig/bLdiHj2zWiOlwGUIHK0ITvve9U5IdZbr2LZbsp5h1zUWCMfACgCP
WZcRjE+RfhW4pLQyXX0IMg9InbdS2ktyDSShgKdV2cDUhqA80LVTjSw5Bv4+EiCY7b54yHoM8AKf
/pbd+II2ZnQivV98Rq8b6ZTmamBuGcohwteHt9Il6Z5Q+8Porj9Hi/9Wcf/lm2TK2Yx4NkB6s9ZU
xEmTNuwGEvOKPpynp7cSap8v9ZVTDd9ZnqRf4npkzpMjcsJbEd+2g5jDLOvSm9ZzmP5bowjXacBN
k9SwBpxMAXbAY/PQWN+W/uuwTW17PSAnxQjYJckXXzX3Vldfp7Q/YxmVN+lqkAYmBTD1sH6pkl59
78gmeYrbvj2sxAKeGllOZyNNchtMjU+et2C4x2+wshApIIAQ5+pepcsAPJB9+FfoqeuXSlH/rP2x
k1PH9i+Dr5fiKWBZ5M0PwmOdF1fRt26Zf0a9at6sDsZbJi/LREaVPokiIDFZ3yi2fkTvQY8Yt9gG
ADAIFKiCxAgWV4a2v6/MekCo7h86YB6gM8AzQ3XoQjcb7a/+iLa01NQFEO5XfAldkLLfDixgF2sQ
qT1rHfsmGZf4HLvWexMQKo0T9QNkigj7AmELv0L0CyFNs5+teETX1pmtveDPXrz21zLSeroJgPs4
vmhSC+Edi6YJwtGxp7PNE4aPOnURx0n7GRZBTsky/3Cp3t5lF9vnOPdSLMOVvrGSoLuy3AWGvdIt
8OBp3DX9FFzXfUFzH7T9ZnJwUC62lTP8x9BZ6oZ58bBm8X8CVJJirhX+PMf3HTaNOL8+VRKyrx0D
6JcbiA2st+Nz+ffn8KdH/T9+/meJPzSUnkFP/VAUDwHDruYPvr9Pps0AZT8m/4u9kKcEldin52Qa
RMCxKGTunTW6GgDSOtqci9G7rC6qTcdOs/pjnuv/9praF8IObHxU1F+/lxZrByk/dgd5byeJN+/Q
o613IqrSp1g33tsAnuxL5yPqJFiGNujfr+fv7hXsYZQyF/eHZkWpA8Bvv7+2sKLcX2dU+m11SKcd
McJD/ofi8vLr/08RcHkJBa/lYg+yYSbZf9mG/lYEAEiK5AIi/BYX//zerWHU70gD+Pf38acXudw3
f3uRtSxqHSleRC/s2IDHhyrdwhL+v73Kp7ub+VGR5SVwSFqfdbqN7K2NINL8JxciFyzwcVFqrpji
ctni0z2IYG0FM5SkPGxTs4/hstxmyxj/4U7/fMUCH4qL6ymNBZXy7PMn3+eyb4Ro13uWzEDt1yU/
5EQIAF5XKCZtMkD+/dr9XoH6EiU9QfKQNP76blGG/v4JyYnsLdYdxHYkX1Ghr9MraS2+e2/3r1EK
cxYx57+/4O9v8FKxY4F0felc/ungFv39BfMBYsyyVDaL7gQ6/GYQoSDtyLb+25H0j9e5fL3/dutN
uISYPdT2jV5H/y5d/WUHJjb6/n97N58un/GLGuE076YBeJEwyftpoWI3/w2nyZHtO6iZFEA0NE7o
SS8X9W9vBm5uWzRd0j+lToFbvt1KgE//6Z3QY3r8eImjDIc6ZBf795fAihOpRBTRE3t2JsMMRxeP
EfIfTp3fD7ZLJ81xauND5+xxHE9/eiMVab+RaOv6cbDDixLFC5c/mWwvN9D/HGyXl1CSI9N3XWS4
fMqfTgN81VqxomsfI6qyVDVhlJxBk2f82+R4f7ibPz/4eDENjAavOF7Di7f/96umWlNon8CdR/s7
y/Xuy79/Jv/LT+cQwJBKByA8/Tmx0prUEKyRKB9LAox3qMz/64/H73pB8OGpwXvqfzqdHWfWMCkc
krSmYJM+4OH4w9X556ft2XzTYX3xaSCG/PRdb9OpGHUkncc9kEeRkMEkqv/mpGdHbLuYgZyAA+VS
JXz6msOZ5IiZh+7BGxdELbsRfxttyH+8UDa3FF4RdXknTEs+3VJtVmo9Fmn/4B/cjJyo/+OP//Sl
6EkKiqzLj1fj3jsk9v7ff/vL//7bF+JigpU0+xSAiiP30yX6f5Sd13LcSNZ1nwgRMAl3Wwbl6Iqe
vEFQJAUPJBIeT/8t9Px/TItSiDFzNR3dEqoKyMTJc/Zee6yLMNHNQZ51e9i2aMB6HbfBY4Hm/u8X
+sdK/OuVFkkVBneeWNpV/pcHCtKc2ZAMZ52dvLE4pBhHZWN6tFs0qVVXXC8yQ8YIxGvi/ZtHSo/h
EVfU/9Z34pFwUY0Y7GjLXul9bapAn7WLph7722gfartS+19XzfLXs3uxHBcswdeGoKGRIjEgp7kl
yuPNlvYzJKS//46/LXuuYPNWhqblUrt/pWnkRlNHvel1t5k77glPGL/5BssN/+U2/bPeeUPyLIul
1vx10xqHEfky29ZdLsmmbLMTw7MNdqI14J1Dk5HQoTFq+/t3+tJH/a3Q+Iq8QDGcxoNZFtC0FIgA
kV4o3wFtH39kAyS8UTKtQrB21KrmVMju/M3ll+rsv9/5/18eH7zHIjDdry7nyUpaBJARU8BaHXk7
PHczIn90Nn2SEFjQhw69F4xsk3SOTpfeawyWvvkIfyq12Map7NlxIcF8qRWSTFlGyxDrbGrW1ai1
l32eohEx558eyfJUK2vHj9/GUV1WI6hElZCSprmoYdK3VHP2Kl1EqsZ6LMgfNNUJQfA3+9AfPyDA
aQg1lLn6V6pa10f4RnESnPOCJTyPSC58QksEiipStOAkTxvltO/4Nb6pPf74cDCgI7OEfrfDJvXr
E9nIhnhc0vLOGfatZmIyUHIqodFe2A+sMKt/9ZoLbfxmo/iyX/3nofj3Zb9svBOznVhJHopQjPSU
9nX/Yxxep+hsx/4mGZ/DEAdtc41SBx9q/M0q939dhr9f/cvbEWRKhcWtKM5axiwVe+wpd2ub4Q5O
Kqf40ZM0hVqAlLUhxjuBNuGd4e5n3jt3dg4O1dID0hkuJCYudqGD0BkSj4bEL1G/DzFBZF2s39h0
5wKjK7dy4BpqLm68RcJBN5MsyXjNG9ULIOX/rIjJhdwZwRfAi0kr1iixBmnONi1xoC8+pngEuDbP
z5heyEZCcuQNpDghYCyqOJgIq7MsHpiIXWQwx30XSjrFVv6Qh9G9U+o3YUZ2U8Mfw3iEfImAW1ke
vdrYiqm+Gxw/8CtUJYT0zauB7Nqt7GMIWMzmBDbidWgXNO8MgtAqc6cc87OvxRteL6yvQ7tVhbVW
tNcSdKkIXxBdR9F9nTTdOm3MJ6OJTq73mTHkp1n76MAyBYfS7+TMch8QXq6jwUBv1V9MlbgfteGi
TOst2bJi3ePxlk10+81G8OsL+f/deOY51NsUqubXdcY+QG+SbuJZd7wbRsggzfxRomPSjiORWiQG
b22C/oDF7Kx0Phlj+BAnw9pAlsCw7a3stDMOl+92yGXX/3WHROrKtOmfag1ayJftyaoYSCeikues
/rA5AHKfBPoVzXioiZBATqFNb21/b3V0rNTum5/k97WA7Inhms3p2ln+368bgI6arnemjBql18rT
jBgssDQA7UkrZoSqo/5TIYX6AR4Z84erJFm48w/EFfFxNnR9q+WWcyQegkSSesK0lkTtUTB7CPQh
6z7+/lmtXyeCy+3jswrKZUA0FOVfYRMefgwUmnZ1Vv4h6T+S6smbgUf4KXqDG4FSJe0uI/0V7eqq
qq8sV/+hoB/ac3mhxusQIgqGm43lvZUZCr/y5zjyYGqEoxjYqHNmi6AlIuti1BOa4tmNn/5PZJT/
fHwm0p693GuaP1/22iSNJCO1SZ5n0Z7CKbvJkjqBYqBl32xwf9jVqZOge3NNBqicBH69qfAeDWWi
GTyXOSJthjXxB8qdnFAR92Msx+I68cV4mTroAJCkYzNIRvFN7fuH58pjD+OARiVFm+vLR3DcpBjC
rpHnpH6cBvu2JEGrQP2EzNzP34Wef/OS//0Vylfm/Unjxmaw5n1ZRBoEXd3O+HGj0nfexTATAikA
AkZuG+/tajQfikyVaG4NHA/tt9kVf/y6FnUvAazM4r4SmTS9QzUIB5qThI6Tm9nmKqrK26QtilU/
6QcRERnkO9+s3l/r1X+eKA/MtU2DlhVhmV++dAMdmTnJ8iPHwE0bOhTu+L9XCPyw/73GP4vyXx2Q
xA2lNvetPAtz5yOlaCci8OxHZMwY6sZN729LIzlMXfnNA7Sshi+7Il1Si1acsGhcfa0bpWXgug49
flHDv+89A7VZ/zCjwfv7pmL8fh3KcYc2PUNS+s1f+351grrahGZ+bgz7ugnLB42swRHrMTj3O3w+
GwBP9/A2DmCzg2qYqaDVFm1bv/ILeUsC9ObvH2jZcH/93r9+nuVJ+9fvnQ+ymGbPU1Rk13bD7sST
g9x6pTUqGLL7v1/s9xficjGXESaNAnxqX7akESrRjC8OSxrpSjoM6qFrD7NX7NHbf3MO+cOlDAA/
NB6XNqT+te2dTOx/C0L83CXpnWNX/jkzpB9EqfkzCkld+vsX+8Nd5Wquz/8sa4H9/vorwgzuCJNp
l6tRbMkm0N1yW5jfbDq/r3qOovTt6FDrKC1+E3L42ATbeGzO0lbbpujeXAACtuWxC2TbtG0usKh8
syx+X/LLJQEtLYueXvWXJa9Nys1Hg0tm82BC0jC0k15rw9Pff74/XgV8IYcmXfd+O7RZPqhlLMM0
RmR5LntxZ1nxN7/dP6OjLw86HXcaPIiThY1N8NdbhKhcYAOb6e0UP5VJ/scwIST+GD2OgORgMYQX
5XnGMpb68TdPx5++3r8v/WWNWVh1Is9b7lsj97XRojbscQ/9/Tf8wyO4dEJ4+4HwMTny//r9SomP
Com7feP2fQ2AyXIucasXpzkBcv33S/2+tqjc4NhBU6Sh+Nvt0tLebyYnTc6d7c48eMi6Ywtq0sQY
m6jUbP5m0/yyR6GAEz53DXEUoSC/bxtZRD+7q/rp3BvgZLWykLu502ED55Pc+sh3OFQ01jej1N8u
usQcsFPZFoyABa336+8Z5iRKtl3nnr2w6YLQ8DnwxFN26u3BDUZ+X9K0tey7p3T5W//1lAJVJfJk
mZo4S8yJ9fU1ZNW0TvJR184mWu+DrowsaFtQEF1lABZqIuNac5PhiQMl3CRK5aMXLeGPqs+y59nN
sGWaMWE9fjfk50QCyiiwLNzMUUKlMlbxsUJK8PeH4cvDbaKYo8NEmQxCHsCU/+V3GtPEV5Fd8PeD
GHLiXW/e/f0CX562Lxegyv/1RgjMx17vUOtEjlyZRLhDd1+Hgvy94jtA6Jc19J9LIS+j6UfrjHvw
66V41aLYqY3qXM0YGN5TUhXH70a+f/w6/73G16Zf32TgWVAbnzHtCPEEigHdTGh9m3XEfO/rs7Tc
mf9e6WuN6uqjM4WFVZ11o6jQW/veVZ4W3WasGQM0mIoOA4/bVYYxnsAY843OtLY1XAQ/dq3SjYS5
RVOKPwA+zzuo2kBiXDSLIjini70XVkvKhhTaCreqgNUTld7PxCidfTW4L9AfmAPL+TPTNPecIt7b
pFNdk/4buzSFE8tuwY2Y/r4siDsECZ0RTkmTQg2gidhCFlF+bKyM0XBXkT0QPYk9DMvhQ46IYwLr
t8FxK3cIld+9VsX4Ro2K5I/kFWHOx4C3YJuOZNoWSQMCqxE4x+bB+UQCx2HNzCAP0NzeFRlgO5sj
DeSeND7P43Qs52I/NC0ZwwAKNCwIsAOcxvTWVVyK9VB38r4jLt28BEeQwLBSyIOwpyyB46JdJSY0
EDMjJt036nLj2lAZ2K99cDBQajJzDPeOncobs8rfrSISWywA7ouLIRUObVbtyjruriNNRwlsIsli
poJVTic1pSG8etsk7Dp6lkFISZhPaE5r3zZWT+ixxMBZdlQAkHLkIQOCvzKTWuwNI6xe3DZqdvbQ
1VvXxDXpV8jmvdhyj6VBgNCc59pWYUTduBbW9FD1r42InHVpd8bPUACdMJU9PEy1Y2KEnsYOgBYI
qUko3przoilXMsRE41nZNukJF51rckpHQWTzCtGZvYtqwEa+X7YPVeuITVaUZPQOwLou8iE2L8yo
+FkbJIHRLPFIK+orYnVB0Kk5BaNY4mXHu0JK6MTqHxJvfE16H3QQRuit7oXOdiJfbi8FXkCE5+oy
yTzvWAyq3dv+xKiWUSe30jFORID94Llwg9ycrJdodrDCmBCO+i5yDzXq1lXUTvk2VdOHOZwGeOZ9
Od3XbghFKqZpJuO4vwpDGe7sNEyJeJjt/dhNH0jINRy0HvfDK+uNA6cBUnUOZU0iZ9y5hpFuvaZs
D42DyGqQyHCTiz47JjUJzch0ULW7K9yw5g4ZdbQvm0Hsw6qD5wXUAoV9buG/GsiWsbLupxq013qy
OfIpN9yFrjKvGlHQ9WtkzL44uc+wZCZn1eQFvuCEWXU2qnnX5MpFNt6QEQWfa9MnsXZTDpV3Qs/T
Bq2djqvSxL/Qdcl4GgDcoJ8EktfGdXTZuOJT83Xk7h7xlEaNP6vPMV+LzH0djZQeNbXuukT9HeTM
fFdha4wHIylGXpdWcqmyuD80oRHehtGcHBpZAf4f6+ran7DSklCZG9gWATKWAOU1E3u9EBBYyLOJ
tkWeGPhrLe8qack5IqoOUlRsvzuQM/HoIYLLau8H7MQFIC8EyVEmHpYi5HxRSXXCbs5LT48uBxAX
hzL06LfiBKUFEt94ej9u4sorH6PCcVcW/xhYorM3I9C6oE9nF+NYNdOe1PDqpSE+Km0wA7l4bW1Z
yk3d6eQC+FiyE3OxK47Yg4p84dgVNKZQ2UYXDv+4ThqYSHFXJaDWlHyPNJy4gL/AKwrCrvZ+R3pU
a7uo8J2SBL0lfMDzYtIjonxttV6JkjYbkf87YCY9EsG0PqpI+tIdvDdtc3LChAgnBXxpiOruLqJB
FrSL87aTc3WMPfTkfQn2wanmGtf9TGc/q8MV/0V4Y8yQfPRYvqRdYq2zKQIg0SSCj6w4/1nAtGBV
tEDk0I3HMSiZ1CfqgwgBf1slaPhmCGNBoWU1bdZS/CjCUV/X+KfWSe2+Kkyga5FkH0PZfEoMPswW
0o+e0FdLkmRljNZ7GRYh2Dm+aM/4cMX9ebdtejauGRLu2hHv5VppupmhXKPtlPEdp8psFbpQZcpW
u1cZ+Zla7eRoD2NkhgUpsRmzSNZxwbopFD5Or7R2DhSJ1VBTOPRCRMxcYB6V/YSiC4xB88B/yErM
kxFvb6I4F7BjPCRug3fIrvNHtygeHNSaT12nFacBy95xmskBjiDLE5UFrjroFp2ru3AWsKVp7yLy
/E1RYmHEaojw04/Qd/oadiaO+xsj9p1jGbmfwkOLNePivWhcH/LY0GgrimAC3OxmxGPOES9SPdNV
R6Y7cxBi26cFvAzWSQApwblNO2PYITBqLoGftVdSivSoCvbepaC9oFLONtkYD9ha7Z9sQnLTk+TB
dkeqTe+0CJwzLw1kT6Q8aBcC6RkU8WgPHc0jnGIYx7BzCmta866dj2bfDZu5acw7mcZOj1S56yBn
g63cJQiz8Qj56aMIG97qZmWX75oEarIC9IWpSyh+TH2Izum4YHnNHseez5DLr7w3PyVVGi4mDBB/
RrSfV+RkJYR1rEy8lKBBRXYBvf/ZbewXu+seJxsqjLLy5Ba2ZYaXgRrQ7ikZHGciFVyx7PNOi27I
pcqgD6Sw0RqLI/mY4X0ZwnFB8qgCK1JiCGsf5ik3YYpsdSwlGc6LPAcDWBRdm9w1Zg0g4t2sJOuG
Ejdoc6xH5ULvgYOfkxUIPThnqrR23Q4CSlzmq5wIlePoijEwlZUeGrx5V30mGDVGAiJtKD6LmmlX
gynxqLdtux2M3HsOIU/B1yuqfW4zDcEnYAUexIUNw3fzuQGmBvkILRmem9m+nycP33MnUvwzkdHf
kqJX8Mzr5aUhMC4MWv5TzmyQcYpcsdEdBW9VS67nCsl1YffZnsnIfC2Z0/OvrSa6EM6AWBsL6Gla
2qbwp6INb7zwriHrbxfZjdi1OgiwHIM6bqROPpY1DauuqL01H9UINIRuu7bEQbmutFYBZ+79a7zo
PMdT7b97CquDpzRjA6fNv4Gj623JXEUwPbas1pziCWhzjNFVPpql1r45uA/xZmVkvtvhXBALrs9s
9ibp3SIQg3426jq8D7sI1khXj7usNMJN5JfT1okYqvmk7QZJ6BHmYmtFt5vbKbrX4ZjcqhHl4GBJ
j1XJDCkuQvcgoz7ccpyU92KxaIIu97atxg4EmImp4GilAXJkb5d4erpJ6x6/r09/O+28O8LboU6F
1JDx4A0VeVD1p4WLCApnPqCPxXefG86nLhiB1SUlbaOY8um8g0l27LPqB5RWO2CSpa9QgoogSWcS
p6ZZXettj/449fnCS6B2cUoTo72v/enNafSGEqj7mEb4aNNoqctemfom042P0V7u3Eh/zZEm9rnB
I+MGxAVAjynejyOTHgZSOCk89nZZx8RxM5BZaSU7qtcmcyCVzYQAn2wgJmO8C8dJrrWYFRnn+cOA
Bh7kBvl4ZW04WxPFahG8Sz2+15HLgjrmbI4fZdoNNSFAAxyKlT4O3Q4lNk6bdMoY4ThGAKht3IKC
yzEJhPkW6RjWsSaCSONR/J4m2+DckObtMUny+taui3Rfj461BkQ1XMKubt/4saed2WfY2QaQ99vU
/eeUXDd87TE/EZ+U4nLOwnus5TjdsSjuSo6wMBQ9wLTUHgaOglidzNTontrKA+uKpnnjy9K7RMse
BfZMzWRJp72BkMUhQAdv/9qkHDiCTE3DWQKvUFSpff1CUNDFONqvVjoM1kcqrMG4t+s2sZjrW1W+
T0C0hYGtq+oVl+3yMGY9ZILGsvC22/22dtolUKe0/XXejcBKhTf242MDFunSGXgt945wVwXW/oPd
YhotXD++yUrhbH1PVkuYrrOyDe0lb8gdLOrED+a6sN6y2uDc4hVxgh0SF+06SsrFH5jqVFG+nqyw
57SrMPcSRdC1lR3oFUzbvkjjG0MSToQ5QLl3ceIDt1Tirh/wsUQxky/2eu/GSTDghC6M0FrVOK8g
h7vtC1JD9JDMOjyS663kYPVaEtSQJQ5pzthdo6Te5FYjN0k/fAAjsddT3KDnbzKAXgL4KE2tAtwz
NY/uZD4OV2kdUuk++ah/At1TfPtB4a9lN1uVcfiSh225Fpkg33Iy0002LPsgftKVdIgvht8JQGqc
4suidSFwmm5YXBUwqtKND3COqt7T+KRGTg0DsITt0k6nSxAwYNuM1J4vPUPeZHX+0sFw2w8OXsxV
Z+Gy1HJfwU+AvuOOutrEcAi2qAeLAIwlrwZIuxgieTqx0caPlAE0jgCTfjhxNL67etjfTMzq9/wF
I7ScNr6CzYikLZptA/Cz24dsCEb13BY4Vc3Ss+Adje7enGNrpYXQvig5+oOZdO51FioWebkAF3ti
F0B71cVGNRMAHi/0r+lbwU6zm5fIdT+1nIajyQnkOBLU9oQQVdupSave/CkE8sAUa4O3QK7jFvyF
VsQtFshQY+xpYRxlQ1jbWq3tMcjR+2LYt9KB0W/qMFIXzoA1QreI/PJQqqwkh3pzlVbUeOALtZ0Y
yDhdOSDdbvRm9FYwe8ytEcIVsqN0XhUZxEOC1mhzWe68htRjbPy4/PQjQCKyAh1ulJFYlVRum0Tg
V0njZNrEWH0wRGliU/ndfGPak3mYE4CP4Pqmy8giJ7QafUnrTKmdsGV0oRob031he4D/ku46K+xu
h8CsewWU7p2cMdWuBnyM3KmkDwow/88x28wJPEG2SccMSCyPk3lDUQt9o4rh3vlVdwfp7bMflDrE
be+vmIjNF2Z81+UBMX/pmqMPt8LMjBeK1579hZpHana7HrqGGXEryeDkehszMu2V0UqOfBhls00S
x9lGnzz/WVQO1nQbtsKPOXTfcFUND5FZVofW1ggD0IupSg6MNOAU2bUBrd4jA/hnnNnjIVOjtQnH
NN/mOhNmKUP0EgYO1y1hqNVV05ofjmVpRzB74yqfexOLBY4+1lUCq6Bn3c8EOMCXcF5Lx233Vl7R
IHGFQemnMJhXFhPGMmU4hzP50denJxczEnXVBOyvkVR3Wq7t3I4Mv6wYweWVVKvosEAiZRVeHpIK
WHfAVTD+NiAS5jOtix6FGlIRRs3OtdXjuEtcBn1pTWZAUujxPhFhtPfqUt3Gpufe8aWslePyWCYe
qqFmeAVJhl9PYNPWKaBW9HABhbR9tx2yQjx1iUy2U5tbr21smld+mpnJqm4i7+fc5qSrsZueeoHm
Jm8b0EF6+IR5DHVErJGyxza6aQXMtTJX5r7x+2iD3fbHrLJ+C/oGN7dnsW8idQxS3w1xxMkfI1yw
B1pLoGzITAto0ENrE9ziaZrEbenGD3M6kC+p6TCaLK/ClT4VG3qOFq7B7nMgh24tjUzu4458dS3n
7ulxZx6qyW5u7b7UTjBJ3BMc5fjKFfkcFJmXbWfox/RrJV/DWE782otfWdU1IkOq1LZUNPUEbYso
ZFna77xVPolqgX6FCGItJkzzrTZiOBtsf+MsUqGIXFhenlDla2eort1Ew8pYQmUo4Yfw+ZyY/Ayz
3ka6/8bguA60rhw5GNrN29zTfUQtSlnVDIEpquKKirB/GkvIWZYK4xUHRkJ2K1vtwqLLFjwJB4JZ
OtkL8WlRUJa9sTEnu9hylCG0QJ+wtMs2T/dtBWM9cs2foD5Q18l5XsvaBmQnvJ9S6jXc5Tw7stfa
l2iHyo1oBwRRUWSp27roRs7ueYuDTwmYtxhLAg9b8FoD4B1IXI0rKy1+oH6NWbbqIx6hzYA4MKyj
U/L0d7Pxvtj6ibuX9OYASVNKk//wmYX41KrGNq7Jwq23ILRpxIne2nTtAhNNvQt3BgpsIcI8+h6b
Ah2tjrSjzINPAdiC6TdALy3WHvOp0c+9ZcRn1VjlpZ95LqHhHZ0pTqQrflyo7zOgA5Ax9l64zbR4
Zq0tTPhiKxzIjrpJpaZFnQkXq2qKl7Z1whM0QrWPCTvch0YT3wBrbDYlsYe7kduy7tLBPFk9tyZy
IjZxvba31QBYqwjTeVelBH6Z4A/g+Bl4Sy0Q8KTRVbt/skRU1ARzOb9pcefScJWjc2gHEQdYTqBP
UbEFRgOhoZHasGcKB1fLi7kd+UBySSKcwzCKvSeT+9oB1hBXTbfNRcthTI/TA2Px+soHh340ac2e
ZsCnvFKUIX72uStfHK99DmUenwxoYLusgYg0JulH1IwDH5+Gr5iX7MKw7fDKJk0IQ8YZNww9aVHV
Eli1m+nXgOdZ3za0gyny9W1RWe2exWkFhJ0ITICmPGpqLO/MMHWfx9n74ZYjz4vOfoOLtA0qFwzU
qJXeQdh1xV5Sl/eN5jUbU1BQ6CV5S0amJS+96bYXBJLmazvRgCRT9JFATu5mKnP8iIUmH+akJXKB
jgTweKcNwztuhsGJL5c+IaDQGVxDAmR2kP4ZjWO/TLPdH202DJiFowkPWunDA686sXR0zQNiC/06
ljQlKIH6/dS7C8aRVyRsaaadAgJMIan7bXrtHynKFnNFP47iOo7Ar5RdXvyk5YogzFPsyFM3Opce
aU63VOBqY9mZ8zgKVNIpGBNSHkNSSoipDXC2AX4QPNnXatTyTeSOFX2LVq29cBqJ7Gh7+7Jz6MLN
JkhDglKfcaWiChjrT8yWw56cHygrI0HlyKOwCwYMJsD/DLIMLMOKL01VDfBiXcjIPqh1hR3kyZnE
M8MznUJNvtpZ3IAkqDnzw7BpD6JG6KkRXGuGYfdhFb4R0cXFBcsEU7ZHzwdMVeJxwKnUqmezIH6a
1NNm0+PFNsvnBek3NHdmJXg1tKX902PTv3CL4QXFpjyS5QOGnx4TrcuXpEB0PEbE+9AyaNfk93CS
JCpmCxOZ/Ze69yV1IWWZBe7mrnXTu96oFKOBmraCKt0gTMt4P0jDZOyAFoSAluLYOAxYWXJ2jPix
c0jtNjv/JH1DvtizVCHk9cYMJpE8dH7M8cQaXmK5UMAFv9+aN4C48+gSwFDu8mSDHH+Gfl0UAvxz
YYUrPQ1vZTwMlzHZpemWPnTdPCQoqbsgbVX7YJmiW+tN4kNUakg/qGNLP8Iw9Q4jKNinUOnNhmXL
BNJpwkM00Sw2/fiRCYK+Lr2IMBSy5XYhxIA9B5vwgEfA2NhpRHJzRToQeXntWouafJd2A507v68W
7K29qT35o9DLH1lVGGsQpBjybZfO2qnnIKm2edjd5B40ys6De02OS8ppKTa3Ndgn2rrZj85gW+xl
kS8pzQxR9M4Nn2p9qiiiR7/eE2+x9dNX+mZVeFGWnWtdwrAe0I72bZLsFCPgqxl3L4InkeyQ1BHv
DHaHKFRFg6swSA5wNOdjzoAAlxh5cP9X72EeLd3IR/VUpCenDoy75QugeN5UVeA4JwE+DfY/lC0x
wkngLbJKZ/uurkFYVCExMIZVGzvHgI3bMkQCQQW0uyglTAPBNjHJrj26SNnnqNdWU5o9YABYGm3K
CNLcs2+JrfoxmcaJ1Pn7mQW/0xEzknJCLz4HL0+a26UYJoNoooY0ED35BNSMZcM9uf1NgffQBnBJ
k9MsHEr2Ig+fZ6qxS7NgvrN2Jy3+KcXQ3aeO17waAOk2/gRcAfe3MfN+91KxTYu2P7u6NR89M3n1
rOYxkjqc+BzkRGv0dL9cDfr7WClucJmsfWiv91YFfWIl4NVdd1IfTqKC2kZLeFhViYaJTKMRXSa0
I7qyiuj6top4ag6loJgYj1iwPK0eHj5QCLLnS/KEcoOOPn2inMkGu/DEr7UWA4ypXpo9sQhdEgDo
QqPcFOSxTGUMvpUODckjvNWE2903I3OUOondU55OL+zn5s5l1LFm29OvwbKnmxBxzLpEg+yw8DGH
c75mxhRzJn8TmPkYEJpL34d3zyov+uazwGiysjKv2lYNtRr4BbKohuhzdMd4SyLXXG4ZbzzX7D9r
BisQrcLxjYAGKIR0hhjC6JQkgKEDUxMcCRM56h+G1jQn2QLESEngWUX0blaqJ/mXxhOsdxoFZ2uq
2ts0iVF797ph3bpmUVIaz7JeT+XwarFNbXKI42vYSG/krDNvNZ16okfbCcDbqXgzI8+4ZF5TXdps
JXwQ+0fFUfiURs4EadYWDEx8JNmNEWPSNpjIFmHGyTx/0aOoBuKf+kdazj/auKPZ63nLhDLEIZIa
TTht8rZv72qgzyBqMgXnDJplkhMhbbtRfN/LqLsuC/UGCN/citpHepjyqqaOI14Xqm0Pt9dVE8OX
7kkUhCUA4ywutU4V8lSYWXGpM0FyUZa3I5jfPg2ynkQvDVoBr/a4vOjDMTxLevjA/EpqRb1rHwbc
9Bsr1UZ49XJJkTAfK0FLbzLx93e2nR5n18+Ojr6U24p7wSCVs7MZ1UEdZfFG+W0bqN5VewY1pGnV
ZRxQc0DSqHyTna/UVz5t9U2Y2s8kqz4SzuexqJt4OyehuSfly977o0n9FrajFzCinG57C4VX6w7W
AYDGuB2aprioRgX+s/HmDSKaCUopNLfMinzC0hwEsMIZL7XZ905uxJ8gJ/m1auAujpnBHEA3yZxv
FPEwJLevOfeyZ0LQPceGitVGDx3lr5SeRZcKxDozGddcMUaHyd2EN2wmgpSs0Dg6Rp7t+1Yk+4UB
zOGGTEgj9TkgkESyzUYI1mjhyVmd6GABk0LGaSMwQKmvmAASjGXH9YswjHKVLBlTI13coI3oifcp
rHifOmXVZ7I4mhRGTDeibD0adXMacbicdDsx3zLSsPhPkKsPCqoZYNZq7+HkOxvUZ7so7c4Zaay7
1KlJvxC5cdmmi2hbWP0Gzup8Qj4tjo5jy4PQcDpUXkigmUrUa5wkckt3Ll8LKtH17BcmrxfeA0Rh
ZITj6P2d1TOQASjTnEg5UOB822ZrlzN7SWwg6zZsYuDk3PJNJ7Kj/Gye974fOdu+F/FuyAdGzPPT
XPdqT05JtXV70d2yWU+Mi/A3phhP95YRJhfSVPIEMAaepNXXZ2mnHlOtqaPIm5nG1lF63ajhTlB4
7rXRoinWaoJ4wWU6LfQ321fN5SSwVpRu6xyayZzuZN/RbaLAWLsUNSVUNCtOi2sVOywLf/hIAJc8
R0PpxKtpwVs4GfuCHKKPop+cIPOSkNPzkDHU1vkD/QJDLAdx5kARvbW2Ve4IuCN1qc0Y6kaEYWep
21+hHQbur9c677OwRsMV+Ucirfwjr2TzEGWpRO9bwOmRGWEIvJbnJpt2xNCpDTV+TfK0HC5Lo8j2
bCLdUiZqa5KCKJU7bdobmiyRNDjUx1MFUXuY4pWT2g+57PwdIx51lE6zJMvVOqffHhOG08INDX2I
MlW41pJhvJJjVAH+Xsjjll8RVeT/JNjyXXEmYT79blsEODmelj8NlsjO/TQNa11F3dbiJXxNqKzY
Zj2jXdOOymPqZ/YR4FyyS4vsIRVuzkHU0E+NbY78AC0smjIDKsPEhnETmjZnQFLH9Go6mHYYPWXR
9FG29QuWmnhtUAGsi6qhY9ZTCjAT5OinKZssXluhaHH16yhEsuy7WRNU9myuiMMxNwk70WWZN/Eq
myYG5M740Fd5s9P8mOwdZqdXgxMW0LgN7ZEsqwNKzKupMpKAScAV6ZpeMPf2a2+28caeeNN6Bo84
yLv4wueu7jinGVc+JMMz2tVsLUYoUkQT+0HY5d4HBZsB19StmBdlIJQ0Tx2mBtqONdmvMJLkHn0p
chL//0g6r+VGlS0MPxFVhKaBWyGUZUsOsj03lCM506SnP5/2udu1a2pGtqB7rT+GhEyryVqV7Mab
mEZUXgXrn4slFxawbYiyve9mjf6+iDE5eWWoDiw1OBogw5MVdpIRBRroQILm3jdEyeNSp9aVurjs
bNQEiS4xBqEljpvASGo6I6vWeDTv1IFXsh0K1HErW9K0iJW5uMpIumQxjG8NI/uaWMoWUcC9jMno
7N0SetDvUhN/If7Y+4uA0MRJbySyDv7iaD+21B1iNesPbyLhJh6VOmec3LtU46eJLACguhM3dATx
3ZO07BbKen25FFd3XPo3ySdbA07xhetmeNQogVxnffyBgocwaGG/mEPirI0oHl/cynH4IUgwtjOw
JcKo+n3dO8umI7rI7YdbFcIlpiP1UEarEoJ0PG8N7RH6bjsUgRcb/d5UeX9RethvuywpX4hIs9a0
65i+Edm0LhIbWPphM8p/tql3u8GdrfeIRJFXrXYjoj4rKhVhTVzsYLnNbItUqmO1CtwYrHBu7hNR
K8mmr6W6tla5PA3DgL8ILIrihXuqrpGdLdl0n7SjlSdgKQHF74QvZEbx6jYjsZlR6Y+sDHCbsGAs
n63+nXUuGw/Oqa+lD5v33HCX3RSnzsaKLdBFmMdKE37lIc4iWoV5/bevxrdYi16oIKOj467PmXLg
QLKLXDRocry5Ef8CAY1V0HQQiKxHai2w7j7a6dh+6X0z3AydzSdl213l1URIpE7AlNFzy3aupj+w
LEbUBCjHV9lIOC5RJWvPUUYQeYgPprCMCCyT5ouhrF/d9lLk/RQqT6aV+obRhFcP19OqsyuDknhs
kb2EwKBHgiIfk6kH7SnxztAVO8OqIfO1IX20wpEHLmU66Yo2VauBxPd3ZFDmJhmcV7eT5pMlanPH
5oU6R2YNB3zNzeLa4SlMm2Uzj0VKZ0z4nJBaeoQqLF57G1lFObv5yZAHVFH0KmVa+kY/iOPXlUO9
acX2I1zEZBAU+pOV/UMpC5xzJUqNccBveVl1wOeEdKYM0n+8pcXGQE4Ef3huyu/BSB/CZSYM+ULn
No5+3TwC09A9zdwS/RBGz1UJ9JuTlHfn9N2zml8RMm5s2e6EfKHhhrYyXkr7uTaOtn1yyscoPrjJ
jhDpBApJJ2TXc3d2w5R3okIjpNTEK0rWH7EqkndBEZSl8evdLflOFj+ec2XtWiU6m0N3Aog0FlYh
/dgDfZYqSFouFTKe+LY+S+da6a8WO1X5GCfbzmGItfdzRT1Q/luMuxwQqtN8s4Ogqk4zqFKyN6ZL
D8ikYBjzoYcUAY/jamv7P0LEmBF+O21NXHirTlPxo/BAmuHDEn0bRUstFoU6HmqVuN1E1Usk3rXm
ZNTp3oaoluLqNN6GW+9UhXd1TRXU/OZJiF5TSnrU1WbqfmbwCztDxshepY+3GWSqi4JxQF7AYkTk
XQmynY87Iz2I+ejGcK0iX9tip+fXsn4peXVaFu2z2wP0ExA69Pm6tihKd323d9fV8HP/1mT8x5JJ
+yjO5oUGjsB2H6v2Tee8jOrskJnb0TjSCrQvcqJSWaI5GZT+ncZ0TSJCNchtnkkAHJ/DCOuSIiB4
+uEEWhUkPSqwOFEf2pF7h/j9DMO6Xt4quZcgETRnrpJwXDXWIUZpxBPDPbLmU2fxpjEuGn264iOq
Lrmx7+Ofe7Y85iJ/tPkFnjWTYqmzV9zZrw8wltG5esTUdDYV8N/CeJmnGxaoFTRHJ86hu62hsZC3
a4hx+m2Kfqawg974yVEpFtyqBJ0ni0az2bkKHxJBhxZarezsco9LOqxEpzebinWX/H20X0WltTC4
g3iNB7vcg+5+mpmZPZCxGTgL21V2HumLdinnY/jq2wkplLi41I8XFu3NORW+HDqkqctTaDbHmJRL
I9/lTrkaKWYjl44mB3p9CBNCnAu5VGRrZzpb1E0JjjzvdWg4eT14tRwgNVyJ4ZWk8jWJRH7DNJhm
2wReecRVhop1N0cJNsbnif6v4iyp1plY8O3uPSU3nMgV+F3XOmckJHkZmW79oz296t5TE25TBJhL
/Qc+udXam748md5r1G6X/G+kgQICq2qMu+18pw8parTtvdvEtEmtnz+S5jWh5XHQd2E07eWo+xnS
jabCMesR0g9oz7AAg7CfUd0I5G8e3QVt+dwZt85ivNR2zLb7yrwXalAekvwK5cHYF5QE4MqjK7Qe
ylUhvybSD4v0tPBtqQQtCJDOHPp2mYMnaRdERWsCLye7WHveD2V9XL8XR/4g/vOjmPR9h/xAAPfF
3CqSr1KO2xlOfn9XQcJNFvHZmw0mEg5EngGWprWWl0HSabcB+Rkxvis3vGb2ZYqzXWb9MxG1zyUx
xICvUf2vGiL0WS9EK96vwukOAQhrnWsoAeqVRxFNmjORFgbSlBe6aXU2RVosyvks6JW0sEZM4Zvt
ocyIw0NIuLITrvrkx9EoVLECLT021Ie596zO4WKQUDi0MOEQRoysnPvNmpr4Y0uT1kw1YmyvI+tW
VhSi8xuZWHgQBFSS3KANpCdf2IuMOtyOD4QUC6y7kfuvN+8y1Okhm/t1oYVf3VCvsxiSoTzLea8V
b2r8tvXdXGyNlNxJoj29z8q+YAT2EzKFM4t4VHlo2RNLe1vSFDXS1pUZuH+v3KsJSYu2n4+aPznf
C2fu2Hy32Ytjn1gvVnb9EakPpGSBjWoABQOSy4clRcO+G7WzO+1wlvcu78NF0c1VvGvVB6jVuhbs
uM6n1j1HvCl9simKrZneuuHbKevtjMQWsQH6tmdBgk6DvrDUFJ3HKUc24XTFp4guTkeaarWHn8HN
/9zVb7N7LKh2+M+tTLsP6x9/MSrG4au2L/cWRU/b2fIpn/4gP6ruB33tjsxy9udipZs/xUxlpLed
m1PacHlyivdEYjvIFK10uxQvChwlWR6lfeF22zBP+2QbhH8NkMkfgcZ0Dv/2ZKNEt3S46vN7gUrE
6I8aQ1bkeP3uLixGnpFwIkmSmFOESwGNV/0hp7lpy7ffk65a0QNvyfjYWPllxB3FFx9vmF98OV6H
EeWgAiMsHgwPBDLFi3ZLRgpB7W9n+u0QoKTkitsTUdBLdO+MCngY/Dn91eAdXIqderTVYyzWKEhn
W9sCLtJT8oakLJDh8kD30HaZ5GNISze8dmBkeNRROeVSfcyGtemifeG+wxewSuebwn6Lw1/50JNN
qBe77tPdN/2jrPkfR3bl1VBsexi5ZYj2Y7yX1CjUBDrHy+mu5xnmV4tTNSs4M+4HhPgpuKdoJCdY
6uIUeMOom6ueXGo76owv+YNDzKNxkLC7MsvXkvpmzhbXwH2zfET2c6dOqfdLzUI+HKLpRHXhSvbn
+5sGI81LtPeYuM2HpH4KTQh52wmoYONv+63yYGbKAysZuy8PRAwShaun9duIJOzkM83ONdoDYg8W
GSj3TbMfTPNxNvZtxyqr78TkbAauDcs9GBp8RLcR6YOEIxmXK+JUdOkPc/s0j5+OwRPzkSf/tJjS
eRdBPYVBtXZWzRr2PyBJ1NeHj9E5LtWFhM0KYrCOT2NC8eYn2I9WTjuyV4vmRbdQXX7qzlGKp3B8
pcKoivaLvWnjY0Go1bLFau+L4sEDmK3Gxzy9CJS2Sf8vT3oegqPtvg72duIWSyKMKq+2+RKlFzWc
9IjGelRS/XsqD0RCqMVlXgkSDKo8ocTIPnkmhafEXW7kYPM+vi/Go6cCFrm13X9zH8F1k0VIbVz4
O0n6dcqTS0OynVO0oOdBS2Ase77or3FGyKlJ/nEqVoa+kQ0WGXRRIZezfi8kOxeUcUXVXjlPqT6e
BvNfpMJtbnpA1bSWtQ9sNL50WvaecjXAYEz6FlMhTY11wJjOwAx2zQagSZ0uZtaS+IFuk5XDBeyW
TzieEZ++UsHNaZceJsLy8+47QTVdlAS5l/vC+I0HZ9WYbykHgKmn+D9TH0y6YICfYBOj8VfN8VpL
Ziy882PaFaSAgOICqhX8+EZ3I+Otq8e98i4YKhgJos1CT9vMxDE5gUMSbi2fTZlvkrF7UhGlAYvg
lInWbfgx2Yj2x9ewPueh7WsNLWBAVYv9N3TFeomfx/ozjEkoQdKZch5UQJittk70x86zL4uXnfqa
ZlTBjRUVKyKwsG+Y/kgRsWeiS5SceMp8bXKe5ionzz76FhaMVfrbDCVcBJJ95DTciPTQq8OAqQ1q
mzOXqH8A55K/skTbEtID7AAepe3zMLxT8yb7R4LxEV9wYoebtvyxINjJkIXy/KvcQCqxNcKQNOmU
TbzZx47aDMZP07REP9NOeM/pUUW7r4FAdXw5pIqj59XetXTaV6XaIzUBXZ2ivzbcuu7OQN2m0Wc0
T1xk8ctskidctQHA36nHfrx1Fhs5/V/tUuXZ3npp3cys+Vx0ucopvBbWT1P8xbZztGnKiIjeKPL3
sU3Y0NG7wQLCNS8DFYKXWuPijW+J9xqbRqBaNL3L14QuJHwp5z+voYYMt43xoYjKVXzieCeW/b3J
e2ZLzOW/iFLXdp0u+m5whpOSL2OzkQmzCvEzqbYyoITZePT2hzpL1Xza1rWhERy6LZ6OTbXJjUfl
EIy8tx2Daos1LowA9YTfMyPKMtkqOjlHVH2mfu3boxLHFlpcxj+FZfsTEHKv7U2Y0hogNzVeHec8
aMYW4edKZ5ciYYLQaL553CooA/zkvpEB3KjbZFGaoWhoza+T+0Pl2NdCv4YoBFG6D5X1glB1lVQT
uM8vZ7wIH1rtaDj7It2qjM5QPhu0ub08efafovQZFiBvN0X8NjohSaKcRtiQDhpPEYwBtScn+GfL
/i2jGqXoC3RJgs4N4wpBLWn+p09nvXmx0aqWJyPl4cQnGOkPskb2tWvv5Snuse7YfezTUPxZUq4j
Sk5a8KrkRSrYJvol6uYSytdstP1hfuibELqfsezNQPk1kwviALSz9PEAdOHZIWW6Kp+L4aY1z277
NM7bob3SS+mD/oKhH+ycP1Bf2u7DZIMR3rFL9H0FmpHNTED4DIv8RkHv45Q81NoRRyAV7U+5cyzk
e0r8/DL3viOpf6XKKyagmT69xYCXx35nAa4WrNQxc52e/g3Ua9RqF9XnlOLMpGLN5fYuyx+Pmg0K
1LeJsaVW0TKpiyeZO5rXTUq5Y1TvVHIbKNPA2QZ5/Z2Mn17PT4jqQLPeS/OraYdtbM1rS9/TGIGm
i+d4cdVVaTQPk8IqKwQbxIz3bYlNcNgsVAnJBv+FoDArG78Ewr5Zz0hYUidcXQfghnCFle9G5Yi/
cFKjpc4OoQe2r7kPGAb9JStPeTXDl+NyBO+hDCaZA3PoDh3RXfw+HMQNbnYv4GovFmEvytCwwzVB
EeLsb4SfRfqf2yJJMqeAjPAPL8I8BBZbUi8/FOUWYcXB6eddTz+Nftc1UTCGNr4noT4zdUTSy7cR
mo8tOnRy0VnBvK3V9ZSx35tEhnVTil0z87I787h3q+hdTdW7ENrOW4bAlfqpquhhrRcfOGwl5/wC
nhlYw3QA4/+wGRClNxxGK73SoLgex3mT1BSYm05FsJMkGFrf9652KrLoGFvapoT9X8Fm/Laa3Khi
eopmHSIfwmo0/cXu9h1vTeKhmy+sD5QvzBI03XAbt6sk03zSep6FgwIslvvSav5NmYtAvCIxwMu9
A43fVKvmvq6sVaNZwUK0u08gNva+v7m49t2zFAMj8lKuTO++zeXv0EOXMck2xoRVwJkPyxLtUMNd
ck/zE8vblq0BU0l1jtGdywJ6r4SkV+1uCsOLmQxkrpC4ppbuQS3FsdQGWr/LdajTxQS4TG3y0eWA
XkVLeEFReJ4I8ikj+82s+9XApdlnJk4/dDlmdMSetFZz+moQizWZy2u3dIHHn9FRR6o58r0pDQQH
R0Of4zIvCHTo6Yk89BXLVrONU1cVO6vjPUVSOVJk27pOAHX50WjuLqvGc2tMfoW/sqMfD1aTCmf6
uW+o+XeynZ6AI9/GQR1EFq7pVqNekqJg8lFYe+577Vgx23XA8tQCuXOFhFc86upHhTbZKdou4T6J
dTuwoZwpwwMr0jco2q+azRUseXv7eTnGOdN7hgeul8bF0odA/tfjRGSf6Naoy/w4bndN19Nb1W+V
PtFbRJkdDB8dt3vHrNYS+5+V3d8fPjsXM3rmX48SvNFwDp2xrElqepAVE9tgjs8DIFLv1JtIA5PT
QX4me1rngPBAU7/67D0lJBb59kCdOjPcb1vxfbtFUNtcUUhsGxPRmcUISZMznd4inAPCTRHXoP0Y
+3Sfjfnaa/O9rpe4O9NtM5UfsMo5XehxxE+jbdoWKuauOTRLKgfo7Fk740QSYLiBNhaBwnUfpxGR
/xWtaSG3gWQvNWVyzNyRQqJoGw4TzeeehqioCfKpPlYRZ7m7vAqUr0PPQNxQX0DPHfTXcO879kAD
db09oi/aZzPxrlj5Qi9mIaHuvlr2KIcUax09vNJ6pklvTV3VI1VROTH9y7Zoo7eGh5euCJJv1LW0
HGL6RFHTtpE+W/0tG9jyOizxhsQZyK+TI6Opn+0++0hniRaQ1nq73E1FRGcGk5WqGeswhCKALBGd
FesJUik08lMLG1b3HMlMPzweKfdHo+rHGdVkF/NSGKXvooJAwIppGwn4wikfJpSd8SbUDQMGC47d
xocy7FdpWK/LCm4bdwPNdEgia7+tuIiINkN2DThfB3Hr7kwAVuIag3SYgqx3VmZmbanKWJt2+cCY
ecDly6bFUNxrfkRulmtiXW8lXiGclg4myKQEDxOUjEIQIDZIK9/OMWT1zcGjGrW672wxVciF0e0E
U2+rij96NGips5Z3Y4RuG+bzwGa4AMvWDqpnl3RZlMZuTyh3yYkp8Q6VKgPZM3H5ERF/Nj0XnW0D
ulIdOxbCrsp9Qxs3nAz7u/J87tq1iTbPG/NbrdKDmlLdRy/7uMQhnW6ieKpsZIqoKNgMca6lonzv
DIEqBANNaKGJTQ393AyA5S4flO4Y/kgPPctIdi/ZjrfYsoIxhfld+BYBRrEmrcNw8oke21ihs1LS
RU1AL2MusZBR/jsiDXeA5LPaAjPBj8r3OSNxSsZ0XCH04su5V7kvYVATz5UvY+FLzQbXSIu1xJlc
tzrXLqah2F2j2PKj6b6vN75VlifdxWVscLJUXYlYyaTgW/5YWEv8ORN+LBAA6C7Kaa5SnWbAXGLW
77rfikG85vNqy8gXWh8n2QbhogcW8F5tWGcD6L+hRH0VDaSGRq15LMXyYqXWDnX3lvKZZ/I8r7DC
tILjSJ7kVmnB5FVgoum4i+mnjnq5xSi1xkcWhF561XtGVXhIF2cgIRxXp9A+6hGNqAvzZ+gLCwc2
DBnDHHtrqnh9wQwXK+3Js1jfxnLfM7HTh0kXpT3RSkCDfddidTadrTd9CW6vgbbVDnNkh0aX9vCh
WPcSswP/16DSK+kZhUW0oH0X3zMhXQjuP3n2OGDxDgvUx73Tv+coHa08fRwB6PqJ9ta5xNsVHZO2
2eLjh+LpfTllj0JUe0Nhh6uGrSnTJ7zf4KGwsxD3e12ae0N4f41M6P3NMN/E5XNFtuidYrd0D0yG
l2Ly+r2CLi9CcamMfo19nk/ZFRSWoja0OJBs533WAOL7znlg9vgYkRJSMToA8iDKyu5/YWlCLHlv
WR2eFoUzbexRVcbRi1dO5z5XOAcR/9s17Q1q5ldkDdUWiBlaI8EmSIFtkkIxcDkIjIkIr++EihYk
Aw7Haazok50/zJRqbHdA1GM7xOfh3Db9JFeM0L1+oPIEKiCsSWKw0XO3MKxB3E90iiFcC1lSTW/Z
3aWbs9OdKazeEl50dNSsdlBsP+5kbewkPU2gjIUwgzqSb3o0bFTYiodxrIAPXUIsKo+dxl07cMqh
pPtoIBHTadx1dF8di5ldHk+qzjoh2+6hyUM2cONk1clfZbm/nrucWxI+a1rxhOiYC8vD2JJ24Vr+
ZMYHm86kuxqGmXc9uwjS7iAQmJIEiDHMFsxkWlaWHVFaCgBfadzYLkAuAGV0vww13DYJ66poZ8RH
VG43WcwoRy1fKknKKJooQNSwmUz6v2uKJ6HtN0MO8dphJi+nttqLWPgmaQrNZDN0C+AV4hIWC0y8
H7ZOXqKxVEjO01IUgSIB5kmb8eanuOkeqlqSJkrfCGuSfvV4Qeu8aOnAde800WBeDbeq3Q1dp/22
SGLsnEPufqed+6W3uveg2w0chEEE2W2xoLFM+9R1qdO+Vug+3sjKybfjzG0w2gpptEQtZJFqugsd
+nhWTZV9ppSkPlYSGRj5BaTNbsM4Kk9CEQWIk0Fj27Hf1SCaI+0530vWqS0WwwTDeClxw7UZ3YZx
+Eh6MtbOaIkn3qDYRJAHkGeSVKG7t7puzXdjjtyLKeYi89XUmlsBpu1rLq2rRgnikA1hehhM+1B7
pGGIFjP1Yo7Gfw2ZO3wuxbkhB2TbLQKPG7bLHUxsHzSZg2apQ7Q3SSzFPZZIxEN4mDCndefC/CUr
HpVtSk+O5TrmJ7WjqLYGNPFR3cP1pVF46BKW+iJTEzZUz4R6wkT9hDIt3qctHgMwkqQBjW3SF5Wp
9lp0NmJ+5LXTY+KBHxOvT4SLiV3nmhLD4RJfEo2XsU6cb1nYpJTMCtjTpa42G2hRNmwRUsnUaWix
x/kZ6n8TRXRuOrNDxENHZ1NP/Qio1DAW366xLBuV8u3pOfEduJM+1aSNEdqoDnBnIGwAG+U6pYMI
WnGaO47POb46S1/9ZUvPjptUJVuoMKWHENshaAS/sDm/ZIglglHpz8U0/tR6mx5K2zgXdk4wR+ww
D6ZlRtD9/b7tXUzGNuEqFy+pna1t9Ngj29F4h372XlAoTzdSXsgtpy+Cl2Iejm3XDpuIhqej7kn1
2ncmVLBXLHv2SHw9yLKuPCviUpJCEFS62fzoCCa3zTINuxLqlFhEmfCupCH0ThtZjOijpf04ssz3
RoYJVyXsFdgK/nvsS/IoONaytMG03Oj8e/X4nelkoXgTKcXWbD0nbmOS3YKChNmlzrQDYhUdcLoD
sLajgkPKABQGD8xveGjv4s+ltDdI5pITshhzTY+ROtQl4SnQov20H8wC2YdU6nWYBpwZngsGqHvV
K82GjKeDxhmdYW3RV3kq8M6lmN5RMnYCSYjdb6s7zVOPnvPlJW0e3A1gZAEMDY7EjOxT2TGW5bU9
AWRETNRJ7PoE7o8Athw/JalVz/wTHE8mDHilF+rBJEyHA3S6c9EywmUHsLDthuSX8OkEefMILFRm
HmaFBv4rbgr+a6kpk8wrPo1hdS75rzSn5sXMlduR9DDHqG5d4NA0VfOjRtlbAoB+UMlI0Vt7T48i
bzt1mCwcr97VVfZthctLkU34WM5DIi9uTAgclkziOLxpRumHtGYXtRVHuVk/p8xRVDfFHKWFK8ZH
O7TLazZZLhcSufhspCLcU5t6z5Qw7FdtUqCalJlu7JDfdBZ6eEM6OV96p6DFrBpcRLtADOvJpLXY
Y4VVzL/v2WxUGC3NYT++kh4QDxs+ertPuqXh9Qd/ZSJU1bqgCo2K2jz6sbzoH/PJcjamsnrPAYbE
/BrlNYB3uIoJ1QjJM8BZHvlYTjngijD8a6k2fdKVG/72szQiSPEw2Tuh+xhyBz6Po2iPQkNWWGg0
qhHw5nGe3M+LfDGCyU78LtzOFiOtcHGg5m037G1EnCsVUVm+ZupJbV+PR88gb1lJFXRtTo4BZtd6
Z2Eo8snCBWKdoxmGJG30FgcuUGs6mWgdAa7oH4ziDV9rtNcoL6c4i4vZSg0ewEUz7ONInAOyJzaF
U96+F+37Bv/IegzL+NwItMQm89nihhC0A8HLhOvrq6zXGJpls7xrC3S3GDWLZ8L+N088Lb2ZBAMR
SihjWVoIaw6B8jUwtHFi0CONG7q46vymFeG201oB8JM2GzV3BIc0bsi4MRoFYzeaqz4xcK4UOWMd
/gkGdLx9JIvr5FXFocSHi9qHt17PNuhjeX9UgZMInnvVmgkXEc26qKIpjlaRzg5TMCFHmvO54HpY
57qiSzyjZ4EJjjE18wRoYR92fp3M5BPp2CtCD/MtOrvG7+I2QrggrxGukciPa/QSqu2ximRlWlE3
FYbteljqcz32vzqxvMOTZCJDghCml3a08n3XCkginEoCFD1+QOAm2Cc0c/wruMZJ+rLMLyodf4Cw
vKAeC1YrJv3M90JYPy8aDoPzRWMZ2oKiMWtiDkwNZS0RxNzmxVvZ2OYVf4N6x3Gk+yNJCagOzH99
X6VWkOSjwdDXEzgWkWW2hzDo9+6C2kYQznpp7qLH1ASgcthrAqfPik0ecQNjzMKgLDrv0uQmAsbO
OObZ1D3iEqiRViYNgI3U8NjU+bu75GTyuPUnW6tCkxRlNa89U4lDbojwvbzjNHbTODuTU8D8oedI
HGwxP9aL/AtVcp9r7ekbbe9PPSN+mhrn0ZPadA7jEEOv4bElOXoz9AE5diIijkF2PBv3ficvBdSf
Jnlnyz1N31lVanyiQ6cSUkYER89eccFDaZ8KRV7DavTGGP7TnOxbgQY2sI07AEYJsnY2Y3SP7kjz
NklC0MO4JfxUJ67gVEmZetck8uCqBQ2QcyQB+DU4EkkeSzR5H02PXJNsCkTYdvIYgWo3yvAj8z3s
WSMAWcIqhhqYPPOXZtAnosCeGqEAB+vhYo3aqWyz5haGdorkoQEQUIP1YqG4hgHphp/C7HQ4Y/E6
9nRfl05xo10gPos4Uq82+wc7/ARQa2FOp6f6OtcUBpX2S+7inxJ4Jrm+OUVXS9O89ekkH4qUyU9I
jRijhESdTFTjR2OhSv3GjvOyYBEsHvU6vzXR3SY2O9BZ5agZDrp3io6ISCr8Ri0QAy43hQsysSqG
/i8vC0I60hIwCnmQtKGgGwKoeFfSSA1+bWlkMOg8puHWSGjQpahWIOinfWg19tinB+ZRv2m0cisT
9c8mrWRLfoZ3nPvoXqXgIV4QKYFtbQxwOLMd+aR0EZnWWeZOWRXy/WTwKmM9pYVlwLEKg8j8tPuj
YbwI8mwgo2FBcJ0vzncCErcpq+SjrkscJTOLT51ryyolm8VXs9MAHixwHS6JF0E5x8V3XejFJ/lo
dxF3BioZiBbGzIkcZPhS1JzX5gz7aCmnfjLM1GCr1+NmIVwtfQHOYOPk9kKO0NG4m1Tx0Oy00bPn
jWozQf2pOxl7GiJH3v7QQGXYziFBOhEC8Ru7h9y3dU2wRG+gGZyqqQwMOcRb9LQ6GY4U9l6MaFTf
Oa92Fmiu9jbO8qvIYHoJjSs3pGkTFeUM9u9g5aryS3N8HIduuNmGh+pZduijkvieIkDCKuth9wJ9
+6LjkaR0SnMwJJn9psmh8Rm5Y0wO+s2KqSLZIRwRFKC6v4PL5cCi4wRDwea8aQhj2lv2ggM4d+fi
sZvB3hrH6/hDNpuTBS9ON2F6jrPuurTY+5jhTAayrBHXgohA6NZZhydlZlplpSIAAEMG9BPfCVWV
xTrpegf8pHmd5eheNepHNkM8FMdQKjNgoGnAOYmOd21C8leOiL1NE3rtb3YPZUN2wqA4ONpFkSf1
QzDWdOqFGI6W2bX7STmgwaFbfkmxiLVW6D0riK5OvF2VnwseM+Kwxp1Ej3QePNnsEzdx93lL6awr
UoyrY1+BlhkCfmMqH9uRU6UYwNVAKK07VozdqCWJBBRPQ9d5PzOIdxreya+RfuYo+6EqzeYj07vu
0LRedu2mNDyb1pC+6Q7dveaoKX/MknkzzBl0E1FWBwcag3lQiRj3STsfhK1/L4jTNFLfVnpFcHqR
etp+wGq+E5GpAhtQzE8dq96BjKBTMHVOcpePFsaWeRjLRH4qvTH82U7GtUnMwVrX0tfs/4oulIGY
FvDtUXahginRgNY8I9wYg/G7qP5dzhju9VSf/7kgNkdrwrkNAV8dCLfPnhcdKZ2eT9MJBbfsfZwo
0M1d8bLYSc9pAjQpNNRjmky/atEyGDFrrTqvF39Ob/M6Mj379KHPTxi4TH+Cn1phMjNWcPhAq8Uh
8eZ7YpBW+1NGc3KKtpJzfxnjoFMcuTRztDTV4hvqotrYuJNnrHUdRlV1c002AtCVjZylsPuAF5+Q
j7B2jq1jmH+jibm5mxTrUJ9oyyZh7P7JyGC6zJ6OUC1umPpJ7TmpybjkuvglpKxbtXEPMcVo6zEv
ZJKItXuWzeREAvah0Z5rJ7PXmZxwx4RWScvUaEr3U6o6vjFjeO+YC/8l5OGjrx6t8a0tRLqtMNDg
8sNGDP7TVG9x03cQdFnmd+SQbtRgyL9EPokq24XSHq9NTlDkpoggBWsv4pYw5/bQWFpKKICu/Y+0
c9mNHMmy7a9c1PgSoNGMpHHQE39L7qGQSyEpFBNCoVDy/X7z63sx+95GhJcgoTt7UGhkVrnJnaTx
2Dl7r43hkhobklr6XQ0VkIgCrwRtxSl6Ip1n4tiBEZJ0645E+5nuzUJLPTpGTg8lRNVElc0Rmz7J
dW7kz4D1kg1xwd/SxngSHlkqiKj7E3yq+gHNc3PDAFpiPQzoWInEP3pY+TAMVsErLRsC7U0sKbr0
69dqgiFiEUi96jgsPhfFbNKwGuirzLV94vYqQVrIt7Sq7TW1WnYIMzVbR9sKivbX6BpOtC1i3Zw6
NxB0163oWCPYuoYCMuyz3hnQMMX5t6zFROqmxPLW8UR/yZysnhoX25K/9jhay0MONxeDd5ag3qCr
0qe7OmN/3dpq1DdBEw80ooU8VgrL45T502FGAX+vmJAitG/SHflGhLRgMziJZGaIGTvFxvIMQb6B
B+U0jcJtOpfGZnbdwaWfZCJyr6dSrlztQGVKTBt57aSf2ojOe2LJINnkcn6Us2RgBDNK0h71A3Se
E/Kj0i+TQyvESxLyYprKiUlDU00zg864rL/PSdQhn7cKpALZGJL8WXYgm1whb7Woe5rslroJyU8+
+ybwpbFHEjN2zN4AeM3bLGzqfTwEywreg9um7U9L0F9rGmwAFhqzDQOCbN12yttmc5L+Il+4PiVl
7MOL89PBWTeSuV/tOuLrrEqNmbu2d2Ub623Kce06K8OWSR8DqMbJqQxCYd+QkOOdK9PuNp7TQrk3
6M8NiPOmCOjpOKfzA5Td4jAXg7gV0nDWno7bW7zZ+a605mw9NYIwQw6f69JR/s+0p9qgL0mtMEtz
j/cVsUbDFh/FEbStHH2cD7lwn+pCwDank45nHH0WsWmE9NgUbM3wMsRN+TXOM/sVcACwNpvWfQbU
ceZPZrI3j5WxDxs3XDuUCxt8+/3GGUX2ZS4nhAoy4XaCX0h8dw9SJgFTv8snEWFeD/xN6zrBg4yZ
vvHSMOSjWRsZxvXWOBG3SlnPq2FPi67Yj42Z7aIxF7c8Bcu0iS5mFtIBBXRG/kCfeZCCuh9d5euV
gdNsT/s23QozCp9GdzKvM7Orv2UddwgKiww5pUOsuGEwE02VaaDWDEuAp9CNNVgTqLIMwJK8/iHC
qPo1TNl4T++9I86ePLQqyMqbvB9fTccJbqgiMu4rFMxeXVWYoub84DnlcDuXuXPECQwgj5Hjxmlt
0DIyyHELYojrNdt6WTPfKPqKzOuAWZwX0eOKWtKv06LBjVMB/EXCNw/oj2Ejwx0m/TmfVhMoh13Q
8LAJWvQbUZuUlEmw3MBsZNNE76LFVDN/T4JOPTQhhRqRT+4671sHuqP2dqmtsoNJo2oVR9MTZSf9
bw7CsDgckz4FmSgbV1nlwzgmvJkoUxj+QH7BQD/uFZDEv0JkY9hZBv9gZjhH7QzNXQ/Xg6Y/5xkR
gclXTjLQ7PaiHZMwue+GkAKTS/l12bdWLh7LVc7rdpsTj4DxuABN1dU/JhMlbmT7N76Djd2f8nhT
A5ZCqRL+FVGqrhwxfp96xMR17ctDOKQPVEntWpvGfSop2FbZoKqnzkmR+IhBnLqkflMka8BIwF7/
xbUwyOrJyG4siemzJeHyqwuZ/ntVpnSllUQUVwpGW2H0ls2agTDRcI8lb5CNRezFlTkp4yrwFUdn
pq3b2lSA8lw3u4bPh2gknANrea/xwrJHbf7k6Er3SBooU8ZWWluD+2MdOhRslRLOXhccgAcp+scg
zv0b3XT1qYjyfsuBCBXfkEX3DDJwjteogSMgxeFqxgW1muvop5dFxbEv6vSIDIM/HXQSR/4AWXTR
teKUJiVtFd1CjpIBuEJKApXeQxyTh27OxZnJD3ruJkd91mNMQKGzXIdAxFQfc2s3tFcr+cMezPyG
ew7UQhi+wc5AqBZJcD6+RAoRFcTTRVErN42kVUqTA7hei5HGLg1rpVVOZQ472teZ3I4YsPd9RWZU
UNXMVd2CZrqVV0yGlniwrpFwGC3rOJsoamSI1hi9JtKvtsBigRxpNQLP2ltze5fSPqEbkt2PnbpN
u6DcmkUw7IF6mi/uIiAH7+UtTw91o7JrBLm2+cXpjZ8iHepd1KixAupa1ts4Fv012JEB8n38gsHa
X2eZiXLX0rh2g8rceV41HcNZ0VboYRXBlut3VWeZnLZA4bpd+ALVJtsFyCmAmyXjqcgLDhath4DJ
oPTfhKqkjjdRTniOle2juXG3wZTW7Q4ZGsPo2RvX0jE4NFrotXQ9Mroc26OHI3Y66SkH5OUrL1y2
/uQ2pMf/M7DnBxpU2L0aKqdjWRQWwXhpC7accSlifoiAzcECYvYmmjY8R47Wt36IcrgmQOkrKWgL
kgoPPe+jJKYrHk9FgUwdjS5uI1w04SIkb9F2/GJKbN/4+Rh+FRoHYE7/GIgJCC6rTN/MkIkqzWos
fMyxGYkHmCqzWT1WhLkdQogle4ywuPqdwIQ3QvDqUII+dYKZMxSV+d6wcP80glYtWllno2TwMnBG
P6i+HM4heKRNXOODMLoqWg/syutk9Jxjn5MC5Y75U0CI6C7wsPUmUzHgDAr1thWT/FYXZJa3A8WV
MNp0Z03DIr3ksmaqeI4DjQhYG9zPPY+UFM0vTrMMUWcLD008YyeFUHJv9a3Hs20uJgR09zwfcIqG
psezQdljK5rFqQ/cNGtlC8rDbrwrmx46KtHMheUUMAf5JvHE99tmjqbv+Diatddga4aj2K98Z6GU
i4lar9ZoKGRJkTOkCbVjO8TXnhyntcq7+7yi4dSlVKzuYDD5hRN1sNxenwaFB2CliorZW1U03DRx
YI0MtGvTmY5ZZIGI7cf4m19mv9iAoZfnzjIGKuK7bvLHezvrCnalGLumdlGEO6H1fQK4dlLjlFDY
o+3xqNZhTIbRQ17F8PdntBu+O4a70KR5rxzfRNMxy2KP9oDKXntvgZu9tJwu+VFEtJ8JRDiWY0VI
4eBS55U1INkQ6h2vvggxAD1G8yEARIFUDUmvCSibVukcbOToCL2KmSlsgmqO6CEbsqWBWmVibUp+
snZ2rXuMnOJOZjFCD8nnxNEPegUep+is36SDT0UAXgj1auEfZiwEaHxRzI0lHTvDZ74R94xwTZ8N
O42MQ9bV4Y/UcJgS0B07WMZYX3upW2zQV6CbzoE4XqeZaHmtGu3IpaGkBViYnIjpRJHSN/aOH4mc
Q9t7IzsV4XcVeMdU1pyxeWYghpczR+7IoGnrpTWvfR8WeOBjTKVz3U/HtK9A50dFsBccvHbT1NOu
HIOFATIS7uQ7cQWLO2i2SjbFPtaxfT9IJ72fogCYglvGC6NCruwGY2UwMNnpqFBci5N9WFvPPUl4
XyfwsWCzBQ5jX/Hekmo3qCvfehvoUm/MvnOg7TmBuA/GsHkUOkGBiYGHXnnT0jJq+FaNgeTBbLv6
ulZG/E1pamSrlQ4dkq7b1jlyMkPG6ZtvxMm5aANQnby/X3SEQTXpORpCBx/XdMaxZanGAp87wbLW
yPry3pF7ev8UxjXUSKA+I7O+eDyDihbXhmO3L35l2wtSbKxvewELxNBJsxZp+YvWgnzrO8F2zrRt
61gxZ2YNqGE2EuQaeAVwvihn5VccjkUXZi9OmshtN4zt97zjUAGAhBp70K8CsiOxmL7cUUKgaNF2
TVu+GbtzWLnRsejokgqkaaPsFwuLHEJ2HZE8awb4HNjRJrRTZdxWoc6+ptqpzhYNLDqoSwdYKBw9
zozqcpwcxPBJRNgCpHxsH4Ob77Tk8MeorSOoYnA3oWnNN55NKYE7kP5OAN6kUOxWXQWbAcBVZ9Hd
i8c31OT5QRutu8M8PO0BD9aHviI7wESN9ZJawzAjtFbNoWDH2Ki5YT9VY3KaBjQfkymI2o3h0PsV
qVppSu9Soub4wmkZSv2A4wYiFbtfId4ofSjS7HR5Ddf1dWNQUMyEx23BRJKPKaBQ3MV5wNnOLcNb
ga0cBj+YtqtOxnrfuUOGXd2p9n41t+A23OmlJgVihyee/QIOINs/1lWmA+1jGk6gs1Tm0P1fvCSU
BwfBWOnb2CIVNwdz/jJWLfGf5J3ugbyCADZ5/Q7CMm4srfodRy/rMNRt+LP05+Zgiy5bz8X4s7eJ
1WuLLPorh7OHvnFsdiIeyt1AvOzOpsMFvyqQOzEjzs0UBW4G+H+nyN5AhYoGLSxEo/bpRHsxjqz9
CIF7NUnc2H1gg1iI/XY7y8ZFT0o4RtH2zve6HGjNLZvthIfvqpeGf61Het6raKx/JIbSP9RUMzks
nLK4gvVbbxzL5npACgiC56xb4MmVk28ZO/gHN8Zj4xOHss3JS4YG4RqHJAzibRR0BptrkG/lhAy5
svRfrTIAQC3oL7o74HrCBGqJiHmzzxU9Quga/L+0FphsNsZdYBbquKT73llVFm4hricrjCboEjpb
XPkJ87rBsfSZSQ4JOtp5prKwTnD/jaMDSpAiBabUWgJS3mAMfmMat8ilHNddR6YLa6kpSOlIkg7m
Y+LFV6mNWjuFmeZ4R4SWGNvSOP3u5gboxcIvCfPCaRMCeTkaSVk+2R2YGQeD2bbjdvoqKYGuYzz/
69pBgZLGcfDFZQJ1Grj1eUm1AzoH1P95Mm+yvgAVGNo/mQfJW0zmr4j76McRX7zvB6fdVIF09h7H
v2vSJsRRW1Oz4/1b7tOZzS+ucw9/ZzYgUlbRLkoa75np27jiHGmuqgyZr+cQUJFPcbOOalom3IBr
aGX0SzK0kyV8kBUjl/gnzVYYSIj+v1AiJmtO47jMSLNej0WBxtLoaeTrXC2VnPsNEABOCDhBoOYg
HmJiCRcT+hTuQ2cgqzHOi3XsGK+85CMFToyNaYhntYt9NzihakX3N9MbZTdGSCsKtbPM7ImGV7Ct
aCSup94yKDiN6EjnLtxOhkvBlJXmX3PoPdRYXB6c1OCR8gFMn91uNL/gJa53XhpRU2FtwzgvSd0F
UryaXfR7hIvpTT0jogmz0T4EFlKSAHBCDcnDZd56I8ElPIkATjSnkv5omdwdczGXmzCeoXiFuANz
M7iDO3KYScXDoVUxnyMDlBpsSml+4Ve0jDzdJxlOakoDPAGNYW6bFPpv6JrDujBz84oGLxCKNCqP
pss+tPaWXB05TO5Xw0QB1NIRAvyFYScp3P0wNuIGsKVeBVn4lpUp3B/mdid42/M6EvQJPCcqDh4j
jAP6WoAGgrpml1kQAsYof2xy5uPsvOGVhJ/oouyfqJ5LiJarUbfuZiCTZivzKnpS+UTyB11DhJr0
8K+1YcsndE32rlnKi77vy31r0X2mJaaOM/7xQwyIa5eNiGejqIezMaAYHlVWPCaRm98ZNkZbzs4T
Qi2630lafvOm0dqxXcCAY/JyaBPTPaehUeyQb7iPKDkBeKSaSRSKBEadhcCvyoBmTDso8mCXd2YC
wWM1Mifd6GUq5MyenIG4JmiWc1Eh7Wg8ms665SWBgnTJKzSNB5VkQCrSsH4wshE0FjPCGwDR/NZt
mZ3BtwPjUOAjm7lsNr49lADATfrvSZ2e/LScvxVUYifypm8HIBWbOO/e2F04K3tBR2EIFt4nyQSQ
COWujbxn5VAxkpBBmxn2Gs0JkjLatL8qIQSe/Iz2TV3RnOTHRGk8SoF8uDX3ILW/h5r3wyrvQkDH
CL/8tC/NjWsnfwH8LE5RqTvqoaTeNw2qXXAc4jwGwwtukh8NWIurYQ6nx5Zm+YZ5bL+bAsB1Ud56
lAah84WJWrFv/J4zCvZoSArk4wSkHv2txMIWDZDNo3mxhiXjrZKEoWJWOsVaNk4FY5h3UU1s+yux
2dmp0hGzw57C1jTn8AuHu4pjCmK3u1In2V73ntr4E32iQcD4KHsZ3yPvG9YD+xtVMyqfvtAjWE76
mU0eIQEvfPc0WiUG2eQ0V+fGBHMCsd98tsvO/hlZCzvLxQvkwFlZx6BOvwh/cNdOl0y7fPadnTa9
+ikeGnoKLkdkgpjhwdvheEJhLl7ZBTCZNubIjDAfn4Gmqy+AG3mhWkGDNYfxc5p72Qm9aEZ1VVCB
VKXxylZM1QV6BFeG6e3J5HaPDPiSrTVKaEl1AC/Kp6MSJ360E1XUE7u4gC6THgU0Yjdo1pKWVl92
jxFyrieTwg3dLeZSt6drtfJ8wofisgsfmAX7lOZpcjeQInL2QNCjrJ/a78i6rR24NQ4mjkJmw3/E
j4Mr1cFGEXFVdTQt1wkdG6TvaYr+NUrr6lQleUXfpMqu2LLmB0uWxrXF3H6fVh37DBWL6CifEMJw
RIxdjHa++QKb5glNwLmD3Q7CnyZT6j2Uw0Ph0twTdHK+VqOrjwEC83XXIp5j6hpyqxTFayzGdJsE
SUEUsrs4xgn2u/Pmwryyso7sBBq2e2kl0TdrsYCZrghPNM2St0wyhDYRjd2YBeLSWnTj1mvH9MiB
o7idx0ztDNLNdgBZyCNwksfIkFWxbg5xQZALnDiPXq2mxU4KysYOICcfMr2VCBzVVZh9wa8KiKTz
GY2UrYWnI6YZoSH8LEiU9jHqF6yGBm1aDxlqErSdjAKQ7o0ymqHq18WWnSTatjnySXwa9o57gSxI
UjV3eS1rtPWFP7/6Raq4BRZBRx5V10ETxEhbDcjsJv8MMrI62/MsGcqOxcZTrbfXksvl1BAITB+U
F1yfR3rM5gspRvbBiYs7f5zrnaGE/FsvhzmbOPGVGD1CjZLxWQ+6/IKvKXzlFTd+QQqCUAcYaEav
EgtVRzLAhhSb7JbG8PTUF+wFTF+Lw5C6D1U11qva5UN64b/KWVgVCTec8eBNIx5Q09PEWXxlyzE6
G8xl9rO0wBakLXcLD9ox7vgZwMGTsILxpOPxUEAMl0gVWlHlMUA/v4oc6iyvDbcdROIcryxFe7j8
Awg7XjisW/e2T8LqoVDgd2DxhsHRGxN1jXiv3DjTxNjTlNOXKs40L/BW34icXhl5fek+6DxumN71
UAExd2cWSM7G5NWnis7zLUONCBxs/hOfSrCFFR3cOmElDmMPLy5meoiUyMqudRDgt82sYt9LaHJ+
Vwdfx8p5hUifX4uix8wrBw1Y359XE0e3G+Kk2JbRj7NfcGIXY+HfOQ6SyMAt6azkwBwTxpj0Qmqm
R5x7bkcXP0Ek6D/IAehQG5f6pu4bXp+eWuo0fB7xaCZ0Drlqk4lhKUmITuBmN7YkQkaHSKOm4vhm
LYjn/NDxOIK3ZbMaWo9M0gjnCayM5s6eNElTvCy/GAFZS2gXDaw3UDI5uEa8SXX5M1gq6Lyq+jdt
9d1r5nTBLiXeC5gc9JXQ8Ps9Dcz83uyngPQX1TLggjUbx0hzXGlOtKxBDfqIS46ti8eawFByJCxg
AmriS1p1e2xcvAG2p6bHxq0sGoy+ukaGgxfcEc8afkQc03ICcNja4NrIEYei6e1tpBI3ILsiTFho
OMiyGzaEdnWoLkraaSnaYQP3tPAxlOm0JEgh90c4T1B7Wi81iUEU6rpEgb9zZO9dVdlc7g2BeKab
jfrAg0dV3dBsb2M32gRWpo8pAtgN5R27Udt9L1ERHhoEM3eVnhvuLbIRoSbEO/rRwxWMTx5Xt6Fu
n0z94Avzzk3tYRMXkzrNrv3d6m0I8ilv1TZnSIHAUt91GOhOSZuh3W65PyobNXZqdOGB6UoMpIFk
jMkj/rquSvhuWcVDQteUmsuQIGuZO30h3SrcDInEbQNjm7MNDuxmaib2+6Y4Cg9ngOzwhwLS7MA9
5PkBhpaJ0ruLGYva1QuFK1UO4lP4L0nasQUqs72CqcWNCw/IQKrEGTb7qVTNTLXP+l3p1eUN95W8
IpBtBhw1uxgHw4YsviL/RQmEI9Zty2c36XEK90bnrgQnVBSKFtaSGukHfT1O6a4U7JVIjMakxn+U
YJQx0JvfSR4utkChNs6MS6VXNbaqyG+e6rpuzmZDhmNQ6WQfTCPh5KGyNwhyX5j8MxaEs3kqeO9s
nTYAtF420BZwZK/R87iHNAYcIDuPzX6yfnSjW50aRveYihgBNQKlcoqCe9UTTrQZxPBCPpq5x12v
dzpT3RvBRM618GKmR5756vYy29WgVu+8wXsJXY2YraaDwADtF3pesWV6w0E1SonANmC66XJAC6I6
IrN6h96fWextBTlK4PsGTGP7O3fCAahI6tqowMAn75G+VYxWwRNfyuzQGTK4tew2u1OcGxGJtyON
e1rU19xUr1XLnKLMCg4QOuRF5PfmdrBMFKSNMFeua+SbEdPuSk05PELKt/U4Y8JECVhsu4A3X+sz
cSKNL8QOF4370QgtTD80ZOjmTC3RWEAPPdttr2NiLjZcCo7ioTltdZr/ZRGXuIHplP5sJxrdttsZ
LxWBXjQbZIvjUN1VFJY3DNhgTpn++INq7xl1mUPTFQsMyabjpu5oHA09WoU4Ln7x5XikixFbx5Ix
UsRMo3QZNtdjqtSqqav6HLLtHMISKCY6PyYUzFWtHMs6EhxSVBhkWNjfEju+sQl+3ogMw6yKOEG5
I0kpK8uf/CuLQBMKLHdCRcw7zZxBzXQkfSCSQsnUuPV87Xk9fONQJ0+tT+daWwwdmoRXg20OpLAC
TFynUYyymTYwBN26QZczPJMtSWs5SV1gIiboflwj41gcGNMY6yTB7tgLOW2RTmvsIxgnzIF8oTnH
KemR8LRp+1buraTBjV5PBCIwazziNfkaJ4l+QAYUr6u8cvdoW0A5QfFY0+4PsQl0vPrR1WOQMdEX
u0ZzslunYuiAwIYxgeJ80U1lsNW9+1fgdX3AhHQcl+O+AbYKdxSOGXtTDJOi+eujTAaDC2Mudqbu
2kGXHlAA2l1bk2cVsMutHU09yXhUPCE3eqpOxETSl5KE9jTgwJEteHbPqNWGuWgsHb/Ia5LnoWtB
gjoGfHOAhWjVAvu6KQM6Kgg2fjnD2P0VOFAKFWxfIy3fNI3ZPdoboq4nPS1/XfZXIzK16SXD/NDi
6QYKATlw4ZSabMDrSAPtzkIYP+a3ClDmqqiZUOpUDZvKMZN9jQz3SlFUkYZI1bZqeN3icXOTQ020
EwhTgGaRxqPSeRZA4MSpTwyx5keHLIR7/ruEFbShsc26yNiqLpyw7SFAQoFo/jI6lJc05KpfiSMj
TgkJGQJjxU8jF9aB6nHtO1LznldMA/HOJ08NubQxr/VgUQs3mFeuOJn2eAvi5irp6PeAktdbi/kd
sBDpQgaJ7WtLJBFZoONOVniQS0al8Or73rAemWfjiVQWHUrHda6VT2XJ6wJDE+Xhtsym+gv0cHtb
z1kFGYJ4ALeO8LOx52WjBAlk8yF+3VREfC7gD7rVaNCiaK3qDmaNY6PjDGxjr0Uf7ZHSMFHA487k
R/bPjVLdNws+FzRV2kznSqIwKwgbWs+lD3JZci/W0YRcIKofNVPxnet/9TAxUOMtkSTmjMS1MpDT
wEFmdkfgyzbAFobqcxmb5p36EVArfK9ypmNzn5qnIczt2zCjM2ugtb8zyxJ32uh5WOuRtCKGrGnO
2wx4GYLjuULw7dpCHJ0BqySQ8ue5W+SSFhxaM8JGzkGy27Zt9Kx4La7SnmYFPXa15+anM6cGBYEG
wVoEB3wPyA61hAmLbeGxGgY1SGx6zF0FfiNqOe+LTQQJ2pixfuQULPY9nnBc0Nr3rysheG5i0uZ8
EY8HixcYSlhjvHFpc5uHsUKDTMRY4pbnYsS+66OpYj+iWWZZdHd0mkJ9KDWXLSO4J/JsAPh2nj2h
J390W4ctp8+IMY6IEHY8xAJAelE+cfptoMc6yWbOJlBiBBCvvApH7BSymxsjfLKWP3QdV4Z9NyOQ
QpQX1U9Ew1h7XabDfRLaDm8VbrvGYqDKJG1mpgxCRkeWOloWanbe3QLViuwYrdLSUgsMIWryYj+3
Ur8WcUu0JszeVeCjnPo4Hv3d/HWptcJoqlz+71//p3x9uYsoc//jX+L/on0jLjmCUwwVDT6h8/Q/
/XhbWtKzbMkUyLZM8efHdzywnLin4oz9+Vswl+tCTD8+XuLfE9FZwvao1aXl2Mq8SF2nz+Z2cdUX
ZzGfJv2IN85J8CZjefwfrsNPZGpPKW3Rr0ar9edXKc3UYh5VGJC8XpJpQ0Q4I6hkOv6zVaw/V1GV
PSeLfes8ePqeJ7O4d0KavOjojBOlvNx9vNx7l58LD6jY0p5USv65XGJy1peRW5158fAKn/zVP/v8
Zf3fbi9IAZmoTK86Vz+Y1BDo888+3v7z40valPiw+fPVtHXTfeFvPv58sXz/ArhmkV/9+o9/acu0
udy//T7Lzffb34+b2MVh5lfQdW/1oyfOQQ/BDA0hltU1EDOwGA263afZuPt45c8uzMVz2aKy5E2i
qrNhw4DdlN0n3+yzz9d/frGyzIbQMW0uDFpLjOXhP7zwF0/lBMzEMGeuTD7j/b7DBvOPfh/b/PPv
dz0KoqLl8wOmzULh1d1/vMBy6/z7lXcJ6QKcIWht/rlAw+i57ByjOmt9XyE7BPfVvH68xHINP1hC
XHwHOu0EUBUBMCY1btFgrLqOkko/GQgec04wH6/2yRcSF/uXRpqECJ9HEXMMcvihuarVJzfVZ0tY
f/5mhUw9OS1PO4KKHFs4orv5kyXev2//+7L8/cD+9kACzAoEQsHqjGqy6FcMJT7+lT77/OXf//b5
PtTyHGlTdR4obHGs33/88Z/9Qsu//+3jhcGRKZm55ACNoo6pJDK5f/gNLrYsogpTJ0p1da6pKtmd
PrkAy//8325arWzXo8DTtrr4+JKXPePOpj6PGRkAVOZxvO45u/jT+eOf6t0r8dtCFzugbowMDV9d
nz3GdqTbw3D6eIF3r4UmlxzdvuKwcfHuy1yGtaKJIYgvfGP8wU71NXO//LNFLu4n7eM7cwgNPzsR
ON7ZxsHsMgPMrz9e5t2txFNaI1m3pGNfPNxdNvdkL0p2qz2SRRTnt3ICoXn78SrvXntPs4KAAWKK
i0ti942hyS/idQu9zz9Kgi83zveP13jvskvLkq7yOHHb3sUa5Ka1rS/7+mxA99O7EqvjP1vg4s3n
MGqtZ4cFvGbdVT+iqv5kgfd+JWUKZVrSEnyFy2/AzIpfcC7P2UtDhOC4p1NcFqePv8V7N68S2taW
wGOjL38mP219OLRteXa6k5F+H+ubVnxSii4/xOWTrixbYbuWWjjyYq/SXqqDPktQYYyERnjVyTD1
jQ3MOgmCa+wbM1lbY/7Jj/fe5f990Yvthc50X9HIK+mHva4s7+fHv9q7l+a3r3RxaSbmakPWp+WZ
proTXPkR3blN2339X6yiKBuUSYaQci82ljzQMZVpUJ3pVkVfdfiqku+z9cmb5N0fymEw5BE+Lh19
8cRbJt31EoH62Umu8ek7n1z8d++v3z7e+vNFNeumxyFlcvEZwMfWmZcVkKaPf6d3bzDHcZa7mN6A
uiix5qwsYkuN5TlgvMg0jvYIpMVlaJ3QyDvY8n/1k/33epc1I9JTJ50S1kspS7L5fkJq8fE3+rtk
+7dnxuOqu45a9siLZ8ZtM6DXnV+caxeZyT5EDqx3ENwYW2PmzH7CSfp4xXev028LXjwvUVhkTlaz
IEBMIj1CAEvF4eMl3n1oPGajns37RV4efG27Jpk7ZwmSMcUIBrb6Vdnuyr36eJl374bflrm443js
7dnNWAYGAzlwe1D/lQUiIt70TMoCFv54veVZv7xUtilMZdtcJ9e6uPsqeAzYOsPy3OS3iY/IYJu4
pwpCfv/J7/fek/rbQvKizGdshydHs5D+KypOUt18/D3euwNsk7aEsOm+mt7yu/5WUproywSJg3y8
JCAODTMRQZ98g4sllAkHQ0mtXFvylDqXXRzXdmyzUV55q3FB9mTR5m27r+Pok/3g4or81zJKeIJe
lHY95+KK9EgbtUqihW2LSaxj5zwr75q7b63cbx//aBf39N9L2ayyPKPKFZdLuY6PgtxOq9uJ2O2V
Bao7Dw1kM95VmAafFLIXN/Z/rSWFhT6UvdqWFy8d/jmJGswebn2mg6AGs22QkYK66+evOvrk1XNx
r/2/tbSgMlCEZV++eiYE4r0KkupWtw8mtlz7s4bRe9fIphz4/wssf8Bvd9scxpaBgb26HSGV6v4o
4mdlEjnxRrLcx5fos5UutlJGKYXpg86+pWYeEDitAxKAu6t5/ORWeHcdm42NO9yzeIz+/EaVj68e
D2l1G0jkOu1gHqIUl16Q387KOnpz+Ml67956GNYFZY5WlIh/rocvAH5oz/cKwU6Yr2QMgmP7KYLX
j3++f7vrmKot5wFLKMDXlKF/LlO1hE/ZeNluZ0FsONk35kwyRHoP3GwfpsYxxrDz8YpI1fnM37ZU
ZbKmq5XFiYoWqWfLP9ckSHeaS77fLTNCtOC1I0B3IqMqHDcDZ0psIeJnTOwdXHx/McuTCVA86czv
j6Ak443Rzd51KHEKMnWbN73Cm0q+XQOpPY13Fki5dW32/FsEKs6Yu7hS06ckGNot1Eh8/YHu8TEa
cmPK2LrvSzfAdgOGUfv1sO3xeF+nTjyvxxa9NgoesZ8cwDwzopkT7Spja0VRd9Ni3XlOTZTbcYFd
ooWfHnKjI41okFQ3Gkxgel+MJzEkd3XhXj2BqwdcrN1qnd4ZTN+Gs2NYV/jEUuxrxPGVc58R7GAC
ZBgypG8Wo70IzMhCDU0JNeHvHccg3kSElDFwKzDNN4z/43JC22GlBNpk6BxdQ0sicbJp3c/DA2Rt
4tkriZkJ/tqu6eeOb7T4BFps4ZWj1N6Kg29JPjs7LPt6XbQgCEv4tGtTBG94mMflFJpusaDmjMAl
oO5FONfCN9gZ5CGukBuwfXRY5ZsQZeAkCSwpSw5Lo5MxWza9tyLiVF5lzD3liIyg0Sq8GmI45jW2
yI1MJNw2H/JYlAqQmwPIdHPR0ocW1NfRJtrD7IF5GFVkwxshTKvsZgy3EBGRNBfWOkH8wzyk87/b
rh1edxmDn7rzuh3mWOMrh1NS3EE3PGE8IKvZIPRyDyyh3pqj0x+9Jix5tBykkOihD/HEjNnkNYAJ
PI2j26aSr9Nom8+LLfKqiv+TtDPbjdxYuvUTEeA83NYoqSV1SezRN4TbbXOeZz79/7H32bursniK
kOwLA4ZgRkVmZGRkDGtFzCH1wCAOCoPvt0+FfuVfbJ7LuH1Z1jgZpng/T/R2eJ3SZSemyB+BqwPv
0XkpqPsZ5qNhGExVSC+FqX2womdGJwE7PDZe8zqWR/o+oQ9K9mkI/jJjW5bkPaUV/btAAJX0pAO4
jgkBc8aoVk+LfmzK0DV9b9OfvSLTM8ZENu4leygoWbe03UnKkx8/+72BgyPj633yy44Jg48q8/Mg
S4ZMGRW68Qoj8coSLK6ACWshlRNeKrIQ2WVjElZTNGSnuvjJ63ubUtD1JnqmniXIAW4v91WoMq/2
mSzhfrIaWuQUq89OfvsITAWID9uQFu7bQuaPCH7uQojgWwOJRiNmnlHI+Golbm19/3ffn6+Qs0tW
pr8cN8f306CEWOpPZ+3OW1Ng3rEzAWaQ1p4KV/EpwClNm9XqwtUdJ+zCfFGcfd/QY923QFE8DUBZ
dwBF7MzqE9SXt5dpba+FeDHJBrNqGSE9wcm+LWC1ymR5V0s//pUUMUtfZFAWpxK6xCCila8deFX6
StS2slxial5rjN6kATg7lf8w8hjnjwDNqfbhth5rQoRTaFtxTiWWPacJOGS4KfzIBKIp/8vVEkKA
Kc1qmKjb7ARYD+NSOqOA/VqcsbLvirDvpZO2RhDJ2Sli6n4f61IGmCCN63SZaJAb1B1EBeqwSS05
ZVZYMnZyw+WbZ2DTZjVdZXH6lxLY35zBWnMMs+Qrx+CYFKRllcycIth9Bux0ops8KMvUgqvupDGI
OOjfiS+6EDg4+v21fiXzu7gYTOTjV2VyKGL4OrZToda0wZxMb9/OzJ3H5O/bhvMrES5opRLxW7JK
BuA619iVEDGr0B+drLG8t5sPKmw8/mOYg40T3oGydKirb0b1uY/AmvtgDu3KA3fJWcm0JVF/NyBl
FrPOud1nQ1er6cmzTi2QH/N8ym0N1yQI29bGQ0A2dUpPicb40papvH/3fcFgifM8Zn/4vgxj2QTP
o5Ifb0tYOtxna6QKOYbBphW20eT05KsPgUPgFdCSKENlSCvhbUlL9nYuSXi+1LQs0brPbgTStM9V
KAKYc2fAdGXJlhUi5WBxn1uKLdxQkWyXBsPA6amt6dd88Y07KEaYR7itzKIUneYUR7EcKleCMnIL
o53kW9CfAKSr5oA4vObyz3Z8vS1m0b5IMqlzqt6wTPXyOhyZzQBe0uEtBv8TeBora7X4eRwArz26
YHR9/vvZbQsHSV1PVsFa+W6UPXM3rwhY2vPzEFbYDFnvlcrxGsIF59jb+5FYulox4EURJuujU/rh
+SgcEeaiYUEELOLUB9Dk0VcFFd07LFexeBTLeGbtKg8DD6xdWA7hgg9FbvpSaN8rdSVrvrQT5yIE
RzI08ihR1Wehwh0AxL7yno3AUg2e2I58ld5JYaQAZMrPTgUt970Hbjsj9Ur+xuaK+R1PywNPeZtq
ok0m+9KgmlJvY0uKslNoB/tiuNfMbOXgqUsn71yEcCTq1uf2bMPsRO6NAe/KHO9tOiHBsG3aXdDz
MNTG7HOfcV6aacb2MIf0zhj7GswG+iPtMbJpzgz+sGK4rieD9FBZk/wuEhofAYsotmM5hHvyEebe
6ltALGxv3FmM89NLyFvJU6w31hWvFk2IfBi/0UOkZ6ccoJ++/tjWbysl/z8BZPXmyoIlix0pVhcn
A5NY6Sky/mzGGAqee1lNVjZm0YLt/wkRo92ulAGvnBAyKbGyMSWwNnwmmd/uD0GKMU1ZtmUOouBP
sqolnsiDjIxot/koA3R8+/vz/y8ELNjv7+8LxzDyGBYtamIiXsd+dhzsg8cY7oPy/baY5bX6LUbw
WTLEjPk8BnBq0x9e9Gg4/9z+vjIfght62MKtnsHwVI70QVCfyD+EqcfI3QSyQPSalgosIoxleepD
7NFOq04DPdLkwfR8f/tHLDrm32spxpeWBuOdV3jERuVHEw6B0fvcG2u9SYsr6QA9T8uZTul//hFn
N5jnS1M1mll2Mhjy1ElEaMZaVX5RjzMRs0M6E6EnMZ22XZWdZJJbw9CCD/CAj1uxvDUpgmVbERhr
cENnJwewzAowvy50jv5wuL0na8sl2Lfqj4anBgXLNe0IXPpo5XwuOueztRIM25mqpgZ2LTtlw9cY
Tt+OucH8UxysnJ8VMWI9NrMZJust1IhJBQ2Q0k8+/IPqj0F7xwsCNor/mpfYHUM9A9w1HX0qzWM3
wsdykv66vSUrG28I91noQSpeg6p8qmBs7WLCVeDk08h+W9vHf+6AswemdmnFKWLAIuGBqeRPsNrB
XPZJCV9uq7K8Lb8fsbP1nZ0U0PoaOA3K7NQBoRY1T5IE5HAy7nVwbm5LWrbj35KEYx82pl+MzMCd
vOl7JEtfG2jW/qWIWdkzZXzLAYagRUQ+AoQPZ8ArOHJ3t9VY3vvfT3Bh75nACOtR4dDX6X74CfEm
qEW3JSxtCR0duqzNEBq22CkB9BrosioGHCtHRqE3avjsZHs/MVZWa1mOaWtg1DuUjgT3VTi975iZ
jSZUTVrGkhpmTvPxsQhXOsmWdl6VfwsSPFgJtnFrFCYeTH6srHqbwYV4e8nWJAg+DHQlAItzJDjG
wzDydHzHSTzTQHxxe5Xcq5nK9xvrL1n9qpUfqrXGgXkRxOv/XIQQhquhkhYUozge+YEZ0o1aOo81
/r6VvvPKBIr+5zuWTOFZYdB6Z8CrcHlWJmoXnUVt7tR1QO0wyJKtjGosxWWEr7Li2IRnV51xTtdI
gDWl+SlTqk1uHLvgz6CLd63zY73deXHxqOmqYKWQOjIFT9n3QJdFBg9K1foQ1buZK/ZP/6j9qarv
MeUzQbMhnnkYLYyYOlMRZM8cJPQx7W/vyqIipkJ7h6EpcEkJTpLqTDk5sFQB8wvghQb6f3HKsh/A
42yl/k4KvtwWt3huTGrDChk3h5aPS3WoWcdKDk4H5elN4X+2khUjW7SBs+8LRhanjPh52RxPUrmS
4CXcDs4hLj9C6XNbkfmHXp2eM0GCL9NbCEhCA0VySM1z/1UGCi4PVjL3a0IEP6aGcG9oFkKqsfrc
dfVzAtSxoqw9mGZndaWLBbYm801kYa/iYzWXlVJLyd2P0SGmzJr/lKf0UAIqFTjptjayPSCSKx50
8TI4EyrsVGBGVaV2c2bZOQUMoI/AWGnZztDq3Tt2ihZATSH0V/j3pclVjAt73WzhjfJs1BQFj2G7
ckgXdXFImDjksEloCMYw6E3eFLKSnjIKA57zWJXgk6QfbfvTbVUWT8+ZHMEeHDMiUsrH9FRI269x
sbJQy183FQtiL46mLZzNeRKptX1AR4pSeRz08ZNkjyuh8qJBO79FCJveh9aklEHD+/+bGrhG8xiZ
K1uxJkHYChAwmHErkBD7L6lx6tpH21tJwy2LQAuarjSK74JBgRIXgkPfpafO+SED5dMdw+brezb6
t4h5q868PpQjuScpfXoClzKGIaVbSfYsnXiN4yCbDk0AlJMuvy8Bxm7aPnHr2Mj3kP5sGN3ZOcqX
0fgn7z8H5bPB9PZtlZbOyLlIYdVIIUtNpPJCDv3ysWtikCQKsOiUh2qIPt8WtbRBRLO0CnEeNUPM
9vrwhXaWNRGchbSWlH9qNeyTbxxx+/VW0gyyvSpQ8teDobZWQ/ECrezJpqlULsx7387ek7jQqIrR
DqfI5C0EYzb9to0Tr0xO8UadjqvddksHHlBqy6Gvk1kC0e83aafySArSk+F8MtqP6sphX/r8nHFR
VLrRLAKySyPrUrvr2oxzAgMbI43xWt1g7fuCM5GGAjhHH29oJAc7gwt75bkifp+hVZM4lREIy9QY
YRUOCVGkUgNo0zwF4Gpb9o8cqvjbhiqeCVGCcCa0aOhtpRiap7i/k4tnE1jEx9g43haiLOjBY4vQ
jk1QLaLVy30YJGeEJThsnsD/+KgW/mH0/E+Klh2T+M/Ud+0ggrp+zlyDgSt9MbTvtHuBOQuh6MoP
mRfsPM5A3XnYlfKCQhlJFdvXk7AG1siy2yevdF5S2fkTNCBYwkIPXPI4OsqqeT/o+h1wrEerlH9o
QQwu8GS2KxkI0fn9+hmUsjVeHBZDycKq27VT0sLDz1CA1XIs4OJrPdg1Y/95KCA212PK/rYB6oo2
2f7u9hr8SgZdroGjm7rj0OSqO/TxC5vhQz5t2FpbPU26zmsber0HsC2fqglubyv0jpC/fSmY338q
xvrBi4w/Kq37W/ern8oALSaTxUALeK5sQ+Tpqan87EG2cQB+MIHEoH9NCkWFsR4YlLABkzOU7gNj
2gTDcAAC7kFzpmeus61Ve7ukDalTDBmQFNAmekOz0UdQUqc830BH+jf4Zo9Gp0S7NgTaxPbhbCiM
Y0ijZRdTeqpL/wBXzD3Tes+G3LqpCi+HZCU/gDSMV5bs2nwJRoisaKGdx+jETnqn9SYNJrzqqf6S
+g+av9LhMPvQsw1hBpsCLfVZ6h5MhHFDXZ6OMKgmY0yd7KWIPgIYqBf+jimkbRt+L4u1LLFgeVey
hPitgkk0hFsmexmH75n/j6OBkwPsvALubZJC+PIBapbb9iZ4mF8SbZwXPpjnnarNi3sWSFBp6+IS
PpMXiLMacPDyZ2CpYDm4LUV4RM5SdBnQAgb3yFNh3JdSWgXYdSOUshddeyB7T2ms/jY6d4l6V/Y/
b4sS20WuZAka+Y2RUNZHFtWLfQLjXju9QF0NidDfcHNtWwm4V0CG+5+O4w4x6Kb1irKCPf7nBzBA
oFEiVZhSFa4d38tTB/IeMC0eLACdsrvbCi7sGLHF788L9uhoRV1pYzzHFI9hCZrhUfIfijeGyVdK
CJZozykUu0dKmT74wW7S71v9zzcrgqfH+HBk2nXNPRlAtoQ5IHv5keR/dD4Adg5wRbvbQsQi1qwI
2YTZOcyDtle5y8g3Rr2G6PUl/tPa/A2YWGid7OSBmZ5WetDbZzgOAufLbaELLuNcplhZgFdBo8nU
zl4sv93DIRUXzt4HYzHJXc9522ND1E8sLkSeo05agHuyQSXtYws3XW6V8ds7NAK2mIuJ1KxsCOaQ
TRbIpAaHSnW+1OkOtFCpc7atAXHD9OO2qF+3vOBwaVXRKDNgGw6gKpfOAnowq5cbNAJzyvqQvMQH
7WD+YzS7ZPup1D8Zmrfv2s+BcT/AQRQO4O/qsK1+dPInEHZCDwTAj8n4MRruy7UJoauTbamyJWNG
c0v19cNuSMpGkuhvemUU+VulfoY37p/byq9JmP9+5o6b/0nQ8pfMOf3Lrwsr24FwCw87v79SYOaI
dxKgS7d//5VzElZo/vvZ7688E3xXHhOvFii9+QYulsT4sHbhK4tSSOGq5uxewd66lNIpcHNGdaK9
gkkIR4iR3aletzc7WOPa/i9JhXXHr1/UIflDAWZ7MEoXTNKTHyVH0wYSr0uBWgMq7Xhb9+u9M+E1
lqmQcNHxsBQcc5x7gyLLReC2zlfT/BytxCFrnxeU1qe4iXvwk93K3JvpoX3rrUVfGAGAImu8WMnA
C3FnGYcFtBgGqKfTXTsco2HFMhZ+Pt9nUpzKDoG6+FQNM4AWSVl4r0DP8haz3/HzVdPkHQNmA01W
6qVJQOCkFJZcW69V/VR9yIMVL7v063UeJZDjkgy5GmeKdS3ylXHwXlv/YTxUw9v3luZSfB5jczqe
b44Lz46NUuRGEUmJ75paDkV5vnnzwaf9z1Zt+tg0nJcmfF8LdAhcJEt6DSXwTPNPpbSSL1panzMB
unypADzxyphVNgwO4DL6xyxfCVNnz3RxJ2CdZAXn4UyLvp2rBKoPhJTW5L7rtMzkQvi4GY13GCg0
Hebc14aHt2cVz/agkItoom1Heq39n86TyqPntnu4dlqMx2rMe87htiqLU6yG1DTSCMS0iwcafWoO
PB/vnDe2AOJ+LqUI50CRxqqpNC10w2zfjGBOrmixsNEXWgiRPNhVcAJ2fL+p7pvwHrjU26u09n1h
F/jlhLahHrrjFys42OWKj17YBK4Lh+qfTnVJtgUnGhq21wDIzwRdtqO9IPnAC0sKV/IYV+EfJqo5
4EqbdJOqCLq0pLqsEpDxESK3DTNin73sEYKSCgCWN/b7zLvNidA5GRZVzasMWhq2hQUbS+2m9jPv
RCgDdGelxHT1JBVEzCt6dizKPIjw6mXtxjA/HYYMhGzbH8snsBflkxO3bl0b4SdT70hBeiktlLft
YUk87wNavhle08m3XYoHMz2AnFKtQKgGhb+aqnxrSr7xXKhW8zEqjPZI+0MEPYZs3NdE3Stl9gVz
pKP5t3hB+yyQJ1mXlMo9lMO3WPp2W7nZ2gSvNvdLMwEOigqgLMJhMsrBGGGuqtxB+VJNbtlsRwV+
q+7esdu95N/flrbgQ+eqDcO4DonLK8AhG+4QiAfsym0TZs4BLy+Nv7ViLSW9YPwAARnc8XMYRCbr
csOSJoO1NTcqFw5arwt3Q/p335cbp92D1XpboaXNMZjJ4J1AQeq6jzMsGQ3ph8qF0vO1Mv2H3tBW
7rWlNaNgBwY6MHwUdIQdqrJwmGwKkS40P92r5wQqPTCNBPysJK9ccUvGYM0DzCTcScaKWVgfTGE5
0vLGhZ0p31jaNxji7nqmeeDE8XeJpXwcvGzlzhNTv78cCAhzKnHfL4co7BY0sC0MTQhNAeDfFL15
CMDLTv6Z1ODgI79ru6991J56KAM7Z68U4V3q6IeysV5v7+XSQp/9ELHxtyn7KgAxtnGbsN2Y3csI
ulpefr0tZMmZnAsRY9yWrtwiqhq3bXaT9DEeHwwLOHno12U3CmATWznfSwbKo5nz5vBWUcT6SRjH
RlyMKCXDQlE1L3QGr1w1axIE/2RlzPbq8BS7VQlW82QYsFh7K8fs19qLbgrrJ6XLiMdcnL080mTA
5V43xtqtpRP8EDmkFqFycsrv1AjudO+uhjJUgcfrHZt1JnU+L2cXj2fVacbUUu0mA6xf3X2mf/H6
B3m6j3vwqttkU0KVcFvkr0nHK03pCCcwoCzIkIYgE/4vpw6Dxs2Seicr92n/PfBOhXcsfWi477sQ
Lhfpb1jEVnRd3MYzufPfz3T1w3FUCj9EbqB/BET8q5etpZYXDxjVNlsGjgFWL+GkB0zg91Lh1a7G
+8V8SoNjox5Wlm9enqvlmxfPpopk0/J6qYZnw5wW4lFcKocAfDvbyHkx65PaPlJC2yr1P7kF0sRH
qfscFM/pm9FYiVSA04NAiToAA3vzCpwvYio5U6lxFsZhJ0Ol+sYxul++8vz7wlmzo7GH55Lvw3oE
n4PerjwCly6A8+8LxwzmhTiJ4T1225HMtRfBTVHqfrkpLYWh9ZlMKEjGwJUmYK5vb9yS+Z1LFo6a
HvQlrFxolk8TTqTbpPn9bQnz2oiWwcbw7iErboPldLk3ygi/a5oWWIZ555hf7JoQ5yVUft6Wcq0H
cym84KiEE31bYl4IqG4AQCO9dpWDpEHAqva72wKuD9EswKHY/p9LWjCxyfJ1mNM6BAxwCxxVudoQ
975DxpzUgmeGcO1qnK5nzEYN/Nrts2MZ7xP12K/hhF3vBmrwSCHo5F191c/l+IPX6RIicnDomp3s
cxvu43gldlrcjTMpwnlJYdCqWl2q3FT/FmkfnXR/e6Gub3O0oE5KqPlrpYTNaAeN8LkwuCDKb1Tp
iF6OMG/AJfeY1ndj+Wwra+HS0vbPkRnATSyeLfpQyiHgq6l27Y4wyEnaAUAVovWVK31FiCOkUpRO
G+oxsWo3KD5OxtHpdrXyenvlrj0Nz0UMAGwe3sBkni5PoxdFJYD/nPeQPH6zN6otODR6tOuDXVis
eLVldX7LEnyLPNhBUlUpEUpztFQKSYfIXjmV88+9dC6X6gjOJYogfYOBk9sThJ4IIIbWopBkqBu1
gSy2WnuSLkQJF/JMYYcGsHV8CLgbN/Bf5xGyUHqQC39TK7vGvrOwRCn5UA4Pg7JyoJaO7dm2ia0B
kVcO/EM4qSmPXfxR9Xe6c2Re8bZxrElRL42jM9oK6iOkEO0N0Xc/egyqV+6i21JWzELsjy4aNWwd
HymBBF/LDjQokI1ui1jyP+fLNf/9LB4YzBJ+yhGzsCEe7Te1uqLC2vdnFc++X7VDM3l1iQrD18GD
J3GlU3Hx+3PjAU345AbE7c5zPZdp9GvcvoRdNH+e6p/vWCDw50iEUZiQxYKFFEEx35ca2aPoa3CI
ii/v+DxANeDOMXRO0CmszyBHbdcrtasPG63cqitObHF5zj4///1s+XXKnvY08HlZlfZkItv0cPv3
Lx4ECK6odHNbXj3IYd/SRhj0KteK8ods+lKReyLbsG8h0r4tadGBzRl6hl54iovvxNaWSwneWsKK
Hi4R0z8oJlM2lTqkYLPB2pZMd7cFLjzp5oQhajHsDiyAeJPFTUS629Qrt0uM+1Hvt9HY7XznqFkP
sfXUp6xoJwH5tCJ3cUkpb5B7nZ8iYoOXBdGR33pk8/q4ghvU3ujdc5YyTrISbi55l7k0SBLWoJYl
WrbfRyHznClJy5iXvu7tw1i9jwd9RcySCYLlQm/L3FhwVTOTbADKMktrXOBznK0x9ccknJx3GMe5
EPXSzgtdYm4l0Ru3JCkIxMrI7H1dfs8hdatWQo/r3hnyyOeyxCNrgZhWRRaywBDwPvU0ZhrhYZSz
jSS7ssUg1l3Dfyfyppu8XZiuXHDL6+nQaDVn9K5qhGpHbbWjNu0a0PFMdfsEZ+/325a/JAJED6hU
DDBLKeZfrqZGh2Gs1WnrktbbMAC+NlO4ZOHn35//fuaVAkD09Frn+5YWbBNzgmX22Wr32Ro85ZKF
04s2jy0Au3GVzE1K2iTVNG9dgKDvJthe04lXadsfbi/Xojqg7sxo4rLDA+5SHXmsbSOSMtQx1Y1v
Hpxxq6qbmhzdbTkLESl+iLqMxV2nXEE3dv2g+X4gD26uF1sT5vRJue/Leyt8VqtduRaTLhgBfYK8
D0lUq4TxQsAo0VYbFWkzuqb/E0zH7K2NTRbFSND2jBkUiTSSeIrgXuuMwBpw3LuuP0zpfTPBFr6y
ZL/SbkLYixiSHvOM2TyYc7k3qdxaidRNrJlUbTT/M6jfsHG/SvGLbj0DkmTkwZauu00RWSBd5rus
krc6HFT1swk+IpRUt7dwwVRoEdfnbDkRC6MDlz8n1+XcLJtwdNv0CKlc3NNi8RD9cVvI4s6dCRHt
MdY7pZejEQeVbj7n0zse3xdKCGsadqRdDD8bXYjcen9LdURLjrdVWFsnwTrg8msMeChRIfprbp19
lIxt2K1Vm9cWav77mR+KBmmcSpPdCOq7gXxt/fLvtBD8qN4Mit+AZ+5G7QPEXV73NDmPjrX/d1Lm
tTzTAopvjWGaeHRD44MZSFsDKNPUedDXai/Lq8VpneddIHsTtMnVzhvlIB9dUEoV4Cze3jiGRwD5
57/fF/Sgp0EJwREbXWU6DNpdlKw8FRZug4vviw/6xE5pOqhG15/2ngJiFViph9tbsSjCoH8ExHya
eMTBTM320wTk3ME1IUIs9rBQmcrKbi/uwpkIYZVKDfr5GjBkN62ezX47la+3VVj7vrBKQaXFRtCj
gtNurW7Hubv9/aUloo9Vg3lB0biShe/LA7XCrlEn1zBfI/mvsQAOOFppRJq/ITp9Y75e5mlMqpLC
Go3wzWZDWMguTa0bSXV90Oqj6M6yHsLujTgfOHFLMWZaPkDXUUdM5yt1AfRv38g8Sz7UsrSFk2Hl
zlh6h/BAtGa0cJMLWezdr+RpyH3eKK6v58eRU57FirwxGm0LofNHK5qOklr/gJD8YYrWGuqWYg70
AhWdCSfwrObtPHMujWGA1kp3g+vUc5e2HT2oEIvoBwcy1jcT0bGUUBgQGQL3T2wryErDfpzIuKpu
q8u7ll7FKtrdNr5540XDOJcgGEY9NZ0H4rTq9v3Of44Owz9++g77pqYPDD+Wh50LN1c/Zikk9bri
yukOyNMsvov8lQfi0hG1eZBSgqNIxZP4ck8sz9OHyQgmN1elTRpT+7ZWlFiUgC1T7oZb5op3QYqk
IphAMnMbO9wETbT5eXsflpwA1SeDxAFhEFpcajAqidbAxj0yvBrtlfTJi6S9tAbNsKTEuZD572em
G8JUritNMbpAVnvaRlX3t5VY+76wDU0yTlHpoITmH2FMH4zd7e8vGev57xeMNRlVz4gy7iuH5xED
btC5vjRGui+0FXe5rAgNX1QjecaITXea6nllH3ejG0cQDao1J/vtqpCco29QUShrXWVSiLEGq9f6
njRUfFBy+UkDTywZjD2tKSvP46XnORM680TazH12lT5J00BLDK3s3cGrs53sDMomz3s4iTNb3mdq
Gm61Tq23llQ1h1IvnJe2HspPoIRIdwP58O3YyUO34sIXtvLiNwlbOULNEUkNv6nMwm2T/uyk11J9
tuWVN9XSTXEhR7hcw0FKgdauehccgs0Qv8jRZ3+G0ipOpf3SSfu++ayba81M19MjMwDozAZCPyih
oXhHGAq51yr2OzfW9I3lUFKsAOzfQZBbDEfLB0Q/gnw6+6RPgDsVK0u7cNerlAHJQMIEyo8QXInk
JL0j2VbrKs6fkRIzqfwE+XiWf/CMlSLN4iYy2UFplriC8OLSn9RD7DHwkHXupP6T2DVY7aBvjDMJ
wJv76UDAZKqcHlIuK578l4KipJ5aQ2k7twfnP90Ea2glC96XBluuJ5uOweu0iKWVkp0PQ++2Vbsl
ZD5OSrWttLVy9pIYA2sgeiD9chU6yNqY5qVeDm6Y7tIQjvhXZY0tak2EcK6qKoyZHkLE4AClu5UU
4OJW7GtNhHCkIKkY62FChCYdxvADg3DKmgkv+F/SIHjFOeELB4Gw30E65aODFBeuWnlnS2+/zM8/
/8tpnN2DgWplhazx+f6LrT838dufVRefF7INutmkg4cP5S7fR9KHDFrRfiXgWTp5Zwv0ywGdaSDn
fsfAJ3vgf6mazZQDe7XJ1gZmVnZBPN7T1GQwUlSD21pQNUQ4rb9v3+drAua/n2kRKkHdWfN50Ic/
pB9J9s87Pj83zZOyo79H/P1BU+h2nXOqwdBJWkY54Yn/dxIEBVS99OU6Q0JYbNV7bQ0MaHF9rPmd
wRNnTjperk86qno2BXXvFlO5lcN0u1arWroq6IT9rwBLOGelnXS2Ds2Ma1vPSbId6H7xp3Q34xjb
Kw3hv1ZbeGn8oiBnTAh6YvqyL5WB3H5ypmZs3aRyFWPvd/da9Nkpjp362FjavlGPflgyI73vGb6N
rC+3d2rh1TYHQDhfGECvsTsKX8vySg1LV03GjdOVmz5pt7ObBHK88MkarO3dwtKS0cSD2fT9wJck
eElzjBr+4BSukuab2rvTgyepGjZVGUB5sjYoPe+TsLYXwmbtzw5SaWseJJF24eq86/PsoWsPUv3i
Jz/j4LMFQIY5aCsudGk9z9UTLCchxGmD0CtcL0u+1Q0OKFAPTT0+MG2/KaURYJHevb2FC6eB/NHc
zQ/aAw9JwYBC8BWcQVYKN1M348985esLHvXi68JZ0zpJzVqLr3cfk+HLaN0r8dHJPt9WYakH5EKK
drlRde9keqUhZRzv+hjc0PBr7Ydgyf1T0UPtOBtpOHr1Q60nb/dUF4IFT2VUg52aA4ILZtlJ9b3j
Sr34/hw0nFmgVNdlOjFM59J00KQb6Ddvr9xC0KEDvKPRBEjkBFfw5fe9IO0aquq5a9jfw/JRtR+q
+MdtEUv2xRQgkbM8T8aIjIcJ4D6hFiSFmzxK085YQ8Nc+7xgvrIVMaQ0poUrj5uu+9a1a0WIRQG/
MLYImJg5nC38bAvaHnZfSdJyd9SfnfrkVebKHiy5NHsmHAD6yIClTdAgG2utM3jKuGGefxjC6NBE
9SY2io1f23u16Fce4Usncu41ACYHkLWr/nFy0xA2BsxpdParlHtQhCawubrWyttiwbIMWgEhbqa3
YYbmuVy2JJQKv6iz0g3/AUyg/ovRrtt2teAqmfrmIgBMFzIQMQwhwzZJzZSUbhLF8aaS9Ie8j/dR
2x56R9lVRcMA1pvBJOjQOJcpHPfYNhzHs9PSLdO/PUnaBf47UpMXEoRlSxXLy+D5Kt1i9DZ2eoiB
Srq9bgvmdiFBsOe0t/M2KtEhrupNEB7abgOBAwMDlvn1tqQlEyC7Ok8EcV2r4vBRbUvW0Ht+6RqD
a4Nn5G3aVbSkuY4pXNEQ7PxPhgjuMEhd2Uc6F2ZV3zd1sDWkz7/QkcyT7n1MuxPklIa6dksvuARQ
aHg1w2EGV5/YrwNjoxlPlkpcYO88+7hKq7LyfbHpNGxUHFrF9xP7Sdd29fD37Y1ZcAHnv98RPE7Q
hZVi+nrhBs1coFLtXRw/slj/Top66QH8oMt7P9SQAihlcK+rO6/ZeuZKsmRtrYSrHyD3MmltdOm6
5lup5Y9eEd3dVmRNxPz3sxuA6m35n+Uqgn1NebjZ3v7+2nYIZz6UzFrPNRZqqqkb7aXywZc209pp
XNNCOPcePAhyKSPF8o9pslXfiEc516cujEqIzNu8VeXMn0Mhnp5MGMK5N3CTfbm9Vove6/fREwkU
q7qYzC5FCwjYOvlRZYhePkTRKVpr6VEWvdeZJCEUz+kn0bSUQ+hQHQr96NhPMCXakHarWgjTmO0V
+ylWj54c39tSCz99/TUJ5btSyh/7DvbNLrC+31b+tqHQJSoYYq6Ak5GxxHm6D7JtUz/G3xl/vC1k
Kct6tpGKmKWfyjSUk5gT5bWKsiP4STZe4be7uA77TVAk04Zw7zVms/dhMFUbO4SlvXWMcuMzi3y8
/WuWrZaypw7iF7MRglUpgemUfcl7DyrSOD+s4kIuvZ/R9rcA4Y3nFIUCw4lZuJFWvVpxsw916WgD
i1HWyl5XoztJdw7dYDz0aAlb54Ec5rEq5Zfbei5v7e+fIVjbJMcT1WTusbx9tLpgkxbaho5mHtDW
yv4un6D/SRL75bNA602jQtKkf5mCD7l8yoK73P+wOqG1fIB+CxJuGcfyqrbtWNlO3YGvAPE9h+L2
qi3VIc53TyTTir24z7yMF3qZj7RAfDbz5zJ9DuUnvXis5GPv/xiDcX9b6JpewnXgq3ZTkODh9nce
tfo5tXmcv+vq/L108084u3GspjTVahYhacpeqdoXw/Tvx7w+VL11uK3N/+e4/5Y1W+aZrMkfaZUo
Da7p4LlRf6b6Z8v60nvVRm7Auyv+6tTPzvhHYhyBklkxxRWjN4XDbdV+l3QaFlIrx7o5yM7nzNvH
7YqGi/tl0C8JABxZObFJQ0q0YsrgjXJ1uAXCF14I293tNZwP51UQeiZB0MP2DDVKfa4Ko7p32js9
3xrFp1g6lMHeVz6Ma9xPiz7xTJzgsrSuclrT6rkDzc1YbMi63VZn7fuCLyqS2C9C8H7dMj5+bdY8
+spiifkAmi9ieVRYrEDZkdSqQBj+2ws3Vv7ob9/T6UF/xP/2XhN8UGKFHcCiqGKoAbNo/iZY8dsr
xqWpl6enTBS9NtuRk5ocYNwz5I9Dd/+vtkPsYYiTbgiilgXLq3Hz2kXDynYvq6CTQQQ6xLyaEy7U
NBpGh/teq+68DjJ0++hPa71Fyzb1W8j89zMvYwy5o0FKya1T3Y3RCd7p9yzS7+8LHrNT0rrNcr4/
GgcjvE/fMaSJIf3+vuAla6YNuaNZJKV+iaUHK/iuAnubTv9yLwRPYjnUCux4XiZ/HxnHzCSmWhGx
eP8bFo6QpiEahAWL9aijAQFCyt4e9lL/T5wdjYh5IOuPnLD99qYs+vczUcLbrKMyG/YGCQA/uhv1
r033rWVYv7ZWnoDLBvxbI8G2MksJeisloqn9byZ0keaHOF65Q9YWTTAvtc2iODMJQ/vmsbT3tPZv
9ODBq+2t6bzLo/zWRrC0scyA3PqVNXE2SUnZBmaP9+yLqZuAffPP1UBO2hfSwPMGB1/GO197tLOn
vHwy2xUMlaUzz8CDQVFhpnkRS1ODleZFGw0432APiJ28tu+L0d+5AMGULWdyksjjImwB4k5/tPkx
sdpN2L021otR/2V1yS7vVpRasulzmYJNl5DMDKHdFa5p/B9pV9rjNq5sf5EA7ctXyXbb3Z3utGyn
k3wRkkkiUaT2Xb/+HfbFvWNTggnnAYPBAI1RmWSxWMupU7s89yO6051tVr/fvjlr+nYpRVBpVHkS
qnVYma68V9NDmgHTvSPaZpaxRMiWIyh21mKwR8MaRO3gqc7a4bGq6h3TEtOn+STxarlfIrpJl4sS
NNtxOisrWizKwqQSGkT0EYMK9XEzqJ9d/Xx7A2Xr4ht88d5oYwwwRY91gWF7IgAw7+fxEx3/Isl9
uSLBE8s7tTEmBg1Ha5ZTbowJSVRJiLO+EJA086Zt0DgJzphWqaNHXbwInQ2O77IMNXd4IPAswS31
F+gxC1MY/itLzDsWXRSPGveW6kO8V4FoxoRHSfVh3Sb8K0JwyBRwyOhZhxSGmz1o7Ytr/oUfcLkE
wSR0MWHzlPIUCUh+1OpHU985S+wjz3UpQTAA89iOXZpAgnM0Zv/OMaKLrwsXvwNKCsgH+JNZ8WA3
2/xvnuTLXy/c9y6LaWzHXJ3UvdJ9sennuvxJ7pyEtFiFcNOtxO5S3VbLY1x8zugXlYRKv719wWWK
JFxwMjkOIKu4euO0i41AVhVfTf9dbpRwtS01or0X4Zg7SjdVSjYx/ZIA4piXT5jBao7ZDrBj33V+
muNjr39KvN+GscssWYgsW6Zw/YsG9BdOjCvZAVHRgsa/Pt7ex9v2BaCwa0MZl2VnxDyA0bW30dyT
bDcmr1r65baU28sAXv1aSgT3bC4ySDEQ6Rl7Y5K4gLLvC9des8nA6hIxkl6hMeLAZEhJfi0WT5cB
ZDFwjJirLoIk0Elku6ysEeZlPcCuhu+O9c+o1CWO2eoyLsQIyyiIpk+2gVerqT/X5D26d7bufy7m
hQDBeJFJTyswgMCPLfFWtb/t4utfHPSFAL7Ci3d3dtuh7UesIBs32gxW9795DkF9pmJyl4b2aMF+
YcaF7TggfAH+J0hrTHJ80JQtGyQ++OqluJAi2C9dcZHrbvhDiLaEUdsO1rcCLj9zZJVEmSDBimEA
PemTCNsVx6PfxCczP/Vg7ZyGv7l/cB9MjM/AP2KP7TS01JlTmP1ZAY7YhP4CPnX75FevyP9EoAP2
+uQLqjISzbD5qofUjj9H77WMDGX1elyIEKxI5vQRmBdxy61/ZpAx/L69ANnXhcsXOYo7jhNC/DYO
AZWjEkMr+7xw9WqlNis9xxEozkNugCNdsv+rqnSxOcLNi1pDrzGwDTgu+8HdFd/eDFllSHbCwt2L
yz6rbF6WtlgwpS+o5hay12h9k8C46YCYGUOuBCVSpxYQIkyE45VpOgRUWjBYXQMugOuZgKXDll9r
aQUHNGO0Qp4oS32MWvHt4YnYL0Oi7TTi+QbpN1oROu3P2cIw9ecSfX2p9wzso+S0ZL9DeNeNoa1Y
05f4HRGmuu1sTGCRKcTaXrogEuUM+B+DVq+XmqdRm1v9kAHoo+09lm/M5vftG7O2iEsJwo0pojkb
va7PjrPxJy5ezOpggJziThkukm5g9cAgKs71JbY9WizSh35qijMtFbJPith+QrbHOZST7UneFo0f
/tUr/yHL8pAXA3p3AYUcKSjOWDEX56zRgzRFU8+ImaTNpsv2XfPcMcMvFBo0UxkULQ0x1oKwcq+R
/NmkJUbI60FDKNDpqmQLFskA/CwbXgfQRQYnmBAtB+vmSSn76hw3jm/Y7VZJTwWAvVr6u5XNFF9Y
EUGWYEVYX7uVk43V2XXfE4/6zCiCJNV9MhPJqhbKI0jif7/wFCbVplWF2u7ZjqPthGG5UNXtIG0a
Wt08Fx2AiIeBQBR7HmDSM6srquqs5r/VsQwy7ZXEMSYoKpu8kM23WVw5rAnt2FBTG/+1AGNXTpQS
8BSVZ9Bzf7Fa8tTTRKKkMhHCnQNlsW0qKP6co7b4SRV330WRJE+zIgKkLxbY8S0DPbIfodHFyZhT
X1lKlpfnlqpB+e7mjWQNK0p2JYD//UIACg66pqRFedbTyKfDI6zGbhy8rSV7c5fFTZClXC5F8K9i
FB3QuUNxIPOrpSVgPm198I34rG42c3HAGIld2rYbgyUPnZf6tJY0Ca5spetiRg3mtHOGQrHDqrIK
py+SoTgbc35IsNhOlUQ+K/rNAe8uyAOBHwU39vVeOlmpWVOdlOdxjB76lE+0HWa/x2QcP2usyC8a
KpG4sibe7P4xEA9ID0fYU1dx4ySNIDFXdLzQP0eZ970mAIMfDLDW8uZjsc3P6VGISS2rOHft9ymp
tr0nY6RaUUAPlFegRcFEUADfhU1rad8WaG4uzhbCXfXN32jky+1ni7/fwlMCCR7azDFobUlXxixQ
8I+FWpwJptOZ1eDb5J/cap5aNgbaYAeaux1lY6HWV/WvTME00LE1GBq/8FSOaP40w1Y9ES0PrPHh
9tpW5XDmCWgcRv2Jo+GzvuzArNBBqQF9Gsa53sYpoHFD6fRBBjLL+x8KD921HK2Mvs/FHMqk6RgD
cyA9z0OFcgvbDkAkVerdBIUgDYPPyUedoxkShdDri6R0NFe8yEv5LKtpU8iaFNeU+vLzwuHocTJ3
IOlPzyWr89faMstHx5am95aP6gfoGqNlOJh/wRBVT5muAO2fnNsh2SlJvsUElG0tHUG+dJTQLmqj
D9cEzz+Y64S3uzbGAsN/xvaM/q9Nauwn+t1JHi3rSfV2Oft5W92WOwdjYAFsy6kvQEsh2JvGzrrZ
juEBTlMcdMBc3z0hxMWoKJD8I23hAk0uQtV7p+i6YVZK4FzMnTV8KdhzaoJraP7uDN/uXsuVKH61
Ll6+cSBlW5dOec5s38v8StbPsbJXGnCJGK0HzDWouwTDFhsMfGpAw57TLBp8V7GZ39T53c83tAaU
KjDNLhwEkZcdapViEHXbnTE7Ry13do1+9sCV0d+tLAVtCtzrRWcvvBohQmoALdTIMCfnKBr0l3rM
s63lklLSP7eU4iCVBDA3nB0QBohoOAtB2FxHVXSK69baYKZC3Zibe8/8WoRgWFw1UQYNZD0nKwmz
8djs/3+fFwxLpNCpasHjeCo/tJbRu3ucED+iXcTjFVxeMRYuu5lbWT+2lXuK+mo7vcSNub17BVcC
hEthG2AmrePaPc0u1NXFCMF7a7bCCgQLUmPepYlowz2NRbMBWsf/x8OEa2SkJSe9tL7cnUCsgQky
GoZRC9kLQgd1yks3O+fT05Qn1Dcm5Lv1+3X2WoygUNM4FBP4jrKz/lAl48ZUZYQgy0sBlBzadpBg
RcCJTMm1lTImXZ3rwaNnNP/67r5XZQCElY2CAJ6JxA2HoyeeuBVF1OgUerbYK5q2Uu076Y63lWrp
pOC9AKU2mCt5k4b4nOeNVmTU7SnOokX7a1CYQZtsS082Jntlr67kCNcv1SI2YRoNPUeW55c/SCpj
HJUJEA7DpU5TNhMElCPi5NEMNHJvTRZUkiZyHnxylQF3WDgNGlfGpPX2cAKTGELljTvLuMQW5w0J
lsp7xfmDsRhDlLleMbpsGE9mt2njTexsh1rilC626VqEePcQaaW5nUKEhsLcqycjH1iok/B54c6l
beTE7oDPR9pj9ydK0QlQPhZ391BwKbCw8ETBcbwYrMcsmtkYbDGeyKOiYoAsuuvvvBUQwMNQVDZh
qRZdeaM6Nw0x5v40vfX2oY/O0fTeycYzLttx8VLARKGvlLd8LvqjcoiPbHfQQUCAF2OwnrK+CjCy
9vPctVsb/MaKEu3MyfxTYJC9qsge3GXt9kO+hXwZeEc4r9S1/cqrOU7dKtPB1sH80tI2hrFn0xSg
hBcM5mOZfOqnZ9LGmMz7EIGTcyR7uw07mZ1e6gzfBuy29TEZQaxVsSpBAJj2+tEp4qAFpXOTsI2D
frt8vNcH4AvWEHBiUi+2W4SIVuhJUJNq0o/Wu9rvVeveLIbweX73LrzWedDMgZX4vDGMW8Dqk1Y2
CXBdZaAvYNJTke4VOaKtSmlct7KwggEB3lD4Bdq4I7I1PfQmbAEVLu1dPjh+Ke2HWNom7N2FZB7r
XCwumgdqsNnUj436WM+fhvjJJW+3b93SNkEE4mQsT+fUfYI+otmy6opE14+k8XsnoPPm9vdXFE1X
caXx2oGEEHHs9RJAWhLFJVx2FDW2bbVnT02FyQcSr39ln8DTjNwmlsBJ84RFmJFiJMTIzaNSDwei
9M/EGD9V1by7vZZF4oQz7KPP2kVsgdlIottP60RtNbU2ARL71pkHy/jToh0m8l4bfccqAJJUWSPx
yukA86ShTxnXFF1GwsKqds5zLzesY0GSoNbfxkqST105HuSydJgCxJmoYAgaNtdOPVZRYh+b5G3o
Z7/4XgPSWVqn2zu3sg7YW850bIJFUTOFdVjG7DgFU6xj7+10JTAkq5B9XlgF1b0KSVt8vlHfLGRf
6CwB060JwIhxFKjBJgJ2VuGJrSuP1GoUWUe7LvxfDs0kb9+KAvOMn4qJ6byYIp4z9aK+zjtmH+l4
rkkEvgZt4zl3+1IYHKBBhTH3GB394vAAL5tRpypG+6gCSe8VAYt/3X3KDrwDKJSK2cfg6ry+65Oe
E20cKudoarsu2ZgyQuSVU0AOBLuvenw0gFgvyXV1MBKk8o4ZenFQVtym23sXAKZv9ArBiEAITuN6
AXbnVWwEA+jRiDZNHlTs7sfq6vsLRzDCQ8WQTjiq2lP7mxUS+7S8zJiZBfAJv8eYJ2sI+597Q+O0
thYdh4z4lTe/eGPz4vTfHdlgm6W6Xgvif794l8zaTXqws0fHNN4Wj8q4lY2rXVsJJ3fXQfZqLBlX
R91J+rhiAJ14eaCl32zzHPe+1qiSh2OpUUhFQQZCDJBbLCh7WjRPa6lZxqfZDPLoKTElkd7691Fx
0zGVBbySwkaxctSrpmvjExKDtN+nMlKwte/Dq0ISB3kQXGxBYd0Bm1QYJD4pQx5a7fhIQSwpsU0S
GaLS5uDIiRsMtDtN6Kcd1J3nyPR2KQHIdMTzrmPhVsMtvlYnL0s9Jfc099hugL1uZdrKrf9VvQNZ
gsvPc2W70FZDJ3mCpIh7nOh20MfAyNTA6F5awwkiQwvi+8M9yIM3ghnq8HcX5JttTMqq14kHymV3
Z7feTmLHl7fv+vvCemxvZk1eRljPjHE5m6j7pN7/3l2LEN/riWWGRiFCt3dK65f64bah5f+/eCSc
lpoTkRn24j2N5rGJZ4cqR30eMXIAfmexd+P9EL14UXy3h4s80YUsIQsyEsrqcYIstwmRFfZyGVpg
RX3RQ6KjjI/gEXP4BOcgcnrHKxUrOrpfUtDzq8nd3IjwOT+iNUA5V+g91djEvBOnjY7NY2F629kY
trePY+WGXAngK7y4ITVAFU0dNdFRS+lD3DmPmBljZZta39h6u48Md3db3ooGX8kTLrytjIzZFAti
lvorod2eJNl+Yuz3bTFrB2MCc6DxwdzgnxMuSjdWeU0yLCtlb2DfsCWp29XPYw4J4hpo8oIgOs1M
AqxAGWFywrcczff53WU/nDvARWBewrBSeFWCYg1EayrbzaNj3QMotav0u71aTBTHoE3UMUC7s0h9
EbObOrvxrKNRb3otYGxze//XjhmREk84g+t+kefsC+AO4tI2jyzOX6jJnnWje4gr796iPw/JLsSI
Fzypi6FDeAienY36jyprSuRaItiqq88LSU4LJOOYY+KZxxyUjBWhweykQWzhoZIRCK7uF/geYK1c
FEjFYl8Ltqi0SFMLPYnzT5V6nxo0BrVp+nD7WNb0FmVFBN2IZIHKEIx7X7adA65r+6j1bdAUu4E5
f3PwHjJcvDDD4WHX9gS8FaQEvRIUa54xlKcCl+h2khmR1WVcCBGWYaoZM4ceQsDHjNLMW0burb9x
vboQIESVZZq7NI4hoJsydFOk/l84ClcCBO9NbQo0b/BtApPYxvvkePfHM5x/DLzUvDqNrK1gZ9WC
pWYSOcbRKObDQJTtXEoi7xWVvZIgnLRu9l3EBygdI+V9arY129+vSjCuBqwUaPo0wIgEVSpYqast
sY9xNB4UDBMoxsrX+93dVwLTFkw0UQDHCK4gQZf0hnBO78g+lsmz+YpZc/d/HhlQjHQAIxeqDULx
LbObaOz13D4O6Rf3VTHe/+LzgBAij8PBw+I7kRRakQ8d9AjpYuM7mX7e/vyKAXQ0QDs9DhfyFhjP
2PAyNpeKcrS/21YfaMwOSmsKCk9WVl82zQIkpmt4rjkFP/Bbwj4VmsPm2eqUo0rmrTps8/xJrV7I
+EA0GjjGRkVC3C0kz8eKCn+wpiNJ7WGAiCMInfVaVSo6e8chfq9sa2uW5Z7FdweCAIzBd/uvEOEp
jw0Vo9e4kNx6LXbsbmgsuIKxcUBEck72hf5OhqokM9h2jw7FLLyu/kQTddv02ScQukpCZn4VhOcQ
2AdAeQCxcdCmLVwVOtR0Jl3kHWf0yzveT9sOI3YwvqSaDBC/cjBcncGspFmozomlEtUmbY3HBY57
Pz3UiKO0Gm1sjf5wW72X7whSbxqmWwOZAuSgmFUaFcuaiz5rT7nxK3uwyn/u/zyfDQrzizHaYKW+
NmAdptaMY+42J2/87CaBVvw/vy8YyKicC6Nu8P3YDZzz3aNZPRuDXDD/kP9+xDaCfR+8eZzHyIvP
k3qorV1z9xMLTnxsPcJzDhQV997LIiCOHFKf+r1jZ1uvlhEiLQ/3w32GF21qyHqKpXZFnyKko7Pq
BAS8l2zV6O6M3vX3Bd+zVWM7Mi1WgVKHfsp8klcSActLgJ0H4QHSacg+62L5zKVaPLt5W54Kr/zR
dlPg9RzLb36/raVLGw+Dyw0IarAocYio0wQofzXvWXNqhm/UNIIJGN0IBf2skhWElifyYdptB+xt
HhBa/O8XsaZX18lglW17SvqHyvMrGWOh7Pt8Qy++T5peIUaL7xvxZnR88uv2Rsk+L1yI0XIxTHFo
2pOCGq31HVO2/LsFAFBoIhqzkEpfzNKyh6asIldtTxmIveuDhsnx9wvA44rGm48bIdYyirw3yTw1
7JRmX9ttfvfcVHgIuG0olaLHgI/Vvd7/2XYnOyvL9NS5mwbTECTWeuU+XH1e2H8SK5Bf4PMbZn2v
Dnn37e7dufq+8LyxrDEiZcD3dRC1/CjdZHf7+2u/3/LgCNh8aBWSz9fbM02aPs8KTU8s2ZrTgxZt
R12SH1xmc4Ap04BN5OhXxHnCi9B5mRvPapoCUnZySRG0dRK0KXiIXQcgndwfZI2vK3cCuE7AoGGl
MLFFjFvNvmD17CbpSR1UP08OdX+6vWlLAR7IYFDZRSiB4qGI6hyaCN2jioUGVPoW+WZ7dxBz/Xku
/sJkTISmSMTg83M67qxx8gutxSgVW3L0slUINwM3vikQ+Oenyi/SDYYD3d4krvnXjtn1KoSbMYNv
EIEGPs/MybfML8p26r4Ci3u3+UCWExVwxDLwllGrvN4sYPNAMUHYeKqL0ncY8WvJU7SyTbwGhxZL
ZOyWOKCCYQpgp4/dyQ7M7o3pd3vifMIMSpSYPAuPX4yJGwXT4PtMHU4aeS4yL0ji/P5z5s4+EBUq
H1go+q2oNtTT1HjTiZDH+CHx7s7acWf/388LDmWSjnES9/i8br932cne3lajpYGCHwYCDPRQYOgd
POLr863LqVIsu1BPIJdXHgtVy3ykolyghNpaysMpnjWKrJhJjIjPtmAMF1N/TIa4KKuM+VRph89M
299eingjPr4O9w4DvJFVg3dzvRRbm4Y5Lav55GaT+wpi+TLUFNY82JWKIcuMRlVwW+ByOViKCx4U
Xv8GrEbYu851ZvRRkCFMvhbuNq4kkepyPdefF96OBMj2NK3xeWPCqKf2q26iIXiXyIozslUI20bV
pNZiC2J6Myhdf/YkGib7Pv/7hblFwBF7DcH3cw9l6umpYZKoQlRheJaA1uLuASWM7jaxKqpFiH77
cehDrTpp3sZVccnf7j7pSxFipiI2EoXWSD+Gmu7XVZBIvJyVLdKBcEA7jMevodgrkXpGV1Ej68NO
fXDzZ09WEl37PnAGKCrwQj5Ql9dH0Cm1VrQk6UNkIMHklvr3bw8QFCjvmWjT5ARr19/XQXXkGiDx
D3nTH0GvbvbP7f3nbtjlY4cjRtkFwToefhMAKUFHW9I3xAK8IbTKgxKhS9OP3APeOqqcbgta2Sl0
+XGeOHizfJ7Q9UoA3GW40VEbEtuP4o0mcT1kn+d/v7gL1HEx9azE5wf2rgzfzXtJCz726eLn86ty
+f2J9Pkw4Puq+k2rwzS8vTsrFgnwA+RMkaHm3cWCt6zYVuNONO9CEKt8r8pm5wyKr3TODjMCJH7H
yqW+EiU8e5mRGUj2Z11Iqp3W/2JsW3SxRIZsOYLaFlZf2PaI5WjJJko3Ctt6la8QyeUW/fOPM/l3
00TbgSkapEYjexeO9eCTQvHBquPPVhOk5I9WHVoiW9baZYGjxw8KXQeLzrvJLjFMMa7TsIyd6Lvm
jhjYmJTUPCQsmp7GtJoemTYwGT3CAuuMhXI6C4Dm/sMQJ2ynUqbAR5ROGtY1NV8xddyO8JrkDogt
Bsxdcbw/Q5t0u4jZ1XOJrU/8XGmnxh9de9gpdYc5d1E65xg00mS72nJiyTuxPG7oLMDJDm9JREsJ
//vl5egNQtoK++JV+2bctv0n20o3dSGborM8cMhBVhYtJdyKiOFL3c6uRZs0De32OR2TQ66UmwHU
lgQ8CVkIbK5EjVfloQEWraKoi6KX+HpdTY8OztEgaVhliQ8s+6ND3/Xxs2Jvo/KgD4lE3NKG4ZB1
xH+wx8ghictLJ5pZ45zgmNNd5KuyEcPLiw/rgmGgyH6h/IPMyPVqYk3ts7FnaYjBI5vcfWryt1kW
FKxpgodnVkU5HNGBGNQ0TWnWCaplYem0QQlevqg/wbgFlCqb2xbzA8opvFyIkVQUOCAIfQ6Cj+ix
KmNpktGwasvqwUH/MPHtVrMfy3wwtpMO3t7WNUF0WY3dvnLRos00Ld5h+M434GvV3z2bMaZMKZVP
OdJEfso8CuRuVv2+/TuXuw488MXP1K93XUOrWFShTSlspuSlM/PfCoak6L1zuC1mqTt87hY8BfCW
YWaeK4hJ03b0Jh0vk/7maNu7Z5TBAjmY8cPbpgFo8sRgZiatZY+1XoftTolOXhne/+tRSQe+DL0k
y4J9omtZZTZVHbI+sNjGGoL7v48qOrxYOGqItYWLnA29o1Y9bUKTPKX7LvuLzb/8vPCkRmljFUaD
z0/WycreK0keauVsOQMPrxUBvLLokp0yorREUZuwNjZuuo0dSWpc8n2xcFc1Sk6SCN8f6MaM/EHi
w67cgMuf7wgXNW9JWQyg9wnNpjmwDvMrvTaYZmd/+4yXpkdDhALDA5AowBIfNdGLRyit6qktVKsO
c2s/E8uf65BYdeClP2/L+cgsCoYHDSy2CQIYG12lYo07NyK7irU2D/FrjMBtXSPQcpsGXsH0XaIQ
LyhB0bVlsFxPiZfXG5uNPWwTeIx/ofOhPjrJ+M2IpuzPPJH0FfNHhlNRJeRB62P3tUqdcdek8GLU
eMx0f6wNR+ZQrJwIKmicBYHnVoAquLZJg5KZauzmLOy74WBiNvy+YmTe1JHx9fZerQlCnyyq9QBd
GYsH28yKzPFIw8KmzPvP6MFQnxxMBnibtVLWU7Jy/Dh1YF9NoISXZByGOzKSlUoe0nHf0UNcPvfk
bSolmYOVq8KBOPwBRRrVEXlRUEHCxNPMycOSPGvujsoavdc27PL7giWpMErTdgt8P63edO9Tlb64
VHIdZUsQnEmj6kZ0LEOEqj1Mr3a9uX3kSx8ZHUQIVbnPZKH0IngZXtbpSWsbY0hMXze/odoMRyZO
fs6/bstZLoN3Kql8vK9h8Iz2tQ63M8kcCzQ/YZHuyZbWEmuy8nng7Pi8cQBrUTgUDqLRK+I2ZjOH
Y/cn2df3dnhgTgl3WfCQAjcPXRIepLG3eqrGXh82mFdhvOd3Y2n/IwBJA8CCkRNc+AM9KCZtiw3h
0PzSnV/s7gcVXRHI/CIpAV8JadTr3a+nGbVgZUKCLo4C+oAZBBIBy4sAATzMAogPdSRD0NLBoTHg
wNUYWtTy4zp01WOU3dt2jU0yQTUIZBdg/3hXBcQKQ09d6lTEClvMRIX9ayUZ+KVNwkBEEAQhJQtq
GxQhr3dp7liCXq3MDq3nRv3ilmxLvWJrae+3r8IC7sPXgaQBbgO2jHs4gpzIjNqkIk5YJ6H2D1i3
FXNX/+mnX2Bu2seFJNpbuRqQxlNSyOIscR5DniBxPkFal4BfNizyvzgWLAZYCRRv8ciKSa859txC
HfM2ZJrtf/Kqe/mWsV34PiptPIrkQKzr7eoxJ6ZOkrYNgUMP9C2GWEmUlxuHaw+BF26hVK4OVgIg
mq8FgBPKIWglb0M7GYB0fW3Ja1M8uWflS0nn7e3DXzmNK1mCjuWZknhdBFlKgQQqCZTqXtwu3y5w
giCY83gaQhzxYI6KaU/N3IaW+tI1xt6lvT86GkhnZFOc1taCgglYjYBq5y2owr7VLEMIUyOb+qO1
H2Ln4f6tQngEw+Wh7w3FmevPx0iSKHFKeVbK75yt3dztpwPIdfF94SgKLQHmLkq7MJ+flDRgjgT9
uKZWcG/RZYVIYJnMLksDo8J62oep+buYvjXJr7L+ydTv2fjH0mQDohZEmfzY0Q2BacVwSMCcxC30
hT9t9cowI4vQhd7o+bm5VdN98zaB+7NV320WeOyQs8fyZ1UF5RQM0SbNjmitRvyGDtvb57ZoHBd/
iqAXReF5na4YXTg5JSakv/TK94l8T5UXyvh8DqsN5+RVJ6fbYleeIFxgMIsA9Qu3UqSRBYG+UWc0
gRn62nwHAgY4ldsC1s4TFJKoqUFpeJHzeofHUjUUE9SEoeO024rsa68+9HMd6OY+88iucL/dlre6
IIu3EYCng7cMXctT3YqwRvOaMLKs11qJNmM5nfu72VL4aSG8QDYCOSxuBa/FDGOaV3qJ8AvED0r5
oMjA2Pz/F60r2m7hmcHDRLJDcA3MGWwSShzVoVo/N4m9GabPnftsl69t1e7u3zEAJz2b1285IvR6
KXlpRl2s6wjsk8rYzmah+8k0VJgJ6siIaflhC6sCiSTvIUeqBQ6nIMqKrMIm49CFA/i9vuZ0bLZa
8l5Eg7HRq1hG4b6yhxyIqKO4CqwJnIbrhdkA5jgZSNdCpQLElYDD/dHV98kMgr+7IybsHdTho7EH
z6HgSCepk5j9zJP08Za1bdC7ln/7kFZeDfcD4oC8JiIPkYKj0SKSJZPThlER4WHaJLWsMY1rlHg2
wDxCD6DQy+ntXsrSsVDyIWzjbAeWQt9Jxxe1T/f95L1Sp/hkG1Xlq7F6v/ohlMWAdQQh6D5QhZuk
q/GEUSRzH46R4TvdV4xaDuJJu3//eAyC1CFw9bwH61oX6rGNeqNEbo980X7OP+49HGTr0XoMM4q+
vgWknnequiXq02Hf0yc4RU9IZEmexaVZuxYhPOtd0bhRA4MJLswhmAt3j5nknzA2SgIX0bl5vNYC
yEG0gFuDeHMBge2q0ZwM1pCQRU2BWWdjDwL8yAycuXtxvOJgal/jqtk0erx1azt+riI6/YhJmv90
MVVi51F78EfQrDzUthmDGkLr/aLIzU2Xu/HOY6YMIbd8XsChiuPkKHNk/sUHPNbZYE5zTEKSZg+x
WQeu9pDP06F3x4MNtxfI1NtnvVKngkRYSc62xxNxgiZ1fcU8EJSmIWWqFpga9Qv92d+0pbdJ1XLY
OiwefF3xjE3q2kCHxcY/dWWOeMNpvx1a0kke2BXHAT+IE4M5AFGidVx4KuamQj0abWZhmp4nhmKd
uq3oUxE9usOnpDV8pqnbtv7p2bIi69K+ovsaxuKDOdNe9JMnsz7MlUNpaIGedy7HdxCPtn4yuLVP
W+MtN5qNZO9XThupLyS/MIttxV3T9bLMMDc6DTFa0J+ap7mkQeLt+8TamON75+5M5RPmZW0M/ZGB
gDvXvnoeqFatDcqXZAr07OvtH7S0yrzTACOdEV+he03MktIMNB1z1FPMW9418T6WBYkrt/7q+8K7
UoGf0lNpR8O2eqNN7jdd5VMpL61sFYICldTyKJr2aRgTa1tWPzQp8btkHabglI3ZZMfW1NBwcoO6
OIz6gyMDNK4uAkx53OXDoy+2NcUGorWsnmjY/0rdnadJwp7VFVx8XrC/DZxNj4FhKURM2AMVC4o8
GX3PguMbPKS86I4KM1QKVk04h8GyWWwrJg3J9Dh4pd9au6x/xr8dc59ndEPzwOnezPnrGMnI/1au
MshSeCcpjD7iO8Go5ZY+WrVb0lD3ni26I3MWOHCV1Fd0c0je+1VR/Anm4QBy2YIoU+9RDDArHFS5
iaNNR/0o2tPIL/u7Kz4GeOH+FcSd0YvYrtOtKjdLCDK1N7f81Bzuv/s2HnYkZ5Fcc8SC0jjUfaW3
7OPud3Q3SBRudZtsA8cBomgEAPzvF7++Hlr0y1o1DRUjwMxq5cX4gSl2uWwq35peI/ZDklP7KGYL
OmcTsyqZicdjGjeOh5qtj27+2xu1upJ/RSxqVoWW6b1tp2Gcb3Hahf7mkqCPtkzqwvITFZwXcKD/
bzEfL+XFnqXRFA2J7QGiofltumP9bsLAznungfJreilFMAV12VRu3rtp2BJ/GPxCVrhaXQXCJAQU
APUBaHB98lR1B0W1ExpGc2AgAzX6eXawivD2qawePGBYSLMAlr0ASoB3uUB90cKpYA6zHX9xxgPo
0G7LWLPJ4HLjhOeAMEDU9UrgG3XGZJV5iHFTGtn1Mmzo2k5dfp///eK88xq8VbPW5OHsnS2woxIk
7WIg8qknmxj0EQQLquV9pAiRlwIISMSVlFkWEceNizBlSeM7g/mNJS5mi+iBWgKj3xV7G9gsaiQP
edn6bWX6jZFuG+feFjIoH1oPMfEYJgc5FTGdQphJXTtFYUuPtrWzc1OJN7miFh48Gjg08GwRlglb
SunYVZWVZaHOypcyiv6hXnvIRiIJZ1Y0g3csOYhkecVUDM31rAFuOG0gJvnnhyWrXsu+zv9+oRdk
rmv0IdZZmOifqRPKQO+yzwtqbYyAKtRIm4Xe/O5tbXa+fWvWjuASaCb8+gGzr+KpbdLQ6uBqnBTr
dG+fJleiSwnCAmY0KulNxSWY28zcDu/3LoCT06FKw7tAOZrmevt7s/bgUsK06LR+0PNzp2sgu/9z
W8jyEK6FCO/jZNctxoviVQEGM2DGySxkKYPlOVxLEJzvaIyUxhwhgfUDBtm9el5gF+Xd9+1aiGDs
7abJ7TzG+4uZ9Ul5mIsnVcbFu7oOlEdVTuSNKqlQONOmeAZ3BI7DUXbzrPkD+uI9/e5ICOu4ECI8
imPslcj4QciQvpPkVx1JEhPri4CPyoGDxoJ9Zk5Nq1JH7JOi06DOKnT2oxTUyt7elWCar+N/ckS4
LXzGDpzhcCHar2nnm3STVw9ju3N3gxM07xibqsvwtiuFzWuRwvlYej8TdD2nIckbP50SQOwPffas
pF6A6lCh7RhYZGl7vH1/+CW8ftCupQoHZozD3A4jpPacFGxTTnuH+eb9xS6AJP6PtCtrchVHur+I
CBaxvQJeanXZdfcX4q6AEIsQq379d6j+Zq4tEyaqpyei56GiSWtLpTJPnoO2QjC1QfXsSmJnalo3
aSsN0zmADT9+NtKft4ex5AYgsecj0J/BY2ryWiNN1aWZxhAmp4ERv8Rp9C8M2Mi5znSxwMQoqyPj
AZJFlBcnrb6PfS3yym5328J1fEzgI3EdGuDNQEZJsTC6kykhNMxOXRsxwkKPPtbtvaRZ6GfvH8yc
n/Tm9BXqnSoWoCiA23bqITklRrWx0gdXOiuDWViPCwvKYPxETqzVYKF6bqxN7W5vz9XC55HJn4VB
CG6YqzS4Rjmd6l5PT6W4q8I6f3fASjxkcZFDQ9s56n7KxVgSmRl6yuoTH74zcNn9uP3rF5zYxeeV
ixHKlnUqanw+z8IYx5s6Q+S8V5MMNWyQYIKKCIH9TDCnXIxIkvaxJ/rqVSdRVdYR9Bsim+5b890h
3KUd5XokY14XWgc7bvM61Lggf92erOulRjICJSIfCWngStQKm+8UDDCrPHttfzrOAyrztz9/7f+Q
WZuxFzgMM1eFslE76g56j64gQKu8r44+bemLljY7FDm+3jZ0vegwhLcPWD2xYyEYfxkNJTz3pqzo
4pPQXspum8itsxa0L0wVNJIQtwMCBX+rjsWsLH+sUfZ/TcZN/aNa6yRc+7xyVZCS8Mr08XmNf/Z+
1O0K1Oba/6FAApAN6pyzQI4Kuy4bUZqNKdgrJKss6zUtvvjs1cmi+P3OA5wteNXMkDecDaKMwwaC
2R3stnittSKwHS1w3c3ttV6YKTA2oUcEFwZy8rZywHtiZU5HvPL1AP7qYITM0//2feVs135PNFbH
5SuRGzLsy2FlKdZ+v3KmgfAekH7H7zfHfT5uvZXpWTgKqGbj2rHQTA11UiXY5QbXcZNW7JV637nW
BDYFoDhbU01YGMS5FTUxJ8qxbAqjZq+aH1Q/nc/vXoKLryt+IyfCqwqnZK9grJDjRpB3X0Gg5QJV
0syFhwSMCr7t+YD19TP2Cp1STqNpjVFlcQ3Ovq8ssWXEbc7slL260FPr8SAIi7Vk8poJZZlHqaHM
hXryq0m2fhpl3s5YUzpb8N7ns6SiPGjPxsoF8PA199z+1wQh8BPhEMawRR1vEGLJ/e1Vn2flMlqe
ZS9BsIJ+OGhTqGHmCEIJTaJ55tUeR2gr0ygZd5X9W9h5UFpfGvleElfAPkDiD4wYjCFsVi+N3IwL
CjV19tpo3zMxrLNYXB+SSwPz389SJF2XMsusObZZc3T4HR+2tyds7fvzHjn7vm2PSTWNOOqx3EMx
dBXmdr3HLn+/4mmrhHLZ+ZigpIhqK+r9Z/ZekXasAXz4HCPYFmJzU3G2ZWwP1oQOgxOSsABgVcW7
nTm+jxwvKtdoH0C8eTlFbppURVIkzslsnuu9s9bXfn2tXnxejfVlXTekzDX7VDX1s0e0375L70EZ
FSGlsfN6Gt1e8OsTiTcYeDjAwo53Pvz75WgYZ91odPF0YlH6o063fRlO/oqNhU2FbpS5pwN1Pjz3
lAu8ADmzL+xeP+X1yzhurDV40tr3lVCNQ3beZBq+n1qnun0xrZUVn+fg0ov4eAjP9BLo/0KcNts/
PxR0fpIxpz+V1dHSk+ZuzJpnUOr+RsfYHz429x1p03s/fX3n0qAzBVyMwEFhq4GFRVma1Oi1SaZm
d9JbGlQksJs00N1PSf/rX9gBFg7ZmVnvUB1eY3Wj5uloiM7QCC36qOBRTergeNvK1cnHKECjbM7B
LshK1TdaPHYuL2jVnfJyhxJi6kZW/V7nBRNzf/rMHjRDK5Q7Ep16XWqA5foEWWoZZl00pf60sheu
9tpsA6l88MtAUADdt5d7gfYeg7IUAfAy3hXt/tPtSVr4OjoMoQM6A5Ku2aY9AU4tbSqmE5q1+23C
N//T5y3lx2t93wsm8fnBezR2HX1vGIpOzLNfr0L9aRlbTtPj8622TTY2ef/y4vMo4YGJe+5/UX49
YzWw5I45nfpHo9r3yd3tyVnYoBefVyJEZjpxH7v4PBQEPO+J0KfsvRxaQCrjaQ9aH8D10BekKkU4
Woamuorrp0zEQXE/+Wto5IUxwABwTjjNOAgqULOtRrMeplRHn2EcJJoVjAUP+2EtV7GwTSEzicsC
8D8yU5JeHgLbRwIB51k/FU5Uj5G31gSxNIzz78/2zxzu2Ot+nY74vtAPRfZSVluZrUSGb+wnF04d
a4F68LwOKGVd9YKBgttDY6klT3nSyTtNr+utKUwWxaJPUvhacUyFtyNe9wV3y/CLm5IimBh0ngd5
bhqnTMvKkJDcIBuwf6bo9PbywBeC3tE0YSEwi+VzKtLsF16t/hjkRB+0rQmuzahzB+fek26/7VOz
3CG3B7mKqWLf0MTMDlk51COQvLJ9dkdfBIbmJmHuDfYpt0zR3hd2Hfkuj1pr4nbo6INXRG45iW0s
9GlDp0Q74q1sbTtmpDuImLOo1oc0DSxAUbbQLk5+mGM6HOPR/qaJfgxsAN8Cqved3NTCBcjWTELd
GNle+o2kgWVS4xF9hVrQNrKtw0Yj7ue0StmGpFn60OS0DZuUiWNdTfJXQqz+AXrzAL0Usgu9zEhD
TxP6tgEHaAgMJH8tPJqEDatE4BVGvwXBvghatFb81AcXlCKVQ06jVcshAD1RHE5T5RwghmH8zD1v
pGHNJn6E79cTwB7s3g60OPZfBjrSLXeTHy2JvTWA7fVmxKWPk4usHDY8HhOXm7GRjLR1n5GTRcBd
Ad3AbBM7P2/7nusDdWlD3fBDx5sGoI6TkUX+c8rf7Tnx+TnJhCQH6F3VnlrPqq2qGl3r5IzavQgr
4Az/xe8HBmpuOoaWmerYNFI1ZZtg6RIEDp556ujKCBxM8uVpxQjODMx/P/MIPRp9EmO0yUnav8E6
FDQ0CXiOfo+1VNCiIeQu0a6L5+IVoqonkGNgMSen3Hsdxp0VQ/X7i2euaR8tbSoo9ALCMbvRq0K6
0zNzGPD+RYeaCNLmngLwSZuPt1fl6ikx08DMeiVohkPYpaLDeA7VjaYZrZMcrUi6RVCNz5zcGd1H
mv++bWppAwPCB3An8JTAOSh3s6j0odW7wThZ/MOovfS7259/K6ao6w+VHUR2yO/jwaI86pg5ZoYR
98apY2PgT39yPuxQQwrT/N73fpninvLHQU9CTbibun4Y249oVQi402xkeTLK56F9LvlPS0KweCXo
WVrJv78M/O+XO1OKzrMSHyPP6AuXwQQEXr8SOi9N7tzQiCZNXLdgqro0wZyRFnRoTHRF7/XpQb7c
nty3N546uQgXcMAcB32BKpWMrne6iSsNe97SQ7fygtJk4QhaNbpnTITmxCKuPbkeWOiSqB+2rPa2
RvY7BptAUn2ryr3Z7LW1cOx60Oh/BZs2OFRnbXQ1leI60nMEHmNHnTZhkK/Ku18f9MvvKy63NvqM
CorvT/zPYLkbYrabid15bf/uF8OlIXX1eGyReoAhC1cTeJ3zTAa3F3BxKJgnwMEA37iiAkrn+n6C
frkjIdULiJ5e27q+G3j7rRnXcA9LpuZ2M3hHkB1dEYN2eHzFWVc5YKMZnp022YkGBVzhs9A0k4+3
h3V9ssyZwvi/tpS0QVMlrc8YbHXaZwunGcqofK2cvrTLkLEFbA7aMjOL5OXRyv1hIHEW20fuQi6x
bYM1YbWlQYBqG1V0HCBU3pTooUwpdBVw3xxTMgY6vHwdDxscnttTtTgMIA9nDSEEtSr8S9PGSeZg
tz36oAHWAw1iKbcNLA5jvkag8ANtCzUr5VAiYruVGEbHoDmgRzkVHzptXDkr1zgOKNYg//VfO8oj
zDV7D/BA3T5mXhwWM5y5MDYWf+3Qgcg2fd+Fk14FovhieZ9uj3BhCuf+VWw35A7QbaQslG/QFF0v
jn7kCV5OgW9sb39/YQYvvq/4mzRpR4eP+L7WhZYfkTzMPt+2sHA2LyzMv+AsRnKz3M+SFhaGZmt4
XzOAKn/SNUD90jRZYKzEbQFQEpIsl0b6GKyxXjfoR9c9sPTw7q4y5GsttKej4IreVkSrl5/XEoen
ndXrR9+CDlO/obEX0LV61lVVQDGiJNbiodZaPcYYMlniAfGDTVXoOi8G39JsL/jKsiwt/NmQ1KPT
NG5v6NWIZcn4wS2d797A770m3dxe/Wszb0Rjc+s4rF1dAuixSbiexxLw5k023CVWwIsVZP6iCdRT
cNOAWtlTS/upXabE4FIC8bTDK7HP91m34meu9zAqJ2him4V0kPpUQ9YE/fe1ldsSEEcnNJptrj3b
5rEc36u6Nmdizu3Mv+PsrDTYxjLPHXkyQIH0S67J3F+fkllzywK5GvjOAHVWTklWUbAOag0IKHgo
WYSeptuLvfZ95Wrko9ciQyLcU15sbBtETIyseeKFlUA4iLL4TIs6IxAvZ2hsUzPNHRqfRkMm30Ue
x8fCc78z9Lp/LnpIeOZWZYJjA2DRoOg0uZ07aQOfmg9xWt71ph72XPvd2JB/nLwPt4c/x9SXAeuF
l1ApmKcG7H7DhAMs+wcr3mXipGdPpp8CXbiW6lo0BSQcmpGBwAJf+eU0SFMzEqvN9aOT/5mKz9Is
omHsd1lyKmu2kpO6nnIMywFWEs0D6OVVb3G0wwkQ8ZX6EX35Ual/j+cQHNGV8f329C3bQWQNTAW6
AH3FyboFmKJ0p9WPLNkZbhZWdJOSV4v+um3m2l3Mw/lrRnGzE5nMzmyFfuySNCy0TASlrQWDkawM
Z8nODMVzZlpuIMDmw3J2lnFLUSfhmXF0vX1iRrUM/JX9tmZBOQs2OmkN5PKMY+sCg1vuRQzg5coo
5l+p7unzUSgeCRLwsiwkbOQkcKeoWCMAWRwD3B4KJMh2Xr3QkwkZVSNmxlGS71BpRMTu9yv7d3EI
IDKcfR7yTGr9pUiGyu/T0jjWrA/6vYfM3u0dtWZA2VFmqed20QrjONifu20rViiRrruoERig6eU/
A3j7+9lOIsxpuNlxrLMoHzjqx22He85yhy8u7/eOh55UWe7isf1cdG5ENQjNEnejg1SkdvJNTtBZ
lJdQG6BjlEK0txVZxPJ6BVK9OAlIB8xkGZhjtf4MuvussWvfOPbpxksisL/+i0n++301XkmggDnF
uWMcM2NHszu+5lEXfz8wMiCtRer9SlEVVQmW9LGJ3+989NoPH2//+iXfRjxcXPgHkZB6bTnSZ1NT
JuYcQN7J0Q8nZ9cN6WYY+ui2paUoEi3Nb2w96OFWU15mJ2wrETq89UTvXL/YGKV9NxEvHAytC6YR
DbneGqX74ujObCq3kV14Ipty2ESBLND8O1k+mBYP3Ob37bEtOoszO0p8QWOnmBiX+nEqP4ETwba/
Jcm/yFqAHOrv/CkPrt4QLTYabCD79NQN01NnoChWo+YSr+Gnr9vA5oN9Zmvek2cHu8g7N576ST/q
YxbN6nz5o8s3mQPdgKneSIicJCAbLJsv1fip1vEGeL09n0vrBkVIxA9IwyB7qdy4rV5KCywtmE8b
wdIBXPlQsO3XZJOWdiQEWxCsoIiP/1OskErYqEphlEP6lNND0z5p/QeRfgBByEYXK8+aa45jzOm5
NcUZU27F4zjAGroI720ISGQgHBkJDxHDbAy9vuN2v6+yOvKaJtQ9+W0cWdTyZK9bRtQV8mvSeGHL
+Yp7vO7LuPxdqhOf6qRNrXmt3bwKfP+3Fd/lLrJ8XaCzfZr7gW7QTbzW97u4wn/nXo0TU8/Mspjj
ZJpkiuqUfHIGLaozsUnomjjjminlcLYAxDosx8Fpp205vNRDVPG9tdY6uXgZnq2vSmI5lJPkUNHR
jzFU76gxbmOHBXVRPRpNHEwJOlwTcGdn08ku2bZl5YsYnfuJg1GBFluaNPsGrRA0zSMrYQGlYxPy
ItnfPldL+SJofuM5CoZmNOGrjJ5DVvuC+vOWZ/dVBX1BbWuQu655nBp0XRfxY8oRe5Y8GFECvW17
6R47Nz2/HM58ipd3mYPtrx8bscnvqba5/fnFwwyyqresPFAziqt3UK/V8ByAy2J/fATpRdEFGUVF
v/1mjd/TdA0bsmBvlnsCbSkeBcAmzLvubDh53vtC8ymSIvEmr7b6n3rcTdbWNj4kayDD2TMooS4e
UzNnnwViMfBXXZpKWa77Tlpg5pzpT+PJgILjpPSykxfr6NTqiwhQze2oTdvbU7pwq8EuhgcPgTqu
qhOJDpq0iYtUP/bJzqGRnYbWmrr3wqa4MKGcTSROe7sjGJo2lKHBPwNZ9/5td2FBuTYzvW/cvMA6
uWCpAcsIeHr6/9GEcluyUhsGc4KJOH8V4j57N0oW+pOzbg92NQ6Qq+KEzCRJWEEZ3tTUjHq5ASYm
ev9Kg9kLANC5WfmqHt32dtrlviWPJSff8oFFQAf+LlcReksbyjPwXEeVAvI0as6YNilti9yVR82/
950d17JAounv9lgW3D3YeP8aUVZDK+GFURSVR8+tA62CXAYUoI3HPFtxOGuDmf9+5gBYOZTUzwkG
QzapCP0CPYwrJhaSKbNECWreQEjPde9LEyMKMFVLfHlMjLtpvEfI1X8a7HdnKcFeDLgm6hQzYOMq
S9m0Tur2ujxOxq5pdk25A7Tn9pIsxZOgRwbRtgsoI1hBlbmiuiVwHU3TkZrmPtaTIMu7Qwe0Tk/d
TV8Bb26Yu0J0f1pLPLiUhH1ThK21tmQL3gY/AzgF5KXARqxCU3S/1zzCrenohJTlIZFVeHugC3vv
woCy91KD9IAcu9ORAIPMNjX5IZgeFM17efiwvYEdRGsJGjYBvVCmMxZJ3aMSB+51cPAFfr7iDZai
BLA1481J0IQ8t7Re7jsUkluQzGkTQpke1Kd0z60irNyH3NK2aHUNJuPZiVnQ2C+6+/P9M4geV6Bi
AMDAvaps+S42cyQtdOsonG3r/XTrFHn5rbVSwl84WKiaob4IaROUTFXWmR7IRclzwzpS9li0TdRM
GQhI/pSVH6Jq+i9GNNNmQbvMQZZHiftN8OBaU2eRozccZPzd6Q7MADqMrkFklvYeUJ7A/QBVspAn
aEySMjbCDhUbYt+LKrC6AM0cK3t86RCd2VFBsWIymdujgeo4eM9uxoPu3aT22N3nBpRIDsUm4KMs
GNDze3TYsjUI/zUB1WwApHYzapgAS6REotmQgtCt0smxMpm+E3bXBLXRZQEq3sWjlSBPFEvBd9yp
vptiMAI8HetQAEsQ+Gm/VsGZz6oS3OEYQ58eDCHIihAluCvs2KpSbbCPVfvIId5QPhrtyhNv2QTu
3Lloj9ZuxSt1bZsAdVDbR0fU3xlJHj2/AkGtvbm90Rc3BrC0/zGjeKUhT1LZ6jCTEfCdekM0/ot8
Jubqr4X5CJxduUXmtZnjVPaRQcd3M5qvtwewENKDcm/mBkNh+/pxlBkyzcraIEenjez4gWQIUrY0
f4BW4iqcZnFNzmwpe3ASI64KXFLHsjMDZoZeDZzrWspocUXOjCh7q+uaiYo3I234W38/OhvHCJ0e
NtjNEJyqgYNDUdzusxQOB2ttVdqj6U53t1dk0aedmVAG4A6mXmo8w0lNK+8BvbUidDRQEQuohQU1
Kcft++25SPk7gDjj9tOV2wd4LeF0egl7LYkgsBZYpAsh5ReJ92P/MWEGNNbmwj2ECxQn5071qPl1
TY4a39d0v789jqWFx9WGmwBvHzBEK0cxtxxWFEYCF8oC7XuxRh+ytHnPP6+cw7LqnCmbl6UnGzuH
lvajR1ZgggtvXgSLf0egnA8vKWIIeGEESbkDXr4qUSHYl9oGjdlVMK6J0a0NSNln0HUoEiickaNV
e8iAPw+GAWDf7vaizB9RPT30Ryx3LleiE0YJBEBDRdrSouSY5a+9BvlPtAYn9g/T+lR7LzncwG1z
S2cHNXUgZvGCn0UeLp0l+v0bH6RdBMgTExD8T06vRdlAISS4uW1o/tD1uP4aUiYvBr834yYMTejF
uxd0PHQpmMnylH0qkM2IPG6txTqL+xsUAGCqNOb/Kee08sVQ52NOjuP44qWbrFuJ2Za/T/BGRfID
TV7K6azycZbek+Rop7uaBf6wMmVL+w3Ud/AA5rzH1fOJ4jn3WF2bR2vYduUWJYmcrTzrlpb/3IRy
Rlk6DAwtQOYxBY2/jEbzvkrRF7GyyZYmCowPBjgNIJiLItvlJutkAnpk0zSPecubIDMsGfotXwMF
Lu2wmagNvDGI2/B+u7SiZ7VljSIDo6JhbTLp3PnMj6xJwxsxbbaW+07JanRcgiAesOw3UfRr4I7j
tB1Fa69/QEpNJy+Td7x9Yt4irrMj82YAiwP8P6IZ3DbqgGqjbs1U+IeyCBsjHEBJRO74FObklVgR
/6pX29oK2iyE3pJcI6JQ1uzK+Pz3syjKa6epqa3WP9BK8h8+b9mWU29NMFvxdldWlJ1REK+yoHzm
H+yUBJ10A6N78eW+ZM8GdRBIv65M6fwmvZpShG6AECEtAlT25agGILw4bwbv4MQmQEQE6BZgv8DI
ZoODt8kbI/CYEA+ADYidYXLvrtDz5sPtH6Hs03/GfPYb1DOXOcLL+s472EBFm1Ti7Ur8EF1L6L0w
j8zm0W17ihv5f3tATYHBEj1+aj6thzYNRC+ZdyBcbErKgyyOoyZZS6GqJaJ/7KAXGccC4qlXieAW
qQizj2FnTMpnMBxD0LSpHlofIOPeSl+6yv2OfplvbWyHRBQrkzpvx6uFPTNuXi6s3qJsXfmZd7Ck
90QbeufTYiWfor4I3wYICBF2Dars14m2nBOtzBvXOdj6i19WkYzvh/FoykNeyWAoNmY3bGLTDw0n
2bXGGt2J4qr/se7g1TED0kH7pNw2vgfQDx9hvejhzWTxx/WbrbTjqGB8JfGxuJR4/P7XljKbuQOm
7ar3nUODJ26AtOOuTcgHs5Qf2hbYqWSs7uq627qjvpNIxr3vuvhnpBCQRJZiHqvKgZOmcdyaVHMO
6fggPlprD92lreKffV4ZnB4ztOCl+Dx4l4OtjX+997zhtoZ7wbMHywSWo8utyPH1IR4H91DVv8p2
CMdib2u/b9u4HsMcEQBUA9g4+r/V5EQz2e3kur1zyANq30E+5vbnr/fa5eeVYM2ZzCrJfXzeSrWv
pdk+J7x61EzxwJ165fG2OBKIeGBB5u5Xla6JWtKE2snkHKTfQpI3DfJft8dy7W4xFrDsIHXiOiiM
zH8/u8g0cLnbJenQ8AhNBNQrOWrmuDb7+sHy1lzt4mDObCnzxiuZ0R5o8YNZJtuqEJG9xvJ7fWFe
jkbZXKlo2jF1MBqKVlo3KqGvIvynDkSJTvfbWxOQXhoPKNiR+EcQMtO9XM6dZG6buiN1Dj36VXns
7+Tw4fbq/NNgfum5wbUN+ltcD//okVzaSLTJG1syJS/AwHMXiuVWuS/Muota3NYiHO3OBu7ak5vC
HJoPg9unER15clcLawx6cOy9jBq373TOipeyBNlG4uXkM83o+FqV7bSDBxs+dx64P0ro7Ox7wPX2
teVAykP6cch1Ad3yLE/rIEbtY5PrBt/kbju9ilJgDeOUAJqWxo+85f0ONDv9nqGRK/IcSLxZIvU2
pXDp1urzIZB6nt7nLEe3iDt2qF67/Vc0oP5xYf1BGEx/aZ0m3xZm7m8M5n+VXG93DaM9BGwAaNM6
IrdgsycPHRhK+yDmPaK7vpoObHSSg12IPJQgQwo5VJW3dkp/jFARCNwqNcKktrqI8Fh79qdyeETP
Qr5p0HX1YNQ5hEgG0N/JbKgiB9UMYFIJuviYXoXV2MWBmaXpxo+ptZ1csz7FXVqEaZ+7n2LNqbYx
inF70tvarhIJe6g5RVlEjuYdd8mX2h7TEI3DJJgqmRxdPe5DLTHb0BAZC7zGKB40rv9IBiONSqG9
IjEqf4PM//YeWjrhc2sDCjZoJ4bbvdxBboseXwIE7Evc25BVyR9sxwpyk3z0JrErjf59iVJcTzNd
CSC4gKGDTkKtt7WuMOzBsJMXN023hVaiRzx5YO64MqrrsA1m5oKeA1UtNAgpZy9pQXuuSyd5IaCS
QWojfcTiH4bO2d6evaUzjlaqOR6etSTV4dCYJmKycf4gljLGSGOvdTktXSagf5s5JNEPiRzD5fKA
FTEGv7VIXmjcBpUuA1CHh7ULGld7d3soaknqbWnQ6YTcCaqV6HZQ5syv4nEarTZ5QX/93qfjDif3
oUbWFG+4QKN6JIoB+AjyPW+Lp5jpK+mopSU7N69EFl3SddmYjXBlk/dV2uYnO213Q7+Ws1laMehR
g5LzTaRM9co9TQvLreL4UHnVTwJegqA14pVgd8kGkrawAgwQvLNypprWLHSUXrWDOWmBidRMw1ay
JwtBpvkmX/r/Jt7+fnYxG11BEMd02qF3aidIwOcHWql8j/7Ejybvjk7jRp2Y7pwR7k2zV6wvbUrk
1+Z4ALXzq2RBTqVnZ24dH0aXbSn7Xrf5hk3fqVyZx0U7SLAhWww9oqsGuKwdrU4vZHzgJaj4xUdQ
HgWdeyLll9tbf3G9XHDBWjNRHhJGl4esnlgtHPSTHGK2sfKnfI03e+H7uLrnVg04pJk48vL7ONcZ
uvj9+NAVJ7QyF6fbP3/p5OL7wHECWALvquY6Mk36Xhln2gHO3MSO6K2w1KzkXgJ2/NRZeR/povAC
iLiKPRAPRlQOo7dHDX8N1bo4UBBS4B2LubyiDx0kes9LM8euFJH7ZK/1Yr7BsJRwB8A6IAuQ1QMK
QM1SVaQZrNGy4sPUpvXGzBwZVraP7FsJXhDKDPZlGsoyMkvu7dBYCW6QPqa7OtNt3LFx+qtFkLEd
86QOXcFB3WF0bAdmj69ek3hRbsSIDPJ8CopKg/pe3f3JfPsh6+3fXd6RJynMLupphg5Qexref2Fh
ZPacY0DT3JVCNOFGmVHdiw8ayLPjzNokzD3qZbW/vVUWFwiXCTwgulOggHW5ExGlmtJtsVMsLw4q
RkO+YkDFaM63yIx9/I8FFdgwJDUbmJZqhzgeojIHzJGYiJUs96WQdui15UMntKAxyyiXxo643Utv
ew/T4O8Tp7xz7C6cyXO9cXhCKWqTF9neKNY4HxeuGpCnICyYlUQ8/PtyFgybc5oYHrZp/eR4UWWA
uWNaCXQW4qq5s0X3wdGC17jKMMcae5hq3dAOU3eK9Y8lY5Gp80D6kGKaVhzAwrsGbTQW6NKQwMXL
VgkSnJwMdpmx5CWrsar8p+Y5UZrvumw3aWbotHfv30Sw5+GEI+UHbMfl9NGu5ALcrNphnJ4pkCu/
bn9+cQvhcT4jOfC0Bd7i8vtI8FWiNwftMIy28aDFjh6mtiVCWoPviEr09BWtbx5l1dDH2PXaHZEu
i5I2/oJXbBLJzoo3BdrzX4GgiX+OzDXCuiB9MLhai0JA7z6Qhicr2dGlPWXMbP8epGlnHNblj+aI
Lc2BYVJa72PioEXHBHonXoPgLtyI4Hb/rxWVkdaetDyvM1s76AY2Vki/dcMDpSsZrEUjYOsC+fec
P1fXt/Vs7oxlCSchbD/CE7OI2gySxdBBMTYeb9bgO0tHBQ9zOHXkfOag/XLqJGQO8QqqtIPm0KBG
Snfw/7D8ueXQndZXjsqyLWQgrVlxFy+QS1uWlRa+qDA2bX6odUlgFF1USQd3AVic+7WyytLJBFro
v+bmv5+FaQwSuLXNMDRJ7SAxdv7UBq7/qTWPWWMGTRnePjqL5gBfBUh+RkKpRTVrMHwq6jnwLEEr
Aw8KAaNgR2ywNK7hWRcmEp4eOqtztm5O112OzO76tOEGYrMuHUC1kn3rY2s3aNmmERkKenLFnS5c
XOfm1I3fDFlRpd6Im18G4CHr3qm/OF9bF99X9iBzReFODr4vK8RJQbFWTlUZbf4xAE513wTUGFU2
NQZsZ4Bm2WEAgvwy3SipArmzewQnG7jpNA+yAVff4Gz0wn81Kf+mF31gGwzBhvtpHIZHXtfAdWYr
Z31hx2DgaFiAn0Vhx53n/WyDOtNo6lmFiErG2x6am4zfawBg5Wm6H5MCoJw1HMDivjkzqMyDMdE+
tzw9Pnha/2Tn/n1ZYtw+IqtpiqRmrJyIt5BQCRlB7olEOMghILemvsWAbonLXA6Y995Gb3jZPVmy
3Orim8Neq4CD5m4ApVa/ryXZ5SbWPanXVJ4W5xhUVNAoBN/ZVRJ10toUrLnzMyaLA6I9dyPoRrdO
Cx2gz6xcuYfmc3c13lnPC+94cIKqIXJTA5Sbz28zgGwiwuyNZzwm46+KZEEMP1B4YeysPNPehCCu
bM5d+ZBmA5j1rS/rbBMZvadPXdXEh9Q5VWMe1I4RZSCWkQTIvvbojl+8aaeBqw7/7abv/KCHAmk9
ZaEwqlArRZgXSVCleOPJp9zVIx+6t41BniF7u6vGfYturUJaoZhpBeK9NpghJQ8uf8j0CXdFGmgt
WPKLQI93nv1M8eZOhucs+27HezuHdu93zf882XeS36XjEN32uG8dbOrYsb3gclFvwQQo+1mkAx4b
fRYfkvGb6DfFdEBLcOCmMjDkT2cqg87Ym07/otnPJaAhVZ4ijzJtTBAw1oMeODoFY5y3v/2r3hil
r34VfhJwAyAewMPz8ljHhE2OURj+wUmeRrONxu6zj4g/N9DyBGn2SWpAGG9r+VDV3ywTd9IEiSL+
VdNlaNtQBKA/EsFDktWhHI9960UEepFi2k7tn5g++hWJYr6WmXnT67z+0YhhsWtBZKuG5W3M3Y5S
Gxrh+DUlrUEBgIpD8qccZGQa99rwqSQtHnyf2/qpKtxNbm165G/MdGfp24JQpC8tEPF8s50SSqAP
hsZ2rHmW7oe63/XkIKqj8D8NZC/Hb33L7pzyV8FHpHa9fZ2uhMgL5U5zTj76gEvM9MK2cj16nizb
VMQEdWrIvKbPmrgv8oepOdrY8rT+1PLfJLtDoePdIrzzTUPg0oF5Q0uLC96ay7UXzTQ0fQK4mBO/
dPVTfby9txYCXTC+ITQHEwdSM+qGJyLv067m9gFMZU/+CEZPB3k6+U46lH9GYc0DmBOSV40sroBK
dM0b+wCmw6iNH1uD/x9p57XsNrKs6SdCBLy5Bc0yWjLgkr9BqNUSvPd4+vmgvc9psoghhj0RLd0o
GsmqyspK8+efGyH3ikvBQv6RIDx9IySrfdN0xntgyoHBwCzty+2dWhMA5TMdRUgBhiKaBt3Mx7E1
jPf0j7mu1aT/YgE2nTYcBDHBVXpMyyGUachOv8/gK33Mfv6LX3/2dWF76rpxtK7l62X1MVff2c1W
TX7lWSSzTcJt6RRBaYXtcbpJ64O8Mt+Xvf5WH7v38Wh/isfyY6z6+8kKHkej2WLKX1NeUh/AnBiT
BQmOdnk3QLsOSh+jvH3c8Cg2TBwq+jE45Axc2TidK1Fc/GVaGS8+Lz/1jktRsUkSJKq61JO15zoH
G3icuw0A2pYI9VKEyqDQvmf0ghfmU//UqfQO1oxjeF+o9has4MptYzWkL5f8AixY1IQvRc1BkcdB
iCh5CPbV0D7IcWy5jlmE9Flof3dgSG+r31UQugiED4kpMfTlMWfnUqAyVIbmO2XiJdGX0HxWwh81
FyjayletrQvAKOTXPDnXY+WYmqBmXeckHqiN+tiG2bG0mzd2OfwkbHs0Wuv37WWtHZkGTTtZc5JP
VxiqataGwHfMxGsmE2q/MPnYBPr7Ut0C967KYbYZsRkdCfQ0Xm5fqmZE2/OceHSnuHWDw/mzajfs
29UF5oi0MxmC+sUByPTYlxOPCPFvXQ++zJr5DPKB2nr7Uw2Kd1DzGhu3al2mzgA9dAJKF1EPqXtM
xagnvKP0E4Wv5lDCO/2dQojev4GsfkPc+jb+rziReURKp56uDi2BXBJeE2JDua+YpfgvlAKGORx2
bBNHtijpmf8MUjlIurROvZSRlPloecbkePOwlfZcu1JAauh15DnSru7wYE++osVl6SUN7OB6MBtf
4ip86LuPkY/Jva3oq8IsJjYDWaWFQQTOTUYepKQHCm+q632hU5oqoidnyNxJ2sLKr4laur/AWTB7
nCrO5faleqlFXdaUXtdgjYbPEwM9m/knocLtJa3p3tIhvlANgl4Vc0eZUXSJpkmFV6WBcpSShdx3
NpicrPxtqvErXuuL3OrtxkZeeRHcMpC5vJMgpWljEgxhKMWNbMVIbdUXRXpxNhIAW59fNvdM98ok
6vKoCkqvcod4D5Dz9p6tXaDzXy+othkXjaQW/Hr7e1ERt/XjztwoHG+tYDm2sxXERp125rKCOTpI
zWYj49bnBYszxHqd1fQuQArzKL2jifb2Bi3/+0XQw/HSlQYCnskFwJSFDZJBd/SWqZdeK80PRfY8
Dscy+xoXp3x8NNSHatoSuHJbePCITsBf4707y3rPtquDfTvv4jr3crkCrNsG0ouV1DTuF6q0Dyb6
328vcFXe0gjIY0RJXPQcxnou/Kobkecc41fKn7/yrfaIP0wQwibyDuGbmMAkrptNjUmJTAmeLy8z
6eJ3oeWXdgN3agdIiR71D3UoHeJi2Emp86nNpENtRO/TZIJuARDQUH1QDaqGZaTELma6+1jM8/im
s8MkgPohKF85QgUebTvVnpDDkPuSBqmyz+SXUjOifVmZ8qHMo9o1+V+e/FwfXLPpojdBGPu7sR6S
D01l8q1SivNdKdV0VslBFcM+V4ecdrEzA32fkjc15/mQk0HpXdpMmWcQB85jKMvzCwGd9ATyzt9z
TPF7yApy5agNGvlrICgu5Qg/dtUq+z7YnfJerpTvduF/KyOJKQxx1oJBjBL5MEgWQ4ctZnpCkGjp
uavF9m9F6/3PmiSrrjMGpnIg8P9olk1ySks99mQldNJ9bDKv2J/D+ilWtMkNlUB5pr/U/+Ekqtq7
XcAIUimJ1F2q58ZzllrLNFKldhUmTbzLxknbD0UyvKuzzGJ7hnpDxVauKPBESi9LKpOim2gBrH5M
NeIr3s3u5VfWKBvJ5xUVpokVPBH1e+hBRHJHo7WZVGHomRfohRvN35XkbTQ892zg7auyYixJVGID
KJ7jCIgRUTzMXe23Ue6lE5TyyUtZ26A4NsAbK5uFD0BEwlNJ0KUJXluoaPDMlnXmZeGT/2pNW8nA
a3tGazl4+YVtj6hUeIyLyZgbpZJSzwo+DYnvMujhcHuX1hYALQxd2KQFrvMbtPTJkRTmuRdVO6P7
bG5VUze+L1awyyyaMr/n+7pzcA6kIP+/fr4heOaBk/iGPPF56w3g73ar9Xp5LwRTCPMQHXDM8iEB
JL4nzZQGdZiUqTeb3a4puydNe4+LjsV7kjfJsde26lyYcPHsITWyxClSiC3e2JgT9fX2Xq1dvAVV
R5oA2iFyHZdvlZ5ko2mDKPDa4FAkjdvFhZsp++J4W8zKvYOPnmYhfHAZfhbhSPqw1aj+ZFyJOdhr
Sv5er41Hf1S//xsxYHRoeoPYSDwa/MRKMvQo80Kt86g1uMOgPpbGFqfQikexEFYQqKME1xDLgPab
bJkJ503S4KpOdzCH+KArb8P5vRnD1dIPrr/VCreiCMsR4eqTtoXsTXCSYj1H55Si9sIPUpYf6qK4
/9Ivc9kXqhb4pxgac6kJmRXXtlUUlaeV5OtcY6tssnJtDI3s/UICxaURCYCiwtGSpFVLz1D32ek0
fq7H/dZw5RVtNkCYQVVNNxHwPWENld4paZz6pQch5GtfHpi8BSRVst35Ts4n3hCygQvhJFrN32JE
ZOWKXsUM3vLGrNx1/PFua/LacS8MxAtVAIPzxIr91HBEOVMwvClMd9N+nLa2alUAcwYZTIZjTL7u
8rhlCQsPPLr2qAdV+5Q/9y+A95x4EfPFuy7c+FQpHGvIajbIUh+7NjxqytNtCWuHfS5BeGZbq1Jq
O+iJSuCaCyx1j9N0kPq/mGVyW9DaVtFK7zgE9SR7RAhyGM1TPUFy6AU/qvDR2SIWWv087jslmQVO
LQvxiSX1gTyZZuU1xeep2qnWVsfPlgDhqOMhKbtQQ4CePSjyg3/fcPnlKlB2JV1Epw/TgMQ8hN5V
mW5WUuk1Uf1ba3Du1fx+l4cAgFE1SzUE+yEoE23GM2ilofS0Dmg2gLeNE15RpYvvC6rUKHIXtinf
H8LmKZGGT+RwjqYfPZLl23gJVw7jQpTgvdECTI4oRNRUuzIDzz7d1tWVh/bi84v4s9iz6Ga1qCUu
hcV4Htv1qU5t9X2vroDWcRmSFBL94nlLUZ2FbeAUnm4WVNtB9kjOdOfMmUWpSH0CQ6WD2SbuEJ67
zOqkwvQLTkSvDnPTfG90/di12cEvtyYcrK5ngZGjWVQTxaSTMlohoF679OLkZX7sko3QZvVEzj4v
3D5Trhjnapp8vkmeLPnQKIehTjZs4dYahO1SzKwfyYWXXp4d7fQ4PN7Wqo3PiyO8iQaGKo2t0jPz
HQSr0hZ+Y+3+kTLR6IKzSGCI6VnVb8skLFCpKu+jd2Oj/pIiP/rQJoH8pGvDvPG4LlsuePD4HzKw
sYUk58piFc3UjxqRJgSiufJ2bq1wpya942ZTZ+0UHqu9n0T291SL1C24mrCTFOKgSacSQp5GASAs
lo4HP6BrSYGq2gAc96XfYj0TNvK/n19Qt3Di02AivCVqXTvzpNCnbU2B/9nKRg1Psc4i15h0aecY
g3GfZvxH4BJRQ7xoA/lbtP/M3gyzVCi61oAV1V+s8p2xheoSbs9/v88LQ95pQVEt+3n2/ZqhoHmb
yTSeK9m+Cj/44a+l9f62eq/uGgUjAH0kIK7GjtVWp0r5YLJrpeHS1LTXfPmoJ6AzN2zBmiCcd8JH
TA0+kbCapjedyY44/a4Hd5YYySd1UBtXVZh4oyVKu7u9LsHl/rN55+KEw6EwbsZZt4gzvoX2pzQ7
+ukx7z9pztfbgtZOifIA7j3zweBqEt5nBWquRHMk6N27r9bw3Z+PdbThZaxv3T8ihCe6Uhl3MveI
sOqnyDmU85PePCnRw+2FLHbyzDL8d8f+kSK8zkre2HFWsGOMuZvHY/CGxsvBegBVpv2GluBfCEOp
6YeEsx4P6lK3y1JSW03ismZVOz3JZmq8xnJjQduVKU8wd8BgXFWDuYdtNJbB24zWxg9Y3VOStJhe
8LNXyKrKthM/tDPVU4LubVUnf42NTzsBXJpu728p46qOnAlbfszZTQ4qamaTlGL56kP9dx4/FlvJ
veX2XB0eERN8PFCzMt/3UkJmpHPhLLa1N05R9M4sNh7Z9RX8831hBSkJhSKTY9UDB+k26t91/jj9
i6kjtIr+I0PQiWyK58bpkdH480h38fwFzVfdqOi/3Fa+rcUsb+TZcfR0A8aKyX0Cw/0AeSqwyX4f
SRsatnUkgl9ShSNwEx0p2PeIKrn16Of2vzGq4AsgCeMv+iUuV5L1k1b2TClFsfbBW0ne1W/HbmMd
q7t1JkPYLYtJxpIElp/5Fd/D8dgqj13/+18ciLFM7AWuo1411KZOHiRKwVap6XPuf1vgpPLgb7x0
q+s4EyJYUQh7UqXVfNYBKKt23Hg86JG58eysHvqZEMGIxl0VZZqBEFX6YMEhez9nH6V14g/SVVS8
rrI8zLzu43EwNAJmOkB+DAA8bx/F9QI0nEPGoZBgh9VSLODNsgrZvqRo3vhmpvczb+9MvvDMYHIZ
WAI7Bn6a7QjXwlemsZaod3hGLB/sMdmROby9hGvTThmFaFxeEm7Q5MuXl6IaxxkqBnB3WjkFL3S4
fyKTxUSUtDg5dbThBC437NLwEgySNKS1Gf+WzsRLYYE/JGYCbsSr2v2cfKtnDMlODr5r2sY1XDsY
bjIygKZcY3sAXoZOVLe6579l7oCfbxj49c/TI0iOGtiNGNmOrdr0Rgxjmpy8AVAYNa+3D2X1+yQL
QQ0ychK+hst9qvPeN6SIqbDNtEv7B3pUbn//+nazL4BPFoQ4o8vFpGFopaMdO6HhVRbc0I+RyWSi
+68GfXCM5yURQyFYjF+Mghl0FZxjnpKNyscycobv0hhuEbz8QQkKGoV3DD8NzUqkokVwr5NT+Wrb
SfGk0WEgE6kSWfsxjhZ+yefK0Kk/Zw919NyMdKvAv17+nXYbF2jlrAC7MJeSkNSAX1m4okovlYGh
S7J39HX5oYjuBAksJuD8+2INbIaQopNVRn9NynQMmuYw5qGr1tIBXPVtrVhbCQyaOtNwYIUgcXOp
dUY511KR83bpzXR411Xj4e7vq+DfeH7J89KvKLwpip7HRTQkmifZ33qv2xqjs/LzwXfS4kk/JOMn
VeEgOkvOFB1woWczcWv4rN/vcQHe/+f7V1TQQZpbZm1r5P5+T8ULc3Mo0z/cv0U8KHQuEiVDJCMc
QU3vaGgogwbU0nQjcllbEez1zQeTASk8yQXsCtf/8oxl+vjbtox7T0qPGeMhIjcK9veuARGw5C6J
MpVmJsHNCkI/7Us9HOAt/uSH8a5pNxyg6ycLAewQNGmA2ahAXa7B6iDZG8mGe1paHHmkdlWxb6Rj
am/chy05y7+feb4l0+SUZEROgBtfS3tNK4++8Zht1m5XD4XRhLT5g2i4qhu0ipqlY6H2jHbM93Ur
/+w7y9XM8Oftg9kSs1ygs/WocIhORqz0Xt7qR43UYloWf9la+uO2mLVtY8YsRWJGCcpXJVwlJ/af
y67z4tiztIgRJBnkXtO+qe8fsrbAJ4EzgZ4iVyIysjByujVbS2s9w3zIjQ+982gGrWsnH4fgxxTf
nbpYhAGfpBUXSjmROaIx2gQsu9R61fwYWh4UTFqz8ZSsHRB3nqq0Q3H1iiiTDKSadlXSeWGsu6V8
Wqjz7fJw+3jWhdCoQAJ1acUTrDBgqCKRdb31SCzp456+MMPesABrIhYKD1xvQlQyWJeKJocAwCQd
fU7Ljy34rFx+r29RSq9pmU3mnwDIWNrtBRlxTQWX0sCANU6erVJ/5xTGsezrfWnYT7d37NprxYOk
OQVeL/IFV7nSiB4+UjPp6Nlz51rZ0xAdDEfda8NHKuEbbtPa1p3LEuJHv3bagelHo6cPn2z7M2Pu
3Sr6eHs961u3KBmJX4Y5Lb/hzA6ASVFHGrwGjz45JTqO8XM57+ytBPaWlOXfz6QYSpArcYsUXRof
lAByMIZeWuo7ubkPNouDxPGgZ1S/6X0mjLkUNASdE9ZaM3pw8bozeal02niVVw/lTIJwKMZYOkns
1KNXaz/H4tmPmV631dWx4snqIKeB4XNvuJamsF+539Z2OuUIGb+E0+dMfZ4T86A7KePUYpcu6zb7
SuvHTlKfa/Wl7qqNRYrUNX/2EdgIjRD0lcAbIrgGdmCHcW+pg9eY5dfe0p7jXHlNyur9bGsHjerd
VGlvjCXDaDLvbTbrb7fV8v/yA0DCyfDE21fJ4dJgZM2gojF2fcrV30rf7+vsWElPcvfFjg9d+dgq
L7p2d1aIfWfm7f9IFexhPrVTk5lInYzSrXCMqv0U/RUYG0Zk7TqcixE8uypOOyOezMGr7K9m/q2E
85iBH9bx9h4uT/hlOHS5GPGJnwojBCMweI4Vu2EZueEGcGrNFjKvxOQlBJtzlYquabwI4mlASeq4
3Mljsw/m9EFy7EMkB98kK/hye0HL1bpaEMHd8o5QQhZtlYadmkJ/HjwfflO1elKywu3GJ2VQ99AP
uumd4Kb/XIKFcc2E14jSi6ANTgYOVwuC0Su/xv4n3dxwwZZX6Wo5Z58XtCClu8PuCz4vlx/yLtzD
kRJCWE9JyW0BAjvQQ0kbnWnXirfMFCXgWszkddSl1WFE+jagCl98cgbV1eNDFGi7Mvp8+6SuVW9J
h0BFRp5qgc4Kqid1fd5BrZV7hWtOwc7hz20B16rHx6mFAUXCswA0e2nn51DNx3ieci88OsrB/O1M
1MMO6YYZvLb1ixRSO6S5+E/0K5g/HM5RjxToL11Xg/jkToAeKnYhQQzoi6RPDXuRoNjHNMA13tin
lYMgsgOxtfApkZ8SDiJstKYrmReOF3nKdlrg/Ytj4J3Vl74v+JTEY8iMeQi1gc9b0HNFipv03yRp
rzh78CT727LWDkOjZ36Z2cbwA/H2j0MKwUqY5AxMfLWIJvID0zFui7g2MHAbU0ZhvhhlaWaTX2pV
3RtWEvZD4clRsle652b+alglQUR3iPKjBDf9bXlrWnwmT8wixGY3lmNKA3wFWh/2VLcwolc9cxRX
LrPHIKeB+LbAtT1kyj3JuMUKqGJKoTVjB95gOfdiOfqijjFuUrybUmdjXWtat2TAlrlOgM11wXDq
cW5nXWRx/efcfZrCrXzi6jKIJ5YmcTDtYkwh9VNmZ4OUe8CAGFFh/VJyKKhGf9jkf19s8KWNJpsI
wBW2UkCV7NqlRmijigkIYygK6tRtyyepesrnyZXN8aBJj6b5BOn73Cn8iMJVx/dpfrh9YGsaci5f
9Db1qOsg0Ss8Myl/1LryksFd6wL+PAZ1/kHPnQ3M3NrOUllmBh1V+YXS6nK9KsypdjMF8DCnuxw0
WKtMj1X8L9TjXIiwqTO0fQ2Mog2tTnupcv3T7T1b0T50AmAhORQsnmjzmknrKERntWe4EZWqLTu0
+nk+ri5JLeBsyxaexTL03dSzn08lE4YCt+m/FBuu7+r3F7o4SgnAxR3h8tSSH49xzff98nNGP/en
27uzcsIL8x20N5A30Nom/HzfV6ygy2LQzl14NOX6kMCEvWXY1tawMPwSwCyPtDhNClBkU5EsA74W
/Gj7yG3HDUdmS8Dy72eHIPeN0eM9lZ5qfqn0347yenuXFj0X7v3yov3vAoRdips+HIx2AVxmvtsb
DyMdXsYbufx6W8zK9QYBC0oJUCT5VxEkXAxZX7SzUXiZXDOrtdYrV81Dmqi1L35vf5WCduNurJ4+
DRvAyOCQw5G+3De6g4q0tZXCM+DgJmVNqacKrDeSU9+JH148G0Y+AeWmZAlDgTjdbypg1c5HtfKi
bj99zLeIOdcUQNdQLZlmJhp/hQNy/CTNbJNbEjBR5nmcsvFUdOGdgP0/iziXIpjDPJx6n7kmpVfI
0nMy6G/LbgsfsrIQyAAoheDFMg9HBHLrJsDePlBbT/4+Ns9jfndChNrB2eeFB2SuMDBhxOc7uCc/
zPLDbQVe/fULkwYQ9CVbLdxDSG9J61R8Pviud980KXRvf39FX3nDccXgagFpJxrDuLSlKpzSzpMZ
GSZTs0+LvbWF31pbBDNXaWfAJFIBF8reViRLfTVknZcZ5S45+FGz4YWvWBPqt0vDFPHKQsJ6eeuK
IsrCzvBbbzLfjOVzNL6ZmB2n7+/fK3A3C+0M4w2oHlxKcdqmCmKJvZqg4gzyXwBiVYat3Raytldn
QuzFYTozvD2AlsLs2avG+Frtunzj8Vs5b6YCEnIze2q514I+jUwErTtZaTzJf4jVXb0F4t36vmA2
lFK2s8Lg+2X7LDkfB203lxsmdsWmE9SbcDAuI+uvjkGFyVIZ7aT1Gk64Vqa9rn5t8tOYn4Luy92H
4UBYYoM+ZYT1VbZTbmqFDu6y9r4qDs2pG8Hd9VEDNqB3BawMuICrFFzXOEarRrLuMZqnefTbDVdz
5fO4ZzxBIKppGNUF26rMqlGG+ahhwQO3rmN3Cx++KoCnwYSmnChL7LbqZIkxH8YEwCT49dyHf9+7
9/8ZlQmEhSrzFeNJ2letosS94U1v0+adX244ICs/fsEp0UBEqEsMJSiqrtGsDe+aSlOaetTy+bNi
bXHRXFslmMCJdv8g6K9h33FuNJGeK6AGazc0drUDk+yjcScZEraI+G8hTwGfCMxE7K6corCVs25Q
PJtm0dQ8xJZ8zE37bguLFB5QtkrGPImcXpVejbYvVSoglsEtrCdpOpSTJ+sbGc+1LYPCDSMOzQie
rWD9isC0JqazqF6h5I+yQSRIG9k7cqyMOrfvn9lOZpXOTaDwGHRa4i5NrW0HYSr5jeRZEBJ8Cf3P
txX42hTC6AfXxJILgJ/+Twb+zJIzC9qulKq0vahvP3W0hOe15jqK9Om2mBVFvhCjXq4iSg19yqzK
9jK1gHvR7ceNM1kRYFIlIQe4UGBdFf86s2V+jMJF1Ouf6kc12fj9yy5fRgLcEEB9f7JoxDLCRfS1
WDXzQjW8LP0ZtMfyq1y8jOpRno/R+PvureK8QSGrMtXjq6oyxOpNlFQaSKyDHDzHd/bjLDcRQ0gt
dhlcTMZecHNmQwvnXpZML1fdmPrJVrZ07SDOvy8kA+1IjidZiSxPea39xLWDrYHhK7cPt4bkFRiy
hc9bOIreaZzcKgLFy2knGooWOtzYrcoM/pDHu08C8BY+LWMbyJP/oUI/uxtxImXNVFay1zzH/Qd/
i4R+ZacuPi/sVK9WcSQljezBSOq7cb1hDLc+L1w5aJdqORv5fGTs43AXbVFVLPssXAkIZQENwPIA
+EYsslZxZ8xxEM9e1p0684OefB/j+40T7UhklfH8lyS/cNSTVPaVVNRAjmPbbRhzCiGGPm5U+1bX
QUyBtwlVNuHwpWkKdTmZzTRWoHAK3GT0xkaDa/zjbVVaFUKvK+8fYBGKIpdCSs3upLj2Za/M3s/G
LxgsYMe4GytC8xaFS5xmCsaA6i5ldHFDitAAFmiqz0HSusb8flC3mD9Xbt+Sp4Bmi1IIF0NYyJhV
fuwnscz4i9+F+uJDUyKBuPp0e7tWdPdCyvIrzm6ePFl6XVSh7GnGr0L+kPjH299fMecwVyzsnwsV
B0n+y++HaQw4PM1lQNQnPf4sNU9O9qTBXt4alZtv9R+trUbH8QHqSFh5VUYfGDhoQSEne0zxOlgD
fMfdlhKvVMoZcr30AjHygUq5WKTye8q7VVbLnipPf9WDeugyCKVnv3xMKWKHRvVoj/rBLMyDSnda
zWu2ERKuaDhNDOD7gI3jT4q1uGqYYlnSndmrpU/G9FYLn9L+6fapre0j1QTS/TSKLWd3eWpt5JdS
HqizZ8bWi9a373yn34il1tQbEPSST8KTvIJZKz4TTut0EVH9pWaaWzq5O0wGJdKNy7oqiPwxOKXF
8xatTsspGGU1YPxlRqyWuaW78jTuzUiLdmU5fr69c2uHQ2meWHrpEbHEiWt2BOeEDREWbQ/RzuhJ
oESvfhTub0u5jnlxKM6kCC+OXUSSUTPW08sk421WdG4Le7zR/5Ci9sGUN0zE9ZL+uN6gPmFXoHlg
UZYzEwHteFBHYzh7cVdSKVd2is6cWunr7SWtSlkoTRZnHw444XHwQ5MiVmpNnuJLAVOb5w/zkDNw
rQg2XiFxZtiSrWEq7P9KuqoBy9FU0q2HJEV1s+zVt7442W8j+tg0kKd39POF/w9pims1pM0DdjZM
Bn9f6XuXSLKeDupEO7PbJYeqg9nKZRTQ/bu49C4sppYYQwzyfdUc6X0buVXQsKXTRKD/wYl/3hZy
bR1YypkQwToYXdVAnDXNntTJDNcaXgyt2VDwNW3487iS0AGsLmpDNMTdbDbG5FnOQzYzHf191z/c
vYqFDWOZQQFgmnr9pVrPCV1WTdwUp/d2rbsEIhtmemWXLAILslLgvTGkwi4x9w68sRMWJ8PPXVth
yO7GWa8JWCackOgk/2iJ7RdqbcQZUXB+6tL9lB/DjWu/8XkxS5v4FdbU4vOh+imYj2b48f79Z9AX
qN6FhPUKqhyNNUSDtpKd5hZ+Jmq6xQaEfG0BRGB/+rdIp1mCRVGDLK2nIMtOidv4X4vi7jgYgAdk
MIyao3OLdLygP3JeWvYoVyc113f0h8v5Vj/jte+EBIt8PCkjYm3xFc71UWmVQqlOTAMLZbdw3sSK
K2cveQwMduOVvN4sZIH7W0o7sGuI75bWR0NZyG0N7vmlnN5Uc333daBrAKo6amE68C7REVRDoH7h
bFSncEr28FO64RaC+/pRXCSAt9Kx7kvy6/JAulbKZ8YkVqd947xznH3X7UxX2RqpurZRJFFxigC9
XhORZLIVNcHglCc9k/f+7Ox4NO69GKzjTMKiFmfv7WinVHlGJKRdvhsieT9swU2v3yIkUC78M5SB
8RjLGs8kOJllJIUjl6cqec4KIGmPTffc3klBwztLimhJEZJvJqUmCwY2mMCyzlzzU9OWR2Yw5cZW
cLFyFghhag/AlwVoJ5hYK4zD0Qns6qRFn/LiQ3O3F8xoB6ZwOJAakTgXLbjkF7OSRlF2mvwPY7zL
7zdQfJ8a5DIdj5TjdajatpaT+umpDau9bzCoWXq8rUorB80oMfIqQOqWkxCiL8WIZnNqzfTU6cdS
emvWz06yT6uNh2hFyoJdMbh3C07MWR7zM3XyTSVN7aHPT5Kb1L9+Jc7PLeOxKgEGbdITUAZgDS8l
mF1ZVHI5chLac2n/CKOP9PjTcrixXSsGd8l/LBhEG/yRiGRJyEKPBsSjJ8lIXuLB2EuDvq9a5zjK
NGG7VfP19vGs6O+FPGHj0rDy+zpGXh9OB1NvD/JWI8C1HwWCj4tOZm0ZICAys/RyPI/JaOUnvzra
PpOHbLfS73akKBiDnllYzgGg/ZkBc3b8QaHAQuorxambvqvqL0aQ3t6ltTWAzHEwV4xyI+dyefhK
alldaqv5yXrVWtep30TpRuVtVQL04mQ6cWng6b6UkMI4OzZ6hatD748dRTvHYCxZvFXLXdNicNv/
I0aknK0SuqlqAzFFdtDzD1L8SgPQ1qSvNZ2idk91nTo+iWf1ci3wspV21ib5qXJ+Za/dVifW6ucp
jxGjced5pS4/X6e9BcZBRqEcPJIhPUDluHHeKwEaCkW/Paq7hO1i5ktWK8luYiU/2bLkKt2jYfv7
oPwVx/Ehk6BdpvozlLJbjlt8Zmt6sPTIYgPWeJLsNMzrZjayUzn/0pxPSvVZnX7fVuYVJwV7jzMH
bACUo9i9rodRF2QDXq+ZOTul0L5bQfIwG/nfdgXzdHA/nwtTiLmXjEVmCAuO9uVx6S0BTtP42amn
m1UrYQWrlIPmbDwAa/u2tIMt6SJSyKLzWMRhn04VUqr+xbYe+nGvbvVHr90dSElp9Aalh14Izt0Y
pFJsVbwxXfYGZMchqjK3Gd41wxY4ZeWAyBMRozO0ikdfF3ZsUPUctOMUntps/Nrnyh5XEJpyyTXb
/jAO1pe79YE0IsBPXAyidnGAuVO1GtzreXpyMk9G3+JPpaq5E39k/+NtUStXFwwy8+mwDct8iOXf
z+x0MmY4yL2BM2B9Md1evf8xo1UEDjC6efACRCXwp9mvW47llH6Muh0jRW//+pW8K5lClAvcHtPE
DNFbCoqZk6lxi2Pzr8DaZWP8YLfZLumPrfwQOEe/iQ9F/s5Xtzz+FdW7ELz8+9m+1abVzJbml6dR
Gt625rC3Ru2lyPwnKFo2LpI4L23xmZHF1MKlgRvXVnDY5CJMoWDCM9fgGQvid7b6Vu/fxuW3rHMO
pv3DdD5qUbn3zXbXbV2xFe+HVKyMbmDXmTgkXDE6OgOlNu3yVOp/t/UbR3uhDeNgTQ9+9RgM89ZS
V9QRf2GxGITmxtXk1LpyxjIYB8Kc+QNFiF1pjyRmy12QZLvU+GUGj5BKNvQ5qNB7ldUHRzsUzrcN
pVq57eRRMfhLMp1pEIJvEZWVlejqUJ/6WXqv+GgtFaq9H0ZHNdA+apl67BrtK6Ux+k+Zt6zJh57Z
GgEBQTYxc69lXoISwdxXa8WP2z/t6pcRIi8dz8tp0JUsTi4KMrsPZ1+uXofxPcgYlzmFdX3Qwwc5
uDtThQDeJGeh6VlQVIJh0MZy6Oq6K1+1LNs9lEGycdRrSyHGWcpY5HUxQZcXyJykSQ3tlu8rbqHC
k5zX++ZnU/0Ii79ub9qVTi1bJROvmcszzqIuJaVJ3Gpjrtev5m4eD1l4vP35qxtCuKaTr1pAYFQA
xRyGkauTMtdm/2pov5P8NRof5JphvyffgH9I33gZVtYCQaRBOyZ0EdfTzNVOGmrNLOrXHJJY+Vn5
cHsta58ncIYbn2wPIEbhtjdZ4vd6GtavtfY7OGj57/s/T+kITBV1KqahCkZzyd3bianWrzRr/2y3
HI61H3/+9UXjzkxy2WVmZ0Va/VplP3amtpHZu3JnyCecf13wcfW4DXrd5rd/j6eT9H3oPt+/N+SP
MDg6jC9XlV2pGdKeQlX1mubfWsa+dop+t6IubcxEASRW6TwSa14FdDKSEnG4ofN2HHGbzZdB/1uz
3kzzo9TcHdfgJfEogwcjyiRNIjxaks7DaBdx/TqEJNyydpflR8P65G91U16fOnLg9AcIoZM2EX1n
sC5O0Qdd/apEhyI6DPfmi5dlnH1+EX+mVKMsp02e8vmueYnKT+ndBFzL90165aHNcLgXotLqThwG
Pt+XGSQ7FsH7qsp2ipLtZBvCXs3+eFvLrrUY0A4eBOlphF5NHkudprWCeRxewTW6yvArsD6bwwbf
58qJLKSYuP5MbIMNT1jSMAcJbmU8vg6MujGKeq/ebQQpEeOMs2V8/6p/IvCbFN7nbkCRGXP3NpTu
/z5lYcgol7AFsgxhAWxdNdlyYry2x8YpwcvdjaFiyCFv+HLbmUB81XEyZ0k6qVZovDrJdyN+jbIj
Q3q3ehpWjpq7x0UnJqdDSvTcgLpP+DeR/tqcNG3ct012CO/mC2Qh5zKEvELfWi3ahowoUvfR8LnS
tvLe168rEgAUUpVbcrpiiKcXXUdLKxLKcJ9p73hYjmn+S56eJP2QyFsQh5U9I9qi4WiZTLokxy5v
u9z1BbAUTX21Z/kxkZl/zPzs4OH2HcRZW7kiC/ZsaaeAsO6KMbKqu9kffFN7bcZWf80DOX0cIyZa
gURTTzQXFu/9eMh3qm9pD7U6wYc60MjlOnM2ZjtnlCemxTlm9TAaWfpSte1fjW39JSfg2EojddqD
kgXWj1kJo08zc1BrRm5T9trpmu8/6YP209RpcQFLpD1VSW5FruOM8T5m9NZh6HLpwanN8RSO3XiS
Jsf8oRM8Vm6X/h/Srqu3cZ3b/iIBEqn6KsktcYpjp74Qk0xGoqhCNVLSr7/Lc4DzJYoRI+diHoMR
zb659yqesewsaYEBkvyRdbrsvQxiVRxwhro2BL4OA22VeEiSBYO14Sx7zQwBD6/ObcLAFjl8JNL6
XQxWvx0gB3hZ+h0Sjw3hL2kJwkGYjiPBGu1wFuaJvZwaEJujOnVemqJzUBry+FNTd64IwZ3fW75+
yHVbxZM3icci8Kq455ZaovsUtmHlECmLTWueCzOE7ZdYSGbgmuvEPYRDkm07GuaC9sbrNNp+E6pu
ImnoJX7xxxiHNOxdxRe2kO61HK17eEKJ+waiv2tLNiTynd7LoySf4OSegtBDF30I+5rHXnTBk0YV
q134RWauLNn/ErV6tIJyCK1qJJd+gEEPywDmiE0nh+dMVh4mp3ImEDCL4n6UFd47xAjYZqS0jQqS
2bce13DW8puyyOOypP7O7olGVSAtIlYXQCYIq0luPVqNb9xU77JJ2mUt25dyQi4sTKmRWKFtpqgk
5Mp/0DJ/GFr/kUzTmIagbJm7zhMyBAIPstbGmMTmVPoyLFQC/T43GKom6g2j/O36wOHkCUsi1bLy
jiMvs7aD5gBs+YtjDbukzFIS63ZY8NZ87yzdhKxyh5ugnXQXt37vVFetUfUr3ZR/cm17bAnwPij9
rXIOLld1HzEJ5ndsdRTiqYnyWz/yh5HvgY94Kt2uxF1iuAPSIPpONPzFqr3dmHWyDeEc96Qt+Tak
tRHWIrUjFgxg8pW9jpjNvZDL1F+20m02gdG7dMG5LBe5zNIiNsEtu+ymlNehpDX0JRIKAzrO1MJ1
M76qsikJldPJ2AL5948Ug9wIUdzDhCwJzUrYsKRLHvvWoA9uSarNOLa/a7drVejKpLyQ+WhEfee8
9AmdvNjwaOuvCz5Zv5UDZWqgTwdY0PBuQaDj2+zMTkA7rYZAU6F7DXFEUSGm4TzOEzxAUbN5KCwA
39fQP01SULpFb98wEyiCqW2msHa6Kh4YFdGgAjf2cv7Hzeoy9tqs7xaV7+Sh0/VVvvQHNWEpOSQk
2txmIzXL0B7tut60Y2GHkHOzIjfTdVQmNVTC8goC8RbktUyQRCKkkbrYHMWOpBAA6ezhFZKx9crN
iyTSzHaigNSULHWK2lbUjv5vOhltsdWiuRLQs78qdZkRLI3mnhTFdsyMXe5V0lhNSpZF1NqmglIk
P7Ahf7b8DAeP5o49xQ7XTxJKTPqi8Xm2dVSDY60vhbJCQ9KHdiAYOuRj4BdMTTCKRCD0fWkWid50
jpGstSOT/QiFBAN0oF4i1HLKUBgJXfkTSzZ1V5R8kRlez1ZYqTeiMVcdg7FfT8STZ4LTjmuwiV38
gKj1ZBWlwuj7MEkIvyL+kN42AxOxVkrVi9HRl9qssflKLk0Zw+jcfyO4KJdDysw31iz7fKmAzl6Y
TGP9g4V9M2Q2YcDlwAmx7Ez/uuGk4LGonObRb+h4QDHwFarP5mXRqdsyx2QY8A1/AjDJhxMJb9Mo
gBlQEkobXN80bctw0vkQ5cD+bBMHvhK5Yw6/+q5hK6r84h52Z/dTmT2DPCM3PqmdLclduvVrLA/s
ZiNSjmIhEFldmBkmj5EdZSByl+NyAkhqawhmlJfUVWoI82J6hVJQZqwoktjkd916PoTzOpvEQg86
7nHYh3lquzEKhXbcu3UNCFLnTGaUu1UQam0HIfXzN1VTHeWGwtlaguEBS8fUKq7EUVNj2xeA44yo
Ubdxkxt2BQlyJw0WVQFZg46YuIeIq3FXDxCD4xKK6+2a9uNzNeZ+DIcNHkoyFZfJ1GxbnXZhp3KA
8Kz8NfBTnJEyvem8icTwfqQLx4HgvqlxsDpa2WFrS+MZ98af0ebcjLqq6mOfjA1GWCHIC8velBJd
Z9xaebj+RDzBn1KsxrEssEzTpILRSkfTqOt5HqZlAP6hU92bYy0l7CaRTKMdG2JgRtaZZ0RTDo6r
VZZQgcRPNGmBVZVruqoMShY8JX7Eez+7ooMowrzPV9JhIbMwL53CD8NN3e8BRDZvSZOUEci52KO2
qqGfkUGXOazzrnyAoGi+lKNJFg4XDIuWtXt3GCB0yGS90yh9rynUv7fASCarfJjS0O/0nxFDGeHC
lZGPItitC4L/6pg5jIuA6kWiMob9aHTPtcwFZoPp5zqHlplpZbdAq7BFaWTdM85D/Qxz0THGUV1d
VH7a3vkw+cQh4dl1xDwtrjvCrAVk3Po2giBi2VVrnuYVvTJ6S79AqpiEU9PQCJhK7MLOYs9NU7xZ
ressXZwUoXm02lQDYTAT7cUGXqP5KvD63zbt7kxtPRBp18CCGP7elxld+n3qNhEfUP+mKFYgY+Oy
tUWbNmYyrSIITfLIZgHZjqmbhYlbthuczWVYZn61ELzxDrjg6mtNRX/hCChtCII905PKy6IC77CV
Fna/YkToyyBgSeing08QuXZTWPplfQXmsf1MVfbYET990B1M/JzBry9znCwhyTLwtFpEU9KrsZ8G
hHi3/lQHEm5ZAw2TjJa/2870YvxW3PJtm8NDmpm/kxzFvlhJ82B3QzusDVeJ7kbZVvrWEsQ3ijYX
TUB2nV3wbT2NebGx+0yI0IJTQxNNVbM1uXcnXC2wwK08dJ3mOfG7W5nV1doICg7blXSFIM53Bghk
DsssZaum7dVGuIYdW8bgbqCd1kVAJddhYyqilryCbFljTUegEu5xOhZtREoQx3unuE4mmiyYnTaL
wbAU/kcbB8mvpvWKqK+NZoH1Av0Xl8ZcyiwcAn9a4Q7+Q0frVUu9hJ5CCRA5KgAiWNmZH9fM+Z3Q
0oR/HAMWH0y+0Gs4qB5ZgUQdT8Mgg4c4cWUXQVYLowzp0si24GordfoOJmS+HCRcFRVpH6moeZQT
93kaHX4hOudGUwKpKF/+KarSv84Ss/8Nqoq55T7rD5PP2MrKS/D7DZ3dl0lXLQpmjutEujpYjHZu
ZlfQ8K9DowiSS7MOJkilgpXse7oKYtL0ThfSykBUJsAEWAR6BATVx03nlH31giond0I4rhZPcsQ1
GJo1Tfc2hGTHyOA1/dVrr3kmon2BIusvnbgsKqa0RUSXwUpEHxg84u/qpkNAmOLo2Zptp2ScCzc3
oyzTQxP5uKx+D/7kryBKrX4hmmhiZHOcsLA5CilZ19SLNDHqhcPycQGb2+wS/PbmhhTavG07ly9r
VzqYCleIKEvaIgglH9m96CQQfYy0ubfteq8iYWKraYoTzyBLg5h/WNqpm5yU943rFgscyXhLmLxe
W6XLIIVSAS+kjCL5xduyQ/DauA1Gpw3SFTzUEX0AFPBiG011ifcENLwmIx30trSLmhxy6ZblGmqe
HO5gCHoh4s2ypchrEQueHlBw+10JhH+Vk0XU6UechT0eGsH0JwhUh+PdwYnj4dfDCNFZFMIXjwBk
+dtJkmwxZMBBj9jT+86dENpXdffCidMdDNu4qRsFlFPgdXgbjX1kOj22Qsbw9JFlah0wm363ssaM
ZyysSlgZX5KxKFPI4ysj6BG1oprQ9XWNWHIql4k2QY/pDfdZYYKeWR44yZXTIdXsAYC2NvlQ2Rup
rGtUMhV0CRWtosKGO3eeObRfpH6DvE8yooACALd9XbvcBzspfyOZgzgX0nvXVsA1FC51egF356oO
LSSoHoy+SjacskTHkkCzwihd6CSBDFBdBHWBQweHfvo4uIkfGl6OcQAwB1JasgILwaLVAvSfX64z
CRN4dMTG9uDfyq6VYduksM1rJx6JJDuY1sgjuG/vC7O7r5DVv7ADidAvmTrc/X4bsbQobiqzKKMB
dcXH0i1vJ5kiSDPh/uT2JnZ1WqUbi0BwklvSX0HSgWAzUz8GOLm8gJyh2dyB20JC32Z1eZXotC6u
oVlx17nmC/yD2n7Lks72d8w0ITY0mX0esjp/K5z+YNL8ntSNg/Vqq8fUdOS9n7eWDA0yTo/S7odr
VTdbv0jcGJeowKoP/BfFp0fbfy3Tssc7xDDXiesYL1mZmSF0ZwD35l5N0iWH5eIdgyrMo5vg19tV
5b2qqcc1aNMdRJudxTjKhyrreVRm2BeF3763yk+wy6pHWw9lZE14JqZDXYUerFRXtZuXUUtBeemH
wDwgJr5PfZs/Qrnc+wUNr/Ricqwa12jr5WE+sOqaVWTooyrH4zYHEWORo36/7aG9ZC6tKWF3lV8G
ZQxzglKuJ7u/a0tX6C0XR1XK3MV7Lw1A4eo1e7fU+C66/lLVGYSg3eLX6E37yiXQt1YOvMGv+tR/
o/ACD4sacMpFnfa4lLRp9ZCq8wGx8b0SOm8+lJ9Qvu0qTDhU18km6CoP5Bm73jiV+WoOzqsd9FlU
lTggncJ8JS04iQRHUThxDAaqTwXqwEOKMatZ9zABohKNvsWwg3L1p7YnI8wdL4nGxptypCLSZNuV
qr+Q1OhpKLTcsikxwN1zgDLJiHKsWCTu4yABo7f4eDvkrhfj1Y9XoOYZDpbg0Jjs0YC3eOg5ub2a
eC6jcaL5etJ+uqwy1uOn8Xrn6lLheS+PZAOWNS8goXcxnxB9l0LiwE7H6nrwKfqgwb0TU64Ohp7y
XwKmWk/g/pVqjTRRc5MBbRwSXD0q0p69n6AcdV9DqWDt6YZnEUlNsYW0mHMvRcKxw92mA2INhkUh
Ykn6LAF320xk0H3MKsOrl2VVuCvV10tHluYj3so6LoCBulZQy1y0RdUCeU+tX3nV9eNaJSAs410F
hF+CkwK3YBAGnVlHrR9MKzn4Txh6FiIqAX3CRxA7Tuahym29FhyJAU+t8UhcBrwLLszG0zA+YLy/
7jrR2NsAfoiL3uHkgrd+E6HU3MS27h6QNaVr1yDPQVoP4VAF96lCx6hwYDDvbFlm7jXrEJyL5M1r
5TMCM28xpTTY6AZvwwCV+sETei+TtOsWTWPmUWPqJo8M0yzjmjIeNz7eOt3IXj1IWEWOkUOzz87X
RU7WpHbXlTEWTYTwuQ49d1rUCK8CN1/T5smn685tQ2t03smQNMu2ltYlTVOgEpGNfXeQFPmVeh2e
5qWZ9LGbH6Vk8/IGz9AH0iZiIZQqEHe22VIHXhuKvs23tkZ2dazN59Hg8hIm8V4RayZ/BWVHL6xc
tYsmndxrZtt6p5uE4bkJlRnTyw5FN71lSeWsFGSrx7ClKd7NJtI8KpUBVn7rDAc/D+5Lw8xTQKpc
ZONyrmKBfRGJzgo2dW4UcQaVoipkuFjeGG6Re0AxlLWesuxNIkS4TAZqXvHEreNBDyo0cchcTr4k
N51V2MjjFIYZKptBo9Y3ngKib+1pslZNaetFlXV8qwnEdBloWCHvyz9+arw3TmWHgZ/tPQFxL4mA
OQat+ZWxEvKiDDgiNnFvkziF614MEO96sCfkwqzeCJ6GvnFFrJLG9yMnsTqYVWcT5AEciTggMGAW
yAov7C0loRWeyXteJmgq9R5VQFSsct+605rKd97XcBFhODnBlZ+mJ4nrYNVRPHeXA56Hu8YleFO6
rpRvLRWQC23ru8bqCER4IdgbdVmqu8gi5aEU7nCBWxYFvTHIh63KubcclHwdEoHDyFW63/UtqZ+g
GjNB47ApFkljBNdpWZs4a0DiyEAs9MKGFQPSh8ELkgNZlHRF+zgB2XXjDiRJIt9nE7qFUOXCJTU3
YR7CvKVmo47MPoO0PPEfxrbh7wEyobeQU3oE8shdT2SkETLDEw6PdLQXE3MfLaTy8gmHqgsld0jq
peKtb0iHX5+1OdILKuNx0vb0xaqY+zCOSCJxpnEABgl96fAIvTQmv/7N+uOMm/YtfncbDw0bu6hG
4iyG57ZaABZUH1iAB66lgjuiUhYpu/JCQitsxLLQYW5zOxpw4Cw7u0p+ZcA83EHAoLuz2nZakqm7
Uq6mt0CyZX2oCT8+LwxhYyXRYcARi9dxrRprVfIJuRCgdoEykEhUXUzUHVa2WYy3oMv5V7aGcdZY
OOXqeFDcdY0OpjgzSz/MA0OFqQmHnNDqJgMvDGG7UW1RcaYse6rmAIUR61jdAKNjDvaS0rYQV410
76nHyVsouq70zwtaUC8BNAE6FiCO2LMyjfB8RBaFoKjIxVa2Ts6xkk+VMwAU+QvDsr5i1h3ksihy
TnRfGIvWiaxzQrMnvn8sIQPEATw/3CRngJxCmCwQbeDvO+cVRygW4vcVmRNT8PH7c0Ck23oaCTh8
P5cKuaO1XW4SZOK+b+RMJ+Yu6kjSjz7SPz4K1VtcI8aZqtKpzwNRAQl5wO1AADv+/UOhmiDrAysR
1wN8+OI9Oae4//XrkLsDmhtAF7iTQhvq89f9MaAG5T3dAwNmbPxi/f3YHIEfn8QMwC/6+PkZ7gTP
N5u0KT5vym3gbdS00ePKQz7i+2bO9WK2D5CpRPnD6Oi+nN6m4cBf/3+fn0EeiGxlgmIx3ctujUQ3
PTPDJwcJ5UmoC6AUCgbb5zmA4Ffpcung15tLX4SjDO336pz26KkhAkD8qFeMJ+IXDR8mrVTIDLXv
AlbdwViFsLL8+SgdFSuO8pfAOs8pljxry4JDAndvIzfJ7UVR/ZS1hsX0sQFvNk5ZNWUSuln7nqpQ
+zEzzwGoTw0SkPSwnqDg7KKtzy0YtaLINRF7/yDhjeiyc+SGU9+HrsfRwuqIdZ8XvXXgC05l7+41
7kNE7J42zkzCcQxmG+6Iz8DPB9byq4FpL2yUU+3O2yt9PSUx5Bf0qrkLyp/viE/NzEBTRpGJJPDR
jEQJIU7yMxjCEzuCAJ/ogMQC0PwXW5O6QrojTSsPAbJzJYbYKVY2KscNkjDfr9mvFwQ0swBTBD4a
rF0QET5PeOdaVBUywNvCnvh2dMo9ahXOjeyVfaalE10C+wt0I5BOjjpEs5aSFLVrInxzb1nvqGlF
emAo53FwHPqftwS82RFYfAROQ6r3c580hyIFFt+470aC50CtG3UJwAF5EZojC5n67MfgQiQ0IBwB
YC+WHQTpPzeIOtsI9Ftn79N20apFd05X+y9VZraoASQlAL6CO3wE1nxuoKEeXikVwhArQJIuMZw8
KnjuAzLctFdTMSUDmP0SbtQo+iSxMVgaaAjbC7vJqi8nyxcblCD5nQWUQZjg/bxCksm7Rug6bmkx
msZqdN3+xkKV9poOL3Acg2iXuxaW0y1zM9GLsgFLiJvSK0PmZO2NOXnJYnBM47XNhXWXZQg9v1+X
J1YLCKcg3sAxHIDpuQxyACsG050auvdxlgb5YSQkHKYV0njft/MVgn5ktqIpVPwQA2DdfB7aQYCL
1XOb7lG3Dqm+7SHHgKzW2CJBhUp4Mmz7fkWKDZ6ByDOfOay+cn+AWcMidXExgYCBw/1z6/SYeCp9
k+2tm9ZzoM6bYIDfpH0f8CoyJN5+SLWdUYT4egZjqQKdAwILGiZzghnr3cr3Bsn2aZKsmGEsd98P
6Ynvg1YN7sLRkgvycrMR9UZT5y6T/FBX+rq0igtq/VSeGT/6YwvHxfMhIqyKLmgh78gPPcqt3cJw
fwyNxPeBLTtizCBN6c9mRTiwReqp4IcsQ5QQnaX4nRwh6L27WHHAy81Ja0EvezOHJt7eIgDJFCsI
3P6HKfjQwOxAatlgy7FGA9JctgeTnDlgv/5+PFhQPALeFhT0LzqFpuoYrZAd24PZJySEhX8c5+D7
mAFI5h6fjnMygLASo6s0M/aFd1laK+2f2XZfLz0AUv9uu6MWLHRrPq8fYnTwgLAccfCnTRkcMndZ
jhc/nYHPTczig3KoHRPwGHFwjBjspuKcrMuJKfhLQQXNDTHtl02WQLhYOCX852xzU1xUyY93QAA5
v6OoytHI4cuFo3Sa62IyskP5lgLgrH6+gEAzB/ARBwTOPm82OqIuSFGPgThQJMdJWD3+fPA/fn72
qiaqcTtP4fNFeen3V4135ucf18fn6/jIkv/358+NjG1UEYWy8X2rj6QHuAIJkZ5HzTzi/jmtwBNr
FZkT4L+BqQSjeY4CHzLXTfOgKA+ee1/1KhzgcHaOnPT1sj2qzP6vjeNi+3Ce1kULXRWEZwdjITUP
1cI6Zi4XP56UT43MrgXfLcH9Z2ikovBOyy6n8sf3GnoBGSpwdUGZQ6g560XtsKHNyvKAA30x2eMF
y/vVf+jDhyZm56pumVsylpeHh3a8GrIfX2swnoICEARuHFw+82NJ5KoZEhR494V47aqIkjOxzokz
Aww0wLMDDBQo7LNpzitggwYkN/eDGfMNUDI/HpxPn59NsDBAZgXi390rPiyhA1aJ8cy+O9kBqKVC
iQRxC+L7zzOcE+5OatIYoAbQRw9+NvpMC8ffONvZQBLhXoOxFNKJ8/dpxloLCVnf2+tmCcCbK5ZM
Lb8fphObDb4eeGMj7fd3V3/uRAUoD6lQ4NxD1zays+vKuJRJE+U/tjCAIiQyljDyhHDjkVz5uR2J
BwKHOqS/TzJ5yS6Ks1HSiVPwUwOzQzwladqMKNbvxR+AitJg6fDIy0EXPbPp5kEyKBcAg0C6Cvmh
4+NnTpBXls1aOXjGofMQj5FFlZMLo3/wwF7o+80UjDFwXyhKpOvvZ+ovkeDDajhySfCGxOMAclh4
tc45uGXHqZWwgR7GAdASMDOFHSbAP9wH00hXHB7TKF9UD7xz9DsrSP+uKze4LKVmf4rALS5KZj5I
eGIsC8KC0KATQTVXAZlGDTwturqFRMWYp/5d2tWwMetJegORXg2Xd6jtR8WFohGIJrpOAEMY7g2/
BDxBtgvYzQcrgCDkyuopsGkAJG5aYFXg7iEGINeLQORbIE/TOx04BzA7zfj7gZkt4X/GhSJhCpoj
9FzmOtUJCVSReooeuHP5tKrKrXj6voHZRv+nARtaozCsOBF+5G3bBabZ04Opkhi4+0aRM10418Ls
smjht0zsFF2Ar4SxYv+hAwQStkjXIX49yqx/3nxpiTRa1Vr4vG2seJauz8Rn9MQUgLYHbqYNrqT5
hfpJNUceza/pATZe0P5kQlwnniXvra5Kbk0HSkeGM8G5pmJZzKAcFDlCOlcoSCdOqLTXLj3aOxeS
CPeuaKtuhZQB+eNqfcUAmVubRPtIzhhZXGeG3ARTa60yxwBNwOsRDlotkHR+K5eqA6hKgYWwsux0
iEYOZlyEYn8bStGbv2sIEYc9A71iGgd6CWTSOXnSE9OI4wGDYCGdiKUyv3MyUElTd7APlPwJfiX0
4ft1OLsOjusQEwhhQZCm6FeOjuyYHxQ+owfkFEMbsINhuABA/PtG/iqtz46ZIykHDB/otqFSNutE
MXndIILEPnijF1f5irVPwUohe2O/AIwHNDitYvF+BL67cTH+dq2d670oJMoNdSaEmqsO/NNhKChB
C8JDRDh/eZGgZZBRrOwD6aurps4X2k5vLXj2qgT+ROl0TRmQThA8oJW1IFV1ZleeWNVHQbZ/m5/t
SiCL+j7jaF61gFIKEB1uDXmZ2NOZB+CXfiL1fGRUEsgeHeWC5kT4qe0Dh2H3XiNXeGNALMSVOMy1
FEua19lCZ+Km9vnTYCysVtyaNj/TUXIsaXycc8iz/qO3gZQhMpXzA0Joijc6cms3pEfJt+oDKyKG
CcRgJQ9FbeZX8D2qNmkm7GM6j2ywdjogNbEDBTLajrnu/TyJEhX8mboMOtxFIgEYHKCa0Ci9BuT9
XOw12wpIamKg8OhHvgIkXiTNPp9obSHKrBjqcjfaECzo1k2+TgBO+H4rnGoEz3EoGh8vfPDjPjeS
F3A/g2n40RHzvZAvTMP54vH7Jo6f+DDwf/vxsYlZP3wBLGXgognJf7mUb/Jg5bMgwsgVJFn26bkE
+8n2kMunIBLgZTJ3eU2LyS+JwcudMmDxN9mRDQU9o4DfsLqR6ZuRbb7v3+xE/Ns/xPYUXHp4Pn3R
aRzt0QB7IYW1GEhNso298Ye+tf+08NfY46+wzzxGNpivXZrWAAGzZWK8a+9nqZMv358dApm0RVci
3b2zBQ3J8C6mM5vv1BDZyLdaqA8hfTIXcOu7jFS9acDkk0YNRulcMfbUKgasDaR67BYKeZPPq5gL
0zJKaKbvRBAxtTGMRU3X38/yuSbmBYGElWaQwGFT63rh93pn9fUNr70zofepZvAegjqUddR/mCsO
culy06t6sYO5SpAvdbcqzpWFzjUx2/JpH5AhSLXY5WqSKx/yTSuEsmwh2rNh67mmZlu/PoK8hhr3
N+bt1tPptTtsJnX3/czMrrC/q/f4egeh9zj3cyWIWgEh2ChT7NpykdH15IZmE7HX7xs5tYI/NnJ8
mn1I2EjUt/wkIAKMm+A3WGgjmDL6zNyfagMZXoAi8PghqAN+bgOqyhb4NFm+g1TwEY17TpD4xGzg
RgGyBvJWf1V4Pn+/wW0H3giXO6N9MoYOYf5dBxrJjwfqUyOzs2RoUj9LrAx2lN0C+GFinLmwTgzS
p+/PBik1pkb7Djrh0ix21J1o3DM9ODlMR5kiRCM+hKZmU82LQhVF4sPDcQrHZ3BCxZm1dLoBwBbw
mEO+PZh1waOgLhVqqna9crfOKC/8rtrWrNx/PxMn7kEPFad/mzmO5IclKxTy/FBPgPkxBWxSrSaX
IJruwzG5tq1nnj5/39zJiYGWwtElDa+keTKwxNVYmRZ6pTl4MJ4fkva/dOhDC7NxY5Vj1m1rVjur
9NcBlHEt96ZNZDR4t7afhbx4+r5HJ+cJT2KYfNgIXedQrjZxwMZxZbWbSAa+x/Rn1DVqU8w4E0Ac
F9QsQPIQqvzbzuxq4cDZS6fuq5135EPkRLmIgUdQZgcgx5XXGXcAGxVn3rOnOwerUsB0vSPQ6/Pq
QFKkVomL1aGR/ahXPbtI+jNhxbkmZhcNrytLgkZZ7QJg2N2L5JDJ/7RXj3g7PEkBZJoXrZ3BVbRr
oJ6VOXeleg/qay4X36+Ck7PzoYnj9fNhG8liAl5CIryrqikSzo53QKO6v1Px28rinzcFJBPkdGCU
CN+o44B+aKqE0K2dN6zc9WkQkSq/YkUF+ofVhvlkP1oFKInfN3hqhhA32cdgA0rE88cnPcK17RG+
3gSPS56CtVyBRCzOmbmda2Z+J+DItlIP/TLI76zSIa3fHHJGU+nUNH3syuxwKKZqrBvbRxtQ5G6J
jJ0cRmh12JnJwp3uvh+3EyEHjND/N26zo9VIpqJKcnQowNzYzYMzAvFNqgWTZ7bQqUPVhmw6zkvU
HL+YEpqkgBusmVQ7UjqXBk22oACcaeLU5CABANAF/kHBeTZwXuKOWXL0dhdBBSLlzWQ89D/0jz+G
aEd74n/bmI1XY2mDgT5U7oohlk0IFYnv5+NcH45//7BxnNG1QYDD9/HsC9sJfE+lwLY+c06fmnXI
uSC9T/HUA8r0cyuKWuBsuEOxswayMuwb6G7EtHirfljW+We0oEWNCNCFpMv8GGihFQAhbFHsmHHH
nQ07l4s52Q8XJwzkjv6em5/7QQvdBhxUqp05rbpchn2KfG+++v39nJwKP6ALBSg6YNZIFc4uGGQn
kwHqBtXOmMoolet+eqE1bDtV7NEktttzgeffWtT8GsUSA9zUg/Dtlxx5Rb0cogd5tYNJ6HTpIRsb
ZUZDY3OwjFXm1/baVeoexaZqIYkzLhLqZguQJsywARE/tGpkcEaK9D7hRhVxElQXDMpR8ffDcmqp
wmkBmLXjG++L7KIHroEeuwBHbvkgiIQc5BPp/8Pd/rGN2XkLNXPTsEyj3JlkZ9Q3IMFA2GL5fT9O
Tu+Hfsw2A2pAZQLKcbWDrNWFR/SdR6cj0fKizmSMrGsNoyVxJll6buxmx0hhEZVrH2PXPBXedVPE
qv4vLQAghjfSEZ05PwyRNpw8qw4Q8lVFVKtNql7LUf2H0won7b+NzLoxFP7kjSOrdqqUkW1wqK00
YZsdvp+gk4OF6A64XJSMEJF/3uUeqO9Qq3AxQSAx62k1ES+y8KT5vpVT1y6CL2ojnw5ShTc7eTNZ
016PHmI8Bf0kaK1UqyL4P9KubDlWXNl+ERHMoFegBpenKnt7Ty9E70lIYhRIDF9/F/tEnGNjogj3
7Yd+cTdZmlKpzJVryWhsPmX5r+um5mlZnu/Xpma39srJ85nu2leI9Ybhc68fnI3Pr80XXDvy1Ch5
zuJabz8flF4eCKCskHnJ72ho762e3hhZ+DHk6l/nDvoxULzMLbnv5AODtEGOR084my7IByBDfzbC
8Mf1mVoZClJhWA4QqCMh8jcX/2qmZEXL1HACcRHdz5zvGmsvgo3ZmnfPYjEA3URcgsYrPI+WzwdS
ccMLPENc/PpPn6JXkcTEQN98eQOCpMQij82WxubKrfXG4uI1IQTeaAJrg+UfIuHcNzSLismPfXPc
2NNr0wfleB+82ShWvHMCGdOFyUD6c+mMIhr4XoLQqQg3wq7V4bh/pQvRsY59/Xa7gQk3mwKZIdlD
v3pFfRD+kbddYlVbKimrowHi0Z/FuQE8n4/Vq82gZFOCzgWbwTW+oMk0ssKvXbMRfK/aAGs54Jso
2oOM7q0NCu4LOmVYGyjRTkbiZI9m//v6nl6br/kdDgTn3MuwTJr4VcNC6GjlyGZ4MdTYI9MaEhO8
FmrcOD3+iqMhEIMIoYCIQhGCvbejAbmMnqSS+YW4rD03vvreFGlZxZ7DC6C0CuOclukjwB5748LR
I2Dk3r5CXAJOAfC6AQFefEWpT+xIN7VRU3Mfz8ap/FqkIzv2ky3+5Ejm78lkk3vhS+ekweYA6igw
k3i1h/qBYXdHCK4MF4Awykj2/XAQhssTvOH0RUJM4l73BnqLTTAkVXln3Pq1ZYDeonXIT7NW7gAq
lFAljlJ2Mk1N/6dzIUnr1GP/W4ID44UWHv9Jq4ocKzANnbyqMJIQXewHIHReuC51VNGJHpnhTwcQ
hrt7EBqAcsLIJjxKNUSfU1ccc8HK38oB05UBZjCw2QC5A4bHrVa01WXHOYS8DMEbaLnsLQfZHxTH
cRabA8QaHgYjqvnh+tZaXW9QPyG15HrAAi0i1WrKAwdsRuJSAOrxYJZyd/3778cA3lqMHaIMs3jU
sg/D9xujdFucQNCl/AZTwq6T+Zc+s+4KO9hwXe+HAswORGzmBkoTOIiFk/Qq9HfoWsDUIVWog2y8
gJbYfdxeMyYIldAZZYG3w+KgV5U1gYoJ5YkCRUMQprYIXpoJRZ1K78HNd6LVcDtI8/uYhne5mA7o
wv1qcrHxM9YmFLURdGYAdBiSpRKAKUroIQdIxqON5zIwfjQ13uFe1R7BpxhfX7z3ce484v/Zst86
Aw/wPcdjjrioSe4r8NX5042YoBsun0IZ3vMtd726gkjIAAlgA2i8vFhBlB64iN8xwzrdowfwTtv+
h/c7hoTkBXYlej3eCeNZQpIuRAIQgqVwFfR3W2zpnKwOYpbyRGoR41jmlXRmlKzrHX6Z9sQ/yS2o
99r6A6lkwS0AwIGi4ts1oYa0K0+jFldk6jHPyc7iYI9g4CmQYbARr63amqFo89WJqszCVg9ae0Gg
lHzhE+9vQB037GXQDokOwHKWkabewKbM33sbWKGbEe9+PECAqUXr1tuxCT2mhAANcXHtgwjBzYXs
1f76ll5bHfTezBkMvAvQVfDWhK8an1dBBRMDDfY0sOudAsnaxiN0/srbgczhE6i00UcF57oEfOR2
Ubbgc0LFbPzEddyBjVDwDXf33gYmC3Gmh/wslC2WvMRVbrkCVA8oZQKkaBafveZHOO0tlISov9WY
vmprFuRDGRDez1tk6dsOEHevywRSzYX+5CPdGHt4BKPEBSrcA9jVgh9Tmnkbrm51O7yyunA/BIGH
laL18dJlw3GOIGLfUVYMSutqYy5XLQENBfWPGbu6zDqBKUiIllNx8apv5dCC6ODJ9jfw1is2sKVB
Fe5ivbDNF5u7Bw3NKDPCLgzPq0knpLQTdythv7K93xiZ//4q4KUzWIJzGCn+gVJywpGPuH5+VkeB
Ci2WxcNolqG7OVZmXquGX+q+SbrO/FKP+b1N1UYuYm0c6IkBEtZHqvkdohFIYNUyILAvBRhdXgz2
fH0Uq5+34UMBgEfmcon8CW3dIajG51MQLvtHGxxT1w2sBQt4fc6FbIDs5zbqtwsBQuB2ss2BXRwQ
/t4BSvUMGH6xl4g/wUyL8D0Yqh/S8Lx7cJdosN925Smscv+u1tzagoisDhcAb4AqXNTylk+U0hhB
GzS47DLYRqIHfZ/16cv1Aa+ECtb8AJpbG4ECX56gsZdWMxrYeLnzGT0kSW66h6y9azhJLPAZ187G
Cq7tQzzAAREDKzjK1Yv5zWo/12VQ4GpK5VPhyQfSsGPX06/Xh7VyA86NN4ilUIBYKRKlw6i62mEX
mcoj1eb3rEoBUB0uTLnfrptaHRGZ31xwYKiCLUYUtqz0KhayS9AkgQmAwkPfxtdNrO6DVybmv7/y
Ds0c65totb/o3qqSGboFfuJ8a+9vWZkH+sqKHCQ1aRPA0Ymj7Tx4/fH/N4p5zV59v+i0rNoQ359A
4eSYw9kDCPnjJrDqgG0BLGKjO/CtidZzNDjBU7ifclfIhG/EOSvXKZQ2kWQBWBvoxmVPLHVa+Fc3
RPqrO9r+rR0+ExDKDbeB8/FoB04OuQkorc66K4txIHfJu6ET2QUKTHtNyM5x8o91T86vIphAxg2v
R+RAlhcCsN8dGgBYdsk+gYT4g1Qg776+WOucjMynDF8nHejp7lprd32hl9DcdwbmpXq1mWTdjrnX
zj/fapIKsoGitWKDj2j7gDRUBr6vQg2/R93dU3d4qeutdOXaRQFEEqRdgd4Di8dS6Ro+P+9G1dAL
Ffajp8Hn+KNEu4mdgzK2Y3nMHe9QdtAVtECMR61nYf2L8/r6FyyJk9BYnzZuiV/Q+u7ZrNIXzcjH
Izkg1FD2wR5BT9gSpkZ9t+l7adOLSe4G476Ql5FsnKkV9wkTaHG2kOuDu174tiz0myB3fHph3r4t
wE91MrZ6CtfXyp7R+QDEgC5gAbUEL7JQoM+gFxDOlt/sQIOsbbT00Qg74w6wb3pwQfIWVUFqxD1B
WiprwMkdjNS4EQ4Exq7v3dURz6qGAbga5mz3263b15Utwd2YXTrrnBdfveY3rTYStctmqPl4QCYU
KW7waqEPbokHgxCwRmRcsgv87S/UEn9m1AWn3e+uUXvLL25VKV9A3AbRiQ7dRdfHt3KPIDmMmCUk
GBwii7fj60Lg0R0RZpdQs3j4MrFs4zpcncBXBuaY5tXZN+SIvk20q1zq6c4SkCVCtfBjTZD/mT9Q
dQAxAbDbu3BZmX1qmW2NQHNqdj2I4Irm07+YpRBMJ2i7Q41gGWiGQpVda2h2obxPoXQENeUqh/rA
/8/K4nR13HXQaAYrXNuRC2iJauwNEysRJFq/0amAZCQq2cv3LKnDigSyYEhygwsyYuBpfOZg0b6d
pkwcx9oaHyH4YSdOMGxlDleiPFzyYJnH0w95gWW5HgSmnPQugnWjUSd/6E55OH2ye/1CR3djQ6zu
uVemFnsuHQBDBRM5QrCgSyOtsvrBrqY+Dk2+tb1Xzw/KbCBWgtzlO2zw5FUOFD0Q9QfqUD6LbiMM
W5s0NHxCmQydUIhWFu4nZYLWRE3sgubEvBoeQufOylXctP5GELNlyH57TB1zAtNwCEMyf0mVe2u0
T0Dso5ViC0WxNmHoYbWRrA58vDsX7j0deMfLysguaX6Q9nHcSAqtfh7JE8RIIF95pxk20lwUE/ok
gRp46F/S5l9cgADt/m1fBWpqKR6NslFt8bHOLpAdQRvjROuXgXr9nS/RBnLdG6xehNA7Bz8Qjiry
AIu3Sj2CW7Ue7OwytkYXpyUge4MQ8iFIu6GOHG5FGcsOgw/pDaZ04nEIntTC9H87vdoimJlj2Le5
NnQ+Aik0Fy2RoHIWJ2rI/LpXkB25qByIQZQ5ujhzpnpvhWWYBIEuZvmVHBon5AXiWMOG11o7z7CK
kAYQgBnV8nZzok0JbMZpSC/+EN5aOYM4UJpk+eH6hK8egQBrOt+DSMAt4visAMf5pMvsYlbdz5BX
YAAmv0WDglvXbmReVgcUAk3qWmhzRMPK2wFVuJG9PuTZxRJE7/pmrB8VZNVPfdNvybetefw5j43o
Am4fi/fW1Ggo3YwMuyjz1fDY5sDOeM3Za/0xoehCu5e0cRNHNuPGk2V1+0KUFrQEKAvPtam3honB
/MbkQwa0VHmuM5LkaMzp8hFcgHXSoQyZB1BPCVqCjhq7S8CZvE9H5+P43RD0XUEwt26YyKYtFpVn
VVhPdV7gwQ+FAnCT0G/N1ot/beO8srFsDqpBvJXaIWwM6lD1OvL8OvLHG6fnGy5hzbkBN4IWViS0
PBA+vZ1SG11BlihtlKjFMXDjoHj++AmYmSSAQsL9DB6gt99HinmUo8+LS57pQ9t8RVkUfLKf7S2G
rrXtD/ZYH7SB4MJzvYU3oTa0u3Q6Fhcnm6KZ8RCYagOgno+PBo8UeFALD/N3woWeQ0tKhC4uEkJA
NnhcbsDi5m5p/q0t/msr85q9im/BviFLx+mLSw/lIOnJJB/+4VkWlcavfzEc5EqA1YXYY7B8e2nT
LcsC4nsX7iSBjDsCXap/xu7f+FpkTOZ3JDJk79ImKRAQ0m/a/KIsaEYRCcUBp/uuPLHx6lnbA7Dx
l68MgeiyDMnZ4JAB1PaXcmrxmnNoEzmkOkxF+3J93lYd0WtLi90GuISWxBryi+WAM34QUBcK73qD
RCL3bhjzE5+a+2kKnyffgzYEg7CGtXGw1g7unN7E0Zp5SJY1Ptry1jLyKb8EYfcdbNbnCtwaG8Oc
w4HlFY2CB0jvAMkCXG5xSVq1B8UrVhYX0nif3GZKxMRANIHhiSrGZQO8utuCnXO4cwADEgM5FRW/
GdotGobVhcXbAmVfdA68z7VwUGKAzqK4VHYDLT2jSaAMkSUtMMDXR7xqCKHIXzwdIqSFtxKFYAy9
5Th5gwCrlcfoHl2aINZIVZhu2FpdQIBRAd6bQ4PlLSomSTuo+gGZ3R7IQ5f/i6gVZcb/fn6xRYs0
SD014AbRlh/1ECZRX67P1XzLv9scswY3klCozS8rB5IrX5c2LS60nn4F9Yn4sVGUJ2fydn3b7a4b
W10Y0K2B4gU4kXfoCYvQbrAIEIhB+Ih+k8hsH3MwIV43Yq1bQbCGyAYiwct2+1YxkoPmqoQulJlH
pJoevTQ8QG9v71K9dxlUNKMxgnoetKjsybivMusxrbJjq0B3f/23rM0uymiQhEN2Ec1c8099dQcU
adrT0kIjfYguejJa35oK+lsjHgu7oQn+qCw3/sUUoyAT/AV5AlA0O4NXFrnZg3MGxYzLaNzNoCLC
vrr2P9dHtXazeTjDgD36wCUsHUoNeaBOD4j5nfBgi52V7W1ycD6oYvs3eTNnZCF5j+w5CH7fjiSg
UDrIG7e4oIB4gLLhAcoqD1O+xc6wFgZ7SHEhPTQHpIH91gxLLYTahBSXwvpG/CxO6W8T4j5Z8FX5
RaSscWN7rjmM1/YWC+RCJQ36dyEcBgRqvD82pKiur86agbkgAD3uEMXV5Q6oNM5f44n5nr5h9NY7
/4vPz3yNCJ/BnLl8DBVFqGe+C4G4uY98EJbUzRZF3eoI/mdimRJHrh26JyEQvmXWFTfj0OQPdka3
6L9Ws6uIltDxhgIAnNHiAYTTPkpTAibisSL4NqYDOxrMKGLPBavGIFJxAPORBVHNPAXMh7n7Uo0Q
wrk+nWvOCmlzlG5nTnQ0rbzdflQ3Ku98jWjHmGIAe76KaTiWEL28bmZtSmd+UxtxFcBXy5RBAGlY
ayrmxrQ0jUfkA/qtrMSWhfnvrxyPQhXKcBks1E4c5tEgjv9mBKCiQAwDvI25+L6XtmEWVEZ+mcL7
HHKcG5nBtTwGCtpz+zBq9O/ov3Kn0rytEd1q9y7kXeQHXgzZsQh3Q2bcEW7HnrURmK250dcmFw6O
ItRmFQHYt0NoElZDXMgbG1U8R29M3V+EwfKSf21psckmtwOcr+jwPGTBsZTiCH3InSr4XjHv1IMg
JcoDegpBLUCM7ktZ+kkZGp9Uyjee/qt7BCEoAllcibib3+6RgEJatOoR2rtD+0Ly/gQk+sZY10yg
wwHlIQR++GdhwmsMv6oLwETRkZV9CtMihSChHj5f34xrlwYa9OewCa30aHh6OxBdATMzhpO4DP6Q
ZPTF5ci+3lfeXefpKDCerlubv7ZcvpnFGUgc4FlAYP3WGjUn2g4FUHOOX4IdThOoOJGbTOT3VDi3
BFSSG1fIWl12Zr78r8XFYSNGi/o5B7pt5O29rossLk15GvWEroRC3Q4N3Rvaj0apoQUKzdMo6Prk
+qBXF/LVT1iETnYxThObCnBryGhwkqzYeGaufx+RqIW6hweU0NtJ9bQDKiCrwT1Gn+z852TUG5O4
5tnRp/JfA/bCQCc6g0usGitGCIxV5Q2IoH867hbZwvJ0A1gwE1iCfXsu3YTvoG2m1AK5XnQ+tJ3h
7dhgNU9MDmOiOQGxJcjeH1C+KZNWlkHEMx9SEk6/r6FRatb6FyuV2Fi5hV9Dqwcwy3M6GDhZIGWX
Qa/DzVzmRc4uPbXLm7oX3X1gMS/OFSg/JuZviX2s2gNeBBaBy35XCiFmqwpJK37JsqS2IulfHMgN
Ozcf2o//GdUrK4vl5HY9TpWCFcv6RaYuwkPpuoHFfnlnYHHKpc4HlHphQKYzovjF0k9S767bWB7s
v0ZmzN2sMIB4911+ubUyScoBdfp+vBWsenAN5xAY0F+tlXocIHlueWmSsvSMyClqy/Dl+g9YG+Rf
bixQMuHHLLFwXRcyiMKhhp9nKqHMObTBYz1+vW5kbUO8NjIf/VehSMAN4VjQmL/YI3qyGY+yERot
xsXQn64bWh0NStgE72acvGXwpryeQM6UZBfZBD8yVv1CKwrYxfTlupnFbfOfRUORGdxMyFS/6wqz
yqGvWOlkF84YniSZxlMVgofMeq7zHoohzp/G+uCz6K9NFxlSZJMR6b9rt8DyVIgoUIgg/g/iHTn7
VLCTK0nUkDbqA7GxMddmEqVnJDoQ3oGvb/77qyVrK6cNad9klx7Cp/ITl5/BIXl9FhcO/z8jmhmj
wRITov63uLOF1TdgaketCNL1ofVc8o89jObvB3gWYboALpvJeN8OobSyaSRQGD03nEKB+pOtNkLU
lQHMTY/23PeIC2u52/KyVIbduuRc9DtzH2z5hrXP402P5s05vraXuXcrrIPRoh455/rhTn8QivF3
doDihDyWTQCYWZJ3DqZTWmYVkLORgcr5C9Li11d35cyH6HQC+AgXADqEFt6T+wZ3xqwHjMqLUv4T
2EqbRJJ+LGiYR/HGyjyHr7YpJQMre6rhvvLyAHHrfwIpNoDqK8sAE6jrgysfkPglh6A2U7w6QR1y
8Ue05jnpLSpwyb+Zq/+ZWMxVQduungaYoPbJQQOeF2floduqDK8caVQL/rJAgZoQB/vtXBFH140G
Kuc8l/dG5yltbprn6wNZmStAkOF9wdyKE7FMEVlh2k0SFc5z18WuPEIt8vr3VzYVma98VCHQSIJR
vB0CenFDMXYmTlz12zT6yCSnWttxb34sVMS2wpID6QUMN1rmgXV+a2fIQ4/akpLz9LMTj/lnpT/s
OmDAQ0oU7wesibNwr9QLS+nRMDyX9I7dNFvNFe/XYe5Um8XQ0FiO5/NiQ1l4LtToFwjPYP8d770t
mst3OwkZC9Qc/woEQYBkmdAdPCNMc9bYZ1Xdur/t/tYKd9cX+t0AYMHC038mXQMF+FJ2UBpDKo2x
dc+1zEAQAr3c6WNPXwf7CEs8N6RhO8HDLqbI8HWYSW655yKPdHFThBtb9f0rACuMY+bMrVUo0C2v
N09T3ZZpPZ2zXCUFxGx4dgDVcGSwU9mMkQgf2Pjcm9+ot5PpMW023Nb7yHK2b0NbDLlUcG0uAUna
m0CCVLDpbHlPrrSTLPXiabidoIANAvNHKRPQ19KPBuXYdzMUFAlvUOO8B2FaBrroU3s4++WuNG5F
t+FgVnYevgpUDzb1iuSoyrnhFqoez2aepOrebU9G9tGwAUPApQgcKVKRKHsvwpK07ImTusDR5/Yv
y2GJZfy+vreXZc5568ECQDIYiuO9YyqzKdR7adMP2NwyQnMk5MRiPGD67tGYzs5P/5vH/Z03FNHY
0uN126vzh7c1CCcg0IfI4q1jA79wZVasHs6OIp/1iOzm6D87coujfuX4OjaCrhAkPC6i1cUcFiPk
HoHBG89tY2osFJM3uci3JG4XaZi/84itjawItsKMvHo7GEYKo9XcGM9/Fc07+CLzt8nH2DNB2DI+
XZ+51SG9MjZfTa8iDZ9CYbwEtcE5a6HyXCRQj93yGPPt9Sqt9J/xzOlgXD1oeFiOx5J4chDDw+Ym
z2EOdXk/P6jmW231kbSzuBhpVLR7s92Iw1enccYtotkGPAdLSmHdIyOAYuR4zlTLI1/7nwZohwm/
ilHqPLS5ueWZkANYjjSYAzcE5VCAwmW+1OzTNSSiPTFNZ2Pq2L5NxfgHzNYBhTyyJcGyKcDaGmKO
2ZA/TKJsEoPneVJ5aHsQ0CIGU5LS8VADF9v56bRDBm4ETSr0vadSlagRIWKb+Zebo0b3epQ7pXqm
yoEEtcrlkRV2uKN96z64Y29dHFArJl2uw/tqCPUxt+hnp277L4XrDL+EV5CjR5nxWYzuLyPo8x0E
jviTn4li1w4AZAXw8rHl9VibsPxRKwsy08Bo1kWiKlWySAxFepxIXewN2lU3DRv8I3WljjrlT0nn
g82RsHHcNaZXvQStYLHbcBcMfI6+OMXgRY5dOEmvRwg4Z3V9r6aKgMDHJ/s2V8Ep1RCKt6qyTiBN
Cn5rws3IKsx+FzSzeJ/uDHtvpwYIzi06PgWMs6felOyRuGMRuS79U4UmsoWezB/zwUNXCRJScWqC
iYgKsJlVwJreF45wd3UhSDI4Xp800JPfKdn9g14MHrteYSUyHK0EPhXwkKxI70AkZz4Udmk+tYV7
R5H6qaedGsvh5JK02DEi/CgrJb3xaTceHYTsKMdYe+oHM6VD+MvziilhXLII9Dk0yTkzd9z0MKU9
N3ZEteIrlHqqu8ErTSQtILYSuf4QWHcdY09oKHPi3B/SCzo/fziV6I+j0LXG1LcESvLIDxwNV2VR
52XfyCjhZoe+/mpNLOzjrnKpiqWcvo2Se21cWmHxaIRGnwCWb/8AL2/rJn1ok+8spOY3G4DDndFL
g8fGGAQv9miXP9KgsD6RsK3uzAK7sbHJb2mW3ZfJmbIIU/OMjTHu0qL7XRiD8ZyKdLor6Ci+h0Xl
hjcO87rEC9TgJ67Hwgh70a6OyEP9yfTkP/UtiuKMkj4pwpEeURvQsc+0f0AaJ3sqTR7WEWm4+oyc
cfuD1UzHppEh7yLt/p+0RV0VChRGkuJtT2MeZEashzy4d5r+OTCG7FYyMBI91q6iB1YboL0dQOwA
vRF6MxSFBKdm5+6sDl42mzfJ6AVVMvTjuXYrjXlmP4Uz8u8lDdXjDDuN0JRovXAURf2bFED8fe/U
/vOYYu4jHzVEAA9U9mBYJf2UN/V3O6iLL21tfxMpED5jP9axdidIyvdGuxdYpckYvD0WaXjE3JIv
ztjZMYTYrIS5VZdATrPaQ98sTCphfvMm9JMmY9dC44ypOkZMjH9JcJzSvCOfwcjGIksVZWKiA20X
DGb7neJk1jEJCnrvNp3CQFE568IefS0/Av5DwwuD/DvSzm+ae1PkgV4jsfpCYZFr/IeeyiO/DfjB
Kngbhz3RyeSnVeJ1hO+70c3jErwtMZ4x1t7RsrlxKuImgmbBS+ty86RZSuOcjjQuW8cFA11Ion5K
86imgxlPTQvyIRbIk1S9EfPc5wKesIWWL+vZAYTtzZdWu8YPH/XLaHI5S4qg1rHNcvDCZKw/THlY
oKhVuhHOsBkzjxex3SqoLDbMbZ/RMNTGdsrCQ5HLKpYqGP5oBAe3Eo+YH6pi+Y1jZ15EukpQyN0U
XTxCfvwIx2PGlZf1aHPV1mfulG0Vo5qk7grWZD88A3dPxPCcih0upwORvj45vPEOdW8Euz639Bdb
CdXFQ1hbiaF1d6BjHx5rL3OTpuL6GaIXYcSFFJ/somMHyVDm1iDav9VAcF2GVNVw48ZwRGk5jLml
zAcluLfPDYDjC98fLzxvVaK6EAqs5eQnKhTVWRudfzJAh3rslDHtaO2Lry3tiyMfRyseWq8ECNYM
bkdWVSe/Tc0oRQUBQJVmqn63Tg5nN+Y8Mczu4llDGfOUXKhhpQlE039BbI1FrC+BY8zzL8jxFmDS
MaAUm/pdoguX7U0jgNcg5fQg+o5FRlhZkWgaXAztxO7bJmxjvIt0ZOdo8Kg6AW5CNy13bV7VqIK2
Hj/JxsZvwo+607xTe9YJdT/ZLQFTTyh3DsTxduCyGWOoElRJ5o3ukVLT2qcAW+6A6UOQRC31Hbdv
vhszznbTgLdQYNRuPDCD72qBPa0r17+RAIbGg+9CDskAYX8GzNB9o1Ue+7IkcUvcPznxp2cZUvlU
87o4tA7MBkp6+zA1y4hQMXwuuzxImr6bIlBEmA9pBlyko7h5I0jaHWqjrXcZvN6JdKzf5YX29xKo
+n0Lx38jZ3oSQwr/xoXI0rMqVB8bLRBYyFyjPbjG3mlFYO+CTPvJVEASxxjR4RL3NVR0BqelCYBO
gBGmnXuXj6GBFnf8y0uDMh4z4JBIBV2IoofTGA0hTz4ZrB1vSvHUcnSxOW1TP8kqr8H5MamXRqL8
ZY2he5GthR9dynynDd39I9SYRUM4NhGxoFbLva4/lMqm6JjFZEU2oeXOy9syEjUpb3I7BTzUqZrb
usSbzBkJO0psYhxp1j276E//yX3FEy0DfbQZ6aPUBgkZn9SvynPaCHpcPLItbLNBVNYtjmwaI2Fo
7+tAZAfwicF3d+F0BAIfhwyY/ISXnRMPRTNFzpS7N11p6AcE8b57Qg1o7KOMp3zvtP6z4LQ+DVo1
u6ozsWf9CR3saQWyTGX6p5o6et8UXhCF2i7uJ3QZxn5bB4lReQUEuBBdgeHXjJ2hRghJy2+iNAEe
dif3BtmpdN8AD7PvQ1dFppmH0Vj6LYA3Chiw2iO7evAJdF/9n+Gkf0o0N33TOrUQijK4PGWbB6kr
jpoSROhGVoNuTtbuLR8zet8aGTs4QlWfxWSkse2p7iDy0omLlsikoYwnJpSz9p5ZyUMJqaU7RAXY
gyN6FAeVmXswF5EdVHguimbEi8DLw+K8kd6BpRV0wyq0bSbjfNmAFQxrOg6IIQbhPg0uCvauMKA1
ADCdEbsajaqNrfsk9cWwS9uWHcs2U+eJ5+mxalX7UEyQFTJk5z/gHI27gVP6WLXCfJBllYGy1jb2
3DJ6gNRRNxyhAxVERW7yBOmMes9Fl3aJUoF6HsHZk3tVnDveY4P4cmeprP/ih0yPcQUase9OMLZn
q1Hil1t34iuZfLrzOJmS3sx+CktYUWr0eYwYxInLhjhxqxHKAkBnH8GrQ/adTM0dau5Z1Og2SLwp
HHadYkOcFujg1LVL99wAwQq4xdwjsVS3yw0Lmw5PtsjS1bexIuh+GUjxGKKtLHHKDAVzdxrBylKH
0YD8yY66lbHLrJHtfI9mZtxbte0d3HKc9B4E/zXYvIc0cjP6hU4u2gK6Tn5DGJF5OxdlxnPmcn3n
Qe0qP3HC6xrBLGS/UORUCXdBqeZJ0j4QGvzqpeijusKmd9M62w9qQFAKCOcxJT2unQLXIMsrfzdy
3d2gyUs99xWgdAGtym+OnQd3KGV0n4LOyE9tW01n36DMjwQ4hqtbSSfPRHkubWLetpMVAynHH9sB
DiGzpyFWSIvgSoG6EbhVOnRTe+LcgjLpCZEZ6NrSOt9nSKjelYMOX5SVp3XM+1qdhoGCKadLzb6J
wP7CfoPmQZ1dAw0FOQ3EbddoNDhyTVnUh2KIO7T/xA0ivENadcaeyBHuwWN+DGauMJlsqz/mVZMd
K9K3iSuC7x32wn1a1x3oq9Li8wA+oDudVRBULeZ80ajZS8bVuB8cv0rUFDpg7G7MT6Fds7NNDQY+
O5bhOdSogzOW4c6munrReYNX+FSUManFHPSoAGpJHjll3VTuKlp/MVrZ7kruF3clV/UttCW7e7x4
KO58p3n0cjk8B35Db0zJsVVaR9w0Hv+D/4snWe8oCBHibHrZqA8EIt43eG4156ZuENlLK4SWlNun
u0xQfc7HyoiMPuA7x+7yqHDxxCiAXXtxUs/e+9IzHwkO9qfO9KtdlqVFUvI+S5hZgPpuaPStKaZy
P/p6fGJu0T25wGrDfbpWVPaq3UuRxiEPb9DD+FmkrpEoDjEpavci5kWpH+wBb6UW7jBGU0C7t+3c
3c8y8rHTmv0h87SVpF35OxVSwVno5lRJZj1Udsjj3GyTwQejpZx6DdmvsLtzrKz7Jy9bAHVZ49yD
YjcEUKi0EgH0OK7qQZwysxIx7bIaoHLzkFlGBJLcOjImezr1KPjtupQ3J4Moune8FPzbgI4+oTQA
OBXg6v9H2nn1xo0tW/gXEWAOr2QnSbbEti2nF8LjwJwzf/396IN7Rs0mmpAOBvDAMMDqnWrXrlpr
1W5oqvRhBmIckiLyHXPqzXdSEcW7IrKsQ6eHXOvITXxSpexXFDbmk6jg5nSrIGzpS4GirpLcjX5o
/pArKaWg7bU7uamaJz3N1Acps5p7oxV/60aOg24r6T4aFDTah0i1Scglh0mj5WdApcWxska1tSof
93rbhugpmvpeGAbp6Gtia4eJGf1R5Zbcv+ILT6UeR/dh3qaH2O9Fh3pgsK/7aLJx4cK+rrgYQq3O
QKw2BKEWLSwhl1VuLmnTSRhV0w7iwtyh9Ck4sRUkd7Sj1x4GMyhsry8CG8B68a0pkUGAwOzdTTIs
uklMpntLHuMfdGbTD2YlDe8Qt/8zRnHyrCoCc6nFn3urFg556/1s6zr9WClR4YJepJvlIMtuLhud
TTjq7ztZz44E4r4z67juyI/0OwhRii2xPndtKNBdUi+F+9ZH0s8mcyI+imQpnbbpm10iZY+B1Et3
Hvy1vW+NwpPakJTQIzV/IAOdv+/UqD+noTA8a430cWpSWnkWYmp99Cz1SelE4RmpGom2gUmOiF9k
BW4Q99+sIBje51A9nEj1/lhZ3D7A/Bvu5a7M7lSuLCcMht7OaXqm0JGwnyU/09rJmRwB861o3Ome
3+/iKKKtRBYVThaKpt3Xle94oVY8KKUkHrtMNJ2yMLtDGnixUyraZ4Xiz2kKk+wPEmiaPY3N/OQK
kn2s+R1Psap80htUgRrZmjQ7L6Tpg05DuTu9lSKHiFc8Gkb6p0pi69TJZbwbfJ24LKyVhxJN50Mq
SO+Cok8d0y9Et1S6eQqN8a6xBGuHvN+PFL7CMeHxdYiqpCWpoMROIpGAyjKBiJsXmHYPpmF4zkGb
HbxJ5EU5ROnXWBCqL6BW9Xuds3GkplfaeWl1TwLxlB3Gnr8zy5L0VpdKJ1qsT49cqaXdhal+LkOa
zfFy9R5i05T3aTEIJ7UxktLu5TogujCCg+hXOWFA0thhkVr7jOSn7bflbzNsSzvhiJ8E8kx7mmCg
sjBUwn4qiuJMwDzZAogkuxTZUb6l9bZcDdJ7Ex7DuyCtws+vzJTOyT3rL8FfkmbA/2WmtBp6XZss
c3LBO+vyuynfyJOuJQ/nLgh8GXYyunWX389qv9aBzExu0z4O0V0gb9QYNr6vLoqMPS0zTSnk+9ZT
4jnDFsz5KgXP9FjUnRBXg190RVAZDJM7bvAmt88TMoX3ingYoy2s29oYXhpZFDBrLdV6vcNIHDix
YG+J7W19frEEFqCxemj4vEHKMT+X/rfXbyFrLvCAaJdmkPTlEo9GOeox2Sc3rb+7tfLj1V+HxgDJ
C8VQc6Y1Xn7dq/pGqDpddBGP/C6THiID9trqIhzeOY1PkYVaMlYuTdBiuo+LutBcT0yfKAGRVx+V
P7eHsbKRsAEmgfoKb5Elx5QKgqWAFtRcJLal2q0yMhWfbpvQ+ZkXFYl5GAoUUzTFQFWZ87+/KHq0
aq7S5DXX3JY7EpWmj1rSkaNPvhtwWzdq7tegqlkQZKZ9QGYk+bZwGyOJxnIqMo0LcjjFaXc/ee0Z
xugnufZ/imNLOvK1DWxnpvUMjEQQG5twZy6HJxbCYEZqqbm5H9nJfeD/uj198zFYTh/lcc44MCHg
CotdkMgx8UzmGa6c/Zpo3xeONrlUe+DgixJZoC2JmCWDAtzC3F0eOde5Kj+L/1wOSCssK8kCUXez
zpD2pezB49are80jPZwH+zjsSNlmnwZF2PdZ4Tm3h7viFYAS8XpnUsF/LIv2ZHUbQec8u0A0nLG/
j/RXtkP5z/heWFj4hY47PegjWXd9UEspW9J4w4ZHh2yuTtEGFfTE5QTmBMsm2SR2BI2dqbH0KhUc
xPn99pXN6+ZiH7QPputv4xVq5peWRom4vzdaxa1JoQWjLZDHvb0cawgEOISUsEEjGzAWF7sBemcl
NmUluxMlM789ppmbVb0NqXAqyoOW1l+EJv0qeuqxtrJjQD5PHX7f/g1XW4JSN24c9B0QV0VbxgKx
WGo8Y63RhUnjxEH6blLqjXLiqgna18C2hwkPlvByIgveYuQSlNHt6+KPWHn3Rmoeb4/iyg3Oo3hh
YlHOBmkU+Uklj27c/JAyVIuypyFL7EA73LazNZTFrc37wzRzDzvQx3k6hwTeG052zQLh89xVUqJK
tZT2CQA+IPQQYmFOBfpw7GF2b7IVVgrZaBZzjGYlN+7ZpV8dS7UsU7l3q9rwM7Bm9LIuh8rkxW/V
tZ0FQXlKojx5GAc5fM710DwoffbP7clcKWsjTTYLScAnk1FCudwXqeBnEax1oA7kQAxYnqZM4KtG
tiLVThe/svvJfJ5VBSszZ/Evr+vSHLRx2Wh1pXc19IeROh9aWrWRw6/bL+qWDtnVvTLbAjwGTcJk
Yy4PtlHRGkHKh94dBvGzrPmHStcrW6NQRZgxRrbWZ7tQT35K01b7tlXLcOPBZBG9XsGCe1UpKgia
vdvSILxvDZp6So6e3XmoHXXnus8cTyj3txfyKjBgtJAoZkARLbCu6ARBp+mUlczeVZGG2mVj+qij
Uh7kCBSaDZwXnBnto+VXqr3/XVANmSi8NOrbbKPLBVXrukXpwkJPkzsg1Y+B7NuRIPOulXb8NX9l
f7e/9mZgzkz8JvxZxlqJNfCSNhT2K+yzlKzgFqbuKl5kHkH5U2yb4Y1U1C8HRMFKy9ou5+zzqDYt
hC8aEsfNq6OA2Qx1Nu5/8L+I5V2a4QgAt5DrwZ1UYzdM2hMi83e3d8SKF8ME/gvQ+EyqXfjjYBSo
cVTd4MZF3p5Hk0wy7xH/420ra/sO0WVqm6jvg8ZZWEktr9I0IR9ctiQl0JNWzfW0+6JtnVY7Dd23
2+ZWLhn1pbmF82/asRtDrxxcKQDCMfw25U+jpR+m6OdtO/P8XwSlrA8SiQBPibGlK/JaKxZW4GvZ
4JLa+qB5BU54/BYV6mejluh3FjpWZzymYKqd23avg9PZsIpKNtcCBO7lgcqTLknoCDy6IZ0lJU8g
E1TuNa0mU/ertJ5zYlNf+Ufd4gmtbXuYAIRa0AGucZCCYGlNHUpAEqdniVeLVv0pthRf1kIt2gKw
FUFasuWXiFhdDKlf9tPg+uKThgeW69ARkqfW053QqG1pOuvZSRHfB/Ifob97PRcKV4xX5k+VxzLy
c5dnTu3zKlFCUXbLDIVWkr5+GJxuL9/KmbswMU/zi6eg2ZRz3nqSXTOt4RweBfl828DKfX1hYBHH
VaqStFrAGKSI0pFyCNq7Hl50FH1r5Y3QYHUsioQuN9cYz7OFi0JBT1YiKoOuof/UvR9buMSNz8uL
BNIQW5M5Zgmftws5sqdkK/2ysqUhufJ2mP0fz4hFYB92KmUs+OOuVQEdLsdWei5BCd3HvaRtECyk
+VsLd2HQyZkYHv0ONMIWtsa8ziYpFycg/ZYthd9U5d0khIcg/6wGv8xprpmVJxNgm7qRQllxvxeG
5csNF2mx4g9aO7lV5H8EVrwPlC9e7zZyTXO5U5tsPCPW3BP2oC+wMUCEL5l4hYA4VJnUk1vI/j96
LP5T0AyDShalh8C3wyg7Qtb+OXnlO6UD73J7869smblDChkjmET06lnsyNYqNDNtwWDKsGWQP9u4
WzY+v5QL67I4HAOZz5M1ICW9b8w/b/j9hPy8N0Hk8ti8XCy/DuvI7NvRTX16xg4iEbdvbgnJzB9Z
bkUIE/9vRFmcq6YTI9HqS4CqHgYAMn/IYu2ZrP2vIaDcIYrfBGuK7MwcjrdHt3beEIwhj6ezRlcK
HlVF8UDyIqD09VedGLs5Uky9bWLl9p81af5rYl7BF+5VrXV96Op0ckNjp/6oJHTWT7W2scdXtwFE
fBwHgk9EmZdGaimVlXrCiDLttJGm4hvztD6If7+/OLLeKIiFhm6R2xeHzjr60qFH0X0ra7e+Gv9a
URajaMyxzTqsKOVeVOzwq7I1jlULfwPYufXOVWY110e44sHf9z7w9cQMvidy/ShV2v72om/YWepi
mUFQq1M5jq7GO25AvM+njm1rQe2+xQ5vNqDWxrWwipfV4Pta4Pha/j4DOF27AFRum1jdWua/JhbR
q+VXBrKimPBBOtVxbmtbrdlWNxdhI4R62SKCXWxeAeBDXkc6SRjCx6yXwezoO7ps93L1hrHgiEml
ynQwxKFdbrAYTvQ4CirFE9KnQO82Pr+26i8/v3hXJDxarRRYK3h7Yyf/7gDkqm/wJrPIFbNEeEMR
4nIEyNAq4RjlohuUu7Bw/DsgKPrWu3xtyefSAIlMGlTDf700YnTCFOU1dTJzAqMkNoUdmdrz7W21
tuhk3mBeko4l3bCYKzPxvNCXfNE1jX5vRdUp8nI7tKS9GR1uW1obDTc/UTx5K4vn0eVoQM+SgBBG
SlqV2R0lelbtfPKNG3Kya1ZQW4HOa9Be9qrfmkgral0Iiab6+iDsASDdHsTadLEWkgajmtrrUulB
TwFHeJM2uaMCcNQvncQw9m1+0puNsHBtD5OUoZEoz0iTStPlbMl1pql0zRlcSvp2F//IQPhk6caT
Y8PI0j2CP66VtpiN5Ogll186laTIVrpi1QjPppmNRfva5Q4jVs86QpWBFamcVPiDLbvcoq2tLjsB
HolXUq9XtCuZfF0EU29wTUDC9/VUyEfPb//cXvz5LCzDI1bjv0YWO9grDa+tdB66aUzqsfyWAToo
lG+sjJW/xRT1UwQsqZ9dPUB6tUutyQD2Hw0jXc/E6sESpHOXT+9pcfpcgYG+PbTV+bNgjKHwgw7Z
0tUUSaVWcanCjNIK25R4GCobTnn15PxrYakMHJMFrCHjj65lHCNhNyHlAzBwKwCTVncbub1ZtJVY
e6nO7dHmu2hUJi4LRnSVzfe9PtpJUn/xq6R58NoSJA0FEzLHqflVaGlDnwKBsNNhMI+t1UKv6XaR
kbYbgdvaWwuJrRmPQG4GRYbL49zRPS8WWsoCRVr9k0rhe61oA0cwmtBpKIfZFo0vjmWWvv4djize
v2YXO3b0ix6UTTC6ldY7wBL3m6y9v1q7y0OhzTRL9g0lvb+vvhdxtWGFrRXAs2FkXk/GE6BaNprp
gWBbfxBHqX6gWYT1CPIdqkUIPmbIhHQfpTHkeDo6Hn05Lx2hVaNvt3f02kaYWbJU1ed3/LIQo00I
XNKMgBPUPwRf23InBvs3WEDZAZESNLXJ9F2uaRhAaQtRlXElQKixWQH0fc7rLTTL2rmhcahG3gsy
H1znSyulCZK8s/DRySDtsqm5J9lbN/AtXtmUYk6Pk+v419Bir/hmljVdhCFvBLgh5juwUU9DOiAo
Y6lfbk/d2nGYhY7JUZIeQtb/clB96E/4a0qKmSC8l3u6H1nCEW24cylRN0r66Isoht9v21ybyHmd
oLHCTLhKm/tlF3hmBSUy8Z5yFX1S0UaVnD7qt82skY8JW/5rZ3mpitYYydVI1BbTtDSHiFSDSLPo
pSzGn43kQcnJsHDgo/suEe+KZktzeG1qX5pfRPHpWHoeILrJBbVaj041fcnre0nbpbItGhvxw9qt
wX3IZHK3w21d7M0wHspQb2UeihXaI4Xa2Lwcw40JXR0QlThU6wH6gFe63CtmFBq55bNuvL26oyII
0zul9D3HUxrSR3Fi7CO1jz/WabClGrJqmcCFUM/ij2WQrySw7FSNqazqUyU3TkXdYJI/hZJKp11X
MjZC15XwgkjfoL5JOWx+VlwOtJqFoloPzJcmnHncp+OhqB6YV/3V4hvm3IiYSAw+8iysszh9aqMP
NXoJogvrwZmqX9AgmuDz7WOwsjWgWbMtkBIAM7DswFWL0hiPIJHdfPrkTQetv3vD9+G/z6E+L8ml
inOR+6nUDaXk1rQCGe3StP+378/e5MW1JlaTn7VKIrmyFTmxNNj0THiDBRQbcYOE+dxQCwvkP9Jk
VERXDGKb5vGvbS8zO3QTfTiUMWjFNxdNLg0UZt2nqWJIrvl+jBRbgPl0ewTzBxZXP1t1/jR3/9zK
9tJAI3ZJ7amd7KpJbOxaK73zIg22bvugDNqp0prYqXprggsZf71tecWXo3sEqmyusFGyXgyNLsRi
JszwyAkqQu/onwVr32Uf3mIEXBldlak4LYugSuxJkTEEopuILX1WxvGu9UTPCazpWVfSjQBxdUSI
PtOfg2N59UpSe0sWRJBlblvrH5By/zgzCW0hjZ5Gc0tpYcWvUQT/19b87y/2tlDDbJWHmDd/9z1J
vkvVmcY54ERQrEjROrs9iytxGK0GSVijSsS9u1TKUYzMNCoDpGlXArmRZRuNcrsLXtl86u9mpzQH
mhXBuLmF/OWYZLghhjdRXMiUxrEsiOWvT+2SVKCBL3CQ2Z8tNnvlq3DhEQJ3Z66A9hANW91p1jzm
SwMLj6PoE7CCRplctTzo/X3z+/XrwMMOT8MUGeiFXU7QUPVGM3qUtKJvo3hvKq631ftldQCoAkrs
YUrQy+S3ZfQBfc2oJ5npryKztWSrX9b1BYmYCx2tZ8Fi/r/0+ZLsJRGSQsaTFkIV8O9962sIlVsJ
ht3wam07QEYYQ7lXRW/nyjvnGVxJKRz1p1y6Dx9C79W76fLziyMY9qhsTBmfz96ZULm3YqaVcvms
VE+WDQQaxbbl5WIVow7ru9GeoPcEFfoR01Pr+zCr7yTtrpDFnd78kmbutPAgQSyVhk+v3W2X9hfj
s8Yxhz7Xa0+C9VzCba7C+zaVXu1aMALiZq7rgV9aApo7q8/KKWaQUvihbKFnpnZsnG8P5C/U6/KS
m1GVcLPAYxFpLKFg+QTYIiIEfiI3Xx6qLtV7cH2K9jFow+gLswz9NU8/WGPdfG4LWSEQLcLAFhLJ
c6akgIjfWPXDIBvVI8Baqo+TF4VfWqE1j406tA9qGPhuk7Xp3RT56VHzq/hYKEDcxBHEAURxuTkR
itTjTsvG4X4gdjz5vPjtGjzEHY1ikx9dGfpnKk8DtXxT+oKeuvDFHzUUE8egcLsAycy2mhLb0xPI
Cv4U2xk9v+mZNBq7Pm6l7MjF00Fvm4rHCK4jUGZVeR4i62OTN3/CXpBtIRATGHNT2EwH8mDBXTWO
/rccReiHajTbO7qhhmCdulL/M4Al+53Io7C7vRLXF8mcYxBx8mT40P9d3PlGBttKTDVWu3xKYI1C
5n61ICSH/oWJ5dNNqb0qCwpMWIc2hi51uD2CNf9FPmJudka77auAIs+ZyaH19SdR7A+hcJrK30Xa
2Kp378NCvG3r2hnPQ/nX1uIADmWjJn6FrbEzjz6yTbq88S5bsQBCAuk18mwEgctykZT7mVJy8z9J
3aHYa1tCWtcBEVExXn42QfiwVIU0/IJ0oS/RNmX42PIEKrUZ5XNSt7I4a8NAf5UIFgnKWVnx8l6s
o9AvBakzn0Lxe/eQmV9vr8PaMBgH7GMi5etWn6T3hSLwLf1JQu/1PJgT8h1Itn+aEqV/1Dox2dCa
kmV+76W/ot8RlyNQTtD14C0ux+O1rd9NSZWBkirLc1+Md5IJQ3pfhfGEepEpot6UfTPFIt73U1w/
Gg0aSlGWBbbXIFMmhqQLarO2Pua4KHNv6kl5GCs1Y/JNw1EKOf5BxwX5PEsfOLmQt59uT9j1MZ89
OjJZoBDmKsvi9/uJ1HRCOqVPiAaIs7Z8rdjVq4srNOHDqZNPIFoEcnA5RwGxtgqhM3oyxNKZAMrV
+oCaxO72SK531myFXAzx0Eq4klVBLketET0J3YNkBU4/vd4lYoGQlMIdFIQrRk/g++Ogiln8pKSi
rRkQ/8XW7oc/rx+HoiG1CLZ1flMuI8d81Cje5cnTGDr5edzSXZ4XdLFhOSD/fn6exhevkUhq+qDX
+LynfZvCvdC8Q0zjXDbHqDlK5avdokr7WCI6vBaJq+XKU00xRnFgd8lZ8t6A3I0Q22tnCw1bg3wz
ZVuE6pfENKQ2jchs8vqpkOn4dczz0+3vz/7ocrr4Pk8QCygiEN3l+QhVMQgtJaqfJLmO3neiGXwS
hS64jzW9eqd6XX+nCKJhD0G/xR+73s+z5blcr9NA4EpzMFALuU6asn5qfnWJHT3fHtfW1xd+WBxj
1Dmiqn4qo9DRm7vuDfkQSiHwTAgfaMLJn5cbzYoTNCxweU8DegWjHSlb8ejaEHBZrArZQmZqcVAU
X1IzSWXpx+pR8N6JyuYKzK/YxeLT+0kjP0BHX7bxYghSK6O5YPryU4OtvZ/1muNVqDE5YpIa1smf
2vAT77zcgb+rOoXAK8Oxmq7k1e3R+RTfoAk/cs+iZ6LoVQ4n+5kdI9FE1u9EaCN6exCoo57jTjZ3
QR6Yh9JKBMQgxmRHxSFyBkX+6PeN9mh6mnCKggzkHlrt0/Ng6aNuS7nsn2p4IQVKcgZSink0PfRy
2T+nDXd4r4c90JJaMASnrsRxl1WF8eqX1ex0dbw6t6BxJZAqcxboGRLIT4G8KxW041/tQS6/P9+/
L9xVWBV9XevzEowfU/WLqv24fQ6ug8TL7y82UdNJUZaqgvTUJ6Ho9lVTv5dATCC6KHYKZPVADh8R
Fi9f7bbYUDRs4xahC88Vn1YsA7kdm7F02+nOiD6Z5caVe302Lr+/mLbSrFqvaPl+B11Xwn0MG35x
BV6KBY41McycbVpmB+rAH/oBBW7gzR8S0BnagHAeMg4Jim/C+zJI6AD5bczS3e31+gs2fnEmSRDQ
dg/DdIS2EMJfnski9lNfQiTk7EkB+gMpjaiLEVHAPNRHwR68sX+U4tzcl634Leri1FE9/SwGEb9H
6QBio3lwV9KlYpdm5kfeoPFOaX1Uz9Kpeej89tlI0C27/ZuXNaqr3zxHrS82sYSMhCalWnYu1AIF
LeGL1QQPXil9oVXxoVI6J6ODq6UOJzPV3oEIctpJvrv9GxYb4uonLGKw0fJiGlUwbeL0TRDuFYT5
/jcDiwtF64JBDOYxtp9R0irjjc8v4tT//H6CSB6k8wZY1mW5BNKmQKXlnJcZqk3vi/RDi503jOGF
kXkSX6xTFdFFMRQxgo7gqMNi3di8W4NY3CchSnd1Mg9iVvWbdiNqhVuNmhf+7GqeFlsNJU7TjHox
O6f996i9U6Vy35bv1CA/yMIWrnCZ9roytthUJjAK2aoUxjN+r4UHTysQZ/ickatNm+fcekIC9lCr
fzrROIT518g/3F6ueSxXruDFci223CDnaiJ6mO8121BgYN4n8W7qN1zpqpU5KQlZAC3jZYTZJ7lX
Jr2ZnafEoUubVBzjluh/f3ssq1sDQCs3KDnjKwqY7gk+yQqOT53uZelglYd8Sxd51QW8MLGYrmnK
0agz9eyMPGfcfbOMjbfw2kSZM+ibG22O9hdPSSSH6jKQ6px2h0/qcAT5MxyraOPiXNvfSLEoVDd4
zNOR6fKIImbkU0FiEIX51E0PngyjJv+c+J8GZHpuL8k8H8vtRQ2F8pA5J12Wjxe1lZVMja38bCC1
6Oc+19snv7+vx595c0q1DbzE319+ZU6HL0G1AwG6pb5+OZEx8FV2c+I1na33BcqqUaZVJ35bYScD
moOB1sbORPIA+TKz3gFk7I9pjxKOJwjJyULmBc1DrhSzT4N7XWmTQ6yZiQPeLXGEoEBsrhXL4lNd
aP1HiSarexSFjcdaK7MPYl1+0qIy3qt18482Ju0nGmwZnzJdj3aZbA53gxQaKKzWWWmXuYl2GpK9
P6swaujcVnrHUfegUTVkEapiyj5Blq636hHX+9eckQ9sMeQ5KUIvQjUF6U9/rKhxZ8NnL/0GNnTD
/V+fwUsDC/cPeMQsphAD5nhEbWaHQqPYbDUvWzfCRQYulxSCvojMUEJLJ72xRHdUs105Nc4kfFDr
jYvm+iiCZwCHNbdIg3+7rALS4klvZKEtz6yKo+jvx+y5tp49Nd84ItdLIktkJNEfAxYACHAe7IsL
U5SboBPYBOfcdFLdGbuN719P1uX353G++P5UGE0wZHx/TuSbB2vYW9kGDGR1CDxgcFx0nafycGli
0OhCKFheeA4aY1fDCQvyDb+4Nghaf8xlE872FTQu1QsxUMssPJfmQxgds2wXpxuvsC0TC9fe+UKM
tFQanrvWkXM0DHmsbhyOtXl6OYqFdx+NTGyUgFHo9aFJEfTa3fa2G983FxXlnP6CSq7T1E9N/vhp
isbuRgS8MUfLe3wwRr1CsTYkpfZFL/50VeWIW0n6LRuLw22WhSYbCTba0hFHNNfu1a0YUlo529yt
HLn/iK0sz9yINmwhlEJwNnLU36XCoRMuDXci2j96z6kiO41yh557G/xu9V+C9TsLT0F7iKv6cHvB
1sf67+9YnE1L6WoPCc/gPMm7Vj6YwU7v3mACQivvPPQDriGfAsmSsWii8IxiuaIfO+9jtcXCWRvF
SxOL429UXWfEcRDyrnBEpAmb02afzrUFe2li/gkvnJgXqHUlINl4Do2vUroXspNROrp2vL0ca+fn
pZXFcnAbSL6Q+syVBwH9VG5181idKJAeVDnogXJ1+4baNEZ0gw3OuXiH7GuBvqO0f8MQXphYrIVC
IrerE5md3aCv6JjZ6Q3fpz2VStwIhlhdBBC1IMVlE+rB2ddtQURhe+O2Wl3oF99f/H5LKdqcdFhw
bq1HiuNR9mgiTxW+5VC8sLLYTjQE0cLK04Kzlhzk6CHG45tbVXh25GUoSrT7wsRiL/UjIltVarAQ
X+ndZpoO8Nms3zAyXxi3jCwej72ZAK/OmK0+yA5lI6JLhbir9qNV961xRs0uyT/8b+u/uCW1IZAC
8C7BeRgPaIhHW6559Qi+mLbFFdkpEBP1Yf4+HcoVV39l5z6e2xfLsqyXC2FmmaHB95HNrH8nW4o/
Gz9fWzytlCYyqipiQSbZLr/q//xPk68trkY5bhQTXxucm+ZeKw+bchyrhw/NLChvlGuA9V162aav
TWOkQ+OZuqtWok33GCKrrHx5wyheWFlsoaEPjF6u8IKx6WgpStu7299f9bIvvr/YQjVabrlviMG5
nu46N0rvhn7DyW7M0zLOanPZU+ueEfTA0igp01On/114X189DsoC8EFI1UpzzuFyNcomBlo++P65
ye1ycIriODQbegor25Xm1wr5QHIBPAsXSwEUJ1SLoBVgz3u2ZfwqxWHD065MlWzS64P/sHPVolZU
PTHmfeK5Q6/sxvjBij4a/SlFnPb2ZM2/dOEJL+zMI30RIEiKYHYUITw3Eb5T5qSJxlm28p1OP5eh
/C7nGxM3n4Rb5hYXiGz6A60bMCcqX9PI9YLjmH6L1Xf0N924EK9384zhpIQGDwuN4yXE3kM0bRpj
T3Q1/URTBSN7RMT+9txd74LZBGkzcgIrSSfd59WAQJPkZrJj+Oq+CbYixA0LS/j+ZCZRnf61EH6b
W3BspeXWJgmkCqAVmlyRYVwsh9TQ/SXLBskdfR0clPahSMeTkHfH2xN1veoQzdUZs0uGETzy4kQW
EcwK0HuSm6PcQ7Omo1AVvySv3PfAIsu63Tg7q6NC/cGCrYV427JMMxXDmI41o0qF7l4LPdvMRPpj
/Lw9qOuTQ8ZGBE4EuYIWgMu3ENr6AIgDYoUqGB6isv9QG1VChmz62XvaQzZNH83g9WlObFKUn9eK
h8mShRMEnVVFfQKRIEVKfYrTHyPeh35Tp0qJww3XsLb5wEL+N1u0CFljRam0KA8k16rvmumJCOn2
BK5+H8Q98HTkVa+4KZreAbsl8eXG6scw/JlQmLhtYG0foKAqczZhgV1JjSCtUoLE0mDuhzSXML1A
P9JHFqm7TtE3ttzqWObcMFogwD6WEUDZ94XUCcyVqtc7CvCOprxltl5YWFw59P6W/ak02W5i8TGI
8o+UVreynEuGJ5cN+4sWUwiaUFa/YiAqYt/HQmMwYzp9vtWIGyAQ36Gz/iwEim1Ik+r4Vf07n6DI
BEFIS8D85BWSXUeCrZfF/vb6Xd+BcK4kABwyZDCYfAu3IYdtJ7YDpBNNccrPAgQgyS2nN6ycNqt3
QpRSka9a7HJxHI2u9TTJjZQgPZkDnfHKwtiiRqztDw1I/qxVQAZlyVmILRprizCl3JA+Y/4nrtw3
bI+XBhZzZRZe1+GuJNeI3oXDwysxpn83xsvPy5dhQqVqflyNk+ROHriEXf7q0JaVfjE9i0Uop07r
0MWSXME4dcVdLm58f3UngTKkxSEi38oyGGiLIYvTVpVorec05bG2nizpHY1xbu/X1UV+YWUxSV6Z
QoHNFBxmGe2kNtz9uf39lVo+EhGQFAn8UEC9rnIJWkTMAVYkTL9o0sdMj2l74gbyoxzm7yra3mqN
t+uSgXZFT12/keddGx3Kf8iVAuADk7aIFfJmon80HGXXNFFE9bPd6fbo1oIEA6cDzdIA5L/MkdIi
My8SCfJnPOReaGuiWTmaELefBwKUQyeL2Z1Gf6mNgHRtZ+Cu4VtbAI+vMKhZJLV1C6zK7TNQaG2e
TO+1mupX3mjtPcW+dqOGuGZv5mRSP0R+9UrtIRzjQKn8WsSX6ce0MU813cv0Q+RtzObaar20s9iL
4wh+Ph/LeVze1ymuTnR/+fz6BZupMywWbaCuAqCSvpKTJaHy4o35UQui9+il0Ae1G94nsvZAP7LX
57iYshcG57l98VZJAikKTBGDWf1V6+5zvdwV46dO7d/gS6Grg21GKwda5dIbyYJX9oYoIiBXOK3l
iFO+uz11a6sDmJfoiso+4NH531+MRJnGgoLfSJ4ppAVNQW+h11evCGxoQMzblP5iCIZfWqBXaehr
07yv+wL+tFvoEk0f/7k9jJUA66WR5a02Jk1lRAFG8h7aLDEynW0NAAqyfHiLoZnxN4Ntr+jZER1o
43Quv1rNqRZ+ec1D1X+6bWJlSbiZyfWDJ0OuSlzEV3GchqEhxIqbql996zdQstvfXzn4PLIQyeSx
BcVoeQXlUjNVggCBPsrfV/XXrjzGgUYf6g+3zawsCeES0pKz2jLX3WLvdmUp5SPEeTekNw6tor7S
N+MNFmACy/D/5DlwutxZdBzSRnJFKAEMxT5M+/fN4O3Laov3uzaQGeyOjikYTy6FSzOFVKnmaHLX
TcJ7caJ/5xQ5VbFRHl1ZdIjFALsoUYASX75/8yGblGbiTvPyR3F8TH6/fqoUJLCoWdADC/b35Rh0
waIfrQn7PqFHHm1S3LSwnidP3PD1q1PF9YVuAeIsGLs0M9KD2Bzanq3VycdR6A5x0XwNg3ijWr0W
fiC8oJmSDBufjjiLGBNoalzpmY//tSxv7qA5OkoS3oHaOMR0KbWbKDhlPo2KiuldVuU/UYqo7RbF
0duzuhIo8DPYgcwoL8clLH7QAxqeWxHqHt1w6BNaHmvp5zbSvyheQPp+/Hrb3FK1dY59wfpwdqnd
IACzJFh28C68pGsQa4DVd5gKKfrVVlZH73NL3AXl0O1HC3zWoAvJ16o19F3uqX1l53Q+foMPIYsy
S6pBZ7kiKPqVWUEA4Jf4wWBDy7NHz3L8FH7fFid2CbH9z6AVRUGrCUNX4vSjlgZlTV9mV9bz9n3g
x19iYfBprxi3wTHR8/wxERT9XqzU2mk83dy1gvGGJy8Hnyc1sC6g/EtfpnsJbXdbeMxDHewVszg3
/0fal/a4rSNd/yIBpBZK+ip56cXdVifpm3S+COkkVyu177/+PeyZd2LTggnnwWBygclclbkVi1Wn
zjHsmwF2WNsTE9JFXIxoh2oNdGIjJeCx6cl0tU0TQXAwUgEW11yNeH6A4wtdQoARnx/SeHEhrUzz
JYAuaDR5+Y2stx8LhuAIq4WDAZYm6XBm44JE1QL+y9EfomebKOJkcf2dJ26hJCw43cDshlZD+Zns
pngjDzo4lmheARX2PcnJtqafeRShRfYT9AquH7q12xLeTMwT+gKBqjufLUjLxW4RNnPwqNtfd6Du
+Xr799HNa8GBoCaLJrTz7/e1ifpf1s0BOm67DYufF/05UTWBriw5dpeOGwYeRCTtzo3gETfZ9TBb
AQhzwi9p83p9DOufF6QVuOoRh8lzZEY909ATDYWT74V1nyBlf93Ayprj9/8xIP7+JEotjFZr8gIG
4Ar2jd5gFMPGdb7o1rCdQIg46NHmusXVIaGbHU10jiin6ecW48wZZ5LkFnKq2yTac8V1v3JRIoNm
QTxKnHq8M88/341DU7RNZ0OjCnri/vBSpH8xgFML0pRlQzWw1mrtoFh+ZSjWJIatWBTVGKTLvk8i
EEa2jR304ZbSLWk2reJsrFsA+hSU7viPLRbpZNmN0LBKZNXtIG4fkJots4OuIopcOd5YiD8mxE84
MaEVNZlbZN4Ap3Q9rglvaGbfi9fbd9OpFfErTqxYuaMvzYKBJOTOzve6Cg0htovkEyGcCIUACqJz
oFOk77usLIA6ze3Ain+w8gFU2VXyw3xrltvxaahmoJqARIUoN8gNCLQA4Y5TlHaw5G+t9tutbk9K
nH1fWvGq7imDv7WD0Bn8kWxbgClD81c1K27b9Qn7Mw5p2bsWEkXDgHGMdD+Yd2EM2eRd+O722+sL
v7q9cHdQA02Z5gVsHlon2oyEDws06z1H/5lzzEz/xi5GceFi0v4YkXxVHfZ6YTohC0jnfI25fgfK
0B/XxyHm43KD/TEhPebSWSeJMWoMzFT2Wz1ku6gYZvQZqRqq1twubkNwQQvFDYiLnR+UqYygrgT2
gEArvbneRCrK0ZVxgO8TOS8QGyOilB8o9QJF3GkeQKTm7i1+3/+yVRQCKyNAOUxQsaMwhhZj6arV
zXboRtABBj0ExX8miWJDrQ0AnMnUwX91IAqki4PVxIVCrIWbsAIwPq39uIFywZfrq305BhcWcPPB
lwgqS2kMDLxQBFLAetBO/mx47nB//fuXgxAMjEKaUXA/XuAiFijCQx4M6ekW3Z2AFmxLPdtHMbv5
kMMM5EAEfS4iXblG6QCnXzZU04N5Av5C2zH7hdNDl+118np9QJfH/NySmNAT/x53jGRlA0va9Nmt
HziA2hRgSuj8XrdzGQed2xETe2KnYqnGy9yFmgoIYUzj2Ne5V3XBZBSbpjl0t6Nk0F+CejnCbAO7
WT4tjtuYEVjW9MC2I+wCSGZHT5Cg9PTl0/VxrW24E0NyiqWcq9whwlAIleSp/94ACHfdwqXDBzwG
rEroKRKIHHlLj+jPBUlubYExtt4sZgYxn3R8r7pslwzZu76M367bWxkRcD9I3YpXyqWYmwayyKGn
0xTYo/0rZ3A1dnpzGUT4GChXoESKBL5MDkaN0gSpmjkFqfUp3pmxYk1WDilFYMTEwwdBqiHttQ5C
t3oc4fP216w/NPFTninWZHWOTixIUYtl93ziIfizwyzz+u7zrAru1gxAi1n4efwD/uz8uJDYsRND
L0DHC4X7qmPeEN2oQ4W7F0mBExNSEMwjh01oxoQGCyLHbtmMyA/moyLbspL4gRUIYzPkB8GjJi91
VM6GPvTYTUN7D4H4wvCKes+ifaT5OI7WvIVoAlMVOVZmD/U1SI0C9oVHoy5dNdHQ8KzpOqS69dF3
2h6tw7ffA7CARDrK3gCXyfi40Jxb2hsQNCiidycugPPaDNn++kFcyR9BuAvJWwjLifyno59vgjw3
wrwfUKupqqfZmncZWrRIwTyS30f9U1Q+5AO/r8qbA1lYRb0D6XvBLCPnc5HodeJJR5K9zSAEuww/
x9rcksL8DiKam9PgMIWeMETkqBAhG34+QD2xOCV9iaSre1cMv0f6rN1IrCp2+ZkJ6aSmWYXemr5G
vrXTNtk4P7VtptgLa7sNLAD4/bix8eCWYo5a47TOtAS5zXSIQAvWPetExd+6cn0isAQzDuo2iG/k
UlRcjMYi9KgDbXR33M2PvHZ8xkFIWYebkEIFO2lrhRtdHReKB0iLoF3l4uhmWopnfoHVMbrIs5Ch
/HV9f6+4aWwmJI4E8QSeEpKPK5kzJKwK56BMnkidQYY69Ybk9qsGvB/4OMJaQBhlRwpJCCdrI6T0
ctAJpc3ic9VDaWWazixIfnRuFy0dKCxgRZy3XtXFKv718/eL4D5z0beBlA5kz6QNXKG9Rm8srQti
q34oeWJ6KS1BHD8/16n+7EQ18zJqQoNElehZGxe6D5ELRacSiEglJ1pPcVPGfdEjhBr9Ng798XZs
EoaGBwXAs4gD4ATOj78Rstns57gPtG70rPYwa/tp9Ax3e32frd1BgtNXsJijTgxfc26nJBpAERrs
GKAA7MsdadkT0e6a7oE5yx3t4k1WFPvIWdCgqOgKXgmvDZFywEWLebzIKKNetWiRkfXQJXnVlszP
+4e5B7Itvx0chbk8MSTdFbPRiYR53gcLM8DAXHppDgLZ6xO5tiMMcI2hYZTgZSI3iKM8lNhplY8B
z79qGaBsirO6NlkIOcH5hJAHIFfJkeZ6P0VVhhJfzZ1dB19Ke3ZvRA7ULxSuTews+VCJqxsaDCjF
XbBCgSzYAtlzMQRj+2mJxm1W/Yg0FC/CaJdUb9dnbc3N4RECfCtevwJHcL77TJMzs+iw+/TYvmMT
2IZ4Wv7SCFGECytXBEoXf+xIO2BpBzpCF6IPkn9Z1D41P43v3Vg+1T//YhcgUWfj2qbAXTDJbXdl
ynOjmrogGzZgY1SpOK1Nl+AjQqUEIqmG3N8wZgkfirbtg37Ogwn9cGHdfLIdFbR9bS8D1YFtRuB7
kLc5XxUGoII+cobzksWb3xFVtYmvuW0kNcGdhc2MAqu86mWS0zEJ+4AUQZn+aw5fEcDT/lChHyv9
bhe765ts7ehgK6NOjvSmkNE9H46jGU2R5/AzYQvBwfitqX7yBYVjVbpghTLkgyXzf4bEvJ68490R
tW29FYb4s9GmG7OYDssS3hmseq2N3iNRdzSzcsfBVeOb+a80YhsssmIPrpTR8TMY8up4qIo2eenq
aEnlLB3B5VTo9ZPVdU9jUqCKS/zGYmj67zYd5xDFyA7tULgeYKN3iWN8+Ys5h69CMQQhzMXDvBqp
25Q9Dpzemx7P75zhxba/laFKivHDQ8jeynEFLgHQLeRjpb00sNyatBAexBqhYB0Vj+U8fanGAR2Q
zeiRmW14am6S4qvTRe9TD4k4i0MJfSn8hjg/dQJVt3J67h2UNKlgy82PNqfblqjYBNaOLnA/aBcw
IU+OF8T53uiLCCX3BBOSs7uyPmToAney24FlgnpUJA5AeokUnLTyyOK6FkCbc2CSp4Lu6Y/ri7ri
F5A2QtkGoDJQZ8vxYglV9R7MfRNEoVuv+mrNt4OM8WCEe8MlCogms8UknhygBYxkoVXg95dZ4tfI
hymJ+1ZcjwkdYQQ8HykWuamCkyyqSD1OgZYbvu1wpKNfuvmnYX2JyXs4Pzr157+YsxODwjmdDCmq
SjdzQrzxa+2gtbrn8G9/YwBJXXg4rLvs3VDjBL1iRKbAMreNu5n+YuPiFQpUMyJdIJhsaQB5bZnT
4rIhqKbQe3b01zpUVE1XAg5YwM61dYDk8diRpkjvnNKuyQDpl/Sbtri7bukSzwUwMivb2BsslTz2
yoVwavAjt3CyJqaZZF3S0CGwIdyTTzuQXvtV8pl0tz/hz+xIvmkqM7ttwJ0eZI77RGbnoYn7L7Hb
7K7vANVwpOCmoaNeFOMyBNGIhJv+zJovxfA2qVic1k6/BTEZ3CtCblPOHOoMBEh9iwgU2u+LdQhb
xZWx4iHRQwM+UNRZUMuRwWzlMqZVHfdTYM6D1+qAsAD60b5dn6u1QQj5HVAfIY4iMhU0M+f/Hsdi
SSB9+qksFdWJNQNI6SEfjfgGzUGSC3bjqiH52IxBHyO8bOP97b//9PNSgNk4Rp+WSzsG9bRZbD9T
RZhrZ/H0+9JZJAlwdsuI7zsm9IC9sNhT+lBV21FVclYYciW40tiUjKZo1g2MdtPk0NB7cWc/t5AB
Vbwy1w2h98bF4/ayRFA4naU5cTkGDAzQrpn4EVT8MvsTAYv91Cu219oehuYKXk4gurpk1B1LDf97
MmH1l7cq++yQQ2UqnIpYASngwfvifybkiUPXQju5zjAGS5vsQXU2dWgM9JvyMa8OjCXeqNoSa+7l
1KDkxZrCpG22wCAbfvD8cUwOZf2WU8UlsD5zQhsHNcRLRmBttk1gZckYaC4uZbQvmTG4tNFy8hfn
B5fN/zcjnR/UuMMcWGBsu3KzWAiRkv7+uoXV9UGfB/JR6A1HE/f5bQbFBjo1ERxA3ZDxEXCE+glp
3twP9aZ4tCebIstGhju7nd27OJutu+vm1+YRwT9Sk0BnX1KIWnOG/P6EtuQy/EzJgzFtBlVfpcqE
2DAn12dbogMXAF0S0PJtzqINdT+7aJW4Po41P/qBZgSgUb/EmbOpLhhvdRQR7Ld20xNFKLtWPwCy
F62uYpYumQ+dcJzDaunRWw2EnlV7kNwo+sOc/5yt1CvZDxM0uXZyO7jKRfsjij3oZgHpspw3LI0Y
Yir6QoIODHM+bqP8eWLmcFwqTUXoLrP3i+y+aLWEcCVoBEAJI5bxdJk0QI7JhDKMM8y7toUowQvS
/Tukln2r2XR08XM4XmNsvQbJZQ0SH+SBQUli3BY89Ez6Xo2HrvhJenQPZfd1rVLIoGsnBU0wojyA
aPwi9ehU7lw0BlqVFnMfdrZfhvRo9MzHsxmksQcz2aPXFZEpGAB/WOZ9Vr/g8PrmhLDAeBmGewQk
mypXpax1cUBlBwuydWQnDKAZcJFL82YXYQZFRyJe8SY/uInjdeSOaOMLL9+1In1h/ba2So/bh6l+
Ssr3JeaA9g5etTT70HAf+r7ytCaC7PVx7NMXp6V+1I4Kf7m+vJg+AYNA66qcOmuzAgK1FMtbp/+4
TuzNyzPpPi11vYMakF9BCoiH28a8D9ufZnHgxkNVBPEU4zFebHTabJuc+ZYNnZcy9JClf2Hpy/UT
vOImRMuDyMsL8dSPXuCT/Rc2zjiFHL0PQ9vOn2bQeR+EzMeWFbMK0SC8trRkyHeg7UeEpsDSS0uW
RoNmNS2WrNLa6pC10Duc0mF+sOah9Z2lar84WV99ajRXU3j7VcsfFJpIXiK6EHv8ZJCWnlk0RY0l
GB0whTGyofNzOz8XTbQbQXaxNLe6ReTJkf0D2Ak4ffuiAFnQLDWrlHdB4jzq8+O/15fs4qrH1yEy
IfY9KkI4WuejmRfNHElGUU8pLdcv+iz2gM/tfSjgJnfgC40UHR8XW0SyJ98kY621ozt2wQg6yimP
da8gQCQgO6eYtosgUBgSlSJko4TigXQpC6Bm1o1TH9B6YD44151HdD8YnqMlr/oQz3vMtwqntDqZ
gscOLS2o4Fz4ejfvucHMLqDToTUhwJc+LuVre/ODQwztxIwU0SCi6AZ9ghmjsDbEzLx4eru+K1ZW
CUU8nC6RlsHmkPZ4y4y8onRpAnuJ/+mXOv9UVAv1DTek365bWpkytGRBxRedkQL7Ip1jhzNgHZMC
lkL2A3xTR4279+GYb4e8V3E+rozKBPAfaDuEKwChS6MqkoXaUW3V6Md7KfuXPL8n9pfrw1GYkPMM
6Ce1U17CBNUeWkim1fR5VPX7rtrQweDDcHBF/uf8yHLUN+OkDqugTewRuRI+bCua5888XGzFIVpZ
HbgE2xEivWgslveBHtWz25VVg2LudnHureWuHe6m/P36pK0cVYAF0L0soOEIZKU9wMMKCTqWNoE7
cIt7ZUenu16D7ARFKuWx7OL8jvVLogB2XCbNP+4oQSmLSjLypJKHCGfeJ0aEweXDA9o2qvCxso82
xXk9mqi3dN+y5BjW99xRHC5TvrqEXZBvoxyCZ8BF1mPp83HW9LIJWJdl91DRXXzHdlQh+2W4C54L
HGHUk0UnIqKa821S21ClH9lSBlHffcmp/nXQqT8Y0SYErTjgLtkm7qsNra3Zd6Ecen1JL/eoDrAW
OIGRNLLwvJOOGg1BQzmRkQdROmwyEoHjg3i3syWhG/nEinzaTIOXdUQWHrgFeR2RBwsXZ3t9IOKH
nsUZkgnpsMUWA5ffSHnA+L9z+alHpRp8L3uzf+qj71Uc2DcjdCSDUmovrgxdw4OBB7Hhu9T2tFtV
jHA3YdZw3LAt0HILUfjzjbG4Vd06HSyU/zaPueJUXW7u849LPz/tnMLJZnw80x9nuhnCT9fX49Ij
nX9fOrQgyJ+g/ID10JyH+svM7nh6Z1Z3142s7l6GBBKku/EnlS7YiLlaZLUGD1L7IWoOc/zILEVx
f2WeRF4VvRdC4ctyxDhPosi2cIuMpTEPCJgbvSFVbNv1z6OeC6gPsD4yYrpJS5MZWsaDCeqduu0t
sSqtcum04VcEq+Z/LYhfcDIArg8DEH+cB7nOdlMO18Ljuyq195SFh3nminVfGxBAvyhGAf6NgFjy
ZnHSs7JF+SnoSscbjQyq2v71Rb+s5cJJIo0r3qWgLruIGElYOmM6TRhRFj5ObvItWvghtHrwW5NH
rdP8juV7k/YPMdW2dJn8qS6fEtYpHlFic0ke5+xnSBMLyePWLTPCg8UaMj9JpiNQo9u27PY2mPQA
uf+dNIviSrpkYf4YO1o9EVOASuSCSgCkvo7WDjywBjuY3PwubpMDhAJ2DThZ54VvIYjyNMWzR91q
Y7SLn00pasjpMQbzLGmybY1+Ze/6gqycQgqBSGg4WgCuX9whfe+2bNFJHtC5AbAiABH/Jq9UBcgV
Bw8rLmppFhW86dLG6uwScl62nQOSdJgdKDAc4/RTXDC/ajKvGz812T/Xh7VqEC8SMDeJPmQZCoH2
G23hQ8oDqCzaQ+vF8662XS+JnxrT9tqKIJOQ3e7QQGwPsXOozax0y2hauQxpB3dg1Hd9vp1phD5v
RXpidbn+2JCh/1GJx0/HMK4Y6TQnhoXke7KoBLRWrAgKRiA/0QMgEjbnbsdZkIVl3C6CqPg61V8z
/prpr9cXaMXVnJmQDmCymHZGR6sIenL3W3f317+uGoD4+xO/2eEwhaTBAGL9wAD0hQSYlvYKX7Zy
S54NQbpdykFPqVHDSEe/doTvDZ6BY2v2IxWHr8qQdHrqpmkm3HFFYPVebGwiwAize26otq9YVckn
no1HupDNhBlLVsAMW3o/y37ZOdQqLYiOxjukv7d2/m7XyB1Ctc4Z633Bco/xfTFCQ7k8ur3m54h+
yYHwxWPaoV4gR1e+4XHjj4PtuW52N2fj1tFrbwIPcXGv852edF8WOu8Wdws5Ec/Vf4M4xCuyrzmk
lAu9QEprU9t0E81kk0Kzy7F+keGfrIi8LP00k/cJiY2u1IFoeHXjJ0JVt+/KHsVRQ2ZDlNAv5cqS
YYKcOS8qgTFgerltrVQx5+sWBLumLprl5WRjac1FxaysCnQ6+aODHkEVEHXlJGAMfyxIoWKEfu+5
tJMqKOmXIdwn01dL214/bKpBSN6i7wbbdZq8CqjzruuHpthc//7K9j8bgrB/cpiHriEVyfD9kTzl
IzCz9/OyizrFaRa7W9r9Z1Ykl0GY1U+mjqWwDfaIxJYXhXvEQh6rdpo2bt3+/fqoVu2BHRE6fsiU
XKjX04zkGtH1Egh+7ldR7tllQNiuGsONrj1GN3foW4BU43ZCaw8obYAeO59ECxkTsxvDMpgW49Fs
33J+cwldWEDtH6SdUJsGJPDcwqwbeIZGVYVH/SG1vU4FSVvdZiffl0bQzaRDF2yJ02h9M/P3MlME
v6vbTFBWCo4WvKcld27k/TLVjY4NAIGdsv+U6P/kNYoNKnC9yo7kzc0RAXASUtiBh0vsfl/3j6Hz
vKhUr1Y3GAOJBZYboZ2MQNfSNgMBDquCjHmo/rTLXUG9Kv2qlf6iauNd9TIntqQjSnliuFGJuQtn
Z1fxZdMP2f3QOrcHq4Jt8n9Dks5osVTcSXQMSQv3TmV5U7HpUhWlvbQ+qJlZgBoD7wc0Czp6ZeBX
kc51NHSuebSMYd50Rm0862Yy7yHjWxziqa9vpMv5j0GQy2BguGYuyIHRZK0tNQpSRz3fMKKjt/5G
D/1hQUh2C+ohPLTl+kNGHRqBhNY8VrHxQmeUs7RC4T7lhof/2EB4DwsIgYFkPD/+AwSqwrqzjGNc
WQuIIczpZ8kLaw+mnt6nQ2c9WtkIWZm41kEcDgC0FcLVRY5VK36JXGjEL3GgJAdyb9TGUM6ReaZQ
ZZyN3G3aIEGJvtQLFBELrw7TbTx9bcLHJdrT8NvAvodVCujw3eigqzr97AyvSxd71OZ+DuDHaP47
5dM9ByFUVT+ZgyJ1Jw75yW0jZksXSCYXqgPQeJJ7hePMtPMqsuhxLiH0G3uN22/KaNu6G5Pcdj3/
15TAZdnwzDB8vjBtY+IpaZioATMwVr5QFTj2I1EjjQWAaDQ942i6gGZJBlA1K+OqaOixIRl/IKlZ
76x+GF5C1tEtgMTG7PUtTxoPcq8Eue2RPaSzQ3dtGemeqc3WwVrcbtcgmn6e+NxsSyuOvkTMTnZV
jVD+Nicibw8Z6NM65dCxvmuDqt1W2qa077pMMeVixOczcrYDZQKhODd4hcp1C1aDr2WC92DqtSpU
vMqGdN7suTHjxsAwoP+ol9+50XmDCuEvXSH/nSqQpCMKRvHAEn9/Enlp85wOfZ22oC2Px+eZE+2Y
Ip3v9e4IXculNDbToL3OPG/urgdHl4NDjkA0aaPx8KMh+dxw2M6t0YSGcTSt3VI9IN5TSuJI4YQ4
COJ9ixI/igSCCubcxJKgUJujBndMh30Zb2bVG1qufAgD6BUQ4FtRx0bUdW4A+p9zU1F7OEJrooVi
b1i/Qo4wzj23rLJPRhbrX5aK/ZznsNwNfKJ7cFR0zynj4NUp3VDFIrHmoNFChdZKMNFg0DJuhXS2
Nra1Nh5TM+s3VU/ybeEMTgOYyuTcNzO0viHMGm+c2O0/o6lI88autRAG292NNUIxNWc/RQq1LOgx
6zXJpuPS3GvuLjIOhqqksLK88K2I5cD8AXSt3DeWzm08jw1MzMWzMSeeNrxf36IrYcKpATnczZY0
oqSAAeszSBU78w4VJndUnAPFKGwp5tWtXhunDEY010sbEMHe7AvFDfS/WbIlJ8JmLLGeFdPRId95
ErB4X6gElKRM3MdaCwvghBMnQc4lxWEHsuGRdMcmn0cTgk2cjx6gesWvmrnRT9YmEeQ/3cWf7FJf
PERaKintS2eCR4kAJ0MBD0UAuUxmoP0hTjqjP06j3vtuFB1pY6OKFZY3z+aZIblSNi/LYmWh3h81
uqHVZs53E1MEN5dxAyJA1AOQKsCALuqNlsknPCBAEDvOHhLXBUeH7K4zX3pV7mPFXZxbknx/NS5d
uRhJd3T1f+iyteLHdnrVi52FPEzWbmq2T7qHHO0214/V5Y4/Nyt5TfA/9RA+h9nUsJZ7HjPrASVk
FZh0xQoUesGQB1S8KHWJLXNysREaJ+ZA6/4IeVNvSb9y1XP70juAZ+TEgOTheNRMS5O3/XHOtNrP
Km3wE4gHvGo8G8GpYKhUDy9PGcJ7irc3Dhp4lmWJY8eBTl2WdRjQa/hKuQ812gyAP98o9s2NhPI4
0QLdASif6G4H24k0eckE8ZnFzvRjiYd+vY9VelYrc4eaF+pPeEzgCpXLatWY8dI2K/04toc03bm2
T9vd/H59n604BXRlozALNjB0j8n3g1bSaClwTx5nclenj1zfKLlYFSbkG6KNCIppDODLLMc7w08A
tTAVp0VlQrof5pZ3hcsFvnN6zL4P6X2j6ildsYDONB24eBN/XHC5QnBPK426WI4Zac1NkWf3hQ54
K7NUrJirhqCGAporwWQml4gyPdfcNJuXo9NU94uuPw4RT7x0ZqrgY8WFClpn5KiAv8CpMc7Pfm+1
ERhKW4wombbO8tqS0NeT4smMK3X6VXjJ85cAHl1CDgzyDwhoL955YdyOpeGWAUtTLzL+tcKXqfvG
+vukDH27vjFBgqN5Zk4uDw19spS8hrl++c7y+xJqryB4v/XknNuQ9twyF1Nu6VoZFNpTXtyZ4+f4
RsW8i2Ho50s0QQ+xiGMkKzXrXmTF20lx+i/9//kYpD2QMlp3Oo2rYB7SPWiwQ4hUXJ+lSycGDyaS
DwL8AeyT/LzQB5aaHI8/exqJN6PXLoqM0YsqexeaKKxct7YynjNr0mVtduHUDk2dBAkbt7aTPseW
ssVzZSujzwdJKvEiA1ZWupmHfoA0QWLHwcw3pQP08YuV+j3x6vZljl6vj+fSGQB6iahdEEGiV1jG
ePaiGb+O7QTADeLZ7KGpIs9Wuba1SRMuACRRoOhAJHC+y8wh7luzGZIA4sefLZWQx+oQTr4u7WGC
5p42pfg66HteZmd+pqX2HJLwRpI7cVYAHQXGBZ0IJjBvUtq9SOa2nEaaBDTeT+ljlN+nRepl2mMz
bxpbASxe2wOnxqQpi+vB6O2W4KVgvo3WkSyap+eJn0XggbV+h22sCHfXJ/HP4KRJRJMvWr8YBpcN
bBOGkZciPZeo4NLrGwFRNYrdALrLu42DVzFCyJOgh7zJXqu0bh5sraeKPb1mBbAANI8A+YFnqRjr
ScyZVL0em1aYBNb0uZ981/52/cyovi+FnIsRdrxIkjTgOnnR+VuX6/9ct7C2GqcjkHwaKY3JsClG
EPF7kt5VZJ+UCsTW5eUM/g2hzImgA75GLlrYQ1JPfMCCN92XrngUVHfc1D0GuRWzvZG/5uPonBoT
M3qyIo6l4QWfYDcTNm7m0vHnn9cnbO24nBqQlhwUe/YYJXoShNrnydpE6YRCeOHxCjJTceIlmgId
srYFQFEAzDICKZA3Sfb0cKYF3p9xED7Mb0o6TdXXpQ2mk65MsnyIA0MzveeqVgWza2t/+uul7dUt
fB6pi1+f9IiV+i2ymhn5MUTH27MeKPCcTJNYtpN1X8yCo0kKho6j9tPZafmP68uumijppky1wk5S
E98H82A9+Gx7/fNrxxApPCgrQCPoMoC1y8KaDSeP0alqb9D5tilaYA8NlYbp2nLgEYs8A7osEMpI
m2mco8iJhjgOUmfvug+UfDLouNd0w5/SX9dHtHJOUDdASxN2Lmgb5dCiTKGRHBpzFBQo6sXhuJs7
/YFM7SutIHxvkHtQK6aKkGllFiGJBgpAJERFxUoaHg0LUteuGwVatNHenXZvqYqiK9tAqI6ggoii
JYIM6bLMuNOBoa8BtM6KXjmYeMiiqCKtWACiXjT6AeEGkKh0Ig1DG7XELKMgTB6iB3dSOOPLKUJc
9EHwg70G8mTpQOpT4mjM1PqgoszToqn2HWf4Eukq1jfxM88fSbDDBNRGtA+78ovM5JyNug0GhDJz
jGc+FcMGeezaC6fS3jf6oOrx+0jEXRoUTD5U8CXJJJfWQgbSTNEQJLbjhUbpxXTrdD8T+9BVxyaa
tlq3+B3dXd/ll6uFByDBVkO1DBU/GYKR97hATWsc0Hq7QNatOMYx3143sZK1EzYgVIWXB8C1ci+J
o892MifTEOTF4EUaGBpLn1Z3ZVmKjjO/L0oviRxvQgeuyTVFtPZRM5HnFY9dwQdmQ1FdRl1CSqmr
0TbTBU7HnqYEHHeNs6GsAGtw+sDivvTAXuTVhrGdCzJ5UYO0JePa1oQGrl1Vv6vExP+dbNAUq/Aw
a1sZ3WJotBKlSrzFz12+1s68XKy6CyJiaD63Uusxjh3Ha8PGVczC2m4WpWdkyPDuRzh5bip1jLwF
DU8LYdJNGYM5ZNnlwOir5I3WdhM8F6igRMX9gqApdvo80VK9DTib7sucfqJaroj21yaN6R/ldDTE
Aqt0PpLYHhrCYjRFatYWLVfe0GZeXiq27No4To1IXhJayw1yWHkXuPlh0J9UIM3LxKgoI2IdbGQq
QZ0rLzzpKIrTOrjDLMfr49/ohvSW5Edp2vuavNA8aJxIcbOsjujEpBRe8MV254pQQf1IwQdGv3BD
pZStMiFFGAAZhyB7w6jI8kSth+JG0SNExmezxqSVr8LeDFmK70fFb278rFS6gKu/H1lXnEb07KMv
7HxndTikrUkycN44o5+iVapQdcGvWsB6I72LeBiUAOcW8pxYNZvtPkibF9cPy9tklT4mCGz/aHEU
mHZgpM8/T9vGNuPa6JHXS+64ibarBk2w8XDgefgaG+mPjBobhW8Xky57V9HsJcgv0E8nO5YkMlnc
chc2s707fYOAGlo4vCwyvTGJtkn3ltXNndnsr5tdm0jB8QnaRfRsIBdzPtKR2TElKQERXH6Mf0zz
y//t88L8SSwez+jz7t0F5xN44e5H1ipapdZ8GGIjEwyfyPdetPN3go7TWHAY9eafBM2uvTV5Sn2U
1YDi1IqUpwCmsKczxSSFzpz/yDXTvOdhZH2p60Z7Lhda+AxSmB6Q+m+J28ZH3Zj5bQRJHztS0Iri
ikMUfaGuZxZQ7+sWkEtm5uDlO0tT4XzWZ/J/BmTcjDPYpR3laNos2SbVN7qz/6u9djIGGTej2VFC
pgmnyuySrd5qm+r37bvt1IC0Tkj2QV6xxhg6+916D42/+Twa/nBbIr9zwZvcpEmnLRba4aM7quPm
d1R53rXYQkQvBrXBYg2mgvPTYltZQjV3xmGM36I52nIn2zP93mgU5E5rh96B3Ajgwh98HdL9wkYo
+9U9vCcJn5MHUv2F9zz5vKw/a0Am7j/ekzj8oR/zfau7R5bpW1LNz5GF7iCQ1P3FyhuAp6HZXvCV
SjeamxdAqBVwnu5d0nIEZapbX0y95J3BPAN9TfA8oO1Pfk9CazgE9YcLuK1N0PLwkjb3fV3fkx40
IMXfYNjIR6kM7yUMR9oHbbWM2hC2deCWJjjEhj3Rp0NRqTIya34NWfg/ADBpH+iVq1msS9rA5qlf
m2gCfXaLbhvnupeagQ390CpY4m83LxUaBBG0gUHog+XkfJPHed0U1IJRswAw8pFWv65/f+UQgW3B
FhppDl4ElnTljAOuHL0HWDnNWz+pv7cG8yZtNyT/RzvCoZ5cbV1EnTGiRhWY5o4wj7ND4oIYS5Hz
W3HLaK2DUovAmyE6kOLnyrBCXtdjFTS931X3+bINVUxll+kZBxkGgE5AToqGXRnaq+mm0bQhtnYO
ijeLfnLKI3iYp+afuLxPVJjDFddzZkyKN8KU5GRxYMycvYr6ma5wBGvn9HQw0uqbc/L/OPvS3sZx
ZutfRED78lWSl8RJ7KQ708sXIj3dLZHad4q//h7mfe8dWxYsJHhmeYAeqEyyWFWs5Zw0Zj2+r1fP
fv5jqvdx+7s1EhQwVp5PS3qG7gVAVeIhqMLEy/MHHVBlUF9rT2by5rI2LFAv43ZkNv/e1uelHYPP
VyE7uruv9NmohAAkUNueaEeCoE8/CMGuIgsURqBgAHlG8W8OOITBXEuWPp9Ow3dDP7Dy7sM/H1k4
NGyrt8A140gKxRsLpwRbwkPi/HStb5/4/HtKHG3W12ybrENcW3FfnGL2rWYceE6fEQA3iYkR9Elc
IVwIZGI8XQK9dwAaHSEb0a6aYWVmZ74FnAgADAcULUZrzJkZ9vTMEXkLrNiy9/Uts5ovNW2/mUn9
JAY3dBlwPfvmgU4kQMHxoBXe7wmJLU/gZVDKPQenipE59yxvfleWA2jwNdbXBQ08/33WzLkmsaaT
ITGHk4VcmlZVwVpL0JIAVJ2VY4WNQ87u8ipZnesIUU3DySVukKJntUtXTnHBLKC6/R4/o63pKp3C
6zIf+4YMGH4EBs9k11+8Pt/XdRe4SYpevlZEt/VywTpAIMB/dV8NRM9joNYwiswf2HiiDeiI2l7+
Gr3aDRlGO0U7/r0tbGn/3nOrAAACicI7ZNyZK4qNKklBOgteDdBPP/jliqVb8EFYh2JnADYeEJOV
+LPPm9SugDnqAdi+2hR8O5LIWst4LG2XmpFEclGB18zdnGlWnZeDc+Y0TfrRTfLnno+hAEmDKNeS
qIuigHuG1nDNuB6c4i3xMBOfDydu8e+1ZJgxyr56wtt3/drM7eK5wG+jBw00a1dYbjHSknTSADHc
VlmwqfCP2+e+FMAp5B2kg1XTN7IGlyfjWzAAtB/HU1oCKkvrx0eh1Y+6Ge/rxJB3mMjYDnr6ZHNz
N2X5x9/2IMOCbiOW05CNniXC0jIbUe1VyMPGs2O/8BVPvqR1qAOgkocI2AT4++XaMpdrTT5O4wl0
x0GZvGnWkX6QNe7d9ymOJdgduEG0alzKGJq2mPCGBwZ050S/CNLZtw9oSdfOvz97kFYSuSsf3PBI
T/A72eWAzUzfxnT46qNWfFvUkq5hnF9/h2hXQ0eXSymrPoul5OPJJm9DujfW5j8XjwOJaFUxwuDG
3ElhpFFoXuvjhvYPRnMw2bFvP6FQKtf9/0XM/QxJmsafUogofA4gW0D9r6jU0nEoeg7gcOMFAp2a
7dFEdCI6ZzrZdOvlT5MBYLG9tr99EEsbhYlM1EjQDWKib+tSSJw64Kbr+unUG89G/Qy44Wat+Wjp
rGHldQXggNv/bhbODLLeTHUJPs/pBBw+Evbiy+0VLJWZ8HyCPf5/o3bz9KcAuuggsxoQo26dfx/R
ghpllguGPVabgdbJYoO893TfydSJxqGoorxo6udG+PrK/VlYKFBY0cDlK8o6sJ5c7mVRmROGkg0J
+BLk2PwuyJvN7bUuxF4XEmZGTPTtCNJCSKibbduEMflC9YcUIU4f5OnDqK0saGGaDp22ZyuaqWBC
0A9HuQ14z7gNu+mblptb137yUhrYyZYmSVhOL3E3bUF9EdbmhiUtoLdpoNm7eBC7IjuV2lrHwcK1
wCsG8bOHYilGpma77ILD2mJaBY9olA+5W+4753tNC/RlZv/c3u2l80SUrqA4MfwO3PrL84ReaXZu
gcKma4bQzjcW61fM4MLte2cRAtY+2JiuOowSH6iLsYtYJSYekCMeM/KkNeXKKS4sA/hzCtUBLxoA
Q82WMZotgqUW9Q3B37KgHL5/eJcuPj/TSS4Kl7sZG9BXFIftrszWXOvS70ewZaPAgZD7qvejEYOw
Wel3p3YK+Vb/IBGS8qqAR/vv80rfzsyTyyeT1RU+HwPsSDuCoHnlkNd+/2z/swqsYVVGAecqvWD6
IflagWxBi1DoVkjGHnoG9fkBaxZSVKNIAN6ehMILeHHoxEpCf1EE0L+QzQdkEl6ul5s0CbMcpxSP
vqZiuwJ2FQjS5Scy1qjWIz4E26+DvvvZy20CJRWzWQwaFTtMgmJtKnzpHM4/Pwuf4s7KJumT8aTH
UVmEn7lmqB0bIFBBUR8DKZdblA1ur41GigCzA8gi/l6JN5aOAIl2cNErjMeryWY3KSUaxWxxKoYQ
fJRtHsqPD/+jYoOsmmtgIEEVXS+XMCSCpu4okZ6w9WDjI0j/sKlw8HAGc5oyReizmX3fi61+cDpx
MkTYk4AnK1qqTM0sNYGhN9SbQBUNZAFXacDZVcaT0OEiwwnT+FGaXVCZTWiyR688cAxVpWKlnLfg
iS7EzbYL+WJQklI64mKHv7S3Fujgzmd2DEBocMLIsF+NUmVDM2gAZh5PXbaV+S55vX0gC/EEJtxw
2xRQCt5FM53thgKDr0WNAxc6OSBx6O7TxGv/GLKyQoA3kCQgUx4fYlk6G5nWyUpT1/WVRJoN7xkF
06JA4mcHlvrEpELlakb2R9MDAYz+2wtcEzA7orzvOpsSA8mg58k4JOLuE58HJZnK3sM5zWuEha4j
+kzxjHFHVFasb4a9otHq911qNDboTIBxqdE94HFH6iExYzVbMWwafhTG7jNrcBChq/5Abd6UMrKk
9rrGA4FR/RSTox3d/vzSCpCmxzsJ2O3oq5sZdWLZ3ZgP5QAIZvYgBoy2I1xnyJuJD+d9kFNQqgzu
L9CNzl/HTYMGVQDE96dcKzduznYa/hbTWkJmQaOATmjjxAFiouj3Lk/En1pWWAng07ujA4AsQ1tL
Lq0JmIULHTfANZ2ZEACyu9GjQFlbUar3R91MqxAnIMGNwAe0wPOAYYi7pOl9iOBlspns58r+mrV/
7fF7Pu01qw/irg6mLg2rNgv6qYkm2myyj7fdIGJBt4qObK3qhpg5AySgCjJ5lXck9Rh4Xh069kpl
d0H18KK1FfKism/zoMVw+1b0fecejcoMzL7ZFKXxYoMa4baGLxwY0lrofUbcgrnE+UK0sfetKqvd
Y27boZ7XYSa6j5sxPJ1NMJJj6AlpplnoYlEP/MM+9465UwVlboaZtlK5W1oEEnMwYxhwAuTUTILJ
/FEjOvPVLLcaCxk+bukRuv/3/Zkhc0lJbX/g/tGawi6L2m8fP4Pzz8+UiWnuME4dPj9WociLkHlr
Ve7FDXKBba3YuhVI2uW9r+NurDJgwxybPA/zHP17a7OgaxJmvqpppnKsDUhIimf5D57Zt7foOjiC
jwWfI/CQUD7DM2G2AKNqC48m+HzDHycL/MU18wfAIzr/Mq/fN6DN0K3PrOlc6GzX0GOMueMm9Y+i
5iEw5sJibTJg6ZKfS5jtWpcazeTbkCCzbcxD1t6xj4etqMGoMUOAZ6OPdn43RMLTtkUJ/ziZWmBr
aBz+cKIB5wJjDMg43Ya/n/sUs0R01FP3OIal+NrFX26f/HWcevn5mUep7FHaxoDPF8Ae4WKf2MAy
ukvX5n0X9BfDcRj5V+gagPabXXEWm2Y2Wjk9glfVYE928XZ7GWvfnylwKQv0sSK7d5TASa+35sff
h3jRoMMYqR4kdq6680BNBk8kG3p0xQsPcv7h99vl52fbw2NkMYoBnwdCS98HnozMj0ejFwuYbVA2
2Jkle0jAbES/yT4+MoAFIGxArgHKinmxSwMyIFPGC7ej8HNacGel2oqTW1BTBQ2ImAT/AlTRzAV5
jGi0EA2B/SuaoIjtKC+LU9uZAapDK8Hioiz0EChvilrk/LGuOywDEtmIcNf/1fY/bPPLYPwga+0w
SxoLp/2/UuYJDQNMD2ObQ4r08sgZfJSjP3Hk8Ee4dLDteCjM7KvA3AQz+5EeIyfvQ69bAyJdXsF/
359Z16lKbC3xBgoElCSID6b8hIOwFNQpBpPQEIeOhUulwjgRSQdMSRwL8uYlbyy6bTMWvMP55+dk
6lZrtXRMYbp1ccjsX7H9yyAr0fTSFinqRHRCAqsevReXK2izrmrNoaLHLClBy6U9xkC3vb0KZaBn
8Toql8BsQAc5tspRP+Esr2Fkbm0Uie8f6xRTQdKNw9zRN3bp71wj3gJd8IOwoMiJKuw8lJ7gn1E1
necFhN3b8aBjTTqxwhaMsx7w983iVCcrYefiyv4TNK8NyVxk/SAgiLAXY3xOyjYyOzCrjf6R0DUD
v3TpFRPgO6IHJshmumY4pJwsHcpsdhtnM+wzeZjc37ePakkbFCckuuCUWZk/d2sa9wCMQxAnM46M
Dfji4t1tCQtbhsF6hCMqTXo9rtBTk2skK52j6b3yel8DoS1JvnPCArtcEbWwGIgCmZaCpHOBX3+p
d2WfenFTDM6xf/SML/YakerCeaB6iq1CW5pzzXPW1h6JecNdgJvqEcv/zYvy3hvBCVSteJZ3NZpd
IEeZF4Vo+j6LdrkQw+3MzKtG5yiGcgoKyQ9pUtz3jhMlqfglxlG7w76+GvYYjU6xuX1gS8vEUCdy
eABEuYb/j4tsArh44h4HUdwn1j558sttnPsft0PgbEL6WYVf1/lh9EhbTV9CTK/v4k3fr+jC4h6e
f3+mDPYokGGhOK0GUMGp2Nnt3aidtOm+rKsgzqtg6Pd0DblkwX5fLEpdhjPLJ1un5LTBosjR8f9B
G9n4z+3DWbhNFwJmQQ3yYYIMJgSIfgq1FG2rSE4lFQvQ3oj///W2tIULBRoetM0pLjIM4s5CHO40
NNEdXCjCjg75WbO1fOfScoAdYaFQYAI9Yp7yKArhlZinJABKc4KKvtrxGNi22OpZsU3Tent7OUun
cy5tphIpp16HRyU5xobeg8ob4+VxegB87Mq2LclBRIiWUqB9KVqySy3Ii4RqGbXJsWrkXV+1DwyD
5mm2Vl1f2jx0l2I8Dz4WMzqzVGXtm6OMGyzHYFlAMTd6RBoEBNkYAFkxSAt6gG5vpLgQMOA9Pu+E
Is6YZq1FAF9j1ci2han/48MnA0Q0QNZgIBu90pba0bN70/uZy0or949xFtl+UEwbfdrdFrG0hnMR
s8N3i9qwWVUgo/OcOEBWXtGthc8DsEZN4KNOdI2DosmaWH3peUcg/901ZbXJ82QlP6j8/cwroFyH
QhdCK8VbNnsvSYSeYkjwoPEtEvrWa+U8l87W9DH+9ZO2T+3qWMbSms4Fqj8/OxVWSuFbJgR239s4
C+EDVvRq4aKA6BimCTVtAOzPr3+Mh36ldQVgEgBRQvZ+GhBzJZmwtAYUCUGrjDob+txmQdQw8rEY
TRNj/vfSRd/H/rZWLdxBIOAhzkXEgen0+YQfXn25jDs9PommMMO+84I6Eftq+E3MSg3Mya+35S0t
R2Xx1XARgAvmpqXWRSvQMpSA2/UAnlzj7hOfBxiCmvSBpZxjpqIozITVN2CNc/+Ijgf+ys9fOnB8
9/++b1xq1ETzPB4oWOnSaphCZ6oiRoeN1llteHsha4Jmd6UsgB9R51gICoNdFuZZ2A4rIhZAijE+
pEiZ0VarWKlmqmVIx2NuC5CPUsTb1q0e8hTkRcKMcs94yAo3C1AOizCKVAcFiheJ7iMTO2GI//ZS
3zOhc7tw9jvmjxIex70pBxqfLJe0x9ZM7XIDkr5n8KEDqziz0w2KDtXBEgjCvc7+nsVOd5BArw2q
ZjJ+a6DOvP2LlgzV+Q+a+b86jWXqltgYOK+tVidBl30FdnIcnwwFdoVW/1GuPMzmxN3qCYhOVpTM
dcVte4UZVyKaLFwHF8PHyQP94ifaiwJXr78IDPsHVjW0O3csq1D36njbp34VGCVzQ9n3Q1A3uYi0
tqojFvcswoPWijhn2QGFpWbrW2tDWtcnBgRngOgBQ0V1p2AK7fIaNNSPTdJM9Ei7qkFfhK4/08T9
Y5Wk2LVT429ZkzUB1eMy0tzm70CKHxhYi/fSnewjCNvF6+0DU77vSoPwXFd9xqC7mefaO84xdQ+k
3xMI5p7tbHzJJDvGdhr5frWSyVq8mGeilIE78yn6EDsp6Xhyql0T4ddbgg49mq5czSUrqYoG6BFA
ew6aGC+FuJPU4rGV9NgWRmhn+7JY81xrEmbRBKHCpuBqoMehPw3Thnv/3D6Rte8rv3O2TV2T8iRz
8H3tT84je1hxW2ufnz0jJs0B+GmDzxcU+fvQqlYed0sKdX4AMwV3Wq5puafT4+gc2mzadRYNU/6c
WWswG0v+FyP9yO6iiRVFD7XQs30qKK9yw6P0aNNH4t+NOo+8Xg/qFOjEa3AYi7KgURh0Qd4XnaaX
spgpNCTELYJFJY9+gsGh6rnqJmDS6xvDXSlALu6gAiVUfaOAWp7tYFVnmg/bTY4AeNqAXX1TWfRb
UpLfY1zvbuvaoig87wB9DHjiq4wgG+q+YJaGRHnLQjN+MNppY8QPGVvr11oTpP787LBGGyCYpoQg
I7tn4BbJurvS7gBevuIMlmyMjxZYNNOjA/Pq2VqBrMnyB2SZJUnuqpw/xpO9b6d45YgWOrnRCHsm
Z6YQY483E/V7VYHxvyYpexsZxqt6w9+YuXwkzAhLt92WrbntNG3Xmfn32we3pJA4NzCEweOhVj3z
s7FNsgKlDzwI0iEoqjEgFVj0yGuGXGHx5bas99Tz3EecC5sttnQE6OImhx7jwum3mWXFiC3c3xX3
+nuTDmxXV50TmjXTQmLqmGMrAAa19xtlvqBRgTF0ZTCi52bjTkb5myXuN6LnB486CBFk+0AdIw/8
KTMebB0VdzBY8G2XETsYNOBWlpg4CgkCl8CWnR/lCGgAh1/EL06a0ruqbfxDPoET08+B3QRKDj8s
0pbuG432iMIs+pQUHFAmk+4f/Dh/q1LRHCS6rSLgPvDdKCwPhKHpeFcXVvk0OUO7oUVnhGB/p49N
mv0VPdv2rO/zwB7zJtS4MzyRrq3CJp3AiWmgSDYVbXdn9KiaoNfcmkSQZwcu/SFM/MkMS4oyZuzw
eFNacb5PB/Z9Il0SgUEdP9iRvxC7NUHOJnKkwFXcSmn5wdCOyc6SOWZ5TTH+tZk3RreP9coRoEdD
gwFFVQnh/hUCamUkduzneQqK8cC0nwvr9PHvY+4MzAF41cMdzzwxgKOSQqZ+erJA1XWU6UqTwJVF
wc9XuWvHxSAgwrK5lWyT2hexASQi+80qw3HrG1uHfr29hut7rqSoYRAMm2HUbA6qnqUjNeoJUlT6
o/kieOTwQxYjZIwI0YOxk8EE8l1AFN8WvHQ4AALDMwwvWNX0eGkv0fiqg/dJQi6ux9exufv459F5
hkY69Y65ap+lWQFyp2bMThzPV75l7NeHvw/riMkSHDx+6zw/NcV2Jz2TAcGzf7F+1PVKOmRhdy4+
P9udNJ2Kkfv4PLDHucUi0ItFtxdw5UdQCz1bwNy+goKr08cMaS+HWvdto30RI5DI7aZcCVcX5YAL
AI3YSOV58x49A1MVbWGBQ0Rrm6j1/nTDA1urvK7JUL7kzPfmfHALmZUAbBbgKh5A7MWqMB1WPO/i
maBFDwsB4r02BwesGoeNus7Zqa4lPNFXrVwJXK8uPHTVhx0B7BWybFfgVzW4TzgnHuLuIbDk8zYc
jJ8fPnTV/gnMRrwcrvuOTAo30ncwwx45jcNPIOvl/YovXdilCxHqz8/OgnhoAmp1SY5ZFpYyqNbI
lNe+PzO61oTiOrPxfSDnHsqPW3SE2ar+jda7a5PbcbCOmT4lR40lfSAz95F4zcoGzdm+cbSoGGIS
0kFFF3m7+WiapK2BOjXskiXAeFO7SbFFVZbee72FMmU8ovLujVmABoIqLHM+bQvNaHapxnlo6xX7
V6s6PTJZDnJcCUMRkNpfGza7Cr5mP3H2hDIHkOw2bRafBr/+Fzxf3abup2eX6I+ybkJW9CsP58VD
PduSmatzNEGlnrL45LJkY3lJyMZ/b2v+4ooU5gbqjhiRmrs5o+LEqRKC0pXzbfK1sMsPNmZPZPUC
xLTbohYX4yIiQGpD0cjMFhOPFsslEF5OlE+vWW59AbfW9raIBYOnoVn/f0XMK9sczQJ27yAzaycP
fvEPccKMfWbDzkTMPBCjdcPHUoMKeIDabn/3SR+5gA9l3xmI0j+xHLgHlOnx3L1K/rug3aNa18bg
IgblYnFvTH87+ve2jEUFOJMxs0sVxhJts+xj+AgS5RP4L8ZfZVMF7XAQ5tqY2eL5qLF6ZE5hSObB
jYEZPMQMuOIgMYxi4+eYG9tao5/YNpDhAHtH4VciGLk0tWAv84DzhTe7p5NdLO5sYH6Z7u72vi0t
5VyIeSlExiyxlF1Er20cAmP2V8vEmyaSlXhtTczseAgbZKXVqqzovU7pqZRP+SeiBHUbweigOD6u
wKQHZOeMSqAeO1QDDyfS73UxcDCZr53+kgEAW6uGsqKanZt3IVkm2gtdC81zzk7Y/xT6ihO/ChMU
T4CD3DxmuHUAZSpNP/Ow1UiAvNXDlA2T/2T6+j5m5j2bkkgbrfATh48mdHh010eLy+zwYUzBVkkd
+EP9h5P8pu4++TCWtFoNZofxUEOV4WoiNkEfUJcYDbxhuqMssoxNXG0+sQoU83SM3WJ0eA4SU9e6
JUCJSY5txZO7CRRcO2cQdFe09VpyVjnGi0QCYmqgl8JfI8hCFn62YZkHKrmuBBKJ3k9fUj+3g76M
v8uCfYHF/tNIJNaEp6+h/y1KReUMMxxqMGGeTyswjw+CuU4/Vn2yibUdL0Rg1/9wuqnlQQJq+PZ+
LphS8HApenKAxkA7ZgpoezQmQ+lrR1r+jQsgxzAajBh7N91DDTDL28KUt7zaUSDvqIkOdaVm3pRq
E5jfeAGyrGKkB9dEGm9iQ7ZtdJCnWoQDMdq1N1busMDi7hpd24JZQguPSohiX6/bogAK3IxpzPXj
oHehZnxvmheakJUlXrfzqJcY8JrfaxTXUG0xrxKftbp+9IznRBpBP94bpRbEw5a7UUw3CKL99Nft
fX3X+tnGotcTqQtVO0YGQC39zIx0FEm1LKvto1Wm9QYki4ByN0myYXWn7XOtNaM+119TmTdD4Day
3Q1dV4RSdu0fr/FE5LBSf/KrpAn8yu2DVHO6ndEkzY/BbLsvRdPIwKyn9HGsMSELL2W8GLUstnqM
yFqbcihqLdhzMzk/xFTne+EKI9S0ftgiHZaHLkCdsqjMWLlxGi3ZEpmKTVtjPjwAOlIcCpiSI5XE
+dI3LiAI9Wqt0XPBzF7sj/rzs/2JO1NLWquzj6Afjlp9m5ShA7BDZN9uH8SCiuExqUAHkUvCy3J2
m7Le8kvR6N7R9valfijxGki2t0UsLOVCxCycrxAS51kJEUjomGgMEvfJdEd+f0IILgma0tHvgO2/
3C8uqxQ83oN39NIvlr7ndVimUI1k5bIs2AP0wP4nZhYodHUiey2DmMzOI2RLdfNPMkaiPlbVFOT1
D2AQ3l7XdSkcBc1zibOLkhmElG3ZeUea+aHsvNDlaPilbNP5ZUDzgzFtTeSoDf2XyDe98/HACJAX
+J+HxyKayGbqIWo3rgySecea2QdROwfK2q+jt9acvWSDLDBFAkUa7RfXY21JM1mpSzACmNZl6AuA
RbYBSeBHSBk4yZuR3heWHazyYS5p/7lY41JrctDlNunYeEe3/Do0O56E/tpg85qImWIyyQjrZY2B
vbj815zSX4NgG5GvPWKWLtn5SmaKCXbS0tVjbKApvpXZvlbJcm03mpvb6ri0Ggwn4WGJLikgr8z8
ocswO1ZNhnsECk9QGS8D+5p5a8CCS2sx0fejAYMANNjzu6zBjLuJQCemNZibYvJDUxphlb+1bGU1
1qIkIB4BTBbBJADvLs/fLs2+4FqMcStQVm4F99ywknJ4NXMf47AOa767FiNbqmtT0Ak2bm2wfe15
Ufs7kFwmcYAFAP2GEPN+ZEV9V8RVFfamyzeVnaT3vMmKe4ehTWMklhFK4Gv/sJ1ShE5daQE6gceo
F62z5bVng8dAG4s4KG3evHSDdP7wrKwPws68LZ6I6batLGQoXEB1tj31HhJGpsj2WLPlpSuedMnZ
3eRz+Ka2Z0/dhHEATEmVQdU65JE3/YchwlQGF91S6pAwOjyf0YndxIozamJA1JaIEv6mXb21QO+G
ws1tlVs4I2gBGsFUbKvaKC7PyGhcHBIof0+m/qvI7kv2bzNEbrfW1rTwbHqP8nQVpYODdXZPtb6J
c0uC4ms0poj6CYZr19qJFlcCtmk1dQnwjnmVW+pZoznpBCYplNcCR6v2Hi9eTZfsSbU2pLpwUbGc
/2TNlmNMNUubHLKywfADv45pWE2ERoZN5cotWoj/32HD/vcSzQ7Ikg2RhOC61uMrsNet9qFxzKBv
7yv5PObbD2uD6mdWVANAT0UJ9lIbylSMDiI85zhwcMbk+7x8g6oHo/5yW86COmD2DN0B0AXUuec5
FLTwNZy3lnOUdhkm+k9U8lZCiSUJaqZG9TcCR2CuDbndcz71sXdMwqZPAn/1obSgAkg4Ai0OLQ7v
7DeXW5XTHr0hZQLfjS6tNOLpXvM+cRrnIpTGn0Wppg8KaUuJaPXnFFyYWkj5Q/z940cB2jgMYgLb
7TqhYWd8siTXMG5gvxB64ivqu3QOGOVWnS746yoCHg0GZze0UF+gxDopkC+mlZNWXmT21rnoSZt5
maHpXI4OG3oET1VYDcNvGNS7svUCM8GDoqm6lVNZkze7kN2Qa6AQRZMGyfons7F2RdzvYwPFeOrf
l123Upla0jMXgRvcJ6ICaPSlEnCNtzaQA9EohKF78mfoAe6x0g+yJkKd4ZmeJaQd3FxT7dL+o6m/
ZN1L6a30VS2pgWr2UHlz2OZ5XsviDD3ONaNHJuqfnKAa6blsf1uTl4ovFnhZgBeLhkogK83S2gDV
amXh+KixeVIH1RUYvvYoFToJoLr4njTlfZtBNRjfUR2gG5N/55Bu07v0W5ZZu9s/ZnHBqEm852+v
2e3GwtQGs8zQFJHowNji2be2XZuzWzo3BYsL7i9YILjWy3MjXVPHVmFAE20FhlrV27q3RCCJvhIk
LArC7CVyxWjWwVv2UlDSicpjAK06dm7+2OvmVk+zJ0euPWUNQ1m0+V0GYdP/CZqfoKXp8Xv/oz+Y
7FBX3NkaHst22Ui/Ib8rtxo6SjhpzEdhknorJ5Pedf1QbSS1nW2RtM3Gs+s2kvpQB32V4kls2f+a
aJrZZVMd3xfS7aOOomGHGDTfYGoOTAq5KHdu7HljACxoyKoc/4c9li7o1Pw8StoSHTcIqHeZq7FN
NfVN0HRZE9UG4N2zWge1Z4YunsIfhkPGBLvzO1+UQeOh58Kl4E1BV2cTDmyyt0VVFvddbPpbi8lp
K2qRAS/FLgIiMEXeAl9ll5YwkDFvx72WcDdARVm+epOLyHUY051omL3nuk5DR0P7zth22ovlIuMt
UUoE9mDgVtr0pNEY9CC2fM3xXz21g19spCvlrs2tH66T/ZKp5W4NQRwQB/MHS8t3GR65G1Kb+ZEV
Xr0bR5GFZj0WgahM0BzJGIX9iRPgU2VTmAFeLPD6eHoBmWISVFnchE3FaeS4En+AtPYGRN59BOrb
8tUukibq9VKLeqfMdpics0KQy4sQk1XdE4aqnR3IBp1N72nxHsjEImINBmmcofrqp96oBxKKv0ES
JTfCseudEMUrdFC1FTL8MYsf3bRiUc2EDASmtYLMlH/qyZVw+rq2GUujxoRW0wVFivcDejH7p6Eo
tY0lpiyazCTbGLk1HNqR6Rj17Qf8SPqzbxzjlfJBv/cbd/TDKSXDW1fEuh0VxMScD9ie/C4tAh3B
+xbcTH/zYRABoJjzv3FP3oyxKR5lhvdL5xfspZ8IB1T7OIZo93TD0uq0EDMf6XfP3yb6/Ui/iMLz
TwnJnZ20O4rfOrmHqrD7KI5rTK+AKKmLyl7aD2nB8sc80WQ49JUfTG3VRUaRV6+J4dYn6WVQRqhS
cQd8ehZoo9CQw2B4peiYU3FJY6Bha3D1rcY09Pc36Q8r6/66TZM/eX1vhihKGH+tOva2Vh7HO6Bo
jA8+N72oB6vBVlhlFWVdMQVAfW2PWY0xC2LE1bao2+GeFVkKlj/ZFhun7UnkwhMfWnt07lEww0JF
zqJMy/6MDe13w5iwZ8IZC8H5Hb8azqh3gc8H1G7jeNDu3DKddnnV1IEZ68m9zom/N7TODl2ZJCBZ
0r1d2eoiKvVx2NRVY6FHt6WhLMbkjplttRvk36E3wgR626LEFpkADloJOxYMPJD7MPmFQSOVmp/Z
RFe6tDFky0+NtUHLiLW57T8WTO7F52eWUOuBra/RhuPBRNHJz5+4p90ZprbilxcM7oWYmQuhydB2
Y9zxUysDj/6s2DaptpSuxJhrUmYxDJtwWj6t+UmSe7u6I9bXst042se91MVaZmGMbiVu1fk4EQbY
3KpGo4H10Por0d9SxhBSVGMYiGuRvZude9min1SzdH6aKj3DDQDvgsGQQQNm0fTYl0jB4sKkQAvI
rTzkfa5FlvB5lMfpWvfVsgb+90tmKgJWTRKXCX6JSyNz2hBtZalr35/pRpckaFhyNX4ypo0TAZ7s
toYvxNGYCEQjjoZnIJLks+Max5QYfMRxifY5Tx+N/oWmJ5PdgUJnRTEWF3ImSd21s/gWgDN6K+uB
nyzyB80B8sOAOaoX9ez7Sv3Pvt/kxME8Ky6R3wBQhVpWGqYwmLe3ayE3DiEoVylOXjw6Z6c9DQSA
BwNOO8/gvkSYkF+ypxs1NNDGQ9Dnv9u10dCFE1IdkLaiddWukVa1cXBHpyzpsXRKRWDe10FbJFv8
x39L2j04zRphq9qoefinhiEUTCWu1jxhKOLebGKwDh1r4e/NGoNopWj3ZUMR+Bhr+aIFrVCIdWom
AjHJFYVLOZleCXglekziCI6nWhsYWvw+KqjoITYU6vQsmds33Cg4wyhJboHWvNGf26lYy3IseAkF
lIZnIYpLKLLPNNstQIvit8w5ptlOA2Aw35Dx4zWKCxEz5caMRUrsCSL6cusVRmCAYLj48FgPkp0u
Xm54EQA3BC+AyxuUIU7WzYThBgHa9b7hK2/ohaPAAat5FDV9DFW+/Pxg4K03pTbujhc6kfPhmSr8
enTHYFgXs/PoSJ4ZSqLpsso9CceTt8Hoomg6fb19+ZcWgIcXZsLQHII1zPYn10niJBPSp20cNglQ
p1aMy9r3Z3ok/oe079qRW2e6fSIByuFW6jjB1gSH2TeCo7KoQFHh6f9FA8fu5vCImPk2sOfGgKpJ
FosV1zJaOsDw5LH3pbAPs6bQIYkhQX8w0thQVIBai9nfNu0B2ZGjh7d1gps8+AwskGKdI+qh+kx/
vGOrLmQJWwV/3mmCdcjj+bDYT7r+uP156VJQPMHjj9Tfq/6f2dd8311IEbPKe8AICP7aOTkgu7Vr
VCZfJUtQ27yx3HZCiBZbmMmP5rT4ujIdDXvUrSKzbJwQBDxftpcnMSgeSqJwbHg+4VVTkKYvqUWX
ooizBsCuyd2Sk5s8edkWItM2PkMKrh2YLSjF9XVMPGvRGZyi2A4+OHVYqcao+L4IzwgA2jEcgqcL
HdFiHsgMcqtAHqoAy5IXzoghqf7DSKZ9Ery9W+tKkHDxfZb7ftXi4lvGT9//2mh2mPTPjoppSaIH
V2IE9xk0GkaTN3DE8vU/giGedvBCFB9CJ30YzG/bZyNRgCtZwvXRfJBGlYZZxGMbW8mRtXE+Hd8h
Ap2gf6YR+bDb9fHbWUZts8Xxl/lXau8LeJe6Qo2lGoAurYBX0NCkKThLzlK7DaIB3NKyWoBrVxfZ
Mwias8duyME0b7W6IoUqCwsArcthY+G8uAAuvl6UVhUpdTIGpBG4/wG8JIBQ/PIH7cZsyM7Jst/m
oO9nlELCxAv2LNF/lXai+BGSs7v6DYK9aMBDC6RfVKWYwdyob/w9MJQfEMG/I/a9EsQV9sLhXYe1
8BOiY77Ed+8qCu9pHXxtv60mEiuBmXhMEKHAgjyqONvdDFVNV2pnMTguQYqiYv1RfV5QdM9d5jRN
XJQL/Z2BJ/X7O349PBm0o0IPwQh5vUVGMPa6mQLHoQaxGybr8rspDTRFYCNRcw609VeIsIYR/DrG
NI1ZrHexZX3LXOtomnVkmE/bi5EqFqIAXiPiSS1BDsmW2hm4nMA7L/SI1AqyNaoeC9mBoKsSJ41+
PKSABSFe7oNltisx6GP9Ruk+1RUjd7JFIEHC8VTgMdtiR/UE+s+hKnwceLMn1S4ge9Cmbu+TdAkX
IoRDz5p6rWgFEUG3T9Odt9v+vHwF8GT5TB16AoRrh0yc2aYLvOTWBW4qqCMWuq+JIlfDwxLh8QzQ
fPJXiGCdiV6BZM+FB4Cw3BliPb/RtDutPZXVt7H7TpmiA0u1Jv5zLkwJLbshLVKII/pzkuVAvjg6
Khx2+bH8XZLobzRkrksdBWdQ2Z5L76gpjkWxY2KvRq2tjU8YjmV2jN2izacln0+dPu79arwf7Pqx
n+wD0uWKy88PYuOgxOpP26HXeZhLiNX+S60xLJI4MOOimY7z0IXo4P2flM8UdDuYltHVa2xiumhH
oq0ZsEnMBAOMoyJYU2iEyU/zQiOmMZnxfkKQS34m2YMLZP5mPm0vRmY4L5Rc7OL3UtPoeyND8jbd
5/mpa++DLuxU9Xup3qGPnte+wUEucgEXaZ673oxYQQNDQlIWO/qOmTZOWfJXgvDiG5qF7D+arGKP
tOH0gjGOcHujVEsQTI679KXva1AyWn5sTkyFmC09aw5KCXICvCsiL0nvNcg9uxragmw7zOeHbvnS
JIr5M/4TX92TCxn8N1zoU1rVNZ19YO0bAYka9mt1nofxoK8YhP69vVkqScJpWN6QTg5J4adPe7r2
YQsQANNgUYEyzZCth21p8qP5t3fC0QQFda10wN5p3skFp0uusC/8127tm/AQoLvXqQzNRyBt3BXJ
d7/4TABlzsof28uQigF3BHKaHMrVFexKN45+560zssx1EE8ZuSW5GXbaGhWlrYhtpOcD+Hc+fg7M
PjFPQ1i9VHQM8rif6hX1f5PeMYpiuV2O7S3rU5TMMNql2EbpMf2hekL1/HUasCTULnSUz2M/W8FU
uGhTaDeqiFcqBLE0mgUxXAxe2WsdnyvMwyPBlcd2970AR1/DFO6s9KJeCBCUAWPHxC16M4/z1Dtx
tMAycJ+cLN1vK4N8HRjjAlgjD94EZcirqgfcCcxNMR10FDhVMKeq7/N/v7AFfb7aZEnwtpSfwX3m
qXBipJ8HewFA1ThHnJijHzKP5gCJRm2o/GLTI9yzd2zPxfeFfMOMomNJNYS15Rql7AHr+N++L2y/
OQ+t62ddEfvTLqj3qpBLetWB1cwxj9DxLtLhrA7zCBB7kOVdf5rOEs0N+rPcL82qK/ZJqq1w9BFM
2KCJ0/kPuTjmYLDSFg40nkXDDdHegUl1I3ImFQaJbD3oEMEsGBrQkIEXfNd2nKekrCdkZUG8jhxT
DYyY1dmNg6l4hQ3ZgizgN+lI/WIEQ6SotYq2NdOZW66MHbOkedYGzEoxragBtobeBwLWjzJjuyY7
TtW6G4Ml7GrvvkzmIwDmjp4KCE6m6DZIhdGajJw07ML1Bqcp8pKNj4raMp1e6KTwzlRfF9Tcarqe
sQRPAv1qLTtLNZIl28zLHy9oub1obZ+WC7J22aEZdksDnPKX7Ysk0wwO54eiDFKcgHu43p/VX+pp
6uBzBKUdts/e7VhHc6/qfORGV3yhOTY5mOTRw/0KU6Ik+kyph/uUpGU4Oh8oRjjL00Qe2yAAwIGq
2CQ9lgtxwhvQu/28AN2tiI38EwJQgz5ub5osjkLmGb0UYB8FPws/t8tbm7lumSd+Gq+69dEap2WX
JcsSDtZ001J7FyAjmSbjy8hU+ibzC4AgBsOES4wchyB40nStCAxA++F1PdTTvLOIeZhN72Sa9Kmf
gv32OlXiBOu0mvXstw3EZWitbqf5ULraDlUfUN8uH9Fnt9sWJ9NF4I6gUxkgyCi/8GO92NaStYAq
XXMgr5rFS2eV6B8tUa/QQmdUMXTJbhbKVKA0CNDp+YrOINf6yaFsAEqqu2PdEQBV6ATaXo1ChIgZ
qreB7VKP46M2Lwb5PKQ/5uDntgi+IeK14nhJHI0fraSisaWlUztBimrV0t2Ww9dMxUIkWwIKwkjh
cJQWzF1cH8icZ3XqO3kZNx3iA3u+tY3H1lc1h8pWgSILUFohC5A2ghGFliFL5JclWM2/N+nX+c2w
1NzVvPi+YEWbViugrwDgAmMimofKXpHMlqnt5ff5+i7UtgJadWI5+P4QPKG3UM9+6/oPt1QEh6pd
4md1IQXTmT5I+poynoaPy51DFYuQWejLRQhXPR3LokbxDougdxOYI7riVwVihHS8xWhKq6middWe
CZqlLS3zTApx8xiBTIQkj85yVKY1VFKEdwC0Z4uRUK5Z9hAWw0tm++GKFtry89vv4eXmCY+o641Z
nw9Yjd/+7kGIM6nA21/zM17rsGhMGp33DpKqjEsvOFF2Wwa3WnLWkk8k/1noc8SaR9r/sILzaBws
Q7thqkuk2Mo/AG4X6md4+UqrAj8gaaNl3qXZKV0xRX1+x0b6nF4dBVE0PAv11qzyTG0yCbqrnKON
dhTF52XvGfA3/35ecAbrIeg7Ey2bMaaFCudQ/urLfWIc8+zlrctAtx1wcdGPxFGoxOnIbAmqmq0o
6yKmDm1kOJnCzX59GhjFRWEYBHFA4EQUem0MYG9mL/NpFWMOM5zyr4BG6vWbuVKxTL5+AMBzDzAw
CELX2CvvkCwF6nQe4PHa9oUtj711YzoKwyMTAcZ74FQg1YHco2A9bXRCTnrP8rjRKCYDQGapSAe/
NpwI0S8ECIZzspfGIg0EkJqG6Eegyhk7iQQkTIBegJ4XBzB/wmkUhs/omtV1fLu0n/rpeVuZJBuE
Fg5UTNCSgihRxA1BbnYKOk3DWVdDSLUGkJVVGDSqSunrBwAKBVQaF2kZQHiIJRs37dy1dLIKheiH
OtmjGfuhyh9mOOr1cGPTN8fv19IEy6w1bu/0PqSVJ+dDrprOlxyIBaII3huCRnAMcV5fj9kM6rlL
8zbWCj+cH306Ke6fSoDw8zHhgH5DCgF+sQOg4Dzut89ccr+vFiA8KI02e/ra4vtN+3V2bqY6ovNN
4Ty9XQr4hzBHie5BjG4KNyMvZtoFpOhi+C3tiVnnPj2V7WlbiGyrEHbDGOIPHDzhLNreSIwg99rY
+dEFn23z0/bnJbcDP//f54WTGKdcJ7PhtnFbsYgMUT3u/GSN3iHEhZcNEg20tYmvr+dpa97aRRt7
402fBeGIOc18UTh40pUAtcdE7ywCvD8z6hcvLPHyXMuISWKvX+ZTmVfsxc6L8ZM9dcFuez2yMwFw
kwlmbB1tpeLwbN12jlPkZRuT8jY2tTeXxdBecvF1rtwXC6ndtXKdEl+nzk2ft6Glt2E/vXkcAEIA
6AneXfRPAZn8WkhpgFuvbnEkJJ3RiXlelphggkXFCinZKRT4sUewvugBE9kCHW1JPA+YCrGtP7RN
XL79IK4+LzgkGh5ebajw+QT3o41VZkqiUuggQG4RA40mZ3O/3iRA1nheN1skZhqmcTq0qzuoJu6C
1aAKz0oqyQGQLjKmXJTwBDp6UTtWsZIYOheWgDU3WB5NAO3YVlx+qtcBL++z+SeGH9eFaiXwQlli
QUzZfu76GZ2GQWg6HxP9VtNiS6PRtPzYlihdWMCrFQiwbYwdX0vshqah6Wrj6Oc6BPHIQj5qtcIO
S5XsQoaweeAX00nNZeT9T6C376j/a3sRkueEZ8PQ4AMCQnQtC3rga25TVmCyis32bl0ftWY85iM5
6dOgOB/ZSi4FCVffqwtfQ68mYNSivMQs26xyfCXHAW4bDoXlYhIcPsT1cTCvajFlyqFjzRfdO1Dr
bKv6oSSb5eDKw3VHmfc1sgCQyWeEpgycX8GTXQBV3f1OvS5cp/32oUj26kqOsFeYxwzqcYAc251C
Ur10KsC519EOPGpOXoYpZg5pKTyNTZovaIUCJUxgdrgpftSmZjgMRoRGv9Dq347PcS1OsMioHiZl
0wK1tiy/9M59kOyH7NjYu+1dkyAE8TgBNSveTQC4BEEDKBlsvTMzIGgaQOLvMV5aHwwQUdD20+x9
9YAZXjbPSTu/XbMhFs4kR8hC96RwR0t0/iC926YxBjvrl7n4Hz/PleXCsK3mWAddUALntByi3OSz
qgoLzU9bMJ1XCxBswODoZRD0QDjEPFu1c8lRy7/oGUaP90m0fUTSO+pgigHzhqgpiE3N8GLKosqB
1VnV+qOhBdkZeITD2WjeUSSFLlxIEoyz5RHMkHK6EL8H+FVUtQpPRnpFYWgcoE0AOkOMiSyAJI7O
BADV/oc+H/NWocuyjULIiAQ02AVfg04uU08yuwSU95yyF0rJvrSCW2i+wrGUreJSjGAHaD3ZdGUc
MVwzX1huPy3je24HupR0vJJwXgHld62+iecM/djQPE7J7dKf5uO2RsksGWjYfQDTAWwIe3X9+WG0
CkIsJ4sbj6Mtmru+CHYFuSFZfjYsxWssPZV/wkRMfVsnbdAQD62qa7nPUucLiDhCNtm/ttckOxWk
1ME8bMBZ9kTrDPAAg1QexDB686vQFbdd/nXsF7pu0bMkVqj8tLUwdoyW5MXdDexeeztuP4eW/fd9
4fEyZ9og7kJftU0fA68/AjQjAqKAwirKjuJSihA7gvrP72wdq3DI80HLvrieQoBMsYBNC/pV1J3Q
gS8oVq7njA0EV8MzMYrdA407qR+pPp+LQNtnWqFKssiOBdgyDjI5SKvBU7pW5KkJWstLcE/groUf
RoSS20olWw+4uPBlIAqBn1lYj17rlZ1jciCe6Y3L7n0gtGPQI9jlP7flyA4GRpE74vxREbt4nHGt
7NHsIMevi9Ads5Optfe+owKyle4XuJ5BlcxzFCL3lAZgnH7usF/tXcn8MB9dxYbJBYAhDhABMF0i
iCwJ0GnVGjPQy/ps74MCvFCBF8vcSSQoONYXDyLERqE19wtv8WfYrl7bFVMSjvbDOGU74AMo1iKX
BF8PTC1wjsWennQw/MGnC/w9cNl4dcjCEmAKs6t43lVizGsdXu2qTH0PYtIJdQf0PnXo7ybDcPTn
z9taxrVVdFlA+YkaLUdke9WF04Lez5xXyh3YkFonZzrYxh2GzNwREX+U9IrXXkJCA2fiQp7wipEE
INAAi0jjBY5yg0YVqz9gYLUJ80MFHLNdjl4/8o4Mw5VQ8cq6XVZk6MeMrSpqq52mYjqXXVUPcPYc
EMdFhlcwOQaAuSyDgAcgCO5ztuya7jbzVSTTKiFcZy7cV6YvblEBniFeu2fm9aBiOnuLKviX3VWk
EdGijPFyH57AtRArMOep9BBcEveFssfFPm2rm3QRgYehT+QYwLwhKPYYWCYJQBgVj1b+cZyX89hM
MQM7ybYYyQAWUhhgMOa47AjPXGGztMXsfJBSQk6rDeB6Tm7SLjlYWhmvzhwtC6/m2RFhYwiijWhM
pp1bvR3s7Po3CC+ra+ZOQZwui7Xg4Ou3C1MVeGUv0eUihbuU2U4e9BYWyabbgrxodnPwVncH/pDQ
1hWGT6YYvqEj2IB+w0UUQsJxbr12Sjy46fS0lmfvvH1gMr0ATCNILgEr87qljb+2PnJbadwY9cM0
u/eaOT0MmJjYFiNdBSIB4GPpyHKJc3ndCrfcQNMhqCGW4VAWmvfb7J1cFWnKjCoQzDjptMsbLoST
B93IDFwD+NK9DZeNGMemPQdVFqYAH8ucaeeQp9FR+VmyN+NSqKANGjVralIji32OatVkaP976bIk
ynSVLsgOC5kuvkCYCTQYXxuJoU4aQI2gsWfyyX2moWQWkDzKg/HH20/rQk4gVKoxZ7+OFsOgGYhW
duls7DIVKoP0OeJc7UilG4Aye31S2pyYw5rFs+7etmv7lNT+x2bUQp2lMYb3n0FYi15RNy7LcacV
3X57hdKdROYbzgsuFZr2rndS99mS6GXCzyz7gNpjDP7jY+Jb73mgAKPp8S5EFFhEc4jB5Bk9sBOo
jNsFZa7fM/3ltarEpGQx0GrgEaDnCyVz8e0gRcpss68wWmGCXNTRzuswHUH2rjAVEj2HGBdc1XD3
gOcpXK4U4FS1ZWLP8tlDMXsGsI8bpdpDOv588+EA6AToPWCuA1e52GHA2mzKCQWfmdkX55RZR2o4
kTm4iiqLxCbB6UYPALBBwLXgCDpQGzbgFgB3EWv+Kc2OqtK89FT+fV5E6zOzuaDmgvCr1QAIt1BA
Lf5gpqF4HlRShOehQX9rmpdgsRucAZ5JEGpIgC2NygeSZSaBnQ8EUfBRoFVCHOXWekCdzci6xsX4
JdCqQ8eSqLLbXeGsIQPsoVE+GWYX2vnDti5IntoruYLfkpJgchyKQ3IwTZeRDNBwnxJyblYgzWWq
50OmERYWB1AEaPqrCHNh86p1bNI+otzzX1U30ZBPn96+HjS4YswKfzFNLVyikbqT6drgVjPo137s
9zoa3oLv6CvfaZVi0lZyXz3MpPGIGXk4T7yvndcT9IZ3KfgZ4eX7IONK9uuIMbv1HSVkbkRdNH1i
yB9DdtfW1E5t5OIJUhn1MuzL1TiNaKYJOme/vXd/8tBCzHQlR3hpG5eOLUktdJ0u2n2iORGY1w+z
Phzz7hHYL0fLqCI7GSOGKS+UnU6D30YzUY0BcLuw9SsEu0EL8FwBpw+vI7VCm5KoLlExn2/L9UuQ
TGGpAwpqfdxeOl/Zhkyxd6wYjBotV3BsPHdApuBD6hfRPNL7sTePDplilyoShZKr4MHLABYQjONr
mr6pKTratJihhobtynbYDaoAWCFBXNLYFRazaABnJr9HE3Po0l/v2DO0NaBNDfCsiHyutXIprXZC
lieNjQYwibsFdCjGLiifu+k4vaPRC8WAf7L4Yi9ixHYKwB1ogcotWfapdetVT/asyHRLLCFEIJ0K
4iM4E2JtaDZResgCB2HodGsUh6q8B7a6/dFTFaGk53IhR9g2bTRSO+FlTit4WFtQEnzfPhbVOoSt
Ai04AdwZvt/ne8889W4ERF72K3g72hGf+cD/vLUMRS3hZey0XgMxVI3IxvXSk78kn9vZ/pQzm4bT
Qu1zAdg+xWMsWxpCHLAs4onEYQkiJ73xW2+GAxs4TfrBX4J0l8FmcTzaLirYGhyCqSS/t/dT4gF4
eE8CEPEC1umVt9QPtjmAsQVCQSDX9t9RWvyepIq3RCoECSSk8uGz48+1fg8G2FmA1prG+vCdBlpY
zJ8AhKTYPpnmAS2Iz6Uh+YVn61qI08zUHRaEN0kxhLPThqr4SXo+CGg5ahTcZNGJaXxv0NBgmMUk
9ObbPLi1O1Ravrzdr0SWBc2GwJtGs4gYW3gEYxmkaBBb6C9Ff5N1bx84QjLgnwAR8xTGxp5WvUb6
wf2Ze/u0jqwSYDehWUWzs9vWLumZwHii0I4VAbTj+kzGshqCkaaIqLUbbe/7iphCplcYCod9R/3r
dfGLgn9ibDpf+9i5gMdZWszDADDobpwS1diUzBu6kCRWvkAkbtGUoILPR/bW4YHVNAIVbVg5b+/+
9DDdDBw6VL7AqCa6B4ueuGzBU+CnYGcC0L5/m61Go/CLZQ7BhRTx9aydKhhrnrfx/OrFtNgHMjon
03ae0tI/wfeMgvLntibIjspFMYknoXyETMLt7Eza9YvL6Vnosc5omJqRZSv2TnZImKJD5tBCVeQV
pbi7khKNXuh/MMc1NPQPtQF/yhtC39hvL0YmCFUE1EX+MBaKvgHTqqmYCQQlTnuTkDQJM1s7AlJ2
l5L1HYUxPNs81QGlAK+HYDzTwGWAP8DYKDHMCERt3tuRVXmZ9Z8AvtoL7yPA+ILDdAy3Tw6gmwHI
zN5hBiABuFo2us1BICBkhNY2TTSS2ph8LYBtrTehQrkk54E2AXTzcZ4ijPIKK0idlVKf8T72bKlC
iitKTC/yUvarH75tH70slEVTJY+MoM6oIAsXtF6Lckxc1BETltz5PfnldGOUAYIew46nNF1j1hc3
QWvvKWGqcJ1/W/DjL2WLVsit5txOCWSvKLdY812NPr9Jv6XatG+cl67PI2tSWAqJBYdIpJD5qBvP
wF4rR4UcSJBWSL12OeDrl+OsF9H2jkosA6AYoRtIu2NPxcs0NFMwB0mPST3PieD0hPbk7KpAVS+V
isGwBqfEhLcj5pBRE5xzvVyR5rLcG2M0It9PTpkdKPxs2X6heoGMO2fEBI3t9X6hQcMlGgfhtLzT
kALxXeHlSCw33jr0QP9JPL0KS+qOtQO0EgWRso6c7piwE8DCmOuHBOgxtaNCvpA4PT6SgojPEc9h
EFq4ulbdDfrQWCXCVRItRYmKNgBYzJOXpafe22+rgvRyYVaET6SjLPcKuZLQpO+KoCtjnaShBqKw
rArCjBkwS1NoAgQ/GMFv8qt2VOHRn2F38WqhNMyTHQFqquK1RlLSywYTM4ToNfNu0fRUhVnf27e0
mucQ6Z5651qtj3IUIVGC/CIYJsYyZM603PhuDfQ5t7lL8r7oQ5p5xSNwSQYMO7vBviP+r8xb2ptx
sud9C/9V4TDKFJu3enPINVhZ0WNoTH90/KEt8eqVz8Re0Mtk45kgqkYmWf4EA2J/BYlOg1uSdgHU
Vxl3bjCHRM/PQ5ffeYgkCYh72QkZ0bt+anYz6DKMlBw0pzoP4Fjb1hHZBUMXFZLiHF8O82rXF8xt
upQBk6cGagE9Tpl2yt5RAARI7z8J5rUEb27HdfQgoSLhoN+OKlYZ2YHBA4I76eM/REXX37f6zqpw
3ep4rNebvnr2AQeRmj/esU0IH2x0lQM7QwTHag2zrC0/qWOHcSSeXaXqc5EZIuBt/xUgvLl5Z1tZ
W0IAulAOYzXupwXsGLgtv1G3uZl6vQ6XWst228uSVYiRXcAQJCdTQpFOsEczepA7vwgqwMKSyCqC
KHUBOlX+cvImpN4NGJUD9tF1q4PX/czR6rMtXnZ0l9IF5Rsr1jhO4mHgrL1L+mBfW+nBH1TNFtwX
Fm0RUKhRxUCSF+Rq/FdcOGToe/TBSpDWyKEMoT02JzCMnpOsA05IZZ4n5AVKXvm2/ZvVZF+axbz1
5+KejOmv7dXK3Crf5z3SfDAUpvH6d1CQDY912UBROwwJ20Hf7rWUtnsAoo1hllpEcbUluwsQfg71
itYpvG9CjKA1tUWHgDQo8zYRevei3Hs02PObFwXzjowHp1aG4RZud6A39bzMeECHAg1H6NMLqQu2
WDBYh2CB3JYlsVVXsoQFgRHZqZPEL2OjPthBWJrR9vcldxDLAMoGz7GCiE/wRa0Rg3bOjFHBwnrM
DWeftHe0+t1V92P9H2gwFdIMift5KU70BZKxR5N0AnG++WCAx7I7G0B0zap7Rwe99HyfLyA5+db6
Y7gsTzR9XOZ514B0d/rGkt+Ne9CC39vrl+7vv/WLSTprtFaGUd8qntlhfTDYefvziu39Y4su76EF
Mp5eKytAimhRsD5QH2RJD4w8psnnSv9vW5gEHgge48ViBGXxGmNgbpBDWo458vVrn962y3+69qv1
b4eEhlpyW5EhTKgZkeJjRc8oz4SNrfD3ZXfw8lfwLb9Yc2fAfcHTXsXa8DS2YZWGqwo6Q2JWsFCe
EnJ5ydnj234hYvFcEMgOOLXSGffOqh0cvTqVgfkR3Xun7U2Vr+afKOGCjGCfcvQaovTqti4GENOf
qQomSOIhI9mANknUr1BwFpObaCFr88aBtW59EI25/wWTv1vuqmhIX7YXI9N2+OH4oI2BO4ySXe9b
OXt40Hw8fVVxaMFbtd/+vOxYLj8vGMbMprQ3LayjK055tdN9wJ6i6eC4LUV2ImgXwvOt86krsYIJ
pQioRc0ybrOdXp2nHjzMivdTJULQryoY1pYQiCC5vavSe8J9+XdwkyLHhAEFdJBjIkoXp9/0zl3s
yfAQMIS5d5dW73g6eE8VXl4EQ0j9XB+25hcjxlAXONvtGM4fAGejCCSlu4SYAb2PiCJfDUDa41A4
nT4hbEhrUB3pUcXubFdhTWTuGnxEjCUi7EYlUByn1Q2TLU2KXWpb/2408jPR0XvtALgRqP7Io0Vm
p4EONzXComueereJTFA/bqucTLEBDwCWIyAcurg/11vZ2RNpp6muQIcw6gdwlzl7kAvUp7IGQRl1
WfP0DnnwutGIifAEUB3X8pgdNHbfVnWcY0cXZGaOLPuKQtW2FEP2OqHR4K8YvuwLM8rHNKxgBrRC
MXl3U+2Gflp/qMps39jebQY4Fz0rdw3SQ5m33liteWYNMOtt9s2hxQs1qw9j3u5by713O/9Z8du4
KRI8WEzuYFobg2jA6RSzvTxFZupLUsXI+v5wO0rhuWLydQR9yE1aAvODlXYZdvoCuhujuHOH7ghQ
bKbQPunBX/wK4S0z9GQ1QWkIg7mAePfzqhPQag7hYH9613Kh3nwQFqcuXNYMz3NrdU4VW0txr2nN
Ua+Mo5Xh0S6aFryX2Qd3th97b/lY1s0nd1E5KvKF/pUvdtxV2QLslhTyg/nJmh9TK9R7kIsoNE5m
MVBYwyvn8bskmu6c1F1H7bLBKrvIoh8azDPr+WF7L1VCBOM92GBL1Ku8iZnzvaEnjf1YTYVplT3Y
HMMVdWK0tbyqs3bDEnhp6taxiXK73t0tWhDp7nzSqpuudxXrkbUqopX0nzThWQWS2mx3jVfHXvYf
SjsYl8oiJMlDZmHavMiitAfGcH1j2/cYrlWcmMxEXMq2rk1E29mtXpuQXYxOWNtPLMgiAMyGLi7f
UHxCbU7xqMgSeFerFa6chxyAnvV+HYOc9zAPAO3Un4y52Y/jg89HxLu9YYNocVSxzsrUxnHNgEML
6RhPFnIqrCepV60UORsMdfjWzVJ9M0ZVq65McZDwh84gc8MRO663c2q9oV1SWNxu7Z9WJ7itG+OG
6i6qWbN3zhNVL4VUdy4F8lVfmPgB0M1kAjp4PPaHvAsBGLtau8E/5iXAUENmPlTuiar6QfkqRNvN
n2pe7sQ8vFiAttx1nIAjgGZrLSqPxNxvX3Dp59FrwJ8nw3w1ihNUdjqYLsaKCNDA6va+G07bAmSq
wDsz/6SmkOwXTqlyaUDXHD2NzHlk5KwNj0mh8Chka/hjBQHoaCBBwu3xxblQQufCt8ByYTa3Nfvi
5QoPVnZv4ajwt+QPSaXg6SdzbpKMYQkNwMSI7+zaUXtAggbTDmts9Wxfr/Xj9q79GeEQj/1SpmCn
igqoc12OtlmguR+qpoyAwnNMOeXvUO5LQPCmyHKPdbXDhNOBdNkhcfMdUsJIBCPW8Zu4q9YIyNsH
n5K7mmZ3gCA5N067w2qijGY/C7vc5+Z4SwGTptXdzh8pGN6DWyvxzp3t7vV63W2vSaoJFqyBi8ga
czHCMaFLewXeLh8pZOeR7D1yrN+ORQ3kCGRXEbbAIqBj6FoT4MEWjp+3mO4dd8jwaK7itkhNwIUA
sXRqYvIqZWjRjV3HDx3rvACA1qHVwdUeKm8/DA9U+9ED3Ez3VbsnVcJ/SxOzf5a5dBgiQAfyqAEI
vwt77zmd43aIE0KjSoU6Kr1SF9IE9auTyTVTE13oNWVPNFt2rCxVIY80xXK5mcJ76M5oTAxqFDMT
tzw1gxuy3glLtw/z3D67wNTrmvUr2h8+2WZ3KGr/oXIwaeRYUTYDO3ByP2/rp2rN/N8vzAgrUS/y
eW3Vy4FaSVFXWhXvsfQGXOwq//cLCWROGKYxcKkN8BctyWmlj5aquVulJ8Itc6mWm96IkysIixL7
eQFQXVqdl5IdSvLDCBQ+jWrThJd+KKnTegkuhDbeWqDKKDpFIk5WCsSdRtQNPJg/Ve/rTUsLwPqu
IP2OU1DMs/5rUjwjmaAnH2bjoWEffOdRW4ewKz+x9ktddWFF9jaIq22LhhU7kuqrQb7TGYzaitKy
wXfylYm++GGCsckXr067BT+sdD8wUux8tMynfawvZ3NYdq2FpnYSj+b3tf2pN99Yd8iS38VwbtjL
tt7+f+7R/9shADpe7xAm/xsjr2D1qtWIOs39MKO9L8yN5uDAL1mpHg7A6kntfqfN9LjSIbLxc4E7
fTIS/Qa4Tj+3f5B0Y8Bq5aA5D9V9MTJhC7jM2gWDxMMyhhY9Y9TgNGnJbnAUD7/0Pl0I4nfh4j6t
02ivxoyBHNtcbhrUpYemvx2VFAGyK4VeSUyQA4QMzTnCtZ0LLcmyCu//4jgRJusGd4paJw3B6ARI
y/RYJaoBaaluXYoUbvG6ZGm/9rD21cCifDwE/n8z8tA0eChzPZp1zGmU2W4evs75AdNCkanNe3f6
MBC424GKgkEaRoDhywG0MvqsXnVRGIFmVS2fSWrWL0t7BM1kWE+nsf3osDxk7Tebfp3LeFuJZIbl
UqawA66ZVQbjhsUJ8lMbZmt22hYgPdWLRQmWqyFDYqwlFuVM7R7jXlHTvgSuFq4D3Rn205get+XJ
whW4kACXt1BMfIVQSoexmL0FWtS3+ZF1825KHBRopnuXj42UpmJ58v37K070VCyTFaNtQoOANdai
t5wpliO7ex6A3XG/0S0EfJDru9eUQPz3dBgdE/29Djs6mALOm8P2nsnvwYUUwUWALtvjiL6GuGWo
fiyPtnvb1OURCDRz/9SwR7v4mJh3YCYNvfa5BYZtMjzO9FDX5+0fIlWWi9/Bd/vC0gALw9QSit/B
1rv6c1BEbAh1a9/7d66nWrNqZwVzM4y6ORUFZGXZN616YM5P2M88/1ouLSgCP3dOTJejW/znd0fm
tSEfvLVVyIhSRxf0WjhhJLvRdC9s/EqbVSMAR4qt5kGnn/RliAp6Kor/I+3KduPWle0XCdA8vErq
brtty1Nsx3kRnJ1EEzWQEimRX3+Xcu69u1sWWkgOsoH9YEDVJItksWrVWk4IKuEoSKEq59mh6z6W
W/tyDdiCR/3c6ARAiYX68/lc+6pTBYjs0IBERrobbMN/GoT8VjpdHaK1/qfrUrLTcyPdO+5QAihd
/iqkyZ550Xwfy34ribK69PByVBVmceIlwsUbJ9Aqzk1rzGY7mukPOdQtNbzCClbtCatiLrZefysk
2gam4F+bi82FU5gFnYcGPcA3EwCddqIyd6RhO1+Xe20QsV2X933df0xleqW3RYyjMu6G4lZYZvwX
nn/yUxar4frCbMb5JWBLLwS5dlTMgn8sdAuyG/0rvXu7bG/V+0/sLXaaoYlGEyaOSb3HuY/+cqjn
/JIe+bhsZmtVF5vMF/mol3yOW9lVYwUx4a/dgBMspVGmo9AGX7tscI4Gl9Hi6ZIu7jOnoQOY/XEe
F1nznNLmRz1N13naho0E6a/d2RFvxA6Fk417YNUukuC6hW5fhC+L5IWvWSOBoAnyRzm/M0h/2+jd
OwQOdjWpbnStuS4qFXviL/oVAzzxTQu5JciALFFVrQfcpdGgv9gMqqtCtdcUmL0BWJnOcTZmdtVj
TkzNS31yNre50aZ2js1iEbkThvZkKB6Lst4AG80L9GkB0c3iOTo6PT/VkeppKGyqw0zVDGFf3JiA
UtQ7toXyWb23T8ws/KSR3Oy0AGbMdPioNPtX2XobI1l3iX9HMkcqpxNmZWk9KpxooFq8y6381uw4
CTXpCADs0CBI2Juq5K6V0A69vAnWBoexobnJBIsVUHfnljOwe4qxh0yQw6oIoh1hSjfCkjULgT2n
fgCOhfTt4rgaO14awgbg12uuh6Qr/8vPL06ngGklkhP4vFZ/k8VHugXqWf35M9kmcBh4bCyLo8Oo
4ecrQMrRCJ4UGXvEFtqIL9a2C2r9/29iMQT0tRGLGwB4235cOFEtonxrltYc7NTEp2Vuh4I7HFHb
kN4EYPXyOgGNbnlfSx4ZdvUT1+i9lrHosnet7VDoXc5FWFAtguLv3LvaTGWsyRXySQWycmrYWRZ/
tUmWANy8MYmfTSFXDkwcuicAKcO/c1MNtDpAHA1VOrggcI/FN4pIpE+9x7b13fjysFZisTkxjzDb
ssAjay6r9lpRq6CctZTAtx0p9QPwh1DJMtTaQz++6UaHbYRcj1vsSm3rJbo6UPAluggEg1m953yg
Hh+UaacdhJXcEf2jwDFH+thZB0RozAhd8NlsWfzsnxgtivXQswMg0FzWjqYReOnOxKOejtoLSKEh
h1sh0bOROlgd18yR7nuArqKT53xc6ahSCskIkJ1JSJhyh+2IYR8JD25NuUWs9nk7YEQnthY7znU1
FTgMd2HlleDG126q2oyFDPYdS+Oirnf6QB9ZLTbaPFeHiLt39hhoFi3dRlVu54LpAQ2S3I5ZM6Ff
NRvDoBiOFYV+32UnXVs16KW5DmDAyL4vcz4qnTqnbcCbY3Y/AgkUJ3a6p23EMp9PR1AmIf3wmwRR
/9SbYrLUoHmPxJIj1YSkFkXhjW7xQa0ZMWdY/SxlAR9c3I6eyeVoDwiYWv8ZnRahU29xDqzN1amF
RcAyjk6VejNXiQItTtOieo/or0it3Z8vCSTKAN51wT/8SYItM1O0Q3BUDlV6pNp144bTuHHirh5N
pzZmHzwJJUDOlelsQFQr2zKcAkhMvNZMxm55SPkYjuZjOiRy6kPD/nJ5cPMcnUdjiCBOBrdYJdA6
GkRZeJaUFtt1tR3m+nuOhtNOVShjChAQbPnF+qr9O52LVdMGI2PCgcWucL7wmh2oIHEJirSNnbSS
8zgf2uIay70eOG8JQ3V9oNkXvWyioL0yzF95/p2RKqbkZrRf0UAY2taxBiW3zUVk8Wsvf748x2sH
yMkcL3EsLSThIIOGcoWnszzUR+fJbPixYmTPqXl92dbGegaLe6agmR+gto4sf5AY8hbp/UCvwhQ5
T1e9e1vtr1t+G5jnflv0IrNbB88/FdxXxU/dZGgogsN2/3AoiKUNOECaGdv/jzE+Xh7opunFzVNA
3sQ0x3lWaay3b8BKF93PMXgQPm709N1Sd1DeCN2R/HfHwRIuYaBVqMo1DDkYdrV47IzriW+Mbd50
FzblstuOFv+3KREVvVa2eZ2x/KrMIaTNScw9bWOnrJ/U/78jg8Xho4LJSm0fMymMX+DtDqX4enmt
1i7u0w2wOGT8XHPKgOEE1Sw3zDUwIw0gqhXFABqK/KbX/ITbw8PI/wKnOR8BeEAjBYfxLQF7E2tL
rSaITiw/P1RGHiqjPvRCRGPTRqrbV+aRZEU81PvSuvHHjcrW6jKCIcAEAwWy/UtkszKM3plqHECB
nkxp7KZV1MpnV/siAQy9PMPrpubynjP3UC6hek1WdkJ0eCmMII4zo6GN2+yQu7GzVcNYPV/AYPm/
hpZnme0V+lTOyIAUhC7Ga9eKcAYg1tmtaf/y2qfLw1qpmGABT8wtjjPq1GXlNLPeZfBMGuDa6hYS
5S9ud9StH713V5dXI9141q8e1yc2F2da1qLfv0XWDCS03oH6tyZ1wn64c4KNuHJ1253YWRxg0sr1
HHrCqGI7yAC+0unH5cnbWqrZ/klMYZd4G1MT42AT2/HODC3q7TwRxBK0Msxs45yhpn3Z5urlfjKm
+e8nNjMZ+E0DpfEHx73KoZNOotqKL5vY9InFcdVQm+tFjXlzlLpv/CLOGuext4ojSATjGm/JTtcP
KIFfGZPcsL16kIE6CRX0GXizfFM1aJPVwb2Ig6zpI6+5zYALglBM/pyWYu+n39s/l4iC/6N8By5k
lIDROHc+n8A/mznQSwV4M4x9WwcfY13GyNP9vDynsyt8unBQK5jbYKGwtCxCgZTPFn6Dk4qUXTQG
H523Af3aMrAYR2e0QrkZLs1Bq9+mEcrnbvb98hhW3f1kDPNPOHE9XyvHvm5gwnFkaBVPvvIPmaBh
Ozwa5as9bcWXq8fEib2Fq5eVp7K+xZxRE9mlL/mohWOw3xZYX506pOJA5eyiFrTMHOSpGIpuAgtE
ySPIK6X+4fK8rW7Zk+8vjjtNH0oJvUoAovwoG5+gSrUV8a+NAFmXOcCY+RCWDFB9DobMQHoYQeHu
WhRY9D7+8zGcWliMgUuN55X0cSuBtSLAQGyrO6CsednK2iWLtlUdvTF+MCPGzz1M8c4rh0bDJQuu
D5PxnRzftawPlW1FVb8RyK9P2r/G5h9z4s4tXu2l2cMY2vD3rLjX/C3JwVULSAOgFReZm0+A8YF2
ASO+i7CvDMKaA+XHwssTtmVhsSxdQYaaTk7x8CVQL6X3evnraxsQGACQu6J4HoDk4HyGUg+cqBkw
sQ992GpXcoxQUJ22ehDWThXQRJrIyKD+8ikPrmzhQloevFVF/bOrcTgWRQS6xbDCjm+y0Co34Bqr
PuajxIRMA9rJlrs9oNlYeCPsSThWSr91hh2V/tfWsA/Sfb88gavLg/T4LHM4V2MWwVULQLQzNUgD
UePrALzPj8ufX10ftFkj/Q4NFwhHnK8PTS2NkAqfd0dnpw1TrGwP5OZFRMcNS2uLBNYExPjmTMO7
DPMpqtYm1xERmMKJ+rGMSu2uaW86Ns5FyCTPq79wbEhDoZ1bt6FTsaTV4NIXFISXyG01sQiJHl2e
OXN1QEjP/RZ2mGV2zqcuaEma1m1ZPZSS62gvIKhaZwp5YstBbXMaVdwVYJpD6fXNAKj9m2jAS5A7
Kd0RBXHtOhMqgty9cRj7ctxpIF8L0YfbgXtEjveF242hytADmwbGD7uVLRrlui4GOTK6iLRgQqnY
0mOicf9ddKna8PDFfWMjBY8sOP6HFLwHAPPiFKWjNaRazceE0yJq9ITZ32xFN2ZwEaj9NoJcLbLf
swYp9InOJ9AHyIGTspVJybQONxsEsyXTGQHawhyP+dBqb5VtZ0+WW9MbG5QsW4Hw2t5C9dedlSxm
mPYiOujKgTsuSIgftBxSKTr017ALtsqAi6m0wKamnxpZTGU7EY0qAjfB+UerMvSRMB6tv7iITo0s
LiLpsQJ8GDCihY2/n7Y6Z1cnCu9JAALxpvxUGLGaAGz+OatAG+L2R506EDBRWrkRf66dRbYPKq1Z
nsxDNvrcH2zJ7AzwSfSd6uVRJ1pYi2aHRqlQdfbG2bC6KCDsQhMWarPgkTo35fl9Njq5Uz7odiev
Jpe0YOJNvVD3uuLq8jnxO9e0jNsBb8ReAv+0C+bkc1sW8dyKaDZ6QAe0ITkK+7yePOvesRtoSuT+
6Ie+1UxAGaZ816sUCeSp979iqt91OTSRLuw27sG+dO1pwobvCBXqTmchCxywBHcuiy1dA+XPwMav
pIB4bMGYPKKXm4UofFd7u8ETL/Db/JBKXaQguWL2PSXDuy5kfhNMoo6R4rF3PinQuWlz/85HSSpS
ue891IhvIle2X8GcMT0xvVEHx+JfkYr6kLqsnowMXZ8lYFU30ner3YBGJBBB4Zknq++6pNlhUOVM
zwNEWyMVUn3m9CxyVkLXmJu3k+ek4aAXTgjlogSE4O7V2HpOOIwtTgFSF+EgyLseyG85KF8ioEnU
Pq9e6+mLrx5boCXBu3IA+ZrcV4xDBKZRYZ6WYzwCrQXB016AwElGbeZEaQu1MM/wD11Q1zHt0fVp
tRZ6tG2kP1uLtFFvDv7RB+wtoqjI7cuupX9zFAANABAhutA/s+/wliheCTx+FRg/TFZHyn5rxcbR
vRacnBqZr63TmJQTsydZXgJCrkdQTX41SbBTNSRmxmyPFd/YSSuA7Fn9DVq2JvCe6Kta2CMDxjqQ
oXwozUGETZGOD0GutdetG6Q3Ldw7MnI57TzNDG4MrufPPUVVLer0abxDZ667t2hJjhOSBYchI9ZG
nmhto6No7eJNhhzfp43uWujCkQEtH6ZARURv40JHa1H1srHHMafLLR4gg4i2NQgsfuJhIE3alTbD
06awXTK3lo1fECT+Q3zVhmyw3fus5uJg4K65dd3G2bhHF2Oc71EobSMOBfAJxDLLRiBsvt5Px2xI
uNtccU8+s8CLRhAwbSz12i0AVNc8TiRr8Rw896yO+JU9DC55MOQb+vPSjUlci6dOPr8E8RIDBRiV
4/OyONLpCMCw5+xFt7OKf5riL9zCB1zfQSMuVm35LOmnVgehEvryiZs+ZF5254Jkm5MttNbajYZa
OHBhgEBj1y+uZV62mcGDAc3ZM4K+QVexHeets9f4xiXzu1C79MBTS4td6ELpGRVQDktudl/yUQ+5
Zl6nUGJ1ZBEBGx1XPQmDfryyPLUbgyHJTevNzafIkt3VQOpYG814HLfu9IVv/o5+wL8wNxMilkQ0
fu4zuan36ZiO5IF5/9j2t4D/dLaUm9YOvFMTiwCrsQxJu1IScPh/DP1zFtyb3T6tnjLw913e5luD
WUwyAY1oblIMxrFlGNTXwzT3MW/s5nWfwYTNMRAagRbhQq8K8Lg2PXhjkEBPJxF5yPUU3jUqlBuW
FvH3/67Nv5YW8bfm6qxIW1hCa4kegbqERWWhrKOZlsU+tXA/FS00b7MOt6MuUXe9PJsr6wbQM8Jv
MMogdbocKNipOpCC12DDcoDqMYV7q9LyOm2cK1q6b42t7S7bW+GQAsUX8sKgqwJDBU7Kc19MLdDN
BiKbgDWDkFw13bj5m+YZ+7JPAIvR0nrX519pwEKP/hrtMSr0Y8f+8a1nvB1CTCMan4t7w98iN/x8
7iEmhDQNHsXzu3hZgYLAnpZnWSqTxngTVbdz6VdZWICQ/VS9feyCp8vT8HnaMd3zy87DjTizPZ/P
wkTdStNsXSZd8TTW32n9TsDAXRtVrBsfl019drAzU87ihQzqbNa6UsmkqlNgcfZBuauANfa9F549
UBmDve+ywc83FO56dI4j1wT2DxRez8dmEM3MoTWhktralyLON26N1c8j0AVXLCp4n/JMHZGWlA5R
CctI3Bq/rPT58u9fqZdjAP7M6IRiJBIXi8UhEH9DdlaTCZ/u7QHqO+a1Jt+Yn1TDvrcfavsnGR+l
M2wcbKsD+9fs72rOSczYKeADuqpUCRBvbvCU/wWyDtTYAGcBqwhYH2T8zhdGFA7JuxI4/mpgkU1v
imJuWjxo7HVjAn/f3OcX4bmlxRntupLjzVOiVaZBu7IFJMDeGfXvVsb8lxpaoGAyaN2vzPfK65p0
9nVlu13MQTf4rUkV++55FO3GDn6ePnn9fkDbGzpQLLmv9f4Vb0YnAWoLXAhF5e4AcPdesjT7UXHP
4VGhnPQfFegSlMxTv/cJ5V+twvtS8taMut5tDpljiy+1MZXTLiuD4p61pvmrGDPRX7l4DtygDYW+
aILRqOMuFADH1L8t6m56onXNkBfShsfc115zrwoeoapR7wLS6gciJ6SJsqbKkzFz2QG1X6cKoa5g
7bwa3EeRKHxxLfoKtNRuruGxyYFjJGaWhQKg3IMlKnQ5cA3CEplt7bs+5Td1PnXXpeGwMKNCHW13
zK7tFvdAqYb8oMFhQD+PxvkeZAh7QagZZ4OZPhiI6lFgQUeSaUtEvUPfR6ZVZEHIHd3/Oja1dp+X
TNLQGR3xffRHctTV3mf8VxqwDxsY7LHQrlRpxR44X57y0mU3vS4ec22wD81E+XXpttMubwGCQpuK
jpcclZHo7CHyQK50n4qOJRxlwXfHLLQfLRpa9sVUimc70LQbFVAVSWvwvlF3LtQUQ33vMMkOlStL
rLChZGRIJ//GuOE/trgfQX5V/FDg3dz3ChlE37WLfd3RfmcGubdXhdNGgZeOR9R/oNFn1enVmAcd
HrFQNwDwBQjE1pwiw6jKa7TuuPjKKCI2md956zegH5AqVo6fxwjMhkhrgBuJXvTCiCptqp70watf
VMv8p8psy7scbFZhi9rTTeNlxr1ICdg4UlYDEQI5ps7Iujdac36QPvEiAkb6g0dS586wMvSxoCEC
tPTIMkizh3olRLTRR+8NoeEQ70icxvrQpaX9MgbEUUEJOgQX7a7XrK74TrR6cyi4jskeawho+GO5
Q7IOmgqyHfaeZojYdHp+7aatcdQszg5eBvraIsVrXJMGjWifisgsS/Pg2hRBRe07G+f+55jpfNMv
jk071TqPsaq8R4PX3gy+0uIQgE0+Df65fLx4Kzca0v3g3UB/qD2Tvp+fY0izZVPVTMX9ZOXuB3W8
soaAktMfU8vl2ANIWHE79XeePqgrXCRuqEYziDuXsqNnVEE41ZUG6e9vyDZGDvRI7iZW1pHJ3ztb
h7itN+x4gVb8UQ3qIa/18bvfw2NMt9j3w2hGkEwxI6qP9n2Dl9IBusLTrhzRolvyuo8pI+3dkA7W
EypG9KCZKt2LFFIhk6nGh4JrWtz15E0GPbsqHGRGNLv0YsEFGF1BGH0o645/5wNp9rUb/CMb6P1l
FFlXTxVB1AapdScp0lMs8Pemw/snXapx5wc+BaqzcsUztSpyZeGlumPV8KvuLeiUMFAYWFLnB+HW
DFGAxvKoJnCICQQwQDzoeImklgi9vhh+DYVhh3opxkPaQyMor6CwSklf3NcG76Kmz+nj2MitTP7C
e/7zfoY+N6JQ3LtADJwvqobxe4HkQ0KDvAt5294gFtw3JuRPdOZtMEAtPOi3sVnGBXnHmRp5GfUG
ZRXUCrX8xKudeHK0O9BWP0Cpso5S36/QdGbuIcbzw2y1jXB75Y7HntWRO0fTAMoviyvYKFqiOcLI
73HKtSBoQ29dA26yjQ2CqVrevmjDxdlgQpjwUznJTDOg5qXK780xtgRYNneqjFHqL3l82dDqaE4M
zX8/iVjSotQUTk8YEvepXYRNvRG7roViyNEBaIECD9r7l9yaTW5IKJZq+T21VJLL/IXwUYDxe/yl
ivExzR3kbs07NHfc9vn4s6PTy8YI5+h4MZdIsmAm7fnIQW3zfIiQYyptEDGmiadaWYS5WweHHjQE
L45ZWyGFBkjsDj25EqUj45579JbVpN+N3QhR0ImW72jkN+4gQp3uCOQcI+V22UtreHUcCHgAg+Ts
Pk314IqlvtrjgviFPhp6RwPSX2dD1jFgdgyyrxwqnhqi3MccHS6R0RN5O+ZoQTXRghe7hTfFSG4j
VauCanqXWJXHVArvEZSk2a+U+e2XTEckdXlylvii/2wjvF9s6GDg6bjMRVVG6gzSDPrEDp517QoR
W1iwJk61ChqSca69sTHDkbORW1081f5j1QYnJgA/6Nj9VFKsKPEyX+8h79LFCDoEHscgJGg0pHeI
Exxar84PU7qFTV55srlzahU4+pldatmA09d+L4ClKu6J5d21aQ4hk9R8lR49Bg05ZHn6uDG780t4
4XouiOBmMRu0piC/eO561UTrptE9nBWd1966xTDdUmS4dqPDzZ1qnPKIWdAFzkozuLcGN7jhKteO
KDCnW9Jas5df+inm4qdw9DYZws3vZ0qItu6PgdU9KWv649oTxDM9FIQA5vDwsluejtwpPVE5+b1n
GBFuqrB3X6hECXbceH6vHVynhhbvE1pRTULANb/nwVsJaiMC0Onl1Vuz4MwC5hDcgyLRsowmadC5
rc+RqjCmUHN0CARtnPKLbYDEUYAWKWw8G5zROJwWkxWooO1LHf6oNESQvgK/XxMyTQtRBYtBgB+Z
WxoZaxbBpgnQLHpu0Nm7OAtriax00XdYHuJ7N3j4e7fK0dXOaGiQ5J2Lm1Mnff6sBnNLQGjtIgBf
o45UCXjd5kzVuQcSKSrdT5WVmAaVh3K0zJcazF9Pnqnq64AC6+Wi3gKpLLfbZyWu1JwWwd5URvbr
jxcWxVdgipBQ/s0fef5DDF9aY8allXSEHIu6PW5lkVc8Z5Z5mlvSQJGMdO25AZM2VZXJzEuaW8O5
b7bapLc+v1zEUZuK3gJlzyCOhFyh+nl5flaOirOfP8d5JzFBK2xiAO/nJcj/NuIHKN/7LfVtc+VS
BlIBXo8NhhNvifoHCM82ZF24SeeRKgUxgOaBj6mAFBy4AkaP7jxoEzzO+Ud5oAUg3qjMdkctBcax
Z9kTRD1DtD1a+0p47WOpGfpOoBD2UdFGvtMCgVWIsBMJe8PZgkIuZv8/dxd2TwCovY6O0cXsV0Gp
Ro3i7hKShXnlPgOU8f3yAixMzOfC2eQsFgAUoyWp0IqXeN5Tdc3Yn2GxMQIdwD6cAjryl6jpLUbg
N4AHpDY3El5BKazsb/GAf7s8goULzSYcdFIDNoTcm/UJpCSt1pCBrL3Ez00eBoOWv+p5OuIBJviG
qcVkzaYA6EQgMcufzQLV594KJgFtRFglkGLIgjokuc2/FxoSK388IpxeaFB2QHyPB+virBYmCt54
GwogeYA5aouIi7fc+PMn1O8nxRwTzeTqS+cqKJIOTiPHJJ2sHQGJHc93rn478K3Wy9mFTsKB37OG
ip2NB/jcJryEdxpsSEddDWNiGLy57iCnvMsZGPV6P383sPXiP5+9U3OL2aOth5ZgF+YoLUNkBOJJ
ZTvb+XHZyuc3IeYMjzMkRlGR/NSFafLG46buj4kYZyFy9+DLxLbHsCw/emA+A5sBKVftLxtdcXWE
dniBztrokERYBCIe2FWmhk0wOrFwMh9cRsPC2giY15zcA3oVRGIowKM2fe7k2GaD1QPKltiFF6rX
tP/D9tLf/nBqYLGLXEm5DR8fE/0VsvWhvbeNLRHEeY2XLndqYh7jybUCyR1JiIKJ7EoHF5j2I1Ip
EnEbZ+eaYwOkCBphVJMgQbZIYTX64KcthxUlQi04TJCG2bt/NVtz7gpYYsBJrcWaZ57H+zGvRJL3
wR61jFDiLWG7Py971srjDHgQKND5c5oBHLWLXeMOPqOVgR7vpsfG3BdoNhRIjOaA9NxUDijVXuUW
4diao52aXIys0ID7tbJWJPLOandjc3V5SFufX6zOiIc4NX1MXJ89Duoesul//n2g1WfuY5zRQAuc
+1jnt6aBRliedP4Q5nNBYotaeW27z5JZNvC3WJllIZ6B2ygDypsnefliZm5MxLeafP2LUczltxmK
CD9ebEZVedJ2nIonfYgwPbK7rRzW6iBcFMhQgUORbHnNDGPag1NcF0ltIuV+XQX7oTn8xRhOTCxi
GM5czyi5IZKhPwp5NfxZjIrzaq7qIWOBfzN6fDFFndArv2QuT4KhPXZDf+f2T8DU/ekYDAhqQ14G
wTwqocs7f0L7g9EM05R0wxGlfGR3Ln//84mI7//mIUcEbIM64NxbjVFWnAO9mNhg4hLuL44aSa6O
qS12xCYbRddVYx6uxwDNVUhHzH8/OX59yNsWelZPSWA017W8CwBmlHoR6oMT6v1fzNysm4H7EIEy
mpPPjXWAuQY46mWSfXTWle9vTNzKyQiUMeDOs2QPtom/+L6prIZUTJsS1MMeLJODXMnvIhCEPKFH
G4SyLHixq+pZE9lxsMaXy8v2efcgIWvMKrUogKE+vjjEJsEym1ucJ9wwX0mnf0GrzE+rTzcG+fms
PDOzxHHZLlPo9Bl5MtbeL12CXwmZossjmTfh+ZUMExA+Qj4b/eNIyJ0vU2VQMUBChieZ+jZY/h45
D3CM9DHoVOK/sIR0B2J15FQ+Ca9nvd9rht/xpLLkjUdFFgmHRjlDKEimfqMXeYnimk+HGavoosav
B7gL5hU88fU0SDtqeVOfdO3Y7mFpjPSassfRyLybYDSnHXf1yK7ugQYuQ+Y32bF0nQ7VVlY9S0jy
7nKzCMKuc9Wu5a4dpkIM15dnZGU/nv3GeW1OfqOtWoM0QvQJI/quysH8S8bmqMCaYxvNm6y73WV7
a2uNnjokeMAINJOJnttD+s8XKNL2SUbNNjQz7cqkYof2xLuBbLIPzSfX0rHAc4R8+yygCwrYc2OM
O41O265PDPOnGn8W2lfPehHywQDVboN88lGvtGuHIXtOf0zWxvt2bWZPjc8b62RmmalpQc5pn/RN
j6KZOX5Qb3yZKj2IVONeWWKro3QpkfTb3zzIHiLXi8wShIPPLU7VrDJn9X1C9Kafy4/GFbUKSCCb
yBHUEy9vOmKV99wET0TBnCwKGKBTDjN4hLvH2VjptfMJqRXE2ro9pxYXu3qgpCYiV0PCRvRI9J12
Xwnyc8q3cG9rHnVqZxErQosZqS8dhceG3hm8jDWiRSXJo6H5Q2b5/8wv4nmEKnMRaVlD8jPS+WnK
gMzNtew7aGP6sKrK/MflHbI6b6gMAGPp4qm/BJC5oleTK40hGQL6IBt55XXTrujzDRapJdL792h8
VAPmSx8YumW/Ts8GKyemhZqLEmoXjI3apQawSOmgWWGDqD/OAIaIMqsjX0RD6p20PRUDz2Kgl6Bz
Qmoa4DBqEJTUXP9D2OT840BhBAAGcgIQqFteCQAPT4Msqj5pQCiCGkloZUfNPArn7fJkr9xuQDLh
ZQN6aEtHHup8y/QOSuCFgB2hv031T4M1G3fbWoxwZmERI0i0SJcjqQFKnPYdusA8CHmLogZ495kZ
6BgZX/F2D11TRZdHtnL8nNldnH11jQp97cJu371SO4v8HmwYV331VKavf24JBBgz3S3ius9Heto0
QT8fdE71AZWPfEpE87PHG149XTa0tlgnhpYtetxMbfBkctxVJhSyb7cEo7Y+v/CFQO/z0k4xjgkw
EDsQwEJs5btWveF0CAtvQNGjri1tvhS6ROJu99oUXYPVvh5eldnE8JSoMsq99DambuVQQUMBtlOA
k+szA6jppBq0vfMejLy13PHWHnYzT8VtZkFD5fIqrZkC7YszQyIgObQsb6JxngStgcx0EFS3Xm5f
5ektczYu1y0ji3ls6tGEfPfYJ+mgoCfz1nsfBRqkLo9kbQudjmSxhVyvR5O+j9go96+zGWXhXtnm
i2N9sYP4v7M0u+ZJrEDBXzp0BMNReVx4EV7avRNl/V05bJz6az5+OqR5Xk8MCUsBU6srlLxTeaNn
zpNXWd8vj2XlPgaR3r/rP//9xMREoFRsaZg1F2+hrPleWEZkApS3xdOxOhTPQ/4DKX4YXMQX5kC9
nBJspaqUzjFzHT2eNNXuLo9mzQeQvkMLI5DIcznofDR1hcYbt5jjVVIHT4KhmsMqvQUay/LjoWjo
cRCKvV02ujaFp0YX3p2PZT6lDbaQQW6BUMktgC5uteblspWVoaHPyEOWGpgUCEwuQnGWV34GpUee
FLJVj6ai05VOWv/aB3NULHw5PJYB3+puWgtSPcQ1QECg+RRzuthUQsdOkgbcQ2mPbv/BPPeGFeMO
elAROs4O1BWxk9+leXmXplPM1MZ7Z+XgADE7yg3glcZltfSalgcABpcDS3qrCcfMhuDaq7nVv7sy
szCC/3Ar2mivWowR6gw6rWnNktwIjkUGiFzHbvkEqT5y7MRmiDH74OKZA0qB3yBz9AGg3njuo3Yx
DnWVlSxhdfnokFQPzZJBKrT6cPoZ2l5VRZgJ+6UWLGRuHk01LfeXfWllM845CPQgoPZlf2rMEyRP
mawDimJ2+S2g78XIt9ot5zj+0yj/NbFsP8ADBTRRvUeTyrhCXvWulC4ke55NVYadOzzZ9l94CrQz
5iUESw/kbc9n1SLoKM1smyZF0324fHoRvH/WJoRvl6duZbNj7+H7CMNnIMZi9fjkmEwNLk2M0sYr
7a7mX/jw6Bbvl82srRCyKwhzgXpAxnhxLIsA3UFexmiSPg7Onb+lMrw2Crzx5vAPEJJPLi8bPmIl
KGZL2430RoiP3gMsfOM0Xtm9ADIAPIdXJToklxkVdK53ugQsLqmJc+y1PlIcqkDVtGFmxdVmdpMZ
ogVADPSGz5ceUOqqoSTTUUybfna5/Z4OwY+B+7d1raWhRF4nNPCn6PIKfbY6l6lRNAIQzvsM0yq8
IZBTJ/XEAUNyrLjyY2pqoZvZUIqosv8h7cp248a17RcJ0EhRrxpqsKuslJ04Tl6IdAYN1DxQlL7+
Lhn33uNSCSWkTwMH6MYBapuDyM291+CNDFRobdyqvt1ujDksCvCoyWhAQc8YiQ/3dSanoVaKTH2q
NN/8IrT9/VG9T9b1d3v9+4sbFA9L3N8Vfh/CoJkLQWF40sPQ1u9l9gRXwIDn5r4fup96Ur7hRfOj
aaZdpaBIo02Fp2Qt8yfN2smRPk294jqxDuEx81PKjENK5aUSDr4VvT1nUy181ei/QOP5s4wiT4+q
fUlFoOn1Cy8qAKcEaHGRDBjqcB1w/EZPXhso1OOtnaCX3r0WDTnwwfKIYnhapz1yIfa4OTcq4EvQ
Cd62IJXMKt8oDeKkXPZVnILQlPABE17FPJw47R+GstXPhdTEIYp17RkGoIlwQSwoQ8dUfypK17yM
EXeIS/o9I+fp+xD3VeYrCeVnh5HCJxX92VQNaqZdP258Dbcb5P3PnDXvbXRqlmUlxexLG5BQch4p
mDZvkX9/g0C9/eZkJ2gBAZqImiy49PZ8nX7YgXbNx3gsW+tcUJJ7dUIDKx3f2n7yDG0IYOaSuFod
+TVDD7UwdmAZPliNAQ3JujhC0fIHqA5uKztAkxt2UWx6lGZ6KIrmiJ/zS9iOqLz0IIeA1G3soNQI
ZaSC8t4fJR7gDY1Ctev4A+iEcIjJzN/6SB+jUkeHW28+9VV0yjPnUpdN9CjL5tzHJarGSR2QEryR
NNmnxtj/iYwaiHaWtn4Da2q3siFZXLBhLyv6tUi7FHAi+RTLYnC51gaKlj3qc/KRGLXhDjFMdHtn
ao91AtexfDB1V9BsCCTMxf2Ec1+3lT+0Sj0Jeg5NCtB2ShhhKrVrC4jQQNMocfmYdDuGenHtsjj7
Jik5iaL7mliOPxT0aFZ1aGnt2UpT3zDi566Lj5KpR7NzHhmk9JO0fYBk8VdwrI+xSQ7gD0Gst/en
dvL5kO00op9z2R7Ssv5ss+Y4WdFpirNdidrU1H0rS80fWisQtnKGxwzO5cEJrKGCBeh4KEf7s0bY
cxYL9I2dRvX5RE5Ro6IKWQ8/oGfxtTQGH/XSJ5LrQT04ILhkTwUf4mOuCCDPqQz0GDuB6kGcWP/A
/OpBjbreK5w08orJiVw5ZvGu1KIElITkaTJSVByH9DmRrW905j9KYdk7Ey5EPrD6EGwZiu9GZDcP
dZLuSQ97N9SzSAX2jzH6vM/MvRXlR9POQe6A1KYHmhbAyJT9SJO4ecgaR/PtWgWCxB58Cry3C9pZ
7PVR9V12kA4jzNrAs658ghBAA1AZOmgo1i2JhHlRakPLhXU2Fee7VpZfY7Hxkb+3i66PafIxxHvl
4sNHiJdM1rWyt86q06pPzNQjiB8O+tdRKYvRA0cNZ5Nl+Jq6Yyhgj34oGv2oJqkaNPkfQ6X7Ajq5
CnSP5e+69jtsqnPZt+iKGjV5ytUG/B3iF8YoArh/Tz4046dXnmrticNbZuPOuU1GUNi0AFAxcNbi
sbEoCScsVgGN0OSZkMpr5VMLn6mmeqFRvDFrtyfXdaDFEwp4acvujAlJ23Qold/ojMV/X+n4GAIw
qevDsbcGoeAJLc8JDBTSz1W9q7u/LqZch1jc0FUBzmE1TxfPgwm+k8p3dSs9pAukJS49bC+UzFU8
2GfSymKmQFepGCDB1pk0dgGc9NTsddq/FMB0arHhOaAkGU7P/Umdhp2jJfpOr6bOb1Tlp96OQWX0
PuNxHkTwH5+EgJ6MQ+bL8SgU/qyQ4q2XjQ+S2nCcZJbhhI3iU9rB53qUXR1ULdiNfKq/SLhgH4mS
eg1Tvql1dRkUFSTw4TmfjIsyFtCAM0/JMPCz1EUOZ7bxmThFIHpzr+MC6CvzjfHsu5PHX7Mot1xw
rDRPaxokDY78UaTiu6V1J12tzqOp+YmoznZWHaNh8njsGC6Fts3YJd/RvEEqY1mnBM293RhFJRic
+qmD3jRvzc/qaOEuqz1TGJ7aNDszFih0ATsWC+0Rn+YhSacXLTMsd0idEwqzL/ev5Nv3KxYLQAB4
pwEFelN9jzMKGlMiyNnqRITLrK7cqh+fez15LlXFZYRsvIFuU98Zeo4enYU2HUjzi4IHH3mZCz5p
Z2cqoLgSx5Q9jIXsXgbuwJkU/GJ8WfHYnYt2LHf3B0vmH78++XBGE7DoUeBZwVRSHe0Lu2fDOYZo
26k2mvqLnXf5se9qwxOoLu3BqYu/oKepzMYe5J8MwKsHAHwgQhqpxgPsD5rZipS+gr9rnZqk47Cu
rjLTtewYJB9ZJ5ULRl7yMhaZDHhk/VM2evTSj2XFPb1qo08yVcUzXvhWYGURRBrQglFf9cpQf7YM
Coim6HAN4zuAbvEERCb0/74x1ep2Tmk7XyjTcQCNSoEyWz2c7KllJ7OtxGNN4+SsKEnto8TcHUYN
YsSiZx00CbTksW8ldL90bn9qBRs/M0aGL6KocGIjD/6t6S340tiZXgK+LHPrmCg5xPxJ5KVMNNAU
lcYeOtFbNdf5HFgsBg4I1IVwdkPgZ9k15Kk54JVMxdlou7dGj4PaEh6tDb/AKZFb9W4a2HOyqXC8
sgEh9jo/XFXImtw8LGlrKzTRk+FcAsTTJ3/K5EvcHbMYbUSQIErrx8aeux0lnsjYb6go4kG77CTi
vUIF7ccR90bQ96HIjxBDN7fO9dusAa3gmQEDgitO3iVIrLZFXUW0GM9pfRmL8O/hh4C8WLCrMmGJ
jq9nUbgYYCbe1SqujdwZcrgYm4qr9dFXlcD45u+nC1cUaAxoagNevbigoMqa2zIy5FmTL1TfYdNJ
+3HYgqOtZA2A0/0nyuIQwq7QqmH+lmwjceGSuM+Mb91c9re+3B/OStZwFWgxcUoN4dxSRSC1/IMH
BGQzVfXrfxdi3hofsjmpU2lxHSG440Xy3JqeMmxQX28vCSz//ISdQe+3DNSOm0zr8nm6Whxv8JKM
f9Sd1wJpkPx9OgdykoU4KFXrN/JOlSb7qSs1ceaWLX4luTrtOSyjwiQ19AAyLMDb35+9lZ0ws6HQ
gcbbCTfhPPQPs5eVZWP2FRFnKHaC3s0PJoZVALnA5JYJ+cosAjwG3LaOkrSl0flP+RBKtSZzzHHT
nUVL9OPUJ9O+qKr6Vx478sXo1NSz5QC+6P0BrpwM4I7M1TpAlHDILgZoMMn7WsnE2TKbOmhGVd0J
e1Q21m1ln1vAXsIJdaZ03qgdW0bTQ6uzEmdtaMZPtRw56jmRFoy9sQXNeMcNLe4NdBxnI3EU7IAm
W+SXXNUikHS4OMeTSJ9EbpauBmmcsCd1+ymuJuMnH7vpbNtW9NRMk/IjjXkCa2EyAG6WF9+6iSYP
DLd2ULF48lodRL68pdGzIxw8x0uNoZAEWxejmCaX5Jbee1GXZ0EGJwxXZjE0MmQHLfK6rHdSZNQf
mik64cLvvcrpVBcX53CIZfuzq0wBtKOCb6Yv62CU5V6qEq9NUUHq2Cgg/4h72h2JDJoYWn8D5Qmy
EBm5wPt5VWpFO1Na6F1ktnNMjA4n7xTrvl4r1rEvYHZDUjP7Ck7xb0121m9HTsRrq64LOlPrH3Rt
YEESd/U+LWoeqkUPXbkevZLfQMEr54x2euYaWgqdEdK0w6VL2VBs1DnXtgW2BKSdCTCgN/WkKo/0
SQW75Gx2KjsPZdl+55B3OWldOW7U2layCZTVUWIDcN1GHXexz6eGVUYs+HBulb7YTcSiIWeChbUC
k0goNRkB68rsZOsZ+41naPwvRjqL0UJ7F9gIdJuuP27ecgXI22Y4U2382fTgeZMULlNRtgU4XzlF
rh68i3H2WhYb0BqS55i54OzSyKfiMqah2HK1XjkZCUDnGubUQYdrmZ5BraV2lMwQ52G6oG0Hwc7H
wvyqKb/un09r6RiSI0iNU0gPoDx9PXFjqmRU2kycSWl7LDJzNx/zN1vynypEC2dNmtcJyhwbp+La
4ChaWJTAkQGQ1MUsxtkAFlcqpnMXA5URhZP1PdK4N+VbWtY3gQDaxSPHxsZAfwEPrOvhASzukHqo
09B0TrBWYd1bAQiI/e3+JK5FIeCYA24JJxwcjtdRNAbmGydWEgoBj/sB6hcarAxsALeSjX2+GsnE
OxGjARh5uVwpr0x0SVgSppbxgL24N0Xp9ln5kBF6uD+om5sLU0ctNEhm2iB4D4s16oU1DQR6P+GY
P9q7atpIam7OJvy8A80QpJogV9wU2ka90lkO3GbYKMWutvnnERVJ0k4bMIz3pt7VdTXHgQM8Wn62
DoT6Ym2ko6IkIeEx4Bi5b1QQ9UUJ+SXhZ9Y/gzGWdi8V1H3QlnFT+QzRoY2dfnNevIcH5n8GQt8C
Y2lX8rxTuySsB3uuXb9UUvnewyMiZdXDBKLa/UVbnVW82v4v3CIbhUBKlcUWhF+4bkGoiHua9Rb/
NU1iMabFlKqmHHJrFElYDK1rGw9Ou/E9rYwCu86wIRIPe3Os3PX3FMXALZgDRgFmr+fkmpebr3l5
vD9VK/sbQSBdDPCjfYuaVbgdQ76Mgu6ffWPkdQsrsLLwwGWZ6OKANAZE+uLzwb5Ta6QtaVipKAYo
6EU+FpEpfkBkgPhpZqfPDnTK/PtjWp042ASoYHzMhNzFygw5jaZBw/EAvrWn09obnWMcZ39/CNkq
4KIz0B4X0xJ3RqxaqWQ0Yf2N2O3NSyFf03bWjNtYoZu7CZcfoszAVPwPMrDX28DMY1jKWzYPu3ek
HpXqrqtgFAwZpy8wkK7dAQxKz0wra39/GpfSBUCnIjLY3lRHpX7+E64jK3UNTCdI2aFRx4GmmHv0
sHdwGvgu9fYoyup3Y1lnTibfrIuT3v+5H/52FVFKgOUHQITQ/QOy7zo6BMUyCheoMlQvrfSyzo3+
GkQCWM6HCMtOdKGruVkRREBT13ru6rr4IbkutjbK6kDeC3444lEiXgykSSNmxFpUhlLuil+y/03o
5f5U3X7EIGvNtxOedPBDWEI6RO9k9dQUVWimTuulg9n4ajVsUSlW9gPCzD7AkLDUURdZlkWknvJG
a6pQzbInpuoQBouD0nk10i9Fap7opPmxRqCggx5gl2981DdjBIwEaBL8g8fdCuBjIHSqU20K21Y4
xzZV2h062+3fJvCLKPNf8eF5rMySyzmdTcfYPhmBf4AAVT7SoM6PZbY3p87F5Xl/8W6SGYRElQk4
FlSkQVNbbI8aFlPwzS3U0BaSnQo8+MJcstTXgc/0HaNJNzbLajwdpS3kM1BCWJbRHKdop7RhUyib
PPGGygrsIj85Vfqzh6bY/bHdbP15bB9iLabTKQvDYE4MB/NqCqnR7kUjn8mkBf8mDK5IWGWAKr6s
1ylVhPY8DqIwg0+MOzWdl0lauHUzbCQWK3MHsQUIr0FIBXidJVcCDmOQP2OjEhr6aaq+8ubJ6H60
abwxbbegRXBsVdwrEIRHVQhA6uttaNQdr4FRUUK11J9tQ7oTB2VieiwseCPmEFoWWuE3jbROscLa
g0DrPKACppv35/Xm6pn/DNw8ANfCcvJGOUqRYwkgBlQ3p15z1SiIykAkDPJRLwUX8JPe3Q+3slsQ
DqmCNl86YGFcj5pbRIEGAEadZA8phZD0l35LqnYjxJJd6NSJYpmsV5CPPCn8TSf7dgvHN+/pq1T7
fdL+fxTG4pTMwMNGlWtQwizbDcWO8428Y2sI+vUs0aTEN9tglgQvXSBmoTOSufrwen8t1pYeSQ3A
lahnoNK0GIWplrmSK5SFnfEzppmnOZ+G7qgpj8444b2/JXW/Nmmo280u4g5kp5ZP4SKNdSNydBYO
07cEetl1s6UXvvSKBgsCtnQfQswj/nC0j4qoej1FiApl0RPJjVcO5uEAwedQyar80I7ScXlXNo1r
GdMn3Yk4zHjHH4a0fAiEeowZz2VC4AVH+2rjg19bU9Riqa5TW0WOt/jeGyOtzIgxFmbTYwlxKolW
sLNVtJl/ZLkxcd7PdwxwmTdmajCjNsd2VGk4otRw/MwejS2JHfQw78dwFugBEZeJ2QKdEeqSauGY
oQRbCGgaVwNAMy1FsS+X1c8qtZ2doMbwVpK6DFpp2EcB7ARkY+k38OehhpxGv1qkhb7WQm1GBRLX
s2on9UVuiYcSIR50tMIPtar3x6gQCiqWArXITrfFXlHbcq/l+MIjaG/1LlV74poQ2TpCmDn10XBN
3HHGJnOiaTAvqGpPNxPVZVby3RZEC2QvClRFLeK3QN1kcLuGQCJVfDMxwSD1ag0MMfV5QFeajqL0
okbGMFN3vFzNIPmbRoo7RqXtdg0soaBGqj8ZiUlcrmutW2lGBSM+2ZyGVMtP+mAPBxWUwn3qkPKU
dE7uATKunJUieasLG5jWksr8rRUSNV2ZZKWPgvYI3vfYKPt6qrpAGKkVdDyuPqWRZhzAv7S/5lFs
7NH2NvyxT7qHoWHJQ1GSDHxFpXtQ4KPpqnkyPra22oZxbANSICoAPiFjt4ck1WucwEmFDTYLRt0u
HsypTQ/csZp9n6tV4MQgQcSo7vhwZCVA7bRZCG4R8xJmZR6yaMxnTjq/UHARMy6MoCFGsRtAjt11
tgKTOAqFYCmj4VR2sfmQGEDNRL3GD1JnVYBWARoTMRx4oP/jQGZb6rCzNWNvrKT0JUi2bizt8VSN
TY8F6ocTozx3pTmQvTqp/WeqzMXu1GZhY6dsN6AuFba2nbhWMiRuhm4HVHKAljBVhe5Miz0ZrMuC
lnGg1YHTg+GMqn65f5rePIMBNZg7H2iCAHmN/OH67MmIU7cJbQhkCC0vZtTnbNwrNjsJhlZmxjep
RCsHCgLiG4dWLC7SJeZT07pIdlNHwhSmTJkyfTYV9Swd68/9ca2GmQtYqNCi87J8EajVmOJdwkio
m7XiKpr+1utGty91qzrcj7R6eCEvMCASNWO+F/dRBnFv0TFCQ1ioenYMePKg5T5Q0a9pr3+9H2vt
7oMQNt68qJjdMn0SalXI9CIWOrKgLo7SRzPjZ0WXAP/REswi7muZs8HeXz050d5GrRHA/JvUssoS
mDtlHQv17xRuV8H9IW39+iJpaAxnKpUSv05K8F4AyrT6jUrmyhbHfEFcEYQMjGC5xYElzJzJkizU
8uwhMuJ9Vqd+4VifoHVbukpCNjbE2ojwFkX5BZ0OEHsWxQlqD+kk0E4KnSn/DUn6oEmTfzEkdIFB
5p8bA6AIX3+1I8pVvTAGFsKWyutM9WSX8FTQftVWF8TKllf4yrcEHxroswIVgrfgskcKAhZL81Jz
oEIO2jN47NxKd9m0ha7eCrNIg9J0ENCknJxwssNEr11lOCJp2ng4rG2Gj2NZZPJdbgyAmyCIlofl
cMwr15CnCpjbdgOouvapfgj0DgP8kNRVfTpJQRHI6PeDfRnKZ5JDXSs24Pr3p7U2yugbc7c87ibS
KU3SjogmnC+Gku47Mj4yXGb3P9bVMDAehUqRA9TOspwDDhXymEw64Th5ZfoJ4CNFOd4PsXaczsp0
UBCEJO1NTxT6KpVJp1l+N2KeUJkLHBYtUw9kgPuB5pVeJp3o0kCBA8A+2NTMY/2wQAzyz0Vlw1VJ
Adxw+JMgz4KNe8MCJ0EuCDYGAH//XcR56B8i6qxOexYjotPWu6qEPk51kdZ3GGm5Q3mI9Qqklq3+
xuo2/DDK+Xv4EJMMyGWbETFrM/d4kSO9eiUOUPZVvmuz2hukufEKXF1AFMMA5kJNDlD564gjuu5q
FMcMVq+7Ce47kQWYOfuWJj/vz+ZqHKCK5z4ENssS2jyKLuJoUMEVqyWQL4QMQ/U9ctod6za+5LXz
fL49sBvROwf25npAmiI4QIjMCasGfEIaJP2WYext/RIvQPCsAPfDbYT+wGIvomGfGY2QJIT+TljU
5j6n5HM9SCyT9dymYwBoT+bOPgHQZI33Tmr8uj+ZKx82Gh7IAylBN+7Gq0nhQ2RpSU5CbYTuay6i
0hsnGE7SWpmC+6FWTmCEApsQOGhAoJeNF85btS9REwuJ8nWSh2jAS4KTQwLvkE3ph9Vh4aACfBJ0
TLhCXS/doNa8LUedhG3auTYzdnCC3w31VjVqLQwk6GagJiyF0S+/DgPYVFuVNAYMu2/DVtWFa4Aw
uRNmvCUHCEVk/Nbi2MJGMexZugDCp8utMkPD4Ss6WGEDXcXLqNg9VKmZ5iZRAwbPkyWEB2MdBb2C
uG6CmiTobcHS2VWa6neuivIraDSydvWu0Q5Qq4DgvpU3QIFr5qXm0fCIpFLulLpMfJLmsLDOhmpy
kRt2ngUzJR9/1e+Ra8CRaI14iUQpfXCWiuNQ99UxiTPitk5DYIgSOae4ZigKWqL1AFeCckmiFPVT
pDjGJ53F4KxE+eiRxOYo203WnuldHLKy43C276JAhy8vcsFSBFE+CVhpW9YzjDbIsQYo121UU/gV
rAJcYpUF/Eb76Rylwz9Fjr+AJnb0MADT7bW4EgHWVmFfY0r+AJoyJAW02Yckapx9VavGuRMtzIhq
8TkaVLmXJe60yErpIwWCaB9HrPRA0pCPUcY7JL8ReCBpdJjMXQoYQanVjxaqMwmOhb4IEpD98Til
9kOFhtgBiA2xT4HvedSqSQ1H2xwveTM4n9Fx0R/byFIDRVELN9W56prSUB9yIu3fBcOAeGNMDzGA
SX4GZ5MHGNS8M0+cz7yBexY4Pu1+NufcUSC2PHjRa0f82+QavI+8vkp6PzO6Agh6I3LxmINVPG3B
kYoMEIW72VjI7HQ/g5etb7Op9/DxFJ5Wpp2vgTv4p5e2si9YQjzVSOhDDo2bs6gt8wE+LMMTkUAH
RZDzOtUNPAKYmSoHLgbtlcdqh41lSOkmgmpfiqxhG0fxym2GjiOoHwC2AWW+7DgOFq3MvCXwQ4qn
oMi+KP1vISvwIaC/M/xTtVtN4luVEjyPPwZcXNlGDNMyhVoWOD5hk3+Txj8Fe0rig2VcUO50W3Xy
xBZUa+00+RhzcWUja4toryAmqDSR8Btw8cju/hm8cqVBkBdf3dzZAURwESJJeygTWMxG7tP5Ag9k
Vu3vR1gbBFiSUKWAH/O8WtdHIo90kIGwnUNh/NIYHLumHEi+Lcb4u3L78jSEezd6fjNf8kY4U+o9
LlVgzkJeWMoOLlnloakgsqX05T+y781HmPsYXzOTpN4I3XMPlmmNnzUpIHDcrnyMoL2keUf/Ph2H
8DH4bhTbFKf04kKwBq7D/wDza1G3VIVX45TuIu/vpxiqUACCQ+rAoMuKptJnShq1wgqj+o+IYNLk
O/Xv+yHW9snHEIt3ZlVlnSEdhLBOLc3gCLWF/5q3wXL90BmDXijKULdsgyFlPaySMwuN2/IbGdgE
Q2s5uixRX62mRUaebpFsVzcmVNJ01JvRL172vCtuZYXk846p7T/AwEUn3SBpYHBIiG9M3tppNXs2
IrFC+eEWJoNaMo+niYYRTWs/HsDn6kX9FQ69uqcm9i8weHKfAdEf0HowwO1I+b4r0lkVC4qAk2NG
T6S3chddDrjcJGWya7RJOSVIFNHzgmiiGKEUm+dcPSo0NWDv2aBIDyM5lDAd6ZVJrh3LCpx5VCvJ
Y0RasncSGQXg2BSvCaTLAqIo/c6E/nPeWVAPQpXX74sS/40XF8qiXAL2CkQuiqkSRUlpBrhVAJBW
IX9mggqKa0DgLm4htE0bqIjcn7+N6VvKXBCpG2PGNBragwU9KPZ1ELWfED1yARjaN6PwtALeKfeD
rm4PSM0ZBC44t7DO0ihJBz4ygorxNFblKyB2n2FqaG/EWfuyZsHU/4szD/7Du8yJ1FoWsMgLB1QF
xiRxzWnL1XflgQSx1/+EWJQ6dCcDQxpF0BC6Z3r22FrY5eZLjHTsv5qyd5b/h6HY4EYVZoOhRPVr
TzRkJ182zd/fU+jlQfFhMMv+dg13igy5Jw2rEiXCpPicEcXVzfapb5NfvCAvGG0NFRTzwI3knKaq
a5WdP1rVRgayvj9wLwA/YACcNv//HwartAWMBklLQ6FkngLKYw6mO0RGgvtzupp4zKQonO7w7kGp
9zqOJeOCZ8pAQ5Uzn0FcCRaqrtDMgzka3xrL/NWl4JNPwxEedhsVmLUhIitAdjDDMm/kdDu1MASc
WOb19BSosmJvPt8f3XoE4H2hIwVUxDL90JtyykunoiEpntQhxxw+F+33+zHWPjDkHtBqQBICStYi
AVFZpwokt3YIc75Y7LpoY5ZuVSORGn4MsPiCLcWpGvgUolZZP6XKt5z2kF44WPZJ5U+UBT0qfYNz
GHq4SVnnvjpL3rn98Ov+KFf3yce/YvGR1zlYjXLCMNX8CQapbhpTuB8GvIRQD/WK+LfGoH/0537U
jbk1F71ULnWArXALhHZehkNGXtuMbhwq6wMDYBvpG967N8ixOo/hfxCndphKHtb1+EgrABbMsoKz
KXuzkuwHnt0vXcN+pjrdmNV3PMfytJk7R9CUniv4y688tlXWWlqJ/Lg3atXr4Inj2RNrj7Q3+wOp
q8QjNCq+ZMnIwjbGmxW8rALOINC3gFcgfMwq5WcrIqwAF8JPIhYfNKHbkCyXg5+Ndh5Ujv5jHBuC
PrLjBL1DUvgrqeqrIBbgLID97/gIS25WwK/cHXSAr++vobH6EaIxAqAhgDwQP7s+YQraArMU23ao
cxyU/R/SKsVJDEQ/2Hql7co0515fQs2hnkrk7l1Dd1Wul3hrjw72s5JfYCym7PO4F5cBiiRoYE42
qOQ8sYK07SFJNLLccdGoYIcI6REOEqI+SMmavYZqgwdgpeIBz1A/4JFunhyYD8GD1XI+MdaXQaXU
xqm20EjNyFi/Os3G8fB+YSyXGBrygCUSsG9uID1R10HQP2tRjC1Qj6idf5pRe5ssAJm78tnuOPqT
7KLSLkTp46IpDUBpBqTap8jVswllEOMtV/mxM1Lh1mZ9iumfWCQAqhtbX8Lqx4ZyKvLwWdJMX6wT
ZDraqUECEiaQ9DOsPiDG4f5WWN8J/4kw/wUf7rSkM4vR0vBaUfvEz3nrKzlUBYq/byM6BKKbmHSo
UN+APKw4huA41e2QVvVnHS5fk61vhFg/NP4TY/kkqgZNb4ressOyVx6ynqBmSqbfFH4EruQiNLU0
kFJ5KGBnO8VbumJr+daHATqLx5LZmU6e4iMPJRTvI+PNJpcSlTVomd9frq04i6LmVAPnp2UYZA0L
bHiPdE9l7etbkv5rL7N3AghszbEsN13TNoZ8dF3QsH8tJ+Bf0NuuXcOCMutGMrC6v2emyf8Gmof7
YfcBHQ4PKiDjw8n0DKwT3Tjotn5/kQjEDWkhjYTff4PMwIx/2XimrP3+rPCKVz5elDfGt/AYBbuJ
lzTUGgbNIgdy1Qr/F1knaEvAxQCBhR7sYmtppoyNiOMLLVpfzZ+jt674F6uAV/Gs9DY3lMl8RnxY
BaWKo5gIw0alXHdJCcUPReh/TbZFyjRL90CHHKf7DXsdkJgWl72GIKI4TAZUG7aE7lcXAzLWs4Q1
ehlLkVKdx4mecwfPhKjcGe0PFtGN5V77LuZ8cobNzE/7RcKl1ioEgsrYCSP14Oj/II8OUv5gNtOB
RxvH2dq5/CHU+2n3YU1iqHlxdLnQbY3Oml24be92xsv9w2R1wtClA8p7xiEuWxe1o8KwveROaKvj
J7RcP42dffkXIWxoSaCxZaDauNi8TkvGSLMEDWMVhbnGnZKtxurqID5E0K83L08nO2siPJaq3GsT
91+gf525konuH9qNN6z7eOoHnjPUcVBokeJ3k8CpYX9/jlZ3FeyFQPsAN+gGo8IqbdBIzhCiBtGd
Zw7ujSFTfS0vVa9pen1v61D7vB90dX9RG2fv3P4GtvV62oTVRYWRzUxgSCkK67EUj5JuPBVuLisD
lGm0gjW8ld87ZNcxMpmaRqyk/BKpiuZaU/+soZUBP/UfJvwY/nI877HQ5psRkLfPSlrEdq8qBb/A
huRsj+bnxMx92yh+3Q9zs1aLMIuHH5d0zElb8otF8LSMdPSmoNUXKQHnBc7/3f1oN4u0iLY4bzS1
UKRlYlAVAYkFkm0VmsAJ2UiH70e51daC/XOelTm/KOKRRju1Ccstg/itEItjAAa4/xvCbg76sG9/
6VtiFfPEX6X0V1MFet31XquavOnwIuWXzOhPMtbwJq8hr2ZdDI2FdjS8tLq+MW/r23vGhs8Ka0hi
rkOSGEYYqSP5pYE7Tbzn5S5GB5RsnA4359s8MDiCw1gL9plIAq6jGAYZFFqr/OIob/wTLb/e32Kr
g8DZA4GP+Zhbosnw1O2dMq74RVQ6dzUYkKHbepD9uKdNsVE22Yq1WCNZdDQnY8svtoG+9QFmkIMV
1NPGzbn6iX4Y0WLC6phWY5ZjRDZzUig2Sb9rzJOY6BEH+aMYp3EjK1gdFpyUkZ/p1m21KYfK1ag2
UXaJYQHML3k1eo2twEppI/df3QkzxwdwkRUmO4xAO6LXeXah8qglh78mBM4bDSkstJjw1ERl4Hqj
gSQ/1VlM5+38Q1WejeqnSF//xWZDVxCSOaZ+W9dhVdWi5YMRdLk3Wcc0c0V+gL7t/Sir8wRuMpBP
eGuigHo9kDIyMhHN69Hl0W/coUGpWD/vh1hdcjDGkSzT2cN+sZMVljgJt9PswkevhEcBxFA04L83
NtbKmTYrBqLXDeAFVNkWA8kKnalKz9KL1tdHjFZHJaZr3HoALkjSs10or2OKosT9sc2XyuIkvYo6
j/1D5lmWWUbsKOIXoDeeSmD0cXh4ptW/tMX0R5fK/5B2XT1y68zyFwmQqPyqSZut8XrX4UWw17ao
TCUq/Ppb9Accz3CIIdb34Rw/LKAepmazu7rqu8HGfUOn9z5zoNcKHUFQTeM5hd4uabA1cwEBDYri
GAT3HSuiPr33Jl3JUXzkYmyeiwgebGCCeeV8bOmMwKMKSHFs7cO6PgEtm+lomhS7D+wP6JHD9kBp
U06tsWEsawb13mNZbnoABN6/uc8+L53SoK5ZQRJ8fkW7SHrX+u93MkD6Yv5RugYixhTe9WT1B06X
snbAoD/Y4Ane1Brwsmp2Tj8vxU8jA1357OHzabUr85fZZ5rdqziZjgM0AHgWQNuI5uPz358GJCFh
7mRHdGVGQYP2HkJvFigNze36L6YQr6NLFj7tomU1Q89QS1CCOfoOjdoaHFnktwmGohn45etHUuUI
0I0r2t2BdbjQFkqKvDNrOmbH0W2OdundmAOoNJewjxxm/I9+eeo1vlp1VHCyMTRT+Gs5ullBbwOa
KZYdSV7Gc0jup757mSCve31oqg2Bdz9cNQwhgybd1hZpWOBkeXZc22O6PtnvPy4gkIC4B5StkOiV
sdF8zQirRzIfSbcPvmbD7vqvvwRvojfw9PvkfLtVwdT6gEnOR/BOFa67Z87TTED/FkRWdcfDT2n3
ZUU/s62TcFQEOcjY4FUNJrgQl7U0bRUkAKa8sKdjBRJYd3or7fvKuIVEMNPVuhR7D+SG6LgEfQ5y
KnL6ya+4XZtpOh3X5miM90sOuNX6DZzg7fLZbHRoWMWugzUk5uGhEU3JzbZ2haoKN2x+rEL6aORe
3NfuSzboeJ4Vuw57Gkk1vE1FJ4W0bHPrrq7BBw4nzaEX/RqOmiBUZ0BanzAcyNJyVEcgqzg2e+fd
YHxwDpwOQNg/cdM9aKpdR3w/qH6kxnY2d3768/reViz8mQnJk+ZJUKX+OokhfDKnbAs8EFzNk2eW
u6C+Z7W5vW5PsaXP7Elxx5AMdHK9meOhA+I3UqOktET4BftiiLtAY0zMjxQIgAsU5XXEHGhlkDuu
s3CcysZi/Jh3z+7B4p+uj0U1d6efl96742g6SeXj8wvaCQoQGW1DCEi7m54e2urLdVuKI4OhgFYG
dx7+kR11Grpg6GsbfrSnJ1BRbtv1FdRyGj+quFYDQLZDBDVQA4HIzfl+A5EeOrI7Mh5BXw6OlQ3u
YBDmQQUkmA7Xh6NaGTxCPIQecG8XFIZGUOQgjk7HI4WMe+a8rZp7TfN9eeVZbXBnTsvxOMS9tS2a
7fWfr1qNk58v99lPUJYr0gE/33Zvs/x+ne/6VhOiKdYC2BBRuURTAuhHpBCt72dz8NGNc8ysO9wt
pQ0syFOlQ/b8IbGTjgjMoGyHWjg6fuQM4VKUlWVVKIAGDo9y9CMk7Zc6+ZGQ16l8QVfqK73hXuTH
9JcRbKi3762Nm95cn83LoeIdB45EwAMJ+H7+dM+fuDnWh9COWulwdPAbSuc2p9BZ+N40745K0dsP
Zgsk3CFyhNN0vrvxG5rSQP8IjiuI4Rrk2HQMD5e77tyCdH5mwpqwFRYoAwo7YoVm2ym/DyIahATQ
dL5IUxu13zZmTvpj9goG/rn5fn0dLnc1fj7m5s9euAwCSFt2nJn5gGDwxsk26Nas+HvPPR6dFvLE
ptARx7NJ2tU8H5bEBR1rDKAihxINqpvXx3AxRcJAiAcmCjdAk8l+kiWpaZZOkcTlA7RLcL9c//zF
FEmfF1v5ZKuiwbxauIvPQ2vMGvsoN36mriaBphuCNEf9mIHBPMmTOBltKBYXwIZo/LzKAiDTOPRI
Ol7SGYd2nxp2OoZxs3xPgl1Fy3+YplMD4uY8mSavCf2KhAOQHl1j7rseJVmUDZ0HBj50zWypVgRe
0kezOWpPWPxzU7VtzDnktcPYsR4t6Je0VrmZFk3aQjVhogcNGwocUCinnBtZwGLqpC0z4swf6W60
eHNf1katORyqoSA9C8Sci5FYsi/mVVGME5q/j8E4H50wvfcn+2D15fb9e1jwPYPnBsbAV3w+mAyo
tmrKSBIjGRiHfHrKzSkKa5364YVXx1GBAdcFIETwjIrRnuwBRphvQP81ie25Qyw5bdwhewJAHMoe
teYCUS0PQFxol7LA/gnHeG6qBLtIwoswPdZ1bT6XZuq8uEn4bpgOBnRqRaTUTgZkr9ZSTZzS49bp
3+z+7fqqKMfwx/tCGAp4AunrztQukCro0mO+ACARct/brmmd7K5bUS1KiBQcegAhJorI63wMEBtZ
igG80MeQ/O6X7wv7xsxvc/3j3VaQNEXHBo4kKLfl5365uGM+BCU9Bj6oqdG/PhB0iTXbIddlZ8TK
noUvIpt4YknM6smagEK8mE0zp8ceyrt+Vx05WfIICrM/ajfb58R/rhj5+Q+jA1kOGBEJugHl9sYp
yz2yJNhtCwhZMqS3C/dgLo+Zr2svuKTiEqM7sSTtawZWu550fnocwA24tUOv3OQgLNn1juE+ZwaZ
on6BVFZm1esmN4GEbthKo7Js7R0y8J3Oqys2D4aLGj/gqAragzBHdzE1+/TYhO6mrT8aax3Zzlc7
/H19ghV+EE2WNmgF0YUONmnpArSGhVgzStdHKGmlGxtNDgcSou2tZtD9um5KnKqL/XNiSprhoQy8
kLMlPa4Lj41lqTfNWkKCcEiisltBhxxG6wo8J9fRFSk3LtjGwKwJ94jH6fnGrXK2kAmdZ3Hhoj1g
zdhvZM1FOhONb+6ruYzfgqRz3n8tW5hVwFpQaAQJn+Rj5jaHmLTD0iO02A4VSBrNqt0mgKpen1Tl
PgmRMMOLAgkMmTibNXbltB5Nj+W8oAS09NZTAUGW3dguy6aoskBzb6oWURQ2UVNAzw8gVOdz2Vg2
TzyotMHdhP1dhWfn3kuX5omPj8a8y9tdbTHUCNuZ31wfqGqj4soROj4ANSEyODdc87UmtLTSow3K
RrpkRdR6685xUs2Equ3g1f/HDLCs53bAMTQhbIbHIe4e5Zpu/DHohqJaMwTm/5kQfz9xpEKnxnOK
lB5bgJHb9K33H0P3oQg/XZ8xxS2H+fprRjraA7IOxswMLBU1gAQsi+9grN9ct6GcLYBD/qwIgE9S
RFgG5mTzIIDXDIbd6j92q7urRqqxohzJiRVyPmEtaA/HxcKa2A0EH4q1K2/rwNG5XN1YpK0NdeWV
8SXBWFJQOiyAovEGj+QB1YHrk6YeDpoZBemjjUj3fDgO5ynSpWL95/A4mciW0f690mtwPKD8QBsn
QevVRXjbopQKMq8piQPEhpHV19WOTssHfybmP6wNqOZQQxdjuSBh9nwGNSi/xiMwpc+V40HpjGh8
jmphCEj7TRCnC1lxaWHoCH9jDE0SV90Sbntn+TnZS3ofAvzw3kQQpg3PATRDA/UIZIh0ZIqkdWq0
yidxL9g8bNK5B4g/bhCLso1XBjpUsGpgiCQgBwNIMC56aWDdXHJ77OC8u3k/VG3keTcc1YDru01n
ROzGE2+zOsZgL624IUB76D0V3WPBNTe7yoQg0kJNQ9SE5EvInkE5sVgZfGay874nxd799f4xnBqQ
QocFbytIfqTpcSxqsqkSqPs5szdH7ljrAM66sUiHE2o1hZs0GIsJZ+mDC9j9ZerI2JU2cC5BtQ2K
2Qt8YjXVLmlaBCQUtzUkW/tj/w+JDRHv/GdCumMYt91qZZ4RJ+BGz0dkmHR4WtUtdmpBOite2lkk
nTGItdjPk7XJVrark3pjzxp3qQo5Tg1Ji7+CppmQFotfhZumuGP8KSzvQLXhBBG4hTIdakflnUEY
gBBQ8OlB9+f8vNR2gHKzgXFVUdMCoD/rcgIqA4Dn4+0sfBqEEs4NkMTo0HXQw0Dz02JvuvqvanPB
64eoYCDjdBERTqPLgZ92kQtgxjZZyVM5vDSZjshVTLoczEMJVRC5Qmb7gjhlxIoPWVYjpq5ZxaOk
NL1D6ttoU1rA2D1PdDmUGZ86MEkElYYPQDmBAooAxU/ww8iAELcwy8HySiN2oMO5Wk3k5potp5xD
vNxBiw9ymItgs8hx001dYcTM96rj3JjJXZk39k3VJ6XGd6qOkWA2Q6QcCgIfyd94Q8ZqzlYjdsE/
O5lfHA8dbsVXnF/NPaCctQA5GyArQiD6pW3XD82KnnhsO5vufL6lOryw7vvSuen5SrsqHYw4TB/A
euS3L9fvAN33JX9jMxcxgC+OzbQNeR5VwdfrBizlnj6ZIcnRdEkfDr2wkAUbq4qsLMpfjTfot75Z
f/7jxtZwou63zdBjHkEoPnm+/guU2w6svehNwysVyZxzzwDZ9cWGJCmc9riDjgVE4Syd0JLCBNKd
EA+AewDa7qLsuFozSMZoEC8jAfvgsklWG9R9P68PRKyF5B3OrEgB+1SjorY4hh+Doe+1Cqt9M6dx
BuKkTVpNvxwIPP2DPcQdQFmCgwL7+3ziWtNPhs5rgjhxk304NjcuL6IauaoN+gxvyYDa6nWDis2I
BzB4KdF9A9I7mcTRhcRXTWkXxH4+fV/Camsu7efrJlQrBYgIkHsIrAWxjDQm+PEhWBs/9pNHQp/t
5QNvNUUo1TLhJhJBteDUkOPPPpnWJa/zMPaMJo/q0noyaA+aNKf67EIlCwmn/Pb6oC7ZudEXc2pS
TOxJNNoTu03aLAPL+DgdDBAvpW6zo1XwNAF2adF0b+TBgebD68j7D+Y67yZWfvQWiC6T8tal3e3C
dK/Lyz5H8ZtAPwDhLOjvXJCY9DNd7TDF+8Ke0mdmZMepKnY5r+6GBPzFnP2yUvy4tp62NtVRxSl8
DkjbBFMcJIJxYUs7F9pCRQJMRRjbYzkcHC8ZNpDKYwfapWw3Vm3zwGj+Iy9DrtnBl0ArMWp8GR1q
sI5Wu/OVyMsCUkGJEcZWPToPK5KYN3NfmY8ZFP8eQFCVHxpwUz2M3cw+VnNn7gZg226tavil2RLK
XQgZAOxDQIdwB57/kNnzsyHrUOfzMtvddEXvROnKpgcoJFs3IDTj36q2LCLw2Ywfup52DzUaeLd1
2zmfkp4027TJ603C5vYA/rd0jmhntI91mxZfrv9Q5VKd/E7pQI4Ws+0pS8IYeA66oYwtEXo5vZdh
mZINGzx6mHrT3Ya00a2VyhW4J5alQ2O1EzIGY5bEw2JvAwr5s2Vr6AreikCEnBoRP+LkZM50Srxy
hhHRrkx2NNg3fLP674VxiV2HjSWgASJHIe26wndHYwJrZ9zZzj7k3X7OdClR9Wz9Z0LGo0yAutSI
fYN4WovXCpBuNJQep0kbAqvseIDWocaDbhWoQJ5PWD0FhucNNIx5+jHtkfScnX06/rq+6VQXDfy/
De4QBNsXaM4clFzlasFf1jkKAFDdncOP1y2o1v3UgrS5vLU3SVLAQrPesOCm9X5Ub7aOKFh1djzQ
hwh+UbBQyKhRP6xrtyvDIDYhvNg1gGyE36zx50oq0Mw3Gz/bXR+Ucm2QKkLbEgTxwGh2vjZgK0+S
fDLDuESb4M4rOUOw00EeDC0Gm+um/pQP5GAHCPj/bEn+q0J2inXWFMazE/xyKaTee+/RCZfHpmLA
17hHaLt99xICWlrzBi2724WTePbJ/vrvUK6jh2RCAJ5fNIOIv5+cX057A7IPC3YKZHA7CCHY7lvR
oUkbvUjV2wrtVc1drjMo/PqJwTzvwLLkrtg4L6tdRo3zPTOj9ub6qP6EORezC403wXCKvWNKSKIa
NFpFnhVh3I/+dIu+jdeVEQtsGHP5yIuy2Zl9sWy71nNfvKS0b8tqRZviWrINR29CnFFoPKxZwG/o
Wo0Hh7XdvrdHvnHrcNqEwHzup4Im24a35AGXSwNBjpBqBqG64QTMz0M2HgxScrSYDwYIP1Y/iQs7
P9jejeveuCb0kdGNUfLt9QlTrcqpLXEST1bFmrIWPQEhUDONzz4GVpncjEtKfwa0GTaMtzpxU5WD
8pFkhlwSylCAuJzbMxpu5egST+J52lvfmK5XX/l5ZGLw0gfkAAzw5593DVbWTQ+ATlDce7FVxNdn
S1X2JQCpoU8L0Qsq9ZKjCPrZ4qxyktjI0uXZA2Hqw+IHOfrofBAodPQ7XxPv0VhcPw78OvixGKaZ
gtDa4ke/yn1NUKYcLRT4CJDoUDT0pM0+pEkN8TOk7W26Nd1NYWg2h8oNI9hHT5oj2NjkTPoKIrrB
bSkSj0bzrU2m15rVu6GZox4N0VFXsd9ZogPWK22itgyxYlScLgDoPif1wAZsyMl4AAnt6HxmbbUx
ON6F31uTajL4Ksfvi8YORPMgC5TftwxVjtRPcNTsNV7JW45EAbqTNNOoXKYTI5LHNxvPyHo3SGIT
9LENrSJdzl5lIAA0yQuRFRJgq/NdX+fTYI8ZYrFlZ9m3QaOZJN3nxd9PfMRojQwxEQ4Vne3f4Pf9
gIra9vrBUq3D6QjE309MtBPIKKsUJhbrQ+jepdPBGTVnVzcK6cL7QwcJ+mEUa55M/txRzed1I5Cu
t3S0s9z3Uzg207xL++TbWptPPiSP/n8TJflrmtS9u6Qwk9WHxN4m4wa8Y/9gAh4FFRoLyD+5PBP2
EBtMuR/GS7ANjBseoIamiQWUa3FiQhpFjS7Koe9hguIVZAMloxmC6lZDaQkXDOTBwY8tuemq8PJ5
5hxOxDwkKbL/+2791pYa1LLSCmhn0C8J3A0iqfNNa+dVWPtmi8tg3NAPlRP1z9WgCxfFT5UDGqAn
/zMi3WgjfCEHLjCJu7p+og6L2sJ+5PP8jNh5iNoAMf4opE7WeZuO/aZkOqkGVTRy8gPkS2YWidSh
ww+oaiR90vZ+rt2Hqbafy3SGMpf7D3V1kFZAL0YQxGLckivIi34uhOxxPGQRuuCNdWMbmu2h3H42
FOxgCNm/UPz9xNsUIRo2mhRP8476+9JFBxL0264fItU1hm5BJIhwvQBGJO3AlWQAU+CFFndg2EVG
IrdfUNcle9MfrLt0LIYbZAshXNai4fa6ZbEhLjYMeARAiADFdeRVzwdnQz25ogH8XM3zL6i6HZ3c
3rIZ/WJFswshJL4x/BVyBrnGMylPA1R3oFcu9GBl2dx+sFfbH1dU9sFoclMakKfsEVcfZsg3bpAs
7/bXx6m0h9Y7cP8DEI9a8vk4rQGxWJ4hDZfZn9LsNw2fyvRTx16uW1HtfijLogqCCAGd4NLx8xGu
luVEghiot52F0GcC6WLzkrdI+FsaKLPGlpyJ4Ei/50ZuIy09/ijTl4lEDJkiCgWP9uv1UakOwMmo
5N1JUnPy+ARLnGytYNNpnJbu8+R8aYqp84wBz/o4D75P7Zd395QiKRT+aSPADYUIUfK7Bhh6CFqw
kbEporSI+LT7l9kRbQr/+7605nww7JUY+L5Vf0mg2pLluuKXKlj4OwKkg84nKLWCdJpYEMRe82R7
BzfZmcnt9UEoE7anNiQ/0M2+jXekyKGY6W1TWFsCzT88m176xvgYhNO95VQfrYJ722YgX8xaR54g
Zkn2Q6f2pU3Q9TbKrrg5Yw7thjJ4qdZD2PkR50+spRGdjtPy8/qQL2klxcZARl4InAD+Y0pxcAJv
kA11GcSG2Wb8wKBYgXTvmn0cu8T5GeLZ+cHKOZLDLEvo4+Av66Hvkhz1kmKMUka/8GUqbtAC0H7w
kMfecZZDdZkm85aW9HOTVu7BaLwOmZppfn8sgRqrC1Je0BrjxpD2NAhsHW9JHDwbJyS8qqddg//5
Ovyd4mCicCx6MkTL8kVezVxy2+LU8uMJ4plfgvLb9QVQbGtk5VGLDDEUnB4pBl47bwEVC6qFLGXP
bpZ9X1yzh05DdXPdjmIYZ+ss/n5yf3d9gx68NQ9id7ybWDQmmqtF6YjRrC7aLQH4l3FdvA27NvVT
8f12j9rkYUqgHNYcnKrZgtZKEyooR3NiTVp6PKEB8eBFEBfVXV7cgsfqH2YLfBhCf0+QnIlVO5kt
2titxcs6iNvQvk26/oXbwdt1E6q7GA/P/0yIv5+Y6MnSda2fBbGTsMgs35DY2jjJ/TB/um5HscFI
iLwLGu08oQoleeZ0zBvqghczRrE435SeaxwgJzGDz9coNf5TuQfQSBAKgQT8K81abuMaQOEoiAnr
H9lY7ZEMueMl/bgu5S2f380yJVxXYIqct4d2T/kJnxqGXVJoaSLTe9vlN9pnhHB9F94Y6QFB/Qji
H5nKxjU6082GDvHouBS/FpRrN41fhWU0m5NxsIaQ3K0og6wAGGMDtuhvvakL4EyiNreWiPbMAKtq
aWoiHuV6Ag2MxlIXP82VDnJpNL3HPVSUV+JAO2zeQ+y3Mz5e3zTK8xUKIRJ0Ewga+/PNafhp3ud9
GcY+WMKfBqbTQVF8Hze4AMkgbYU2WWlTVs7AW7NDMGV+y4H50TENqC5yEFsFKO6jaCBEJ89/P2tq
0ltriKvBmj+4Of1pg1nPK/NtkBmfaAlgs1/1O+Lzj21tPzSrjkpBVfAGdMsVMBM0O6MD/fwHEA7N
KtZ4gGd4QeTbjzYUMfrhuagE7JnvoXu5obW/Mf3j9YVTeJUzu1IEsUJZlRllALv+8iNsli/MCm7A
77uCiTPXdacqjaFuYKFpSfDJSCEZeh/mZvGBQRmcwbul+QKuTLomW8efXsM59zTuhQivLh1IoPlA
xgoxXsDh5ValtCWjP/oVXBn6qz+5Lk0/lGS0PvqVbf3O1hCMBSBb/Dy0trVdG0K6yER084iiOKad
91Z3y8YseAwyyFDn0Ny6bak5bpjRTxHrnBHqIOYcDV3hb2jfTQ/UXa3j7HQpGL+GfuOHSQglaTx9
kZsucUVn1u764imONjR5TaSOha7eBStCaK8p1J5xq2V8O0L/ymx2hf/+6wA20DMO6DrASfLJaBAL
Jm2A6yAY/U0azvuq/eD2geb+VNwEQl0YnRECeHFBnNuZyTi1LaINe+2iiTo3Seo8oYVzT4vMiCzf
0EQ3ygMvOvSA90f646ITew0ypyfpKKqfxjee2c9exu7nojouK+mjsqK4j5LI7Ixdljsfy/DdHFGI
nE/tSwFJUSd/VO5wFw3jHS/S+8HVsVypThvaDxHqAkvkX3D8T+mwdpCCQxdyX5M7IyTd89yMwaH1
iuDWprOjmVOVj0b8g5q46BS9gJxnhHPHokgqWeaTCxhonupK1joL0qSVjDtGizs+tuc98Xa6m1L5
eSETDgAZSALlm5LOUBWqaQP0AOCzxjJGv68fV1VZGisBTTIQGCA1JqfdFsPomimYgbSqD156N/72
a7wQd9AJ75bd9CNZdqzZlP7W+HrdsLgdZT9IhFQXOltwwuTAhEBudmhaPBNL86lKXon7yeENOCDA
Ft58mdYfo27riYW4MAj1RsGsIWqE0nUKhebGnCvEHHVe7VFyeCBGdddUkHuwIWsUDUXi7gzgqq4P
U7V+QLL9Z1X8/SRCDruaVj0oLuK5sj5Vy/hlZCgeX7ehnErwlENPHjWgi6x3DTXArEKnSuxAVrBI
piir8shYv1bDcXQ+jn2+Xea36yZVXh4iIaCmQYP3ZW/S5Gfcb6kLD1zfO8XB627L8h8ukhMTclas
HfoJjcJmEKd5/iMcrefODNeIJr6mgKNy84huUDvGAYOkrfj7yQq5VeawAujueMrYm+2y25pDa9G3
vV9WDjhdwhzzcH3ylDsRogsIq+CakDY9t8iQxMD258j3+cmMvvJh2YZJkO1smlcbcxjMXYrAa7s4
SauZU9VYUV1F6lRoW7hyH15StslCZocek/W2I5uZbgf30BW3fqkJ8FXbHq3mSJ1ifJcdUisfTOgC
dvRIgs1k3zvu+/FhCDAEORqaL6CmIh3mOnD7rlwyenSae6Pchp7mSCnuKRDjQYABlEsipSSFvqBf
sFOOXEDM+XxIuRnNlrurocym45ZVGoJjR8bB9pHNlvaCeGxaLZ+8OGEQKrfyW3NebwG0LHWVVsWK
oEkB4RLa1YBflWcsc1vHbMzBjcfci9gQhYuu8V/8VMnBomzo48FCANsD79/5tu4A0Z3WnLix405x
axefJqP7NJTv5gwCFwM8Kko4Qn7yIq0xO8U4rCC5iPPpXqC2q/d7bBGYgB6DCHC6jDPNWqsCLj1z
Y25DZffQDM/vPv1n35e2bp4WjLgrvm9Ou+Zb1Re7vst3QdCBxnyMgv79J9EHfTUwMUJJ+0IpYyBe
sYIt24kdVETxttf4sktFLiwHamnoswFm7zIWN6BTxFg6ObG1VubTnKzh16Au+2hwWn6XNnAx/uR1
D0GNJ4Fd1SaKvlZ4aJCdPQRjgBsfGoaHNvTmh3DSUtuptiQyOWjOQRuQIAo535IA9bXm6g9ODJ2C
Z4RpN27aNFvfSHTMKgrHinKz6KGFS0Kfs3SMq9LMWeLVTmwXPIKRyEVjaIcnkJVBRCDfXt9CKqcB
Ll0cZRTcAOOTvNNahgurlsqJiRFDe2drg241cF5W8g9b1UU9BHAtFBQvVMODoO6dlLZuTMJn6lcR
MR9X86VwHhrjftQFhKq1QjIIexUEspc94owWjdeGpRu76cShgQceBDcbva3X+v/QjIx82F9TUoIh
SEDyBt59uJD52WEfQ08XkSm3A2j0/lSBL2MKJPt4MHU4dBMEEndOsGSQlDaX29yHGBLn0KsTXSGa
o6g0CnEtPFjB2nbRueVV5RjMSCXFSDlukzLdFQjjneABsjU0f7u+AxUhDPKVCNzBWIFLxRE79DRo
QnK0LvrAjWtS/3Yo29R+fcs769UJhu/LVH9KWjCxXLep2iB4F4NwERycsC7Gf2ITqsnLFFbYjeDA
3rRVbJEb2681R0t1TQoNYWx3PIuAJTk3UicV5MZb1wH/6RMDHZrHNKAq5SgcMK0C2YEATMbWjWgT
sufUd2JGtmazb0mU6dQrFO8B1PP+mpC8Xm5lnQ9RNSceDbSgVUZkZP6W97+5/8RrIBXTQzh/ub42
f/RG5ctfnChRgkMQIHMlQf28H6sQ1wCQOcOHdeb0LqOFd3Cs1tm6DAV0z0PTxZqv5mblXn/fBWP/
1DUL2dAi/8V8NscFmJw9um8A/MZDPfEPbOrB31ERqCCDPQIM7Nd/tOrA4Cgivxnibrgo9zgutzt/
Er953hl4Ado3UJylKFXqsI3KTYXM0J+6knURsjg8r4Eehr9OW4hFVqgkOZ6nAwMqRyMEK1DuwWNP
DvCI2RDDb0cnXs3PC4HX8cOItz9IBxS99Q+kgT5akRCwQvhNaMycHxNSIodpTqsTm+uHwL+F+vz1
pVHNGIACeKWg3wxEZdJZ70tapQZBkGSw7KUrpqfS1HXLqC7RUxNSuEop2DyNPnHioiNrFHIDKiJw
lghhdymvttfHo8qlo6MB7PogLbfR0yJNmG0bJWSxAA9O+9TbNEu5tY3hnub1bhrtb0ZpP2ZVuyN1
9jqu9fsROuAQMXEngMkTuD5ppGytDGvqTNhuhm7bdXO/A0wDftSxpr1bLq3mclC5OKRLoZqCdhc4
a2nxmOsMQ8lWH+V4KxpT+zAtBJ0c8+H6nKr2CA5V+CdzDy5p8feT+yBratvqvd6PvTZOjMfy+A+f
RwusSNRDqktulJhb26clGAhjZzm021pH763qWABE7O/3pVmy1t4vnBzfLyu3dCOny6u4XRfvQ5Bb
kA8HVME+tIY5NhvXdL70iZnjmVsl0eRTY9OaVXkoSUX3fgG0QIF23a1jTvyL13X5cRlnlGaapLhr
lia8SVvkDm1I/35tSqrDm4ifKTt+lMAskXzCLpOrYCm0f1IYDeIxrDbFakddeWRgr5yD9M5BA971
RVEdWiFbiMcMwF+X0EuSm6CuXIA0aG6c8HW5z8ojsW+uG1HsXxSE8BxHcgv3mZwRAhmjZTGC8kJV
Ppf1FBGO5dHB5nRGpENppsXIyxyPIkKrg7MeFo4yRqgZieKIAF2NzYuoEAVKGcVWeXVAeoYSYmjy
F8gWbN2S6mRLNDbkPF2Sole8W1Gtm+vkOR2Wh6BYX64viGLVMQwAAATWHURI0lx5mZuOToe5KukL
qV8HSBDXr5nmsaMcBxikhYAFIjM5K2d43ZiD6APj4BGBTpKGakn1ebxD8VoGUAb4TOkCSFGXWwPe
efEyR/WybTxNXKkI+kBF9Pf70pumtZqJIXPhxZw1+9qv7nk/fZzrasttNKYE63f0N3xFS6rGrJh6
+fhja+Hti8c02ErEzzpxwiTtSZjRNoj7aVfVW/O2+mK00dRvkkQT/is2ASKN/yzJ+wwIyYBaZR/E
YWscaeI9Jy67SUFLkBMdoExnSlor304MWlQMbftVA+5Gd7sGLMpWJNaXH9d3tmJXnA1KWjWrhq5P
k8N7Lu42YxAy1sRRypHgNY14EO/qi2rsUvMWnfRwZWPu3rWg/jT93Ti4j3Nq/MtGOLEkfsnJRpjR
lW3Owmn2w/e6tiIevgXOvAWDWWT3P3NddUA5cSfmpNszSGiT1Q4gf6VHotIXDwaN71Q4aEhn/p06
yem4ZlIt4QKn0xQ3i7cn0+dSFwPoBiEdnjRf8g5PHFw0E9SvfziOJkLSDEGGZuNG4D6lmCQWvszu
NzNzIr/UwdhUvXGnEyXDRKq2C7p+AauG3c94vLEXx1m/5EH3wBvrGWLez07Q/mKJcbDdbOeAxbAh
OlkR9UBFTQOciJcMaeWUQuKOzD4AiOFT3vqHNEy/ssnUnCadGbGeJ3s8LajtoH0WWBHolhQheXOs
EEVfojlKSjMO8m4CeGBf8A5b4cxIYIx+nKWfm+wbS3+XmSYrrPQLwJEIqIEVooByPpKc+rVHOZCO
1Hh0wbvvuWiAyz+R8tN1/6bCNCDr/NeQdIoKNg4TtJL8OFm6bdvPmyBINj3/0BpZRJbPaXUcRj/q
m/p2ebc+B+5axAsmslOoeaHcdj5Gj1rFyDKAE+vkca1uM2eT69hblQf4xIS0IaAO62XNABN9F7n8
QNv3Bw0YAtLJAvOIjS1dRHYJYu40RUySJf5XlvPPxNbRT6tXCDGJsCKkU6RpcnvKLLskXpyaX9MU
WnoGa4dNX4M0zct60HlAb9VfPlSNccvXYT+DLeH6HlHuRQTcGJ8II2QRiJJkeF64uR+PbdS6W+9L
CcBBo4keFOERHid/jUgzmTCz9g0HRiaInKBrlrMfg+HUn5vBnz4aoTl+r9d02uVLPwD3n6yaJ7iy
TAL/JIgGoIBwAUQpAcgiecX82Jq9O9oUB3SYbAe08Vmk+4S25sNClzeW5j/tub8F1ckxL/ldUHGw
Z/O7atQpBKtebWheQ5cccDGi3/b8bExTuo68Sbx4NcY0yunAH9Imq2Iz75ePPQ2dQ0qYLqmjNAos
jlD7gGeUsSwG2HjN2SwAaCzvMvseOrEotDvOzVpqrm7VYsOnCc5EgMMu+pdBil2X+BFeTBBeQbeX
odnLGaO85h9Xvpq7hTT71Bpv6PwPTXNISKC1DA38aM+WC+xpGGRmt6a4Iepvg/MGCLEHKLkX3iy6
wFvlek4tSZFjviat1y6GB/T4wU7AwLK9fipVFEwYCoCtuCDQti9H9mZSrms5Wl7sl6xiUQXasa21
dOAjyHr2faXtK+78IiKt2e8mapZ3DKIVD5Pbs+M4cf5/pF3ZkqQ4lv2VtnqnBwRiGZvuB8C3WDLd
IyNye8EiI6NYBRKIRXz9HHK6qtwJzJnMMuuHLosqrku6kq7uPfecg8wStRepyQOlKXsjCvt0/Rcu
XZNnP3D+ILCTTLNJi1VWZnYjK+RJysbn9i8cwedWZgdHkhu5BqoSFOgZasGhuZa2XRwFLnmc8Gh7
hOjO5U4sGkuPEhOXPXS/vjZWdBPZ1ecIclLXJ2tp7+GEB67dg8zLGx2pAkhJW7MRIXkg/WcNBzGR
elfb0YtR9p/Nmq/1QS6655m9mXs60qNSG9BxEo96GLHqXSR+AUbjYDBIDkPT4i1BJl7ZkqAeYQOD
FGRR2Ihtb2/yyif1rbn2jlpcpTNbs9dNB8I9RUuclzx3fbt6tg0RkLVwfekihAYEthoy6kivz1zN
yl30wqdIaGr8UEWJP5T1XmSab3ZrTQ6LwwGqEHOHbNob1nk2yl4x2gNhbQ4vXKGCPDofEI3urjvd
ipn5zQ5Vo2wQNcwYljoKK90j178x7bUgc9HXQAj2A0oIos/p72dheVrmQ52CX/xoRMNrXFR3pLBW
2rQWt8+ZiWmkZyaELNEmKiYTSA7RwM03mnZXDwFfK7kv+AAWHxV3gClwf3kzODpUYIcepTH7aGfQ
mcXaN1uUjIX1dH1lFsYDMxOq38b1+AaFnhrgsG44ZB5Zrx+QPbB8cLzdG6rdmoncmyNfAdkt3SaT
U0M7ExxIkDmZT2CS663mVtMxSh4s8oknL/GdXYyhcOzkIdLj5EYWCbqtvBZExMw4MpZvIzsD659V
6M9trrMDupzWkpcLHooaL3wGyWRM+LwjnNSt4BDMRqRg32rRl0GDuAUqgL8w2ejumeC7E1nH7IhP
MhOqJxKc5wZ646Z2mt2oF09j6XzEKtxQ1B2v21sIfyCx/Ie9N1xIXLjVmHEcjHGOEDJ020n3LMic
QIGxJu2CejxcN7iwAfG+ArM7WnqAvJojvxiS6Kl0BsQiTmg2fvnw9z4/m79B5k6p6/g8bT8PN7rz
K59H4QKyJgCfoPh/ubfdsupqXcPnmXPrVe9+pc8Pecu/vj/txbOzo0e4pJoI3y8OxNiKdHt9dpZW
G933AHxMxV9QtF1+XgmqZQhq6bEpmPQb2w3TsfmCJsdN2XebEqp0hptTMOmsRUZLR9W54dmx6/UQ
LRuIAgYEgjd93gYdhT4leendKLw+xCX/AnAFSFLA8sib6yove8sGuIXipv+Y6Sdv5Zpa+fz8muoF
K3si8PlMzwHasn3959GqeGtNiV4cfDjaZ0tkN0R2qu3No+XUbtAAWbqjEH1asbK0Hjhfpy7oiWRu
nu+QSYyXB9fMI2G7Ytz2Yk+avcpWHtKLVgDbBzR7ko6ej8Vw294ouoocORIDg+kcXEYgva01IYpZ
a8fzlB2aVReQuEZbCm5Cc7rfL307AyB6QDM7OTbKjNEY0ENKxvkk2uoLlOpNv7C92K/xcL7ubks7
CpVZMB+DKHhSqb20ynIrBsp0MIE857cCME2Xo2PAzJ6hkNwHbVp9Nj1k6tvCW6PgWfJEgO2mZjQH
EJD5LYnGsxyUJLF51Nv2MWHebT6ylZt46cZDQg7C35O8ONDTl4Mr00EUiZuYx7LZQ13Jj7SwTb5c
n8ClZZugpiide8BpzZ+O4K0BLMCrgHGKkVXwjZ69MA+UcqS0y98JlLP2Bcg9w6iCeMp1y4ujw1UO
f8G996Z0Cw44anIde8Bohu4rd+vho8vtIuSkX1PmXTT1A2eFejSYl2e3UjHaijiasI5RXt2nLtvn
RnITVdlKpnbRJf4yM8/ho4A/1DypYYbtRBnkfCU4WR4G/AC9OB7gaLMtZmROUw02vj/W90LdtNGz
azz9wqJAyxXvNDQdACx86XKuVqZNhdrqsavqj9Tq914afRet+/fM/IDgnN2zI+pcUV/bJu5xU4QV
Sbytwo2PpEVirzwHFiftrxH9yKmemUpsvR2T0jWPHDgLmiDFlPqOvXLSTjM/P/yAlvtj2n7UXc6M
NEhfp7qKgaxObUF8vEC1PXMqa6OaNg90BhhPb64ir5aGhhwdnoVozYZUy+x8GCFdMMHTraPONpq1
T+L7LF9JqSyaABQJFnChAxN16Q+8Vak1MB3w5bH43EfinVmwDYUo2M+7HYDvf5qZbrKz+bONmCW0
Mq2j0ph4zFMrDSlj2pd+NNo1U9PTfL5W6OdFBgdHKvoTZk/3wdCZaSYxPUJK1PK71Oq2TZY2gXBo
0fppnFV3bFRqW5WiCt0msgPOtSFooJGJja2Ad85lvpeQ59wMsUFbv4dm7q5phyogld7cuBBr8zNb
9v7otOmNXYlThtbs93pW59AEotE+RrfRVgdzaKiqFtrnaCdRtoHjvbZf7NTtYxSvpf6AWKTwvb5v
gz4h8avGCAColf6Varr2GY9FstES1dw1akAcjPoh2vMt9Agjd25AVFE3P9AoNvwsTdLQKjt5qGmV
bvUuWstXLRx7wO1jRlGXALBo/qbXchLnsQMAIDc2KgTJ+XXfWIhi8Hl0LYCKy8LRNzuSatDFA3s3
0KNo7vTkVFW3Tb1P2VoL8eIoELhA1hfpnDfP7JwLsHLFJj0WZgAdIq6vvPSmnTJzO2gFT0hixP4A
3s5cvBNNlou+oUfG3znyaUSHfLoSHC+aQOoHj2DAB940JauYMzJEjB5l8k30NACXdWiMK0YWlgMn
HboMAFLEWOZxTyXSobEk8PKe7oWmCY4trUa3K7gncu8X7rtzU7MpS+LEEl6f0GPsgUjkvkaCYY1i
eengRq4VyEHwJqDreOZcReaNWeHgSq06eTeljnkVxVCJo+/LzrW2JV0jh1xws0laDQU8Hdw+bzhL
WkvGTatZ5hGYtmfHUVugvE7XN8yCG1yYmE2bl8ZR1xUmwkbDCJVBH7zB2NflcLhuZilynKjSXZA5
QcPxze1T5YNWto4JmmD2URr8ZqzHnc0sAPETHkoQ6PlFvgbJX5w+nG1IhlreRDF4eVGMWkzyLkW8
b7MHKLbQdmXuFr7vocr2gwQeT4p5sQ3auzRvbW4elY1uSDf16yhd8eqFDYRXw1S/hZaTh1vvcgjV
ELVaNSAggUL9S0yk/qE1Gd8wrlkbqzfslafm4ohQyQRIAY+zN1J7vWy6oe3QV+WY2SYiNBTdyjNl
cUBnFqZfcHZ591oxen0BC20SPZTU27daclu3Y+C05VoIvDgaqGqAKwZvWrSHX9rytKodp9D46HS+
cLRNRI3tdbde2D249/+0MA/iIXuHHAnBs0Rl0XNsA+479PyTO+CU+wVDaMsG8BrR9pu+WKhw9XUR
Reaxl/xVi4zEd0cz8Rmp1yxNkzK/enBU/2lptkAcvaYjUfA47bPMNtbHSdnACdosBFX0qH4eEQMO
o0nXAOVqVFanE/fMG6BZjb6ZEaGw1ciPVpZvXFYCVe6uXKfOkidMQjdAW0BY/g3lh0XGWqZ2T45y
0Atf6QwAY4tRdGc27TGVlIZl1eq+14zmg5k27SPVB+WbCMilb9fZ4Ee2I5DElpp7p2V5us/SSZIE
Yk1bQuXwuXAHG8S9jXtn8ro52K5WPYLoMg+MOOIfsHj5LRtxwFrgjQ6UKZK97CLwtESKsS2JrPI2
ylHE8x0O3h0nsew9q2X9HixPxa0XR0mo8v0o20ONBkw3Dt0iBB3ALoY23QDlPS0Y4igsbfc2i4V1
j6gNWWjG61AH981DAgnKoNL0+tZwO3qijRv/jkDV3VAva7Z11o/bWrnptuyqBn2Ueh/wHuFpa4s0
QADk/K4qJ/W9KiM+4a0WWlYzbMzILbaANqcPTq7F+8KQxUZ2+riycEunBXUmXAEShLptTdfKmX9Y
YswE2ovQ0gDg+YOIwzLbhNd31qIJ9Bq4BlKtYK6a/n5moonqxILqFj3a0caBCGeKm4JlLx1/vm5n
aV+B7uNPOzNXd3gdJ+idoMcke0r4Jmk2EEzMsz5IByi0col0/lqWbel0Ojc5mz2AJMyqAk3B0eu3
gAja4zZek/5cnj1XR9cqKAiRd7qcPUGRdxq8DlGkjodJKpCcTsz92GdfNGuNnnlpE0+EX6gN4z4H
jO7SlsYr1XVNhsOW3JD6NS75ysN8zcDssi16Zsqcw4Deh9GNrbbXPWDx80jkI+uJLoc3nfqdbXEW
k8oEklb83prd+7ZaIwNYiFAnUUkoucOT4dGTR5w58yiYMXjcIHiuRnvQfXPd2Vflk6pPmr4Gmlxq
fYIxaCaAFXRqT51NV9UpSKwUDMkSIjcIjR/B87MF+dsOsIu90XbvM6hzWzaLA2CjHq/P5Y+AcX5N
AXVl25BQRYZrzvoyyCYHRA9xqynyOmhq61Ym7o7gYswgtj42OfWNnKNN0tW+kIHafuLFO7zXB5/F
oH1Y+TWT6735Nej6QV8JGBkRcFzOO0naNhlxQxzt/KYGviqiwufxN8+UYQQRMWLkYcLvU/3bdbtL
G9ya+gKnGHfKwV2a1SpGDWEocmTuLRkPsbxpupUbeslpz03MjkfeGXyk/UDAXfUk74t0JRxc+/xs
4kYEfcL0cDEn7WfT+fzzOVZULv+an9kBSAU3OnTlkiP5SAcZ2rEZXl+AtZ8/O/5Mqy2UkjDAhr2t
Cx8vjpUzaemAtfBGR5gEvVV33hxtVLlnacDCAzfQ2n6fMmsnlQH9Gl0Dl6Mrf4GtfQKMglUWTyYD
3ACXLiWYM9blSAjKCDRMRoXtogddvrk+b0ujAp5jUulAJggkPJdWWIwrl6OudkyN0q+NB9e9Z+XX
PH/8e2ZmyxMpMQ6mgpnOAI6XPJjOuwEvTSNOVg6ApXMXfA2TiAya5t9cgyBcLp0k5eSYQXRXCSDK
WgNqWmDtq0acBBHdXR/Ykt+h2QgPQvSyoftzNrA8rpjhcfjdQII+zXwLx93fsvCjL/zsJmG15rRK
6eRIuw+DfAKM/Fe+j/I2KOM8kJjM/MylVorgwcTOKWU40PRdk2UryfwlbC4uJ4LuMgvcSG8o0MA/
2shWNMZRpTZ9jAYv3jhVpT8VQ92HFbfzjwZ17FDnFn/sNBUfSk5UkJE2ChlDcrRO0vqpFLp3D3bH
9On6BCy5DBJ76ErDyxSx02wC6rEz4z4bjWNi5rvUY26ok/aeRPXgZ5zdynq16LrkNLgscUGha8h6
U21HSjhXwJbCadAytJXt/vqAFj8/qdWAHxJydfM+O5eBGUGrE9yBJYD/zrckXzsLl6YMzKn4/TbS
/2+UEJjjSSt1InLUhmNWfTViN+CAdY/WTdv/ArM2egb/skUuTyjFnIbbeozRJAE0WvYFy1fmazl+
OjMxq8jUfTkogNfJsXZHhqxoVd1rgkSYO0rAHqb0LZVlua8yxQH/QBe5YVa/wCUNivI/4/c5RAIg
5kyhMECPuW5AIi3d9OXKGTz58Tw0wg6E+Ble3kBKTYt6dpAQA/u8Mkc8QiCialUPE7IZ0srXfe9H
uPfGCvDuqLGDPwqJxksrzeCIgrngLTD60n4vS6f3BxABUJ9oY8t92rcvccfL/Rjpo8+UHQdpn93k
9L43LXCB94UVBbZg9F3saeDkJF1kBUhV1cKvlJHhEGTm+wY16A1YLVHjSVWzycEyIf3IQPYCh4X9
onQnOYxJhztTqTzdqsG2P3Md3Lox81RALVVtOlOQB95lnR8TXve+U0XvPJzdvOVBHO80uSscvX1N
FM9OZEy/E1rHH5PSKDe0G8qg4mblu4UqbnHc5X4/Vv2WDGPne9gWez3Kim/X53VpT6PNeGJ6A74P
gf7ltJpF68iK5/Yxkzeud4NsyPXvLzkHuifIVKFGwWP+/awz+qG08L6P8FipGw0gUvuQQUb+upnF
YZyZmf5+5oOFUZkypfBBXQStFXZ85WW3NozZWT6SOo9Lgu9Tcgc9BEpO7Rrh6eTAlw5uAPeAxg5c
Y+iFm3cMGdog+6IA1Uhhxs7Ba4FTSYDqVCOYAwrpDrfp0LdhzXu6uT53b8cGwyACAcHE1As8JzIv
6OAaIFOmoB/Bswba8Xa2waF73cjbBbo0MlugsWBAEBcwktU7xoLYXVmgte/PFshNOTOj6fv67139
IW8+XP/5C71W0+9Hmhm5euQz52kQahcCE5hRlPS7XaVbQS80P6odhOiNvGO9uSODpfvgY4eme1d+
08a12tTbiBqW0eSOxK0zlahmxyxIO7Q2623rqNf8YOLJAI16tq1L9iEScsUl3s4mmtYQtyMFg+Q3
CjqX24noQG6N3LGOtrXl4kO01vL+diyX3yeX33eqfsgtBwwuibrD/5BfLMnWS8Pri7Y2itnZllij
ZcppFMwOyod2DRz8dt9Mg8DlimwAELTObBADgK0Ab2IQo/SR/pDlUyJWds2iCTqxWiHIBaRt5tUs
a71ewLGOaoypX5ChQIubCnUz2V2fqsUFATMqwGVAa+J9eLkgGsczhgI7d/TAmvpgFjTddn2UPY9x
HD+KevwFsi7ExUCGQpIdPjaPSiAiMEimapyn0SO9N/sv14ezuPJnn5/5r0ml3rkDPm8YvnFL1irR
i59HHAKQw5Tmc2exiDUqr6JWRY+A4Fv1PlvrLFr+Pvq3oIjrgll05rjELjkqRLg01U2lAScZv/7C
9IAx+o/vT/bPbsuGqFLXJL5P0VV+71UrNcZFrz37/MyZpC5JX093fvfJVT7Vd8UagdCSBZAb4nBC
Whrhy+wsRHDWROOIrcfdAzd2Js93Lecre2JpFc6NzFY5ixSNqQkjdnkrgnxYSV0tjmEimJ6Ev8G1
O/s86kBR4tqcHk33PanuGhIoa/Pz6zwhWECOjBI2bF2us95w8KH2LsX744CYtvqVEUxaAdB5R9Z+
DsWJQIQE0Cu3j3oZqvQprd6Nwy/EdRNFAU7ZqRF8Xh2HdAJVhoXwFCpQ3daSbr3p+7raX5+npdMP
gc8EWAYN6BvsAt7wDBevB86yGIIBmpXcgwVvp8ftHfC24S/YAnYOyTFkt5Hvu1wTc1BQ9wO67qh1
bh2AW5jdpEZU78aiA0aMmIl5um7wrRsDCg15AKRJCWT+rNle6dMc6h+jNI+yOaTufu2SfevGE9J6
8i8M6S2LFCj6E4sllXUczD6AskOYxcbWG9cqN1O+ax4dn5mZd1elTAdp5cgRMWiFdHaCRuxo9kb5
cUhKcoxTkgM1V8j0MFZcgQl/SJ5+YRpRmtchxQOI8lyAr2FaAp4vAAEi5HHKISgbteIZiwt1ZmEW
T3RalyBj5JjH5FGl+4Ic/t4AZpdKJP8YQDZm/sCDolyjkZ486c0anQ1gGuDZtVJxQJL10QYEiCRB
IbZGg8f03nqGQvRPHwtwOgRF7sRTN0Wpl5a4qvKk7PBWot4395AYX69P1UJeEd9HEgZZedDNvi3k
MRSlfzDaRuSxlR/BXIq+etBv+nbMAqYU+rFGP0U5P0NptzO2rZ3477Kfz9DiV/zAd4MCaGLiuBwl
U1SJOkHpdXwpLQSXD9dHueRvaDtC3R1MImjDnU1i7ImURW1Jj4N+1LJPxs+Dc1BdmBoWAGzDJTe/
ffK+cbIGl8exR94VRCEr/jzdjzNvA2kM8M7UnWKkOVdhJSiEUx2ol6bI7BTmt3GvfUV3jV9YkMTq
1vL/C8cciKjRk4yXF/Ik84tIq0takFx4IAKNQh7tSpdv+0j7eb/GVKG+MN2nCG1ml4OuuAXCL4gz
mCAARVmh//lsIDhVAG3EcQ1qFTwkL11KJIbJ20pjJyY+vijxeN2jFiZpQoJOeB9CQJo5C2kkoIZm
XqryZKJjpAtL86vXrZhYcNoLE9M9cX7GMJbFtIcJutVwA9QrbB8LRxjA8xOUEJ6L18lsAVxZghPd
bdnJTbsDFCsCyziCqBDp/UAft9dna83W7LwvhhTyl3rHTlqySQmGE2jPDkQuzQ/X7SzlLi4GNTv5
DRDlaoaU7NRWL9hSfoNeVlPcpyq+sdH9EhfAmXWKT/Amv+m8NUrthSVDtzo2zZRkRGfU/BgbFGD8
ccNODn3PfaddWbLl4Z19f+Z1g5WxisuanXSxpdETce+oADXSftLKk8mBWxua3lvxyiNncVTo8fhR
Q0VUMHNEPE6ACENXwinpb/jGESufX3SOCUZLgGnDI3Paamd+7hmp2ZKsZKdMu+/sERWKx6xFGz7k
9ob4pxEA6LTAIxwYQxCSgsP90lZdGYLHBQid2BDore7TpF051xYOBtyiyCch/ARkf46rrmtAX9PB
xUYCS5Eh72ukTDTry3U/XzKCZ/FUHpjkkKzZMAq97npobxWnpAsyI8jTcFy70tZMTE5xtio8pbXK
QPp6AgNomPVP0HyoUYK4Po63rxHoPZyNY7b0udBLJhjGERUhdX0AM2mzRXB93cqSg51bmX7F2VCE
y4Y8UlYBUd82qPLvzeChZPGSZjvbXVmYxR16bmt2AujKE1xLYcsdBdpd9I0GpCQ0WnzV8dekVVvp
ts8kFmHsqaNWoE3l7411dkI44LfxrMwuTqpJgxzpmlre8XoXi72VrRzqi4tnWa7jTvoOqFNdTmuR
okeT9Fi8wQKQ03xXO0FvbKm9Ymbp9AEX9R9m5rEbQ8HDQIUAjpgQ38uEL8lKbX3R1SmCYNC3/qiT
Xg4kJVrCEkEwZ8NXCe4c5X4ja93Vi5N1ZmP6+5kPmsyTuQRK9lQmYeoEGUpqoNVauyAWRuLoUJ3B
sw0Axjd9s2YjKtCCF8WpA57QgQptOT56yU/nQhBCnxmZnQxgbNF1tMcWaEh6l6ffB3JTrQHrF8rJ
lzZmB0OJjCaADAhHuNzZzp3u+YizGmObAMbr3brOl2aN6nhp52JYgOBB9hssC3NWrLowyzoXHH6G
SihIHKroRsa3JYqUrf3Ndr5Ifa/poZ5srm/YaZfMYvsLs7PQKCu0zIlimG0Afxrh4SiFDgFRft9u
JEFj21p4v+CJeEogcp2er7hBZndHTr3cQJ49P5EixBkB6HU2BvaawubCk+XCysxJpMvTJlJ2fkL+
nqiDYx2a/rn2eJiCK6gZv12fxEW/R1lXB58a6DHmRZzOsWtRZVp+Ksnvhv5kVO/6aiVyWDMxW6ey
r4yCVjBR1ds2fcnYRl/Tq1t0hbNRzFYGWJ2GFQ42Fp4ce6P8amUfPYhj8O47LT8V2U0ZrURea2Oa
LdKg3A4Nmllx0itnw/lz0xxKvV+5kRaNQG4LKJqptDNnfNCMrlORO+B0pbdltOtQOiydXxnImY3Z
QFjRNLlsR5yuRYDOG1mF0HD6eRfDUxWvC3B7YCCz26408tQFCCM/DclDUYKr5kP/8/hzJGSRnEBn
FBLBb4C3oLsi0PVq85OngcDhQMS+6t5HwxqSfpqM+YkDxBGSIUiTTo3Hl1eRlscdMC5dfqJdILo9
0x9+YabOvj+76nKPT61k0/eHT13yRateXbmCtF3yqfMhzKKslLCe9pnK8VoNs/YdS8Nf4NfHYpyN
YhZI2Q3kISrW56ex2cSe4Zv5QaZrZ/HCOJDqn5SCkHR/Wxs0bWUwoEnEqXRBoaX0kLu3gqwBEpas
oOziToQdAJfPbzZmt3Yc0UacDHkjjL0lDipZ2YALlwoCtB/ICtNGjmp2dHVaxCFH0NRw3S40rX2O
Fpo6/Z6o3XXfWrTjoZIKmP4Ew5otfKL1YqhKtABYXu1L5flu2kL2QvmN9vm6paVJg1ocgBDgH3Oh
sni5S1BXZVnU6vVJlHnIs+cUsHtZkpXDcSnQAePrX2ZmEyeGkriJ7DEgg4dJlqF1uQJRTRfE5iZX
7Z4lrt8L01fi098b3+zIVLXWj0ob61Mx5kFvv2MW8cu1RPziJIIoDuxkuJXfCC45gsZ2NWK56m64
6dJ+Nw5PUf3z8Sje2ajNTRKe4HKZncyWlNy1bFmfqo+6jqzLKULn0/XJWjgyoeyAvO6UNkB4MXM7
4EZMb3Dg3n2uDh4tQrS9rcQXayZm5w2iJbNNPZgwGCi74+E7Afbu+igWVgNVPw+lcFxhAJ3OfG1M
SctcnoiTyop93bB3RImt5a6li36ko2cXzIWdmWsVBQHaEC+qU1Hk6gZA8+9154B0rWLmXe6kxgFg
FRIAxeZsFO0jP48c915azqvZ6fQkYp3uedJ3T2MMosxMK6EbKKxs09vOq8azFioxECKodd7dWiMr
DrUVv2YtknqjpT3aQlhBY2Zl0Azux7TrcKY61odRz8ydJhxvzz0tehwrndy7cVJ8tIwyDezGI35P
FRpcFEkDswWHjSOiyDdqPUWCpfWC0hurfWKX9VYkZQ96LNfaKyZGdBrSIUBgEO+Jzc0QRYYKsgJp
8lhleXMYGdGDpDesj55VyA04PpxH4BAbPGr09lMnyjaIbLvdxEnt4a+e/j4Bs/Wta3AQkLtG/MnT
YxtdiqrPfQttVgBXT/83zqxiU6WbpLqB5Fh+g34aCo4pr31fV1Z5kxcC7BqQN/IHJ0OSayDartVp
szFrrQ1USUDwVwiQzrSWu7nuYwsHNHag56JkhdIBqBQvj01DyKHiIqlOTvWly9834+ALvJrWQuU1
M7PTeeDgS85ZXE23M2N+kt8nALtX2+uD+ZFHm3synjGIlYBUnDSkL0ejkjjW4CXViVmjs4+sHJp+
KFsHpSgzn5qDthtpqoVElADndiL1XTIwf0ht40batTxlkqV7U7bpHYOyStAm+ng72DLfjJC8eJDM
zIKBm1aQKh14R7OtQxLLIqjcZngaJPV2ZdqPPhECKyn4M5fpa9eW2a4fvHaj6eBNjIUbB7VHRahT
qNZxhWowqkSuXzBSBgaeTL5B+pMVSeWXZe36DeuSlbT0NAvzWTo/V6Zz5yy3YcdlNkL/XZxE9lrG
mwzkLTqoZ3l/SLy1iGnhXYnE6g/JSpzGb8CJsdMYusgifiJAkdjqJLRPJoq8IH04ZN6d8fPEVqAA
B6AAlCLmArcb96wxRcGvOmU1Ik0jfZfJNQaghYMfJgDJABkYIs43wLexgOigk/NTL8YOra2ZtpVl
5oYrrrywRni8TMQbDvbm/AbL6rRKAQSvTvUhi+8wVX/v87PbSzVJzIdUw+fp851Xfrv+9aXdjrIK
SpFAVU+PlksHS1JDa/UWnN1xIyFB41TMB9lt7VeRdocc5MpULbkzBP3QXg9uFEQOM3e2cMWkWp/A
WpUhI7PP69iXOqKKLNDkWsVo2Rho7lDXdQATnN3JVlqaTVEX/FQKqNM/UQT/sYcGClH7jbuqgjLV
uec7FZjaP63NbmbNHWJXs2GtRz98Eo1+rIXS/eKKU2x/EOxLrDd+x56vr97SlkX33fT+mBZvnpwx
kh7MA71XnawSCj/doW6ZH1laIId9OuyYXQfX7S2FOWdX0DweVBFxRkNF5akZ442m7oYIKI215uQV
I3NYhoxr2WoDjCSNfmvF2aHXjHsRjf9pBvmvl+G/49fq+H+L0/z7f/DPL4Dr1GmcyNk//vs+famr
pvpd/s/0n/35r13+R//++lrWaTn/Vy7+C3z4P4bDZ/l88Q+bUqZSndrXWj28Nm0hf3wdP3H6N/+/
f/zH64+vPCr++q/fXqq2lNPXYogc/vafPx2+/+s3+MDZgk7f/88f3z0z/Hf3VfH9uUtf3/wnr8+N
/Ndvpv5PJGmB4bAhrK4DivXbP/rX6Q/E/iekrUHcZ054FvQv4y9lVcvkX79Z7j+REAeEBvcdBI9x
b/z2j6Zqf/yJ/hOwVnBAAs8F8ivA7377Y+QXi/PXYv2jbNkRuk2ymYZiXB7noGfGPsY7BD9kCn/I
nKx58AqzFglo3HS7u+16jfWQE1IIBXIB+da+MwQ0hnh81AAm8XVoLW9SJEsCp7fl+9zSWbavUlsH
l0WbulWQ43FI9lRFw0NpqxvQkmdbze2+mzXo16TMxFZvktz3nNgN42agH3Xo3AVVzW8JV9rnmPXe
TnlR9jB2pRU6pXVPbc3bFXnc3OiN2/o1034n4Mi4N2z1wW7494hYnblN9YH3funJvveNpu3A0SYE
etMSdJ37iUXaJ0iqx+8sGjWhE5u9fqRplZehEXdpHmZ6RNytK3pNvlRdqieP+WgUybZvS3ufC5UH
iJ3Y48j6r6Ti7oCSTomTdcQFwEJwcCpna3Sejr77CqCjUiFoJTEUgIIUcOSgtit13xHxUUI2uN4R
oqIHXjXxuOkGCrGSRHMsH1QO6QHXhhX5dmY3G5qL+H3WyCfIUZJPLqT67ga7qUu/9wz8MVYxOK9L
lNGNBsF/a7aJX+Z1hgV7xiOGgg4J+IUNHgbO+wIVltp3hghE/vkQvW8Sxr+5OTqgIJpLgDezrb2k
WvQ+Ls2ku6ljjz5RZrtkD+lbpm0SJxoePc2gpwZvAhTuocf6otMyC22FxfEtTTQ3kbQQZtY5yTaF
DoUsv2379pkyp7hLGo3edFZsaT4VtPYLFPw2wuXdS0Lr/JC1leendY0W5IgiQRLnBpTeazA/Mluj
t53MKSRda+096CHs9tB7UXfr9IzWITohn6Lpx7e2HYCtq279RuXQ0kDr54PyjlVcIdPCy84Lc0mz
r6RuAH7rs6BocnKfd4MCyJqL9K7JvHQ/dDX4vHO7D9RoYcW1YWLjY7Yfu7G9h1SyC6l2kAyJJm/9
qIHAtIToK145ldo2rL0dKvdTbCOVW6i4Bc1NhapM2W+1Pm23tLYQ+ap7O1cmpKkte1M5WdijYWiH
510EQhm0bUrXgeJ34dd2trWUSgK3IYjfNfsUReRkQ9/6Du4VmjUBSW/uZJt8TA2/csvO1/QxCmk5
fomHkYRpBW9A+7jacQBdQwHexNH2+gAPIHvbRSMLRyhZhwPX0wPUce56Gd14+akvSnpQkWC+Lke8
WpuJmSeSaD4T4JKwzVa7AXo899Pc+0ATVe+QZkB1sy1IWHiD3NOh+GjILrDQoOIjWMGLj1vWpkdf
qp8yTfmdbHgcDuCQ9HkRdz5UVjMssroFh/37RqXv1RDdRdX/Uncl243D2vGL8MJ52HKQKMnyPLU3
PHZ3myABggABAiS/PuWXvHOSk1UWWWTRK9sticJwb1XdKjQD8HhzBy/yys7OZTxFRU74S+6J/sVN
vD+5aKiY9V/SjSU3ViWiENmEDTEHFrF1MexDw/4bqdhjOWfuC9MyyYHb+SWY/aCYVfqwpfS9yy2/
TspghYw77HrmDHksy7o+wCiG3gu1baduZHD7wShoj3y0L2OH/diBGO0KSM76QhLTKJJ5r+kYYgcK
Eb/MmY9Q2E6mZTCgYNHYbt9xK7yuGBPfFONi16DBTP/kqoSh5Xcxtwepp7FybX+7A4MISmzelhV0
WCNaZ5vlL9suAyTCoJyMC6Dg5g4WqZXx2Q2fbHuTbK61aJLiuov4cQ1HBjggeNgt2R/ITjKMWnZ/
FyenM6exawhsT4/cS4hXbOj/G9ml263fc/cZtn5yUZNqOFwcyyCVWb0E0wIXXreHoECw4F9jmewQ
VxDOnkwKz+OCiJWHOHjC7jCMqYJ0KfLrIGYYoHQskMVugl+Rt2WnCYu7Xp2KHkate3zrwMCQTTDL
V4kMZxyUFMYthxinaAZ/tcGgMeUK86MZ1cAEuO/VDhHLR7dzXkjsjcM0Uf/Eo34pzb5yLPct0OXE
J6AZRiefyNxqD7vkUR1QETfphMauzUBX7pj6FDiyxoDWOvaRi8BHDPaaNh+PnpVzze3a4vKDH5BF
utStVLm8IbCFLalh+2NnSXSz5AgMyz0cctK67mZiwVx1c4Qx0iki4WNP4f4LL7I+iitj0/4j2fb0
Tq1LfvDikV27mLUl8n+KBdvwqtn87raTBVlXxMnchJg3pVPSX2WS3E+LmurZw++23O4XRgJ+lzkR
YQW281yG08oqzva2VEn0k0mQBGjI4Wh6QId7NJEsZ2XIm2gRTEk9Pd1DvxEj+mJr73eN86wPRY0a
vwoWExVhMt1gXBhrdRR3o10BiEejvFukOjBLqtC6yuMc1x0hFWxYunqDJrreFFtv2kANB7EsAQoE
rUoo2s6J5t1jm+DeSeOnfu2++mwLS+BbpNFpPh/jVaeFv2O2t4BuJ+e1pMF9HmLpbVTeYs79HgyE
PIc8MqdlJdHTwNW3Zv639f3pRhI7/d5gYFKlvhphkHabZis9qoklTYyV96gIPnQRk/1J2HAp9tXQ
m04Ickg1uMo8GcabNJy8e5GMAxC/dUEzgwcfjJ26g7RLQuri4b3r0f/yM5UUk4DbmDdNhcqH6Nqn
+XMutulX4MNNLNER1uMSvM4EXqERtNbTzyhYUOgITjQhbZuF6R1niwTisMzdEwLoutdt1d9Lj4sm
cM6U6+Ta214ydaA54Ag1Lq4wSfJoV/nzXy60CVKvPyaAYOpsmPmXDbktJLzuzso4r1SR1lcR05tw
dFlJPbkhcoN+UjLLJ8+zwxNjTl4SzOJi34v95EkUSsIf3DWMl7HG84gPLk9+cZghHPEltWUvNh9H
9grNXhvBy0d663ny0uEGkz+I/wKodkrYaE/TtvPf2gVRMbENU6q+e5FT+jp04sDn0J3h/uFjp+Xi
PrXtWiPSYqoNFemLc7m7EyiM7ygXL37W8wJe9RVGA3VBcK0/kq3ta6+zUzN5+XSZcaw8ZVm3XnY5
6Lqfuh8f30zFGrPYaf9LYfAS6W/YHfERPmLyQvJWPBlDSI1cgFiUIxSQF+n341SZmbkLNhKXFfgL
/gkTXnjvTnP+uc/59O47r79mwZ65E/JTbA01z/7pbIiYImTZLR+j7uLHBKF9FQd8+DqOMcYAlxwh
RjTWZ/ghvmyGxE2I2xy+bzgX55UiYQFuQQgN0ZQ+L0DqfjmERX6ztRO1NHqvxnmEHTHgXna7L6Nq
9mx139JHvJr1RXphauiPLcm3muLHf8Z0UWeMltDvvUv+DuPSlsIlS4NmNTl0PzkIXueSRwNeqE5x
8pdRCguvyrpRQKwReR3SAEnQbJFdYK0XZ+RqaDKRCjaK6fPAf77wweEQ9EI+FVsk4srqPD8IDetp
xBeiZYAL8jCc2hjjz4D+wnOq6e3aL3OTZDgZSU4EziezH6Rl4S2G+YPfLJEx3tE0Pguz62/sEWGK
aPfoAd5lA0VhmUfnZF7f1gmKo3lgf02Ms3niYfJqlJ0vWH/y3mXma0htd1o7lAtDOumSBMlUKTIF
BYrF5UXmEwdP0P8CgLHWMHBZDpm1VUezl87CLjryTmj7z3FiszKb0vZIAy2PEiPcYmc34xIoPEFP
P4ule1JmKpMJ0l/Y8JlhuPdgEw6MH9jorm8znk2FTzH00oGUK/aWJsdV6HuReUuj0v1zyshtz/Vc
oF3IS/jl40yax7aKUFOWzgNYrwIfjuAa9XWQ1rDrrcQ4H1GC9Ceh7XUeQnkctNWniUbsjHU83gkX
ukZZ0pc+fv9CDHZdN3P/QDZfVAviOx9ox0W9tTk5jPtArxPFnPoGsgYT6yJv+sQOVQ9/FQDtsOZJ
6foaOyF+vA2QOcHsDclQ0tHd/81WNhStDUDAxKIe1bbU6xpWPOF1uLpaefF28FBtCI8tNRwY2Jnp
9tsf5FnRLj+1aCJKsoXjE4WP/GlzflbAB2auRmb52TDNCuNaOBtI1x3YAGB6oi0v9x1isDVo25qn
rm9in5zJivUdslY2Nt4FUhUxegmrFVsyb/7y6RYV/rAWMQt1PcfCVsHu2I0C/1AaTAYVG/YzUuy2
LCk34z493x+uIyHhHU7iN2HU/CSGuD0GJkCltTF+TjcEKO7TWuGXcKFzo7BzuLiRaPWKOTfjuesA
nnscE6Dper/oLG8mFz0D3POxovNmztNqCuEHnq2nvlW0amFkeVAsfzU4T/KQJDf+/GN2GNmkiDc8
+LnrllrGNDzNSKs8uJ3gAJ1+FKaU7GCBMLeuEoOnTPoqXUV24wdRe5dl268soWPj4XhOW1fROaxx
5RNKr/E266bXoTmgW4LWEYaExzZKSowB0TomPqwnI081K0r+ag7yueGbfInCfSlHRZAnoM0hyyl9
4YTxj7xDHIPBcpGJy/BK1l4E21xl4H1etsi6LHnePuKOt4ctUjc+glJWLS1um7bJO3wlvgXPBB9Y
5IzgKxUvsRpwxXV9iBoFwpEUpZrnlsM650icw++htT7ykG2HmYWvfBh8bD/HTp1yy4UAn0PHGYsi
YQEuRVQY6Qz5qK/PIJAOAUthlYCU10NHoWaG2PxZdAT8A8r8dmyb2eq2AMMwVFoIU/udPMOQRFfE
wdvTg59EpbaAHwhZ6HEflr1YI7x5nPmnANNToTDiPGxJXFivj5tdaFWswKuLwBf3G5dzw/Ylbeho
JgTF6LaBANHg5CZzHWwT6s0UtfJe605sp2FlSdkPvYGP6PBnpbAnjA6jTob7LvaGBiE6tGHavM/S
J2U4hh8Kn63iPksqh6PhJh/vFvvXoVctSBg7PG3/lA9epfwWt698Z4ldy2T8YJBNNXswNY47IDlW
lp5I/kxm/CBpYPEn6ISDcXlhkwrKCT0E01G1waBlyW/7LHkL1+yr7fIeKQmaVzxOLuZHq2uH9eqA
9ZQ59dci2VhBAoxaSYEwrFBiV4L+nEvc6HlFqbdeBn81B8shD8B0EiIscxDfZIGxCVxoLTb0hOkt
O4MYXYKgQl87XqjnbdUSmweDrKJyMPbW382vNNj6MlfuCYAmRggyaDjWBJ4sOdy4hKdcwSbEBMQ2
e8C3ow94CphABG6yUNbVPNtPexLXDLP2TYrhC+AHsyo1QDCUExROPNM00iLdDLrYxL5jR9z2HS+m
dWlMkK6FC/IdFaUMS4k6FXANKJbWCijbR33h5jXLGatglunuA+BWOPH2uYr86cLbOCkVzYfKU9t+
2qYRDhXBOF38cc0rQgnKGT2jUUkGzSASyaOHDSe1QFKBr1RWbwObq5Woe0v13SjdXcdBxEJvaTIw
eVM2urJtU3fGedNVqVv/CdddLB+wA5ak7jscv/A4ee7D4EqB1xQJpgkqAsyv2De1lYb6We1vU9TA
TkqWgR0fxRgV2CdTqZ29iaRjjR+3d3kudUF1Jr9kMMxFaGV/u8qBNoQM332KJnYJpTypndEqj3dg
FASfbYWcGa6+ODIFrCWLcRUfljq0GkiQLXsTkbNPvARZRDoCxkJ++xC/giKfdhj1UFsIGcFhYUIM
0wTTxRKOMjBhSTDHCMcadAC9We/aHUb38DNUP00Hu6KM/+lIwyes3Icsg18La8013XcC6KOzdUsU
Hs06yDL0g+dUtlfHk7qd4t+t0sd4II8jOvJGmf4xBiVQoA97nKkJLwHfEKzdPWSTAFs5jufNzIcu
7l4x1f/HGw07+HwKq3mf5jIaBajtYM4rFeA4DJaMnZL2YUZkPKrUFVUU5lQCMePd4JSIcxXgK/aO
lGYFDCwHNFTZFUaHtetTVuxSPA7B+NwhkKWQGd4KVJ59xdEjsCU65hYCtlx5cDRK+moV617OncuK
VKmKpvwup31SgcOXRR/Bz1Cu0V1Ih3NqupfU2eNOJlskortHZKA5RXvilbBP+xbdWlnKasuoQnlh
fwGtbebW3e2effQ6klZQzLHRfWqY1gGd6rG7O88Cqxges54+DXv2hYB67zhOG0QVWbg1yKbOD4vt
PnnID47iKQSROs9zeIShNyttZAPgdwyNDOVjMXrdg+4Zrk/YidqMfyRJfg9wOqrwFPvKdsth9OH8
l3WmCChGtQbzQIx9BSzhiljKGZmf/VhECZwH06SNEJG+4braWXtkm7gzNi7X9A0OYN8z7FqAEITw
hqbjfZ5AaoHCjt9jYo8cQp+rI42AtuxBVwElXgpv08dJwuoF8VL5AeI49Bio8Oi8gaiaL8jvuy4c
kZM+U3/XwLx2sz6sQ/C5jQw2V22GdikCgRb3aTMDjalCAGElbnNVIXZuL+2W3fF+/QAJ8EUnEPUh
Q8VIDQySU5li6e6ycp3FvA50OAC+gF+2CrEnIjAH+KFnxTZkJ7emFlf+8sA7TMJST3X1FGLh88E8
cUAtZS6Cqd62ZCmIgTdW4KmlXCHqKdoQozpzS6YCDjsvxHkfDPNcRbv24TMP5SvatrzCUkvxvoZb
NZGnaY8+jBG/MeNddZAJlkloMVS09bZgAGRKmQZzYcP0D5hlV2RGIpOCDofZjXfJZuCn3WHdArLu
S1hTPhD8YQnBjVe5OTi1njiL2AIiTSCdsXi5UogBsvNo7Wpv23yIRZDIl0zMK0OkD1Q7fLUhs2ux
bhT5E7VTWgR9PJbQ6i9lGgp8rGnQpRWAU2hg3lgQoRQI0Zi3XRlIoA0JXo30uNU4z5oOm64gPA3K
zm0PfM4DvFPvCIjpqRUzHNox3XCgQ4uU92Eb4EKWq8pJ8p2CQSSK/c3gTOsl/n27stOcLp9dtrky
2MPXPg2mMgrp3TbAjpPQZlnNxQ+Q17G7bC+5wXP8iaK4Y9PUNnHmYRJMDN5htMtYpSPdDtTL8joH
glWm0IUUg4/LNF3ZIzCLwptozYnfDNucvA6UXzbpfaG7dsfeu7GrPdJ8vu+76GVlW3SxtvuBj9sz
MjsLzf9ufv/bl8OZxvZ96fBtqc8+yN+ycfmwUZu8jmaeKkz6pmffw100Re3JKDqUkfZECYssdmQY
nEUAfRRWOhWNn+3H1SSv0K98GeO/skHTBhxThaeVNTtBOQD1LeosSflPpiergnn7MLPGfTEE72gl
R3wyRCMQtWcFQC6G+Aoxl1j6lUvCs07kb+RqA6lK2XLmYYo3AM3sKVIOgqk2j5vEd3cOQN/n8AP6
qnF+2BYCfJ4/Zy58yCR5h7Qig1yaTHXgwYRfSZRDcbz/oZ5R19YSfA/LRzZNtswsJvK8rJ3gGt+y
mvYIrZoRy31Y90wVGYnmC+D1y8rzSxTmNwKMc9mn+69pJ7CTmGheTGB+izEdmUAUuPqb7g7O9zBF
P8xJfAf9+FDoFgruxYCbQVaQv3TPE1xPxgWeDgMOap+ttdVeGWdub8QY3xm4/eF+7VWh4axZcpts
Re/M2GQoOQoyaJjJ96jVYuc/2KWHHV9Ki9DRoVp6XcUtyiZP5BtcMHO4Jus0hH2S46WX6fyRAq8A
zu2mO670fygm/g9o4zv5F6jN/PevuX7K/w/s8U+E+r/9i6P9H+zxpYf1fL/32nz+d9L558/+g0HO
vH9Ajwq1BcQ2uBgh3/kXhZzk/0C0Kiyhcgg/MtDCkJL+i0IO8SMMe//MVf3rR/9JIYf5PxAfCCwN
9CScWwAS/W8o5BAi8/+m0oCJDRThUJ3BHhCUNKICfn7+X/RUGxFMgkSkjQaLtxZpv+9133JybFHH
N6HUP40aj8jtCl6pYeHsTilSqOphUqTBwLi8uNnyP1wG5I53ukfkNHtKqL/PJYbuVQ3a2AcQFziM
3ieLuQ4ohL/VCoq2YLP/Q3zx6C+CdPRYAE8mh2UZo2cMu6eAETS1XTkiMPs4ruGrynD8FZNs+3v0
0IIXOu5BNgAojN67KEdwu8rJeYD9C2okHTGF/xDEqBhhVqWTeMcwNmDhceoaz9fZYeH8FsXp5orJ
xIhf7ofor9/33VE7Kg4eavtTsObrSa3pzHGxewPM0dPkYaTYWHkf7PUMq9M32gPgiXsve88S921z
CSKzt1w2Hs5JU4FdgYvPsoCWjlPBzx4SHsFyOPVbj2PyUwS1Rbji/oALeplHUIRW3S4a6Iy/+hlH
SIf6sNq1oVDsYY4vBQYcocU8LD9gboi0yoxbHF5groYueTPkt1YjgIUV3Qly1j4IzwmGFrqkQGKn
KRfXfWjC4tt+v8JqHrfiX2cMEOjBf9xa+SHT4V0ajOcTMNdFMmqAouADuwVcJYyaISDMknoX6qcN
QM7ens5fLpclRUGqckClcpj4rx6B7cU+Z+SY0f4ay3Cu4x3qAjFewKabpxSk/GuETA6Wx7XA8Fnb
7U0yhniKkC94W8MTBluArD/TpIvOQnR/gLJXFjxvyZY2BsLx4Q9DTTd21DwjN2owHaAqJws67aLk
2d9pG8GPzA9LoKfGZPHnImEfqCCCgPo2LrxxjMowbPNiGbeGOfoOudwrjRPA2Ir80Bp0zJrWC+uE
tn45DKM7RYlmKAb9YGk8kOIQCANNWud030q2D8FvicF1Cuwb5++YeFgCKGMTUjI4GA6BXk45bPgg
lP7hnA3Qaj4v1bj584+AEQsiGjd6bOMxe9Ye76HYDNCbRuxxR00MvxeLB6bc8JtTNF+xQ8YidInk
ks/BciBxm3a4d3o0FPHy2CeoYr3tJ1YeYXWHgRgZFGwEcCVCYAJz9JS4YHsP43g9rg4AVy6AYU36
gAZXnXCJmNsswBbb9di+LqBM30z8CMa4PaazGY4dEmafLAfFjMmMdKvGrJ/vJX5SS+YU/BNZCORg
zBi+EbC2OzLehp9aJ/IEFKKjzw8mkct5Hnz/G0BUd4J8o1y8dGmgQ+3uPCAN1WSoLH3Taw1IeHiQ
npLnAL1kmSFg+ZOkg6iIBHAd+DfBEguALOOj63yObMF8O7VaJdfcazuYFsiGCxwh6TrDuICD/B2M
9yLmhRTDqPRnDH3JwOOSM6MKhG9hsGcBfpHfzjBqbFCvNj/8vsq7W7YhB10NYqozJvNi5XdcjN+a
0KkIOwVjFKwqQBbQ03nuZdhWiGNVhSNnO+GdAmfJp7f+p0bus+GOD+pXF+LjjLM9a9c/+QseZGeD
apAW9kHrmYJ0FYuoOb/Z0/ZhdcMt39azXtI67OjrBqYULBNIp81fgUDRD3B0OeILAWiPXL72A8Zi
EoC0ifhLqIIDOXpHds3XfQdMqI497HnL3DK8a+9XkqjuAhHigPieMrLOx3ZPDSl9lMXGI1coEf0b
iz7jQqAbqwxE3JwBi9yXsBq9XSMyjmHFQ4hsu/FqEM0yAeTcAoKZYHRDR8QkVi4D8OXtHIVTJpqR
g89B6knh7SsF9vlMjO4hv/F2nAb9OZz3d+kRVQnDliOKPHjcbPG71y9viWDHDeRrlUSQK/oQ0GTc
oxWJWH8hIkFBtOhfTOlfGzEAhXC2AO7qbocscAAvgKaFfaQb57rHEGZDzRLN6m5Pu8vEUADSWZQd
ctieMUz6Ng5M3qTx/LB672T6ORDb5agNQAAv286rlx7bydbQfl3JMJZQuuOayZO7wcq4ZCwASR13
1YYXOUD2MtyCqDHnUWEL5ewj4K7HnoPURdoN6hFpPrZg5AUqzO+Qb+HHSnwkbk/xKVExYk21fc/9
VkDeEn9kI4QFpPWg3BDeu0wuc6TJ3ZqMGxYwlY+xf3S5OCfmW+erfsXuwEHYJ9vtikalQmSROKJs
P6U67o6xRhCSl8O+mapbRELe7xsAq1G2L1MevqQ5G06QLawVJAGIsrZh+tZ67vLjTVf4ffdGHbkk
q6jbCJ263ZStWrXYMwMhcNASUKSe+vhlnGF+GZpovN9n/5jB6RXUU6vryGwHjCAiXZyZd+W1LChw
50VHeMOcbJLUFGqlny/v2rUpK6fcbWXQ7y4q4SQHvIwBHFep3/SMwvlZZ3ClQD9Le6gvgL1i2B3y
D1gjpcdMyjeeB+5GDPwx/HH8n7fwkgTaHPU2fTGpPuAFWikLFN9SyWB+zfYDgsNvf9Q8cMS42wgS
RDvG4abQ0iPCgaNyiv1vw7JTOG3oyuX24+1rI7wWXNqSBSKrdvSrlvkPSk3oWX1o8dSgXuDj1fid
WaDHUOl1QkP9lEDudJjWDsjAzBeQmNa78XHalgnad4J5rcfOU+KmdSumKCDBq5A/BS/u1ZOvKlQ7
oKalTuQGLN7BUZumTTBCqbwHWy0tBkmkHuBwEaG5y/o6AWNdQQSS37GkqzBueBAyt2eID6CHgOgB
5OXeTEDuA0KSmrv4sFN0zfMyFQinRjmgfICzNtqOumuP6ywOSFOAWzjbdRUZ703GIDz8QB2DKSug
lfIPa4KbCWDxbRT1z+2yRwVKuCtBhmo5dYsqkcuSlZ5Fvw/BlaxtkuMIh6RQ761pxA7VLkJEy8Qz
Dz3l4BCkmHCL8ypimC3IBD8A0YFQyb9rITyrlwH1A+J7Tpz1IJw0TmPMnRRbi5kz9LRPM1lvkpiB
3vT92wDyssIXKr+RXYsyi3lvkw8bWLECJJ59jzcu3AQQWm+7dgmqpiW97XuEx/V5k2FM9gR2i2Ns
fkO7mdrnVuDKGt34AQ1MeNLExgVGHx5BKYHLWKJLF/cU/XFqRqBcnXeStAW8iNa/Elz7b12nZsgI
5lfsmQbK5gqqv6DyZzf8HbzYHBAumzZxNLRQ7f3Iw/rga0Egw+OOOQjt47FhWAQMJCosCFMH3L8/
hgwputgnFKQOONCiiz3skXaRHEVHvyey+A+Q0eAms+JquDrt4BBdhBTGVup/lj3oGw0BQwj54cFf
M3uA6f4J3hV/k30xAOPzJthBppsgu7RxO9fIWwwOGFyjnw56VQCEiX8QfJrhWCUT2yQI7YVyzNs/
dIBErZiuLUKFQnPpjQej4h0Fm3FYVnsm/JdcJb/DNtBHBcNZKDUxuwXmEMNRs7diiZDOPHlzC3el
EEKOO5DLv2I1rq6SjPsfYCJSoHJQkGQRk8hJydZmSPYjCrCT8dUT0kBv+n4jdWQH9TQimLhO/Sz+
swx0KucpFjeE5cDvOh86tbWbaujeVKG43iGN9XfIjVTw1wxji4ikfIZiIJnOm/W/dRb+9vdpqWD6
c9FAP9pWfUCo2t5Pkss6nnR6HPNwanj8HTrcGhTxpKAA30znZSUCqKImnqBH+OlNEgG4j2kw7HjY
9sCj4IvqEVzcul9RJB5T1NQpdE5lt/XQM7LkIoj3T6XGWCsOgBCCE1va/jZxQLDFGP6lc4Ki3ehm
jfr55AHfuCdLXFB+b/OQXgmAl9qkfIB6yoBKoVj/8QYIOHxe8Livce7hn/zIvM+8B++fLn98TOHe
8wXKJ8W2133QX3M2POouvPVVJ7DW/fW+TZUokEmBy0vOfZWkAkVH5ETZbh0m7SD2WS+ITnXnEFXM
/Z4tO7ASu9e+6egl7vKwGQBwA3qcwHJmo3e7wPRFOfXd5tBA+OI67r0sMqTCdWxGpYb7vFt2V0Uz
rJbwGmHdcTqBCWvdO4L3SMkpsc/oGyPcr31eopFdQHos7XM7df5jbIX7g3wdXmLozN0GEsEiOAwS
/tXNbXBDMTUpa5EsLZRTEK+hzpLvAMrUcWiD8HcfQ+XAQ7gX0gHli5XkQXITnPaeHaaZ54duGQqQ
K9+JhCsFwgARH42vgAX8lXqkPzJM8uHUkL8iHwoFgvSruEXewzSvAJgG2VY2X2IC7Bf8XJcdNwq0
yEdrUo0SWCviNA8G9HeTLYG9AWd4WiwmfLHrllvrdfIQOYDUnVqrdsDpKdrFb9Je/zYRJpqEv1RQ
v0Pn9IMkq+EF4lRXmjAECbNo511369/yqT9tzOmjJGNyjrtOAgYH2pprlCa5rbtUmSqeqb7KfLkG
fD9kLijz0G216vZfYtdIxIxJou7yluXnKHG1dGH0lrnhCd7Z4ylaWIi+z/knN25fI8U+LDot/rB2
forVekBMGC7rIS06/GneYbCQEBbd9sMDGgNIkRuCEJoJFA3h117I0wZ7hU8HC8g6pv4bnbMGEulb
tKh7ufP57zzmB9DcZWowhskWAAECgN66prBL8rfa+WmHCdI2uUwTgFW0oGBQxAyhNNMQ+S20pGqP
LzBpRWo5nEtBCnjZAYKsElT83WSgAMDTfJIJAJQxSJoli5BDsY8nyNYuXowqxu3xem4picuZeO0b
ZC2ksEiQ1CWk2z6Q/hgsrYHDLLwzQrjfd9k5NJi4ReGcX4cFnSYDG3A07fYAsM/90WJIKpXGEyiy
3H/KAbbjUP3pEZIOCfMHF0xz3UkgiL4b2ycwgTCuaHnKa6BX9mYFyfU8mgXqo22mECh2rj8wYIyP
QasgP98pBNFGTkeXM3HKeOQaNkG6DMF+1hYZFEe/Nd1rOUfB0ZPskxO4yVa6i7B3/529M1lyHMmy
7K+U9Dq0BfOwJcGZNtBmtw3E3cwdUMyTAgr8UX9H/1gfRpZ0erhUREjFunLhmTEkjYQRivfuO/c+
kxkVw8jxsemW4JSYXndwjYEihRmSlab1JlEu8vacv9rueD80TDQLNZs3pcnWgdZvzqOdUvRyD6/C
zqThIBwj2Ah/Ck/u2B5HlbB8E1PiIccRumMjzLjGkpFtDY2Ym0ymfIlnOm6rrjGnesb46WTUNJuG
OYuv7ffkiuC3BdebIoDO1QTb94qCcrP18iZqitDAaFm9M13YhQyhSKnUFKHqSBYMM6NJmrTs4Khe
L+qtMuFdWkckx5INjxFor7UTSxm8MKd9TTWFWlF4TPOpxCKsCRyQSrwz1KyBZ62neh5Og5VXO5KB
jPXcMemd4/rGYgqE0dE7Gj6KTqUz2J5OcD+BZWznxpPPPYdaAKnFY7UqblTyOUJ9kwY2VptaBdXB
yJgsNz4qiZlbz4ZqnIjvNUo9BOUKCXM+GGZ4M/U8CFI2v61FY4GuYo9xgDfCnRlD/ATAZOfarN+w
4MGKpPh9zRQdHZDT3i1zc7Z43FhZyMT36k5QXnhbe0a57mX5TRdGCWeKMdlIKKQyPz+KPoSoV6oC
YoOZncRHgskpFv13VeRbI08Y7GbpC47TPMLKYq5dr5xW+J6si6FR0An7fAlGZlguaMRVBYMWEgwY
ap2Kz9oU2Y6I02ff10yxS9/egKBtkyw42WB2y2yGERX9HM0OO2YLBjAQCNQ6SfJojtZdWesbWaTp
RvXmA3VqumpM1zhBDby0PTqllrTFdnKOMxmxlU1Gsgnufd97a3v9kOn5wJP/Vg1E9fbe1m3rqLGc
fQ+wC8FXr4i3WDtLvve96SkuOvg539Mk+1rGg3/FeJH414ZXERw58qDgFk/pZ21KtEQn57BN0q+x
o5EOh0ZnW1nI5EtC3ls09Snyv2km297uqcmGksrCw1BSLA9mn4ivcQFStsxVlPI/ju1kwGzG4sVE
H/3e1Dx3BlUe3eFqQWnSCv+xnW7j/JN5/4E20MT2M9OBjVsvY11Kp4oXPHZ7BJnqu5MOvL04admY
WyTbomKt+yCqJyT0kQRMWAuKT7mRIWEzs2UPt9rV/rqVtrkrff3Egk+PvqgbX/mI9aG2nTc0Xt5d
xerB0neLtZjqahf7obe1uiD9Xs3TQ4UIQYA8DzB/FKRXsdW3RTBY9RaCwrCMT1ODUGV0tAO58seo
VnpCmUPabCTXKGWAbPP7RqGaHywbKAhlb9zZZrjLq+4TJSbdmMV17u0OcF+0NmsX7HYDnza+txyH
K06bJ7dzDl7PbN9vLgVxn/tl9tsLG8PoqGbntZz1vYjRakbJCuB0suNdp40pUpNTPqhSWg9yuh6f
ldw5U/ylbpIbjEgpJmPxoOLUOvn9kl78ZTgOPg4bkc2HaQG6uIbkhjOQQpboFfl7As2rhD43MQGN
w8bltn7GTu5/w6fSI1IV6Hw2YqujwrNnTN3dVFG1L1W3b0TzTYGhs8h5Z9bK3y4xz08rPE4FSHRT
ynf04+fK1j844vMVHVZ7WwOFBUANU+N0Z6YffuSajSYRq8AOlOAJSCe/5enVCOwB6CibLgv1nqSe
YS/QgmXYDXSY83TfgtCwmpZNdslU0klMwyEsm/owTccyl0eX4SUINf4TFbJ/2gQAiVwO+1USIzbl
MUHydh75boblBwwXw9u7aKt2U7r6QEkr1g7TgSOfcLy9ImNuj1rdWfG1FYKt4AMmdCr1QzGAmump
ElTo7fRMwIw6hfVyTMY4PwHnJLcUimAzdf6cTsiIqUsMb0hKx1PPsG8lcnHOcziSfgn2cgzfl6lI
7oFtd3Hr3rahM66ZeZ7m3Pqa+sM9CMOPkCpXyyXcVGV8bJnQrNIKGcNDfv5Rxeal78zTgKQZGk26
dod425aJja3nh6P8MAJIa9f0631k98bD4Fh39TIZ2zkc5JY5dbHBAIhiDp5g9F18ghQs7nxXkMHW
2tVnGTDFsOaHIUlIgJnmKMxMKvZ5gAwCYswjaTg33hQbuzmx2s0ycDw5eRVs6rY7d37j7Nx84ICb
oITbvnbXbWwxYjfWflwvd3nFZeehKrc1bPtAlp1fN+eqnWIyE6CctN4WPtq5Rx366AWiuU9SYW/a
mAamLFN1V3TyZDjNVeiik8mqq+rFcrekVI+F5d/GlJoaIxGFeKmYwRQQ+nW9a+L+WPlwFr5Gucs5
mQx18b271PSSjdkbybYCpblu49YrJ7HvMT2Xp1CFy9aTKCCACxtJXWwJdnRbk7Ucob76NVMNbyt4
fajzfuvY6qYPxYEeFZXFnb9Xdvbd7jwCEKz8wvOyOJRNsmvqLpKF3+6DcVhP9kuQWsYPdLWctiHI
NzR/8nugxBdMOx2WJtM5dCm8Th+bak1OMGKT3E2FuAg3aXZ21h6GHJq/WcZiNzb+QWd3me/vbVWf
A6/3IheNfRgMkx2qcM6lKatdk2YJNiNJIGxR3XGKg8DlBj4EF9eRi/hH4lsijV0IZYro9FZlVnJU
iDh8DbX9jOcKrMLOTl5NRG5B8EgWtMwhhqE90158eIX9mEgGalzWx9ELIoo0k6zJPMmaFZ5jVqdf
vWQM0+Smm5soDvC7pGnaRxOFTVpPlFQqi7+Ww+xt5mbUmzbki2aZ1rA3Q8kpN+nuRemiQBebnPbR
mJV6YoR6xi5/Z5Hl8p328qFlM/yNGljteuu2Q08p56ZkJ4EM1JROIFRwgHVyrhIvfpib2sNOhCNp
jt2FQ0pXoPNy7nbxdVTQloV4GJP23u+ND4c9cRudlSVi/7hnUgD82jqPDWFCyJMLx6cC9ho4UGvf
/Soc45bVimvDPAeVETllIA66LehOuooB0JgbIX2S/tak87KJ9fJmLdW8I1f5AXGWs0Ch4coRLYwg
esiRftuU4EtFvbdZbxdPtr8OhsDY5I29D/NnmTWA7uKBM1Gs+ysw1LNJqAJEB4bTBRjtOG6sYPiU
AVs8I3LDX1zPoWEds+2ochbbW8AhVnmh7VvHnakZ8bICqRXZfZ65KsKc8zjmDuydSjZNXG41Fg7R
mOEaY+jdTA9E6wtmWpBOsmQxU49k+Qgo245J8WEOHSz40AEgFnpieGI0t3Ofi50QpbidB3c7LvKm
rXS4dyaGCY7A5blCLFOrTI3BIe+EHXkxyKYxdrtaO/z9dIhXMg7DVUERtSo55Uq3vY2D/tVgbR98
kuuuRR88qZr54+x4GFEyOV9k77EctIynVR927jFlg0pnOuGLYcNQpTzQ1jm0c+3fN6o7jrV1GZj4
rnjkWJseeQ93E/6CWfkm/X95k8fhbRNYd7lC107hOhcaomZMIqdn5elkk6NJ2srenFhbHWD7WI1d
3K8XC4lqSReUBGGLFaMTcEbD8iI9hMc0mbnZfVa2OYaMcse8obtfdXHt7T16GM4bpfDTzubZruwf
ZY9Hx9BUKEXFTMQLt7ECJonCYEkPRMrAifosbGW5FNgz5prEWUl/srZdkDv7sNPmAUsVa+YDtu+s
Zor6JDLLIr8frmt3gzaznhnAnpLc2nraXLNg4J5H5r4P/IAvSanPtcKWglzi13CcYc/tPwM60ovw
cR3cBZXRfLFcZT26Sfk2Nst07xpaNlHpBOx7rLssAYMy8faE47RqxybI8Eea8SpjPfpFZPIuJRqN
psEaIsyT1n08NfN759G/901snAJRvqDYNhElqrh6ruXJlil+YG9Ko3FJH3JHZ2DE8VdLOLfYbqKp
euM3uw4BnSe3SjfZNJa8BSa0Uj1nPNomzM6GD+ylSndPpXle2utIQB2F5zIHKmtswhX66KTvmrh4
mHvdPLTKQNAoaZcGvatzRIjCBThYVpmRffF4LhnFeF8s+i6c8zxfq0G363lKPpT9VXktY2WZAzPb
YcZ088N1fl+pPLr+FrwHegl1IMvsY9mFyz40gX3SdrwJPMyq8ihzf5va/Y2bNSeN56uc/SGSKFwP
ULWfgdlON0JnOUw8bzmfP0OsnqPTR0VHfwrKyomkpvs4xhefBeO6IcF7FOlHM9XYnvfVPO7MJObp
T+damtaXOMT10ITTYYGspOQzp3BbcBkYP1T0eSYKYDgyoDDEsM4dcQhhz3eVzTGWsKgggjr4Uorp
oWubjWid20Lr99Jx0LEhabomP8qh2rCD8yGb4uDoxCrEd2Ef3YbyEiTdPnU2Q466vWsWRo2/S61l
E6BWskrIaUHlR0UkamW4IvLBdqPQaDlaQ+DVUgbqZa6mMPKm0OGv4+oF/8iwjl2BMdb0T9IdbrSq
9oFXfEyuTeYvibRZW4lT5QbMpnISAuq+44dhMV9PnjwOC2Ki33ZQmmlFwQl0lbkWp06W7BkwDJug
q2m429q/8UEvNwZZB+bKryRiHdlkn1WedlHfJd3WBlJ4Wqa0BKnp6vBAgrKdrUJWSR1k19qvjqUh
KWaI911iWgTU/z6NKNzCy9adj5d4pYKs/JIRevGqFWtTEsymt50D5LGTZssXqRQvTiH9yxz71U3W
IyluM4/WWts239raGm4r9+qmVJ64D0er/1JkbA/oah1+xmPWBKDxmG8QG4xtvASMLOZWwbc1ec37
atPywPAx3rh+ap96GQfYh3XsPPWjW+/MUfvMfv18488N2I5bLAxJZm83G27+6XjLtLZjHxWntfpq
V2c2hGcRptNOyXG6VTbLzAy+dlvTlt5d0VT2W2Jd57bG1Nz6LL2GduvcD63lWdvm+IFom6/nON0W
jIdKo9m32rwltiE7c7Wa81DV9rtByuX9Mg5qO7ABmAyzkbKmSGiZWAqBNYpdtnm+7CCK4Xjb2X2w
A2V+lp5rbMyKPJ5mjmeKvX4XePjLZ5rbc1x4r6E7vEAMWIxR460jp3aLS9/51jj1wTdujFDfzE7M
PMM3s/fMnaki/HtXl4+VAPEuLVIb3NTf6YaiP3Sa64DVe4gLJMeM/2CrGgsDcHtK7qqs5UPiaT6H
3Zjfzkaw8QtQ1TVjEL/dxoWisDae+yZIpqjXgv0TLf5soK1+PYmxX89Zy8YWQsTqfWuy7Lz06ESK
8mrmmE+GhY+NydA1awF8sObRZV9XZtTT9bbqmfnCbn06Vlus6f3hYyxAAx4EUcas8p18PxHBoE70
cf2wsfIMAnNGb5DdUmIJyPZKJiPqHKHCDA29A3I9DgWeqJT+gW8+pTUm2LlreNOcx0wDLNlnTOMC
+T1t++Fu7k1z2E8NHgITRhfh5l9ltRv1Rep8IQlvhAppmB24zsdY+mt2moFKXqWWdBmTIz6kKmK4
Rj9sBMVxGhiE+R2abjmk0xE0TRzGfA5e225Um8ptGVP7szjmuc/GCztYBvB/Md92mjucaUB11Yzn
1dJTMSeLNxOjRo+zUkNXzStPWdVHkjflRon2mnDRY520ZLErKts5mc0oN0E/G694xj95LL37dnho
5eSeUR94zLdYyr7OMglOXVFVPNDm6gZxz2O+Wciz0Il7o8ZWP9bI0fx6yWm+FI4J1W2xNAdxdjyP
qqk/s3nu96YflDb9AHazsupOCX5TEhZEVt80tl+uxjhWn9mQ5o+up9Sbtlo3jZxGzcsacRO93pqW
GLtlE/tP2vKmPaZQuUeuyoheGR6qYuouBOOYp5Yb/6BxnBwGjuUTe6O7cygdYCOXDIQtvg59kxuV
+EzZT7/p8OR/M2Rg7CUBMMz0DG3z+B0klr3pmjeTWhDXhD6Mm6In5iR1WFxaChyMVR6Q8Db0PMbA
RWi0ijtWxR6tobkhjEVtaK79l9FMrlWgT7pEjkBTemS2dU0LweLBuzh+az4Sfpse3KEcGFHR34DG
Ls1dhXCyVwV0rdePk72ybGwNDXFyIOzQctiuDy7ph6/wd+3aGYhNNHz3sxeSYIumbW4wI3YnU9jp
s1OoyY+CREgKsfQOMMu41n4Yclaun4yHKhmmb76qmicTzPKmrgHIk/oGaI3ft2mIdbzYxf0SyvFL
Unf1D6MZTHA7tyj3dst6ext4B6HBSMc32QcVIeoizNcm9snXtFI/UndWt3GxGBtEXL3JOoA5YmCy
B9Z5jCu7KIFE9JhdxsKllRxykn8yZdLvJ1MeX6yJo6g3uLWNrDLP3F99tASGv8oXNK+ZdKSDrQa7
WWOl4jfW64BPECZfxODPN1Xog4Whkaw6r5MHI+2WrRzsbr3oSm0t11GYtTtBQZimUTrGfO6iz3D8
+vrSyHh8EezLuvBK+YnOzvvmelNHjCR7LfA5YKt+hhLIUB1Lx71LA++egIZXJyO4MIW2xc6KFXap
g3CfKjN4MFDLup0wrPwuXcLxpszm5X0oFSPffCm/hGOWMyq0w1svh6Pw8aNFfQ/m03lA+XbelbdN
XbPVtu6S9Wh46H+s8T6X9BWr2i6TjczqGFIuT+/ZuuyCIDUpm9EtHxGB5UZxLIi5SMpsm5kVE4Sl
9m/Nopenwh3CzdTGwybr7bXm8bBW2MjPPfkEa0djYsl0kB/NghnbKsyd5K6VzfSeuBpVcG7bcdX1
Q/gND378WCZW94xzpIjqtg0/Eum6P/KiGC/anskHcnU7kXTqFcSD1GGz4tse7tH+r8VQEBQXYvFx
ywdVU3yWyyhfBAO6TSquNGHY5bci7V8yUsPX+Eb9r5nCpn9taDZxR/ZjFJu1PttmWyJ5LyikbtHc
zXadr3sM8OBgjbedBGd9aArriXwIaawwVzod+Qke8S09Bo+cnrYJbuSCVa227ClK7HH4ASDvbInd
4TSp0eg4AnkLPjl/+7KSEp+k9iJ8QH0UWwUCqQm4xy5d447mNZV7MozqbgWa6T8kJqdXX2KiyYbQ
R15jGS7OMxTFMa2r5jh6A+e109sm7X89fA7BiKPRI2z61DjMPEdU8MMiPBXhdR6PGivQmknCsrIr
1z2SZjdsB90lhzlc1NkZ4wzyVbkjw7rB2YipMd7iBpv/lcwfpv5idwlCPi2s4NsTJVJf2uDRnO3k
jkCE5Qkjan/u04nkjMF1rhwem4nmgsyfbKzMU8akYTM00HikIywcSoXY1snUn8xxIuZG2nYUxhR2
I6HI6GlVu88xjg4rU7vJqXSR5hkniwgYLokqVU+v0tJYx6YQl00yQTxJo/q0My+4zLNffugGEpxw
k+tR6yCk9KXxmbmThWBXBvOOMrfbiqr6MU+qwqOQVcNIORXWH9boESvCeDZyPBtGxR2Lt162OGpd
1X6j+YeUASdMGutgyI968ta1DRM141D/YQ4k6NRinG/m1mv7Ve2RUM66Q4aqZUdgkYkN4jaL73uZ
TOixdvMYJjHIIdNh4zljqMyvZhDhE1M92NrGKDfzBETjebFrrHheyu+ljTNzVZju8ighNtf5XOrP
xr4mlhJY+w3tN31g9IMwvBBYkAy1eJWKw7aI5xS4pBghTXtqzcD2bomBZRxgzd13Y7KsZyLP1DZp
i+A8E/rBSLteTi50wd7ocVaLuoPkMRjqrKaKI4QxOHYzndX5RfAJj3AZFvYrMdybbKd7SETgbZWt
jSvqNXIOdGUTWSJxoySw1aaYSWc1S2I4Jog1j8HbwBd31A6PFdHRA2WXq79f2Eb7MEuKYDChjI8M
WhctssWq7cCKn6aERKepIIshpv1ddUNh9myUU6iifEMIImMzxKMl0URX9dS7l0AwOOu7WT0La/Ce
HTnkbGwkoqRwU2JeZ90Uy2qu9B6SvT86TVd9KIfSE09YSc/Yq11lLTmPhTZ87krlfWLqeh2xuu1E
nZobUoCGKFG6P1HfgfeLnoApTyAL0SWkD0buik1SIsikvuRihTPf5DJw32CXkjPNSP1gEv+M9Jld
C05d4pMJdHhJglxc6k7KzeSD5yVFXTxgAXoPelDbeaGs8xNRbLj5w3Ud15ig50Ges8X0H2vnOtrs
jOsgv28IjHRg4OmlMndrkz/2lvTe0Zzq7oY+JTu7jfC+jE2TRWNOYC6Al3YgwpLhMGt/fsw6k6Qp
dzAtJu8ooPdZBfMEKECWaBEXCOV2n+2lHOrbegRmWbnhUgIbeAm2ux45jIq5J4Zp8NKPNM64AtJP
volZI9cNtFFpIeNtEAAZOdxq3dGxkDSReqfkzW4hotwqKG+COuiuQQb4OmffTvdukdj9PhSo8Zp2
bzWVJR2Sl3p3LXtHoiC+Op+b2XDWSxoYIG2Spx82kucJ4/S7QMd78MO0O5GdQ+BT7s7QrOQgklhP
2aV1GzyRKD2jtJiMC/inGAXCsLjL4qJndN4xRAkQrommTlg+48SmPx4V0SasIZkGrGaTLjcZKSeP
XZsk1c7GHVysARYYsmSTWTyrJPniLzTM2yV09RewWGSdOqP9XlwGsOvKKoMor2dzX/p5l65rL3XP
fNnDF7fX6l6XjcmHp9fEr1bSh5CMgGrtZQFEcqyCzWB1znEcvf455qOfMMSoldMWwxtiMukCjQI0
tmE0o6rVyK/4VR5tmZurIADS1arTiAW+3LVT+RhYw53livikJmlvdBAvJ983ytdmcWO8oDV/+AiF
fWb5mEFpO2lWWQDACOWryghbWA9zcJ3hW9m+u0Zqm1pm27qCzsrRfZ4K10nXCn9bFHspC+xE7N6Z
gyB+BGj4NEteeiZba6sWaGwMYfF68VN6wwWItURWEvopoZAmV0eIVdnb1rMTXo1nyG33SdDGZ0Ua
y+PcuuVnPeJGws07svLPNRn19hBEGyeovOsIiuWH6ZIY7zaI0l3ZxTOIB08Mz3DdC45GtUbJN96z
343oTslDcFbGXYDres13vLyzw6G6bzudvdpZMmx74BpyfUt5N1FbHBnfozpbXSFWNh0bzw6m6klg
yA0CQbCpcte/CydfR8Q2JU8thdVr06Bgz7YXn8ekmbdZ6wWfhXSzLw7M8fepCgh6g8BZe4td0UA5
5TYs8BytWNbn3dpz7797XTETHZFjSG1JX8ngW+p0H2Q+iddJuQiUWnRhMUHozm5frZk62AcU4fiL
EWbFJbEDvWu6TL4tBC1FFV7Bb0lr10ANxL5kYvL3fXWFrZwlmZGWR2OlBEKiIXnjwhXZRwmu+uQG
hTqPjdkd59om6KJaqAJsnoZCCzw2vulE+Dg0qDypK7R/w3cM2dlpclT2MY1FstF5BwTkuG64pmDB
SE11hR18IbM+WSmYvG9lZ7v8G4RhIc6iGDY8076aRSg/O5k/UADqfT+5vwdx1B9A6f0pV1l+iKXv
9aB93Kc8ZYNrlmA4pl+Dtr66UjnIwj6ot0h0JBAiJ605TplQxxgKemwv62oAa8w9bR8mXCrvlPLp
9xCq8fm6SSDdEU7vHo0g4QEVtkwarp6kEKCvTJ6SbGJ+P5gi3Nu+JujC5yfavhMwGJw06767+kZb
mG10t0w0rawQ3sWeX9MOuQcx553F02oZNjQi/qN5DRG3sZol9mR+7QlYfWlMb9hrZdpr/Mzpkylr
2n/du8iU19SMliwfsr6SkQuqHH1/Rb254cc5B3cY9UqRbdCSZVqV5KbPE/1DfOSgt5ijW/GdBH78
IYIWlWQwcclaYsJo1LaS77apl2Fel8GYfkq3cvZ2PQZbCxSaeUxY7c0sadYutxDFdujpY8sNShWk
yvzQXXsshJX56Hbt+BGHVvycpC4x8U7IxE77QfvZkSm/dTEbby2N7dc1ZvNhKTRaiXXVgzvd3f1W
j8xX53YJd4NdZneTP7IdES/LErWoqU++yoqr2Vrv0c4/rdS08SxzkKGvsHfAjuO0WsWGDNPNIsZy
b2WG4BOCpcD/tXF75AFkXewg5Z+5pnSevVYVb9Qvwbo1gi76jZl12NVGmuxVTKBN2djDj2yBvoFr
5qAsWTawYqQPamKyrozoZ0AtFS8bxV6TNaqK2FVp0h/Ywop23ePLhjj/3jHev/XCClxzKifGOary
qAYD02as6pTFk2IOWmxyphG4BCsmxCXRewx+GfvgoqcaOhuuKvZzTnZgN137aNLYjkUyV/tssCWt
dsLwJfC1fF38htkl30ImVpRFFyqJm2CQ6psMCUAoC9ltZiHSJzkAJW8aIpcibYMzZnaryOwHtr+a
kqOR8LZ1T7rOY6nFm1dQSQ5dYR390EiPtez6Z72kGsdG6VwSrELHqnMwcrMmb5tlc3r5zR5GenLH
l/t+MYmUbEW4bVw/2NoeipVsYHwz85nnE9P44WpzGGIJxNW5C92GaIePJIkJpmAJVbaym5LVIBiY
FU8uq3vndKg2tC7Ltm5mNlDMpdWsfnNcGWBUtENsMarZ8uwyLzYTy7PlpsFNKuLxFeq/eU4AZaLf
JPCNro3J2xH/ke2yNAUG6WmMfxv61AtSu0j3GiTvPovhjwXRNBvTyTC908jsFM6i1e+m3f/xL/8v
MtD/yr+8rrv/+3++/8en+o/buvv8Qwb29f/4LwezSQg2e1xYle4ZPMRCg8D86fs1BJuQqqsZ+fdl
AuxJwLL8s4PZMDiwg9DixA5Nh5fjsX0Nwbb9/+1hhw5YJcsr+vz533Ew/zEBW1jmdfGtzXqxP9qW
WUiLQMKc8yH00bIoFM1dGizG7U+X4z8jt3+O2P6zV/9lFQdBIwxx4lZciBb7UvKtXM3gzP/sta/7
B34yXPemwoSNGvDA4XIH6xREveu7//DFf1knYCMWtCWrF9hNl703nmUhPGJU+2fv/Hq1fnrn9tij
ucS8836iFkQTPmFUs/91M/4hgv7nS/7HrPt//0J/2U1A1JCD0EHuKFJHvFGTqL8WFZFACROTwz97
/79Y3Sd+AiGf/AhzVvpUT/nWL4z4b/a7/tlXhi/8zxcnIHNBw5bGF1ZsIJQ5zosejK9//cb/7Npc
Ny38dOF7RnPLLGV48ceacqujKOUJSsZ0avzN9+aP6xP+/9W/ZhH8/BOGWuul8pjFJ36z3BRTQ0qQ
25sI0HLgiXdFnk31TZDMsfvrj/Qnl8v85f4tWE6hB2SlS6bU7QKdiNzi/N0Oqj978V9uXze0KxKd
Pf/CPiMs8CNLbjr39a/f+O+X5N/rLf59qX65f3PiBdippMZL3xKX3KIwLPUqiA9EBAXLc91hBqYW
z+/I/NxgSgW93BfqI44P/rDlzzr8gDj6m5vGuv7Q/+rN/HK/06/3ZD3140XFLTDmtF2Sk8ANnd14
9Kqu/Q1ZmQ1vy2q0DmPw5tPtV9yyRUs5ZpxLckL+87/akUg861AyJUxHn9HLvBH1j6tF/m8u25+9
018ODyq8uNTpOF6YMR5s+9uM8k3WMfLlCSehOWGbx7IpugC2ZisUEWbOsPKLa15OyFCu/Zu9HTxl
/usr9ss5A+edic6amfGVV3dECLNM3Es57EyPK4Tvy6IlQcS9QIWhdlPRnkm2800CFoDYYiL+Nalz
/Mt5vsX1s6Jw+usr5P/JXf57UsdPdzlIRw4i3MhLW444uDqf+Cfjjfx2UCW4uqEw1lNHTGraNI+m
KNSq6EdoeTd7IfLi3BvtD9mEZ9mUb6EtH6xZ3KhQvuk+eRY9qzgw4WMFOU6Uk106s/VL3PgEGmN4
7Q9DbD8zdvmWl+Q1oSXgWdXvACubtGgjYiRPSjDwjElfDMgTWpZbb9DE+YZHGKydUv5JpAlYjnG8
XjFJqgeyw20/qt3imJdM9O+yam+qxjRAkNt9CNyVsm5ZeiGzT4FphiSwuSheJjFtC50TA5ohiDNX
twp9dGVzxLy860dWlRXjLRnbD0XRbJMxryC04nt04394Cv5yhpsTCdLukLf31sgDLtVEXFz9ljtS
8ssbo68chkp2v4rxcf317/zPDqpfD3aNYuXO9PPMwbeW7FAqys0/emnjlxM9m7BZhhTn987EF2IZ
PHyYzZd/9tq/HN4OIZMB++fa+xbL0Cr14tsgkA9//dp/chcYv5zdo+jxuvlue082DgEQM6zEJcMh
cYeIE/7djqI/ue7Xkvbnxx1E3ew7ydzfz1N4UU5xzIz8/q/f/5+99C8nst/1Zoi9uwUwFmSXF/+P
s/PabRxb1+0TEWAOt8qSZVvOrrohXC4X42SY5GR6+j3YGwfo1i7bOLpaaHcvSiI58/+NUd4ritxW
X1/8s5szf+i/ugjNGXwttaKG0KbfLzUnY9ugyfRtRvXihe/NWf84OH5Q1a4hT6R/T5OmUTaEiPCy
9/0cNqQCwnAdJ4cn9hacReBEctfLLL5sTqGfNV9OpdPGt/PmlA/5vEO8wHX28fWN/+ypnjVUEcRj
osdKngwK99mImk62znn4JRe3g7Om6vla3nY93U4eGvYy4JsvC+Fd1Fbt4KytppZWlPM20CkbgvcJ
RPyiTPRv5kJ/vyt2cNZWcxP6v10m7Uk0/raQlHU3nA1/0xl/dvH/00bHps58Lm4GIZ4NcyLy0oyr
y275WSsNnUESNvXpZWoZ70jKOas0BPP09dXnB/d/Z2Uwvv7bTEXHoUhPreOJLUK1AH4ENzd7qLP0
isOqP72dHIqWSlGHTdhv7Iif3ayzVtu4aCr0bL5ZVfaH9wnQMeWcX/+az65t/vfXBKUXZT3FLydT
QpaPA8ACpW3vvr74J/MxzFn/vTrZWz9KKlIgXesVb2DwtB+Th0Ug70J/PdWDvsHQwWljUZs3PvKJ
cFGTh1xmjnHPlKG+RYmKLMTjfHKAjX2T69ReFhW8Gc01nAW1Pf2Rw8vfGYdVnJYa7oUv0FmHQAWN
N8B6bU+V739EA+kL1bXfXHtumn95ffyz/iBUIpwx5TxML9N2yJIQMlnesw6pAJ6fPCpSMuu80pv9
18/gkwc8C8v+PapMbS+Cgn2/ExHNBRZaDt1beB+XXfysjwBqCWFTaQy1oxsuNem1i8anb/766n8f
EG3/rJMwLHJVBIXbEwHNhLo8R1zZfStWjTKMiwZ02z/rKlTqcMzpZvIE45kVA6xqaC8UYH39Az67
9/Pf/zWih7WFZ3Xwm5PXIh2JnOa3O5Kh/PrixtyI/vYmnXULYOBGkXBSekJYZ+/1tiRU1ifvmOSY
idfVtE6HjjiTH2fXI6cfHERa9TqPOWv5+gt89uvOug7A8PSyrpSnSTT3ZSWvVBH8uezSZ/1GqaW2
lKJtT6Vnv1e6/Zsjz99fX9qdv97fbttZ46Yg0VLhDDZL4YbvjXp02aMvAtarGrGeiETrqiKmsMpS
78WNY3vV19g/MjqrgwYlEaASKY1gIvBFQF09eKLQrqlMD7G0CJRAzqjBkwrFEiQfw3GYye1komUo
Kh1bXuw81l0oVsbU1ytIauYaHVS9iP3YoQgJ4EJngARt2TBfUTlubXCvTKBk6pryW6fax4SXsM+o
5EYLODDhDLRZCWworxkH/qz8qJi2CCI+lOPQvoZZP8Ind0ARCzANo6+/q7FJl3qP4WzMGiRQvSE4
3XAJTLjBq9cJyk+IF8H366AsDt0vRKz1shYoGr6++Z+8Mt5Zg2h6LR/HoaxPVFJkK4gAVHS04pue
7pOB2TtrDxyS+3aXddUJ4pJYcq7rzSVQH+RX2XMAKEQUuApjqBqsPKYyjr6ZmH7SS3lnHXonY7uJ
dLc60ZXHezIUhJ7A5+8Hs/vmEz67a2dduAnMMnN9naIeGWK8ohijNKXxzSOZO9O/NAfvrAvPzL4M
OxKZJ7biMR4GkjK5wNPYOdDGvTFq2TdP57MfcdaZo+QRFdbi5tRU9a2S4U+9KB+/fqs+ewJnnfiQ
ZFSw1X19Inxh/fClBR5fn2D7uJm++vojPvv2Z33dONUZ8OuxOsEwPBJf+p1m/svXl/7s25/1dbIa
zbSPmCPJPDGvWkWR9Ui927XD4vibZ/zZR5x1ecoyMw/ooXsyEx0mFgQrjtexOeBdGS7aIcfh/d+h
TmnKG+VouieXM3ZqK8anNOj/v9TQ/29T1nbP3v/Jc+ukq7i2lsNfVam8rprLdvZt9/z1p9wxcjn9
OqX5Ujrb+LLFsD2fnv176PcyXxsdoAinvGv3IujfIiu4bM7inr3u5jC4tWx09+QlATVmYYT2qIff
8fXr+Mmb7s5//9ecRQbaFI4+Waw6NghfkdNcjkZ8uOziZ1201Q8d5FrhnhytTFcyb2/CEYr91xef
H9lferJ/Bvx/f/OhbmcXo3uiFq666UMOUqKAfIMKDHg3gU020SP98vWHfdKk3LNWS4ZEek1nOSd/
qCkwTCnt9n2p3VCzWWy+/ojPnsRZq9WCIKPA3nBOfZWQVaufNTP4uOjSqIr/85CjhEqpSo485FrL
wJo24PwcCrEuu/pZe/VdEihwYfniI5x7wy8euti4bBhxzttrTByQ2kx5KlIEXwaV2HFlv379vc35
zv7lDXLOGq1LGUWcOsQQhvRYtN5W9zOyzhuzeAxjYEfV9ZA4K93YDuLDtH7l1otuT1eWS1SMinX+
qT4kUwZh45t+75/zsr99n7OWbsdDOWap8E4+UWd3GJY+EBSDyqAxoNg6PHJQYatbr073WXdTQNsv
Q/rH2t5Cm0nr+RBjNrB+fXM+eRud+e//al19mpaT6+blicnBpswddIUyVRde/KxfKOw2qVhKlqfQ
d67hwR16U/uuJ/7kGM12zP9+cwQALilRX5x8cALvUATUDHJ4Y3M+2VDWwh5oDR+JQPOvOOwebaN6
Bp3l3w/jhEfIgR0FvQacWwbvoHM5tyo7zC5WZfa3nWFHd2XDf9dgUd2VZfUjaSjEFYP5k8OGa6uu
8wvv0Fl/M3D476hQFidSQn+QXQG78Ckp/PrZzu/3396zs55mEqVbk3YSp3rAvDu2VESwsINwI97M
qL+s5dpnfU7PCRJZ0D4/edHwpkiMuf3z11//k1fTPutvKHiFlEZVGgaPYC2ClNKi6rv7bn7S0dtn
HU7SYsgDMJCfFGeW+xi2/UNllem1qUGVqYAzgbRpqmoZ+LVEeaENNxSB5/fAi0Cd9hUWHUrHV2Dw
3F9xUnZH3yr0TZSwddiyEqQWwnh0zMHchG3/MUgLBkNPhmKFF67eiOSyE3nbPuvZohzoqio6bn4L
9MCM8bZfuFlmn3VSVFAXVi6j7EQr2gKBfHba/JsO+bMHe9bneL7DyjVvs1PmFx9BFbwa7jdd62dX
Putw9H4wPF2V2NykE63txpXEpJrtZe/jWYfjeNK3EYYk2EB6gbmmxqKi4Ih/c/W5yf+ltc7VV//u
ia1Cc6qJYvGT8DYdjBBmNWyO3RVqz5G7mIMxKbCC8s2ah/aEylsgXDYJNSLNbM1lxgQfDP8xhCvL
ffYx5DpADyLsZmFPPb3xQDslG/CYkXL2qxcKG5gjLzLLfAi7et2wO8kntf5rz1+h1/7vxxqRt/zm
533y6876ol7XTIrK8/w0TPovEIjLZq40veja1lkXxGm0kVpZmZ1kV3JWPmzKxLzsmVtnfRBFoJGr
ZUV2QvF2LM3mtlKX9ZvWWQdEliuFWi3mfpMtHx96czTkT5fdkLNuIaeDiYkTipPj7kP7VF84nltn
fUIp8sLo3SE7WVQdE2MT0Z4aXm9z2bc+6xayENsEC06uXtYgxNUr+3Ivl136rF8oylpkQgI01yeU
VZHK4E0SHlhddvWzjiF2St8dOjMjCkyZdlNmN3ZoBhde/KxbqErTBb+qUkyX0YvhxiRPBpAbl33z
s1YZTr1vERAqTmNVZJuIGmvLKy97nOZZq8xsnfo3ZrUnIw2adddDYxQB0LGLvvl5LenErlPkopaG
LWJD/i9+wdL97ijQ+GcL4i99sXnWOMOoyjKFje6km9qWjvhIs3fcZ/pap/b3ei4Xidg3eGboo4kA
rOP2BSYbulFzOUYTdEqW2EK7iwDGWcraSiCXffPbyh65Qs7GsJU7R5OruKQxLSTS7P0u0InsLeNI
UgUBDS9p+VKy+nTp27HQAQcAOzad6MCrwtmVat/pm7mrbvC6VXq65S8Tr4XW63vGj9qKQdb+HMrS
W8r2mn9pZjYTBCAD/vjLD3/r/pMRYs61b1nsHhkMrMn/LYc9+ocVvb/Gw/LJVNdpPA8LpZpNBfaW
T6+9Fl4QAlZ+SFLdp2Kf8Xu0+CNEOyaC90YBROJzuKTBXjDpJqSl1/xnvm7DNN07kGx9wRau+N/b
2AAKQEPYItvi4yuCTqKDfbxJww/VVTgAj4xmnV4dwtxGmaXDlQzJo9WHVt8EYcQ/buYxbiQlILr8
tjRAcw31SxhQaVm9mM4+66OjYlljiDl75L7wHSL2VyJC+qbxKhtCuIXzg+jkVYiaVtQF7HrSEBHJ
gvbadI8eB0gxGCaXHVTV5MsI5N0wmTNjfzffQgNvCIsypW+URPaob9r2B/y7hd6PV0S6VnlM+WC1
yiqiCwh51KufueD0A4DAaGMv3FT4Z5H0r2Vc3HPcG4BUPDUpnmQjdH4Sefxm6J5f+r81hrNeP4Kv
SUqcZYTX9o+Al3tOoMDJW2B3F1itUemOhOEva9ZnY4BfwiPoqAk5ZXF0hFDzZEfu1WWXPhsD6qwm
o6ea7OSq2N4Tv4RuOnj9hV/8bAyo1BC4ENVYR2vlq+jhaLTimz1YY/6Gf3sAZ0NAzaG14/RWcip4
95F3LpEMHGhgsXIIrW/mGU+T3UFZa7t4F0/GjdE+f33PPnv0Z+NDPrRFPqRhevKt/A9nXtopDJrq
Ec149sdKnODGJ0zyzVj02c88r2eWI67sanKTk28H9VUfkEMsmhBcEUmXhVLacF34KYJQQpYkUKFA
0iaNYF9hjQD+YKg9MVvjm+Hlkx9+XursuVaey1wUJ52E8zV5iPwGWGH+mug23Ct7jDBX5M1l745x
NtoQe4a0hIwS4FD/RjD9VYzR29cPcJ6n/uXVMc5ngq01CUkRy8mIIBOKwItAVZCDm2NQez2TwU4L
8nEFxbG8bAlmnPUWBD/H0B+y/GQWKR5UPeO0Mb/woNE47x48x4RRNeanrC9/FCRuhW7+/PpOzZf4
25066x6sWDaaj/j3NJsRDLf7yX7nNy/TZ5c+6xtGpWVtapvpqfX057BJwRc5322DfXbts74Boaps
dRLgkMH0FxD9m7xuv5nAmZ/0O8ZZ6zdCv1R5YCcn6ZniMIw6YWsH018DeWIdp2YSLTSy6gMEsdqc
0cB3nu0Ruw0cka5i/HPbsoxN5AeaWGlj3a3h5EOTjhC1sqlg7CQM7oXdRe4m40esetMocGCGdfjN
D/hn6fyXZ3peTyubETdWFcQnBbE9c4h70pNABUAH4OMovmM+M1JQwf/oqAyzjvMEplq9++LAT0id
0zyjmggSMao308nMIF4fUjR9eQpPQd+wqG5dsc48gawHV4G9nqcOnR8u59lWYv0U2b1q8HrZnMk3
9q7tfuvqtVPfjAufPHp9bvP/GvNd4emVk/LrmPgm49b4rpGZ3j9VS3+7cWc9kgxK2bM7miI8reKH
ManUhs3T6cl2e3/XAapYI8KU68wQUNfgJm8LDejFTPextoavk1EEFcsMBz1XAAjZXFJmIZ4zM2a/
QmtsrCaNIVZJ08ubXiZsepeuu+gw926B+qMEC/ruZiidDG4NpWF15aAW6syS/LvbGhuoYNlV3xbN
UkbCPOiyYiYC2qTbxNQc8oRs7ckvg3s911fOYNzGLeIGawDsCf/CWbTTmENMqeTCi6uZqFp45aIo
OiCtSWIdtTiwmMmP5L6VsJ7s3p42o1nAAM615I+m+vTNh+Xx0ZVd9RFXaXM7kXgHExlk6wDK94YS
buCsylAvCP6iNS3EWyCkLNhchiCfpIN+DCni37jVkO+tVPNXpQWHzXB+pbE1rkOC/UtYQJKsajwc
qLPzavgIKQKcINpmNUZgX3YQYTr72rfFh22Z0XM8xT8CnDUvKGmcK5SF4bYHQr9x9EosdYH0ZFFY
fXdb6Hm77dtB7fBPu6ucApXl7Oo52GQ5V9RWMFPtwXWKMnkm+1rdpBqYDC0P62fWRB7eA79y32z4
x7dpK+8YrpetFtu7sbaRQudtsTB0LGHZqAz+A06lQcb2iGTKbJ17XnQbZk1ym6CQYBHeaiSv05/9
AIJtzOhGRgFFsxOjuZKa0S0zvWketNSjnVb2HwqHsHWZEf5wPaDSQ2pPKqegOosGqgQ7cCSHpEvw
xE9JSDA/dbVf0ITMlVUoFCpN0u4so9YW0WSpTSI8c9VEcbeLssLYp7bB0yFiDc+uHaO9XuTe1rXE
8EOHNrkKahtTSTHo2zagBgvbG0g2TDRrHY74SfNV8Wsm3pP/pSBoQ5Y2PYRuGi2o72ZW5o3jY17k
gJd1LWZ/HxwKuIDc9ZuFpG+lfAx+j2oDKpDARYGGMIi/LwAGYgEGETsdA8bQO9na0UfrhiUZ+Nz6
ZUe2nO3kITY0uJqbQAPXjo1P35ah6SN31sC9+wPQwUm3XoTTWCTQtbB9S1E074u+itbNmI/LNNbR
Bpiqa/7otsMbWurZwSdv9wZXu1vaI6tLNfMbRkPLtqqGS9G5UQrPABALO7ikn50KpV+nhnY3gV7Z
S4j0b6EDvrfqPXgFZV4NtIjWPvQePCfZseBVLKmsGjeY+erAuAnMeC8lUFiB+nhXJ95EVCYIYCrF
GMiDyfrR6Il1bUxqFgiOQXJQNEymnjlIJ8gmd3FTBeuI0WSr935Tr9PWE89GV1hHByX0dkZIcmKG
FGAReLn14WS+cJeppaOx98fmSiq2a9g4TYybOA6ycNcZs4Wl0ofsarIcuBFkeYw9EO3i1q/1LFib
gUntqOOI575w0q0gUfPUNjO71bHqkjh57A+4B0QG46ROSNBMJQGqKTZZm4Ewnx4gUbnLoe6n340z
kVghiD26q9YZ9HEDFYUQgu8Lg+JXX2P4Me0SKpVbRYo68KF9TzUQSVzIUc8qyNjUymT/pwI8A41S
zS6UzrTUnT817rozTTGt8yBvVsque4DGNQztAUEk6smJ6GCoqpvaFN12wmS9dipFusr2GrGaIrM4
pChzObPg1xQx8l/ZWNhFMEOuJSajo8Bxe1U3hrYWpWQTs/TRw0xQrpFG4YgPil7d6WwQrobU1ddN
S1Vb1vXBMiksnH8wjaDeeOVH2rbTW0Nt3MIZpxBcdLJUdb0MS4LvU3GsUOCUeHcoKit44QcMVJq3
SxtlrjwNhuboBmADEqe3F2GHtgr8kh7/8ruaJFOvOycrMtxpQVdhr8gWkKWrWqRnDnQoGH8ww028
XMpRkMBcrEO5EU9LtD3MXxvIilXcIqyEjyBXdtq07o3RlOaMdGh/tn2rXnrMVceIUtxd7akBHVfo
Zw8AisK7uE06dk0keHYHZc1KmUEMsCUklbWwC31AD8WZDa4FCIFBDv8rcY03a3TaXyMgsiW4+vqm
hefCVD0SB3vA5mHFAzsIRoGCo6QdNU5dgeyw3Ft3TJphkbkl05uRc/kiBA0fyw5xpNnZaz0QxRPs
/GIXE/q/qcAq/kljl5jeMNz6Tci8JWmsW36VBbJh6D/CcBzvOtsPli22wV8itX3cK532YsPw2Peq
sn4otLC8XeAHIWrSt8HcX0Sp/tNI0nddeLdxiq43bQzrLi/taWGPHSIOQ/WIT8KH3mQAEDYsUb8p
MEAETrpCdV3x5g0K8bLzNtmjvTDB2yx9c8gxk3CG4cfahAwBhAtlcu1tI/pm0UxMK7vOAntooSpM
DADwuWVCnSE6sajiGOOJxdyuzjRIODklmrDJnaXysIMya12Mgr9H1ltVpIApxBKhrFjiX6vumM+8
6wXiptSZOboi0K5Jzsu9oDp2lVeOz6R1oNbF3AR1vh9jmWyFnH9R1EYbGRuIMyO8YLruFyg0W+9G
QlTYBFml3/dubqw5uMvWmR1aVPXqmbVNALTx+RLYXgGZ+xHPo2VtysbImWcpDZ6n5ZnxCl2nvg8n
vaCQc5Qbpdx+ibzH3YyW/0N26r3E/QYd1wzXOejRrcvcfW2JRFvlgHJ5+QdxgG5Pi6CNhmvTHNqN
lykY+2Fpt+vSdIJNV0QfOAjhN3pJbsM0K7pkmQggtCQnE/nojj6sc1YCq9hARQpBMNs2QTlu6YzY
w8PbuJUFys10zmYmgPgOltFBJa96UqOVjIJ9l9fWkdq1ezvB5mQnTr2YbA2rNgFmKh3qj3lme0NQ
Vy3A9MMeRcEROcgBWUmUZgQAMpYoE3VseolTOVvNAmxaFTG0WIAoa6FSsCOMJAdRmkDBYfpf5Vrw
Gk+puy8SWzuKqn+K9A4DANW++642rB9ugH8htbM/ckQinLXls1ehZbaZyLF1mlEfIidHe7LBLr6x
A6ovZeUUm4LpHL4YEE+ODKDsjpvY8dWPhi+4bGyjuEk0x9j5ZR0+uQrc6sTwuZrznVgQH+hM+lWr
Dd1TPenxuw/ZGAHaMO3NOqo30CqbFS22XECDGWgcTZBsrbwJtgWYvyUhew00+mCZx6Lvyk1deLCD
rI6kcCBbHG7GAxQsJooB2diq8dwjPqXoqkrdjP3HwjqkzE0wI8rCh14kh48Af6W37JsRQXJYAA1Y
aDZYFIMOYlHZee8xowlYQ2n+uFS9k9/UOHuObj0w+42MTuECHPzHUkrouJGZWO8oNIyN28noCvjc
LXNG8zHtumfUMeGyp+wfqFukr7A/ifs0K5lpUC8C9N0KbmUo1YeOIPMQBckfN6j0tVUlJmpqqIML
ou2ouCLT2MUAYansT73rvIQAi4+EnXdIVOMxrFlSLIs8rucxu16UqhsX9JUhNwbGsN7XugYw2it+
ZAXWoaUL/B3Xd5LRF0KwjdMA23zS3Ix15F1BVE9+AgpMt4Sc3cUkRL7yknjcDb74wx4+6xvVxFcZ
/e6VImGyGVoI52FYfOSO1wIzw+DHDYtvRgvpQ2gw46vMTlJ1aowbmToTyjIrIACRyYWNunBnWBbd
oh3bnNr2yGmVmkDJTSMgLT8dlqOWBMk6w3BEhx2YchNI3W6XsY2dhgNvwE9x9Sr00D+ChmV2yCSG
aG72XtYdjOOxRNuBBpY3SocbvOjsiWR5oTO7kIF51ceRWKQ+SrFozvaW3jistST7sIG/3FmWHNeK
DdrNgJqlRTSoiUf4Y4IIhGBnne/9W1WiA10XIew2U28zyMrdQooQ+zr3Aua7qtgAK6XMve2rH7UL
87tKcMpa3oTZjt1xMF0JvKKsblZa16stFpbm2MOf2YHtL67VYJQ72XaQdMMR1xY18cvURQCuOst+
kkhpj04rgbxRCrAIWl6piEAFwkm6N3CCOYsBDGFlyXCTaiMupq7EFQ7LnHE+9JecOnh716qKZx8T
FfMGVz/qfAVoN4lL+TkzYneEUDcUubwx4qhlBcvZWW0D1LaHMl5B9sFL56nsIR35Buyce3siNHHC
s9MCsMQQ7BYoXH+IprWttV9G/nPdem26GEYI3z6OvWsZ9tNtzuRjmVee/WdiX2ECywSFmHVs2Dx2
I1IDXx/c3xHKYpisnlxmLvA/f/Dg30bxsEkc97VUvb/sdPgTdqD9sS1d3wCEscBJhSDASIXBqSM1
/RhEjHpA1sVVZCv3aix1Y1WVAVCyHKg/P2/aQMidD4la96AXBmUtVWH+KoG/yYLIl2TFwPImNW77
CdfOwrELAIpJM1NH35zM6UqI0Xm8BlP1uw/jZC3wXi9y01C7pmHEbisokrpq9BtWwhNl8EQqM1k7
mzGjh/JVM952it5trEDb9mk03rOUCu5HU8M1k8bDWml9sip0HhCpB6iz8EE5hZpwaYQeCQzbL6+L
eU3imCpY4+bU95ruu2sLKPSh9L1pgTzSech9lvT0QizyRq0rlj5v333VlPE6JOBAxU/n0RJc66Gw
auBvLDlBaMmSxJoptKVPUd6mNWDidngLl6g56+d0GKjboCPHU538iaKxXXYtwuq4940VKaV8YwRm
sU0L1W3LzjXWfUoyuDAH7MbdUN10pkzAwjfVn7gMk1ckydEVA6X3VNZtttccc16u1zbAVRxoUxSG
QGclq8dJlXsgYeNNGeRolfPJ3lrYAm9Crrod9A5ndObVK8OnDDKcEWaVQn1G1Ki/44yWm1/G2q7p
zOn3WFvuCvAih7dVMJ2SkeOfrhDvkLG0OzfvtHUlS/fJn0S4q5h+X9Xs/i78icXEIABK+sPErMPy
k42dkpEiLOs8igoe8JTb4V0nC7nqHPIPgukJs/w8TlCpGdY9WiE4/dQ37aN6ksQBne6JTDOrClYa
+87u5Nqt+9fedonVwTXkFNHzOaj0ml3LAIXeK1FXIUcKi2T0PJy6nLCquvCvG10Vx3ZASNG6wYj5
UETdbjQoOSiE3fBeFMXWwByLf7NLXk3BbSo8B+dM5tmwDdTPMIGcyDAgfqAJbTYFUiDZ2bdmNwbb
YYxhcbZJetMQx1t4ZW+eMLWf0JHpLnzswT7oZawa8JA66pvB0+JNW/vPbukZEB6TVx9+pKmnLc6f
6YMV2Gsehz+yJhd/gHUnS6m8VeIN+koNCi+cC9kOn8rwUw8xz/vEwNcZ5MOlBU0TEywmP06jkUqx
kbNpkipbl/HQEQrqkuPoaMSQNJpy5Lb1msb+NppxtmDPwqFNBR8h6DC2ynA0Gi3rWGU1yYGNrruM
KryZ01es8Ztg1AIwOyxyZkVrFYOyyFXuPEpTmoeyoLeyi343DrW6N6ZB2+TJL2C/E30ews/MHk8s
j7wdC+9u6c14IpWXL2kc3dqi402WTc/qzB1e2kb3fmNWNmkVqvLvM06er8xUM+9jOyFfaSnxjDPF
PoWtxGsJRHXRwXFcY4Snyj1DwMnGiYEOjgVyqUPUbPTgtVHTjRXbV6HNOT741BJxtIkJqXTHqzDO
klUPpuVJsN1wrTM1/Z0qLE44KNJd147BokWZm5XpE/cM7Jpd/c5bo2Y7KVDrXiCCHsv2eWz9ByZk
J1gCLJsN8y0J8sdWFOmeYl5viW2lQLDq4NSYQoaaoWcXYrRuWKu0CxrLNcLUZdinBfLCKd9DEy9R
lOheeq0SrTlqZHrYbyjgGeb++BN72zzJkMayxaWEsk2u6tLB3hIcA5Xai6zQPLw3oeL/AzxyUiOq
Ahf4PDBuNrsDFT8bQQxM3j+2uWmt29Z9dR3nybad4dnidd0lRimProjdR7b6E6jScbt1Wwi/UoQ+
j9NZhUpty8YXv1WksCBLr4eGaunlIXZzKONFq+/s0nKXLAYwvI4uiOC+oPxk4QhKsvvKupudS3rh
+2urSGDCA0g5aFYDcYD1/KoUCZJK0I8rPQ7sncAWgCdJOBuQpiiBaxGvc+ZBK1fTPPCa9rg06kG8
1HHgHpTJea+KEVGkRXozmc248ODt7SkjOejVLFRrYsZRo99Aah2P4DK1O0D66ZOVctd50sGVbyIp
VEHLLEAzbz3fYKXoODQvH3ZtU7CCZDbw7rSwsZPSbpaz55x+C70vg+d1PdlXKiyPnpEYGDNqiiuK
TuJ1Ak8YWuMbNMp4KSomKY6HB7wcRL7V7KxjBjC9u/MuFNV+D55UwRL9jbfwfEDVnCsl4DbkuyHr
Vy2eyxL15KYbKPXjuGNil9S4G3JxZVohfILIep6EB7alChC6eMe6JyxkNuoopURWw2uyAIF9bEoo
/sihkUB1xrvF0FYPFaxzgYxE7zTWBupnx26KxRzUGMI72wlYtE9i3OlCJi84PLRZzhPfViwo9v1Y
mldA5Zxl6/nu0g2CGdgeH7zJPLgNZ7qmsa2xLhrsenpG/RTXpn/C31LStej+AVcPyEiTdd6AOZdT
ho5h2ddXmesqtInBPonLYR3jOVl42axScCC4U2CavhsK41GlP/FGMARqSYJPqPUWhqnv+hZKFswa
5no7t8uPkx69NRZOx7y8QdSVLoQ2wBC+ayYXRuOwTeKk5niip9rD0aKV77hyY9vmrjbRpnhasJjq
Yp73vVIeDFe4CFbdSE8/ivtuCg++ryGNjeH610wz7/JsWtdWcNUywLWtvxmpDY6KqQPwWuCPEvI2
BcIotQJ6pFBPHJ6eYOtcGeFw1zQ8/cLG6WRkjr0U+dTvuq4/RZRCQVNO1Gp0kuKUZUG56Yepe/Aj
lx3xZHqNCrPaJNqbrNK3yWJf34Z2sHTh6fKlQK5yopdsfE+ichDToRy7bhfDrl4kKa9KzDQNj1uQ
V89KpY85Z16y9Z5yu1jVDVT/QSt+eFn9ETU5ldQMFmGRG3Mq85gw0CP+Mq61IrrniGU5ienOlLrY
mybygdbkMG2qgdr7In4eNPUn7ayd5VL9WgUDCyB5z3ZBtk3d3l/5UxEvoqE7sqY75r3e4tQzdkh1
jGWWhfHSa4LsOh507caL+fpGP63tVL+qqWSm6xEZHtg4eJhaPaaOiHsGdJmNULgdU2vny7p21qCN
Hhw1FkuVhGCjArEKJDtJfVztkiyiOtYU+G6zIl8UuWpfavQwazsOoRs08TGr9R2A+FdSVfq6N5gm
McdTMDGbYNnlIbtP43BdVRTvGsMvabc7JpIawHSBoyZ9d2XQHaY2VuyDyZ0/FNuiSn6kdXJkfX7l
jIz9YRtXj6FhXdXeb8cxX0pdHiw9WsnhlqnBKkvYDHGDLLlK05aqYLbmWdf0eo92pGiSl8It3hss
lkx1s420ktc+bL0re/C7g9+y52dGtXUtzPKevVxnQcn6Y8YO+0L206FpZUuFKjFozfgf6s5sN3Jk
v9OvMvA9e7gEI0jA9kUyN6VSu0oq6YbQyn1fguQTeZ7DLzZfVvfAXXKjaxqYmwF8fNCnq5TKTDIY
8f8tnzYCW+mnxGZ1aZz+IquRQ93+WszVoauiJ2afFbS5F7+sGIDRYI1tvllRzHo0G47UbWJZZ3Fr
nxibEPraaD0mhFvGwb6iI5RO39ZqT2tTetYMZDX85bHwTRgBut7NGFtKeq2CAS0tUKJuuM5scVjg
wcJ/ptQEqss1Le/1avKeWe4vQudDd/CwsVWz2xuW/mJSNESLfPqIhD8AtWSJmIXxmTnG3rJlc0ZG
5YwjT3mG0ytFahnyVx1WuXEYrdlzd8RjUgbZS6TaNb6wHEUb/jgbeWdYcUz/Vhv+zHPFcyKWTDX5
eNlU+9zZYN4NpClUTucmtsdv8Kf5ouFFIiIojm9WLdisGCPOntpnQDtCQMgIsBvNcDm3HNGLhh0E
x/3snvn+h5Eb9d4gVdrQcr/OsxqyNsdfiIKrLCGmGZumu3FG+cRoXK7t2vrscv9WYh+0Ssrhojjv
A4aazcYJq2LXhK8JJcizMVRrY2o7xo/Z42wlXiDyAlLMEf+4GZggKrOOexZEVbRScLdAqa3GvP4Y
2P+ZNh1nKrQadrIlHrnZRPkxxdbAsg5wBnCdK89zYOtVxOEKmlpORKc4H/mIxhlQm5nQUG3CYOKP
ku4F4Jmbd6fHmd1M54PZlleTnG6Jymxip98pMTwqP1GrUvX+O02fO1PywAs5CKGJv0WFRTO7nj/S
rFuZIDXeTA/cSdsRWJupQjPya6+Nbs2GI3ftlApREriWDLejV6WbOUz3NBaDVi7K+MJN7HTn2/2D
7loVzLK8QOOEvz4hkzgjxSYhG2qmM69Vjhlu4Nm6nABTEVTaxEqfGHUxG5NxRjMeQtswNOvOgABR
AXiXMp5Ze4o7Y8ruTdfh8+kuHReDRFg/91yfQdf09x4Mg01cDgtp0+W5sfxXaD7Ptt+9ojEuG8Oz
68Aqp3LNA0aCt6vuhsU+pua7JVrFmNRN9wJX9XHQWb5aoh7kUumLbxOb9Y3TxQeLdrx16SFqpIbT
3NIb767rvtoXSc/RKYYOWNrMxUMYCCvDavL3ZGrdoM7Nx3o0+rWRMnRo5qII3AVzWuPwgFJ2Wd8O
MQeniApwzpJz+8gp8DakRWpHwTAWTzVlrEqz2Huh0QaJGuvAFFa2l8P44FZGd2mGSbhZPAsrqlvC
IJyy6S4XTfYAyJPBsIi7O08xiovjSF+g/MmNMXnyTg2juqmr4amJxcz+w4MSwAZhuZ6qPrzgaCPu
CiMx73kSOLcqAhbsQzQCuDrR+NPSs20PbFFkrL6by9jsVNGVfNas5aGpndumLvXmx1aVgnMQ5yR9
hmPNI/AIvxc3YTdX985ciY3rpreVB5fRoJB2xamkXC/W4N9ouXjndlOyktBEtUpE8kKUtdwVbJLp
tddUGVjIWDgQ7B3KApDnBuzv0hT3AFx7Vm5nvMlbF1z7VGYrf6CvL64YfkMKNnqjuxjZGpzLWiWQ
gEBEVkaYrTNrgH4Ec36/6Gq7WFy9c5waG9k60XdWbNiWQ/cMntwFGAH+hniYQde4WwFFlFFzbmW1
ODMm295AS5oDihjO88LuAlq2/cs88m0mgeFA6ITo3H1sifJo20tCPwmtlCqbbwD84ALITAJ3jpXS
0uimPChDOvPy1LnCmDDdxI1xct+Yn07P95WVrnMvnDJfu0aP8NgOy3oqjMdmQhvQfd5ymkCk1354
p6RgbDeycNYBt4fTcAum85r5gvGN1gwGSxMZZy4gYNiqc6FO20Ozt0ZmBkwXpbtOPG85n2I+xHF2
27MoBKsRYJOJ7DVwsBNnSiT3ZdbNh8o16nWuXX2t1WnkILQC/pyXbKSM5EEPNGMuc+eD5dL3TBdo
5kZGF6zn4bAH2eRfTosXHe0ewEo45fgJtG53Y9IAEYVcDSvBpSerdpLwYuqn9ExOifPSJGJZL1TD
HxNYzy0wWpQsKAk8FNw43vUJR5EMjW2H6uvwndWFOE9EmDCGDb1Vo2XxHnaCaqCxsNgg4iOxcYgv
ZvgK1io7k75rn/VNt5xpexBH6qQB6MQyLd40t9UVf7gWQdyYy4Mce9qb8h72mezMW1X1+bPIbOcA
fp3TaRzWj8LTzisimcQDA4E4RckLsHfxrGBiKtbJMscXTD6jYIoi+7L0Wn/lOmbBBFkyTE1IwB7t
coLENQB+rRNFfC7rurN2yBnnzaO3Q4V2HtvCtK5HvpQzuy/785bdzX3GTv7Wb9L2PRrtGaQgBeRr
szD7k9iGH9/C4pL0WGcs3RjrxRji64mh2acw4mJnLYxboehVegzgxjP4zkO/XFdpllMX0xhM8nto
wQkEpwvs1UDCBmwJKwty8WEZs/QSIuTy7ixlzz3S0uY51sNLazacL6rS32ezycoI92NHPbv44KoH
DRGBrsC/6N0uY98FHvBVSv/ph5qZR7vuUwTx+qJtvXKbjQtHfKuibneFQiuIaVX9FO9mFfM76Fh2
a1h47VE7U3zdl5F1VF1krItEVZsUciuEWyQ7hqHeruF94s1xFP63ZvJeBiGLvdUxuE6G4VQ3AJbb
YEBt289STuCovLKaP8IcbyhqIWJpVEYvo6H0mWk66l41edpRMSP02ra7Cb2GhRdBmhkf0wBpwsIS
PmPAyms+U65cKy27y1TxZWKLE96Li9Z6gyhavtiJ1J+VP3qrNA0ZsNmee923ioW+maLPSYrsNukL
tVaDg+wXhvoAflQFECNQciwn3RaCbW7E4/6Yi44EzqzPc+m0Z7kUWCemTDaPS8XDx89f40hF3Wly
k+8Nu9GBblrqWX0R7jMIqBqXO6zvuWKqZJAbqLRH0t2LL9HFHrKaJyeQN64SM7zL/bT+trQzAMOI
qUa1KbpCvolIM1oy+OmRnvKDb7MOp5C1t7aVWUcYrmYAtK/HeoaNJ2Ta/WIafnRZqxGZKQNPiOyr
rgZHUHHStID62qYFs7kkrInx4n5APhiJtzFnSVMIob4HMxa2TnEBdrTPVjWqyXWFLW8LfSi+67oa
i0BiYBYA8sGErmSpPxm3tx3Epa0z8usYQ1Sd1eRV17Hn2hsjaziqq8o5L70wfkkzREgzzh+jqjRW
JSuBEVAK5ibrxiqbZxXJ6lHzmWyUO/F0IF9MsRoWoHnEVrNKjDLbNXH3ojO4fJ1onxNPTTuy0911
1ugOhrZv722aKy9zIZ0HlfXdXiRzgQrnMJqaanb6nTtzvmmtrVnB4VNjjtPDzXVQLDVuNeBM/Cps
Zptqfrbd+YSt1eEWFcfj6OypjUrBHZSpleHGRy9ewDxsfc9AL9Z+f9EtmUQwQRuKQiqYLe30qwbh
5h1o/MgoGszUgPFnleRkWhZoJzsnnBh0mVF2ESkXNHTvONHOdgQXZVK6a9mBK0o87gSez/lT7LTt
VTV5b7I326OtIxaF7kSbh4f5jTV/3MSSmWd/b1ICdSfmmlFBWzln4QDeQcQqO5+ZkR1LG9W8L0cD
rEf7WRSyoIiqL45apw3b25ROTq37O40/E13d1Q/uFKYInCb6BhXhBJIzBjVOWXUXi53NayuEe0qf
UbaVOTV8Ns1UV65on7j81RmQsGnNia3YT0VnPmVeOB7mWCMnK7xLAC7Mb2lr4OTM6lu2YzWobBDs
URgbV9rtwOIqT61xqFkc/PIMmREzbBL2yYpCS87VUcfbT7F0gjZ5HiK9YAiSDrdFW25UXFWb3ms5
r9W1f4npP932it20gbodhDJ/j73a240+Q6s4NmFsAjba8zDuziWPoQqlTdvnY6UB0oIjv03sGdhp
NYU7xwi/h2Fv76YYHtUUD/ZL2LT8Y9PPx0yN7llMTHsH0z0+ywDm7epqjG6zibnAatSucZk0ow7E
6IxvPXDKivcm7nwwrPQNjwv+mjipdypckPHb8Q3uGyZiTvvXQEbmGmXZs45upNJgdlGkGscSB4HZ
B9B6N7QvWRVOfIUD5wgwwW/ZYJXnMLfkNT2dGPMz4zsY9/zYN8iStrCLTRMycDLU2APbcfSOqd98
uaTGsI6Ksgz6pV++O1Gs1nGhnMARc3cHnby9b3TRbnXriDMqOaGV8Wx4SnS5xfG2GttqZHQSByLB
ZWGYwy2DdMbgnSNWcOqaq3Cysk1iSztaIWjzs6uqDfoiZjm0bFDU6JDodRsxJuO2jhucwMUZQvha
e3MMLqkrD9DL+bS0Od6P+dxsjHFO7pMF05iK7OHNY0bF0G1pD81cuxs1h/xjlKBAsIeoVu4kHvir
3cHlmQv71X6LcVHyefbjToZJ/rLQi/dNi6zfsjCEx3YY4/MS+yeFE46/kQuxh9nK+hcLX8WzITpP
cud04boYzYeBd7Xj0xW3IRTXO196Tbyq2yHZNNXSrMMJdvBkNJsZos25NVI1Zvf2fEdQcqZDTjhr
NeflTWvVWKGyGk+83XjpVeR77p46NPberTUcMC5Mt8uJc5xOc78e7ca/6BClHjkqc8KMAcO8GRNk
8CCsOQfVqWK0Pdj9MbXG+YoT9DflFPOOMlUA5VY0NMfI0t/qhXOt3SxNMDrey5i49nlLH/aJmbya
ER4zpEhckaQNb+nQeXbT6s0Lo5RRQMJ8lbIGxhay1p+mvSD9ZCBXWVTLfs1ZFf5wzBmDtj7z1Vah
sysqNz0TtV8TbUMyDFd2FDlAdzt7aqmB538GhGrsZzfK9p4jFVTS8tnQMx7QhY66vfQToKzJjC/K
I+moahh6bVmX6K8u3BmZXFthhcKlkvZm7pbpPlGU1NWodUTuUMzjItO7LDWe88lLA5xY7t6tkU6y
U3fkjtbE6Dz34CIjijprJ2JxoHR0bC7xL3+bDVjnrajzs5LezGCEQAmm3n1ysa6cJ8XofHc97Chp
PMZbfwofZD69JpT3rbOiEBsMEYQBKy6pNnTC2yrz9qZ7qYFNxzKBrSeL5LLx2vLWbSUPSrBImFes
JTHIDcYLHfW43iO0i5XMjaslr6GiC+e1ZkEOeLp/phAke3cXNTem0/WXNjDVS0k6cRlktAnha228
KPYvzHx+ha5drq16ZNjbpR7PrqHkacvcLi8URxzYlN6b39DEBsccN1W8wK+cHbPbTklDLx9zik3v
YgLtfNx4JK2+j10Fps8eKN0xQ2WsMf3KOzD37RX0zPi6wQHxlCbV8mnPVXlvmxgxVD9Ytxg7Mhai
oWTebihIjmP66BodsU98fxAvMTmuMd3j0jTsfTgY9cHwOQGC7Lbzmz6f8BIxs22Q/ULVvPo2+Vjs
OvWmxoS1t5Bg8WknlGVDY8IenFsBPlgeH7oSu5lsKhKXUV/HjObOJt9O9jM4SMQdqzvSC86WEiBB
2OniPM+1DchwCJHdo0jfDRjvdpi9eGLpPARDPY/3jVnla3b1874O0yiwmLUf48SMAmwTTHxGDjgS
PWX1o6Q2NBhLRH7mM6J1Xr0+ZNCmLIMxYrYY/pWe2IjrKPV3Pma79waNleP4gtHJHrNNNyblQyNF
hf+wZRYSDGDn1q5s7B0pAtM7j70M+S7nbHGRzR0ACAKXCW4b6d4kqudZScdDz2nis2OMfzmINIHP
KkfvU5UeFrUB306IIroLi0Vewk5k9JMk5Z0+4evJyzGV7NP51ceZeqgM4oR1xvhwdInjhOmYfhsx
TjGQGvV539YYIUK/klu4inplAQfijeAANma/vehwrjKKT7EbRLm6VWaBpcQY7VU64eZjp2Luarv5
zvARjFsFJ3eJsJAv8fhOp0jx6ptTf8kZPPxWMNfa+c1SHaolm3ieJRxKai7QNpHznhORHVhO0R78
oUzWAwejhyVZwDd0Y89zCAaqH0ug8VXWHcZWEwZQKV6OyXbHnQf19bIMS/9lHJnqtbILN6qY2n2c
sZupxmoCXoHCcVj0aO+JbIxsXiX7GZ8jWjzjoZyyaEkZD3vNU+uKZTOxFq5kmkxHlRBUZEckwXKy
fQCYgLrpWIBLIbj1H71tTEkguqr6zri6uJ06bB9VAlGyof5ooxy03sUCFdaXgz5OA2ZKSkXJzBSc
SU4cMDSwXN4qK76LzSbcmWWKHldYTxhphjTIeBh6ThvuccxWu1KH1llfKxxcInLSVRVJcefAmTvO
OOa49tssaLiPmO3AE9Rg/UhYSSb5BlRhTYXwIzd5ehkKzKcckouH3qdxYGVrOTO/8bp44w+OvgJa
Hz1H/Psg9UZOxSkPz6oOqfGYk+FgFV666agI3tR+BP9Wc87PXaYaEc1sNFqx5jKvv3Oxtq/pz0RH
jJLmtQOZwXkg1fsI43ZgGfNwPlog75pEZ2el73XbZPGnT+WG3As+T9Adj586gBKaIa5qaBpGN5JJ
6dIl2hDHYV3ukpxRTTQ/QjJUAfPht8Uchs3o4Kw0nWiOA3rbjb2QzTP0emRLDEYbjDsgETClaDIi
8DeYkxLxUM30rt0FzGiG/DmoMV6nOol3DXfgpZkupI0Gs/+OZJxvqoxE6MJh9cycPXnIay/FSRCW
z1mWP42WyaAzZg0RilBHWM1PhlEtRGOEize8M4IaP+9tRoKBCH3OrTy7ys1wjwCrkdHA7SCgD/6I
Of4jftp9VfB//3r6O29VPRNGivt//9ef/mn3UV2+FB/d1z/009/p/v3Hv44+qvVL//LTP2xKplDz
DaiS+fajG/Lff/4ff/L/9l/+j48fP+V+rj/+7V8wMJf96adFSVX+GX9mnxqU/+eP3/+Pn//H3zu9
gX/7l7uXpOw/jP1//q/8P/+j/Phvf/N3cJohfiNo5VK575qcOj2pCGv+Tk4zLPGbq2wlfUu65omp
Rk4SqPyJj2bARxOmpE2fVLJjA0kjaPsHO80Q5m+Uy7mCXiPLJUPwT9BpPzKX/5XIk0DTXFv40oLF
5nvS+RppXKZiSooqPphZPObbTlWmnSOEhs3Jp2eNxTfhunX1GmViqtkBGE47vnJR20yEbBXHzq/C
2qfs6p9+H2m5grd0etPCdm0+mZ9DiBwJ5szzy35FA/W0Kr2GDthgTOuidQLJMDx5QzDy+nhbucU4
OBj2Xb/bT5SrGTlWJu4RYzNJqpRXYeurX2SQv3RoS8lHRS22KT2B1dj3vpZYRYxufIiYOFv71J4W
ypuHxj5kPQO03dyTaMCbRm4zJgQI9E7gknVzrwH4nE/+1lWOoW6sKPLMX/1eP8exsc1wcQnf9T3T
My0bBeHLp+Y01D3J5NCWbl7NG9YoMR0NzEOy2zQ6Nzy1aqW9mBy/zKxsHuiMFuNZZiF6eYE1pqHE
L6uNeYHh65cUUQlJBfQ9mQz1aI1ZPo3rDJBtLIJ2dIeO2ZA1m3/Uo/y/XkIukre26qrP/usa8v/r
QsOU9O8WmvOX5SWLu/7lp9Xpx1/6fY3x1G/OaSHwTNfCOQi29P8sMUL+Jnws4EpIz5aWOlUg/LHC
uO5vOEpM/pJwWUvsE7fjjwXmtL5ITzJtJYAihSfEP1lhTtHe/7qhlcVFabuWMD1kDkeYX6tvyhi5
ENAvrFACWpgIpjD7sGp8ZigPBkXGIHkvRaKTf0YD+ON1T7+8ko4FUPtLU0ESo0no0Fy2nUTwNumN
3DIkqve2zuUvampPP+rrW8RhbtvC8wQ34JfMfLHE6TL0RO1GMoqH3BkefMYmW3tZxlVpG9d/+vav
f/+5f4Yj/nyv//7GeGSQqfEcmwX7y72uG0KjaT/NW2Y2hIaUhefBRNXA2URRpdY6YDNkBYWs7v7+
hf/ibUrpWiYTeVZBnmo/LzKJRhQiS8g36RFwjjtpfg6ymDdJulgb8nbVL+oN/ur1fAkH0zMdhIL/
1t+Rz5JSzmHZFnF+qp5Lye6uo3YZbyTnSn/L/Lr/VVnIz9n304fLYxDt3OaC5cb5WjLVyV6mHq7H
7YgVDp8QDiqvsrzd33+SX19FYpiAh24zeba4N75W8xmtQIhold7C9ib6XvfxvknTX/XrnL6PP1+W
vIoiXoVhSUi8+qdl4c95fvrmjbKUjKgZ2sCqcHLwxGmNmrsigm7+onbur17M8ZVg72n57n+7KvvY
YlAmo2lrhnWyk/H0LbLZejuJ/fSPPzslTGF7NkMf0vpfrsIaanmZcPLaGr66ymq3RRTwp19cen/x
BSmMqKd1i50Iy9bPHx1XtPK8Dphy6Ig3R+DniJbQ+8Wy8VcfmSD06Jqsiuz+vryIE4dQQqm72Fqe
HHf1sjBi9qtjHiW/YtmdqtH+dCXYpxuWFYM+T6n4/1/LSdlTaVSKPD83N+XqV6zCLz/ccc3Tk8V0
PTC8Ht/96QHwp9oIzcga02mRbWOQPWK1JGbY3joytfobCv66ZD/1ds3ZaQmRFkZG4fUDDqhwuv37
6+LLc+b0a9igiYXkP9xRX8FfBtMib2GsvO1NnS3f6WNqvFWc2F2F1TPz6r0qY+d5wioq/9ml/+OV
WfaZ/PJB4BD4siC7y+zk7TLk2xAA9m5GudnOKZm2lovr/p+/SZYNnvJ4W0mtnL6LP33WIiaEXvom
8aCY0IYRde0ba9pwNoZigR9SDLdZ4w2/ACD/1Sd7uqVhRziOzRPu5xcNU9vEUdNSRZBYTK8G1feP
I1o4jXA9rvCJgTtW1LFyPv7hm2X9lb6JA93j+2QT8eV1bbMqM7MuKGSL+jtDKlrR4rJ86nLd7HQ3
VNelnYvHv3/RL3e+w5nDMW3TlUTiLJMdy88vKrQtVOlbxbaZLe9G957O145OnHH196/z5eb//XXY
ZbFt585nq/Xz68RJ6OuOsBulIFF44WajuK5t5d7EEUUhf/9SX78/33U455mWJ/gsuUJPz9mfLhoS
HdhN8Un2Qf+c/II2ZjtfetAVSR/BAZXHDN8X1Rb+lyXZGQRhcw50u7GPXbUx56U8jHFmJmuOHjgG
Ukw+uI3agsmgqlI7W+elp+kaxE5TrrSFoQ2OqcGW0BEkYlUNlGU1pZH/XfSuMIIx7mgtpEgf7+Xo
uREtfS7xDFoQGvVUYaw55JjCosDxpolBudORhXLGhH5up1dBbZTFPtWkWYMua53DsLSde5Hbi0Fd
gV2gCYjEwQ9iSP2o0GGTVVLb8W2Z+fJ71oEiQ8MXl1bau2/YFNW7OZrlTW6kA0pN16unJHMjjqum
g77LiI8mpnbBbRzEXYRhp274Tdayr+Z9H1cdmYZImCSKlSXvuInDy6Frl27duV4/bhPMwDetXJyT
pjAKWEzOGJ25fefiv7T6pFsLC3PhHpkAHZnznbrPR4oLNpPXTJI8fMTHzxlhEvvyh1lF+cb86jD3
/B7nDnzlubSKfOUXGYkOEdnNIWVpP1XE9G4fyGGoamIYEfKq0lH5PUrCriCrZuY3jZI1xXzkms8j
l/wBlUXuEu7DXkbOqvFO4kVLcwNTXGPMh33mNug07HMq4lhadfdhRiV8mXB2Wfsz7dirHMSYg5VF
ptOecLBnIiL0kI8c3GnsT4r8TEUG4+QG3lK21blXv4eFu1y5yWJStzC3Dg6ZrM4vagahzjWeAE2j
KcHlgOrCqj8OyVJOrPwarV3PbVnu4dZY70siqw7xGjl9mm3n2bYSjTkl9hgpRlyDat2PJZ2oUW+0
9ZohJaEM/FWYIjKXtAg6yKiJmngOAWkZ987tmGUtWTRCJ58+YwoPhLVXlkHM/vEpVElFm3IV1el1
m5rTeSNy39g52JFlYLtT8cSmz3J2FSUH3baoeIbt84haDVTwuChXQnb8hpOj2814GnDse7blzBjp
y0q3aHZ4yfuFRoIqkyB626oxTPKE1IQHadEMb8jUFn4UVKsyIDZkn9fSjtW2tobMCsphMG/4dVLi
sWYHajkMB8cgGthYWJ7kgq22beo6wpBS16fEuNRXS2mB27UZwzzjaKspVIjU1G1o5O+7YxbOPS24
SYO/1CCzvDMxT4Gdstyu2kQMcIqtk2PgPGNW0vcr21q66AaPcCiolxG0LElrTjcZu9RzskanCo5q
IIJNoVBOtajvMmktO7M8MHngklsGnwTIUqW9wQDc1ywpTqwQNLHno+2RbxpXxuC31iruu8Y/5YKi
kDOEcNyCHm+aOoJZ1PjJF7OPXtsWWX5dNLkryLniTQyaHJv+jgKZvrz3RTV467HOem8jljE012bv
WXodt9jHVnGu9HddzmoJXCceHi3ihe437dbqIUkikwSYk83vht+7Np0EZi/OumWGbVh7U0XtkJN0
h6lRrku5RSWfQhTe/iyiETYKKiXbR9ou8mw9Gp1+T0K3dDD25ZIGmSSTAyvXTDZGNQONGGqoQ731
8mV5FOz8j2VjEq12Szv2mKKXUYVubkZiq82i6oNSNvmunWcj3pCmnRFbpSGirV/Hw6ceJ8MKkB+y
y9B2i3rrdvnyUTclf0zYg/tAd6c1BF5VcgnUnYNtV6k+fhn9uLodVYIvxcL11q4ojMBUnsmyosuF
oNC8KoVssc7X+Eh2tYxxSkShb4ybKUM1XZXEfv2VtAjrr5ZaUY7Woe3vC2+ywo3BaTpHQ7KZO2Xg
aM96/eNS64pmSyNIX51F2TDaaxvbFzIPdrmBrtQitDd2LMJr3Fv525hNuAZnxR9rzBQHTLNktC4m
hugdnlK9+zGY0lDHiJlnFDDe9v0NhSoSMD2jg3HDdwHjOpnLhPaQdiR5lutBItNgeHfJ8kS93FuN
n7m7mf0vpo1K07ZASSixj2VmPSp6HA+6Q83MCgrNbDW5tM/mZfm9bmlcytOC69ylyWpNGWZ5YYx9
8oq4+85ZQWNrDs0rqkBpO0vILzhLfuoDYofBUL+5dSqWn3WVQ6iF8e3VTz+GLDQWhCi3ikMtn2zW
4RJgq8DvRIjyPJ+xF+7gEgyIXMV4CHEnHQe2YywM1WZw/Rdq2K46t/A3ZVG8lwbxQqKWOHyN/p0x
4HKn7ezT9tQ2Nu29k3h3eTNUlHWZ32eSGLGZfcffshe1fetGVRWYDZ08s5emF2TzodktpAG9nEo8
e6a+xmiOTdzO5/MpPVEl3FozT7lAuUZJaqQ/CJI2vAW186VdBflYtMeWOMSD0/fxWlBb5J5Kgmj0
DFcEC6qgHpMBSwdO9FYRNcNx2B1SUNKroYy2Rr2ALWuL+Apby3jU1PZ1lNaz8ME/PIWITZd7Hh97
80GzVP0uu2KYNil+qvvWHJtDoWZv1RWc7oLTSWzXSQt3iuu7b91S0XEUm1xrK9wh9h39Yf2tKBz2
sYk/3yeEgVGEagZeKW9kN4za3Fl+mV6JJloeRGc90xmljg68tSv8BEkUMF9Jvkd1hMptlV5+1WC6
MNhP6QLgT9+L90YWDEisYgjN+9bvYpHygUj/mx5nurNwgM3urRzIsGdj/20x8D0TcLvrPRMXbjfZ
t7BSXeIG4dycydFBgU208zmMnVxHaFwbE9UOOdJcoxbg48B+OgSORe5w07Zm+xqylU0pK+vCOfCy
Cf/rMrbmxs0gFQYl/2WsnVDbz07nmHTeA21cSSR6Go467oZKd9eetChfIrh2abD5eU3R5/RDX8za
2SRwULEtDFWeYt5o5g+iltNhnpaPylXDptJGfxEyAViPVeE+jpGZvOfJ7H50o9cTWM3YWAxx9TBZ
UtxMHuOQ0y3C5ZaaUh9oeatLiq8c+6k2x+HM18L8BEX7PNFncmMToLtjqr9ne5RvLMMyPg08LcfK
D5tTDPh7DMvjUbindOXQg1A0I73KdETKKYRvfamz8iwlpBQoKMY3Ddr7QvcAtjWNjoCnxfscJ6oU
QNmis0+pvUFHWDadSrt1PRgIhYO25/vMF4TySyfaOAJ7VkLKJDCtmDSKcAk21gQ5LRPnWKat8lYm
eu+by5VnEAJbYRRTh8atsC9EoZQfXTyXPEYrA5Z3beTDi8aQO54qB/SGXam5kkjS21mOtCpqEznF
drY6dEki2IlNkUqRk2Zp8WvScIAyyWaO2gp3okt7KbhlLZrZGmy163GQ/jobaG0L6s60X4UIZeDH
00M4yOyurjqKrKLanw+NSTrBD016ZnRYPjmY1e57H3ublxKJnrNJXqdD6dzTU5zcmqlNhJSjPI6p
pEeVCNjdXiULau1JjiGr4+nsKHimrVRbD4ca1+oOf5peywXD80TNHtVZPbfcnFru3kA/z7ANb7xx
nAPec7yd6BDAndl17Fd6JOFOnQqUypmgTTGUBzPquis2gW3g/m/mzmvJcSTN0k+ENodwiFsSVEFG
MmSGuIGliADgkA7hEE+/H7vHdnbbbGx27tb6psqqOosRBNx/cc53qqpHWCV9vrgKFhDFtdVvF6zq
Dwqv+U+v7WcXZFR+w475JaqFVs8f+dqEm3AxS7urSi70/bo66ZVp7opryYXStYmUwSvnNAunxhCu
dxPfEoI6O7PYznQt79ES7AdDFbjp6pKd8rQ6GVg/30pW1AhTRh8Cx+ZRSQryI6Yw+aeyG5OfKxzV
7smFWafv4aANA1YrNIgXtwr9FQnZ2FCx2DXANp6lfhfqhvojLLjy8sayX7zMwlQSUtgCIgFevi28
fJ22oS3War/m2uPPq6Sz3AQCIAT4GeAlquGKHLjpwDD6ADKmSI8n7fdoZKOwy16gBDTjoyZSEmSY
9QWxQ+IaZUPt9pHY9qO09q7bVHyMdHiNqHG+IOGN2MuACj2xeO53DSFK18lTHyMSSGS9xTW3Rr31
88zmkqYsA8hG/Np2QhI+4p9oUQtjfx+RO2cptrWRgmuzpNH8sRaggmLRu/VhnpZiP3PJltul62r6
TVAilaZ/rXPLikFVcND6DDwQcUE+zOz7elVvqZV6d1ma4MF21c6n+Lkrsza4DwQxH8aqx2ffygB3
eRCUsNlWGRIFaFym6Go8Jj7BbUOZ5/1DWy7tJR+9YsfL4zx0VQdVxG997e07kWKEjXz+udf7P+SM
4NOS3dFYlHarSgX6nzxNH+iokBhgP98wntFHnDYLmN2pVFeF6aUDP3Jwg8X+g2pp+SndIqMrceiO
pIUjCN3dcnY5n4KYOVC75zfwk12D0CjgbJaIQE1vph+4XN6GqAfpbtLSi2ggQVedKA2Dg9tp3N6N
bNKDr7JLp8I/zgqhi9bl3quXytnMpblR86AoHoPcequXdngF6mV+hEkoHjIsUtgSCqhT6/zbn3V1
bW1ZXTvdzH95sn4yacPRiQuj2QRtkF0AAPp3lXYPocjME9uRUzDlcFyWJuV3iyZYnOw6XYAENh+Y
u273Jg5suwxddhi2vT4mAeOljeOu4qzSMDq6KZ4tj0NxW9eV80bxkL8M5YgSr/OZprMDH9J2p7qk
nA5RP6cv0B8jAIuLSfEvJQVPLJX9JzcjPpR6aOOQs5RKqqLAwJi2Ke30Oos6OYWdr9+nVotsqwCj
v1olFsfNhBp0i2QhecbhYS5ISyGiRUEV+LvWRiyUubgWfVNYr3a9gP0rwDLlW1NVXTyN4t3j75/L
xu/m7VSaX0tvvzJh8vZpgQSW0HSFTUaaOK87u9hM1JG4tMtLbvCVNVAyqC2bYNYbQcONlaYSL9ag
py9IqPkxrdq3Xo44dkMrwTwvWlhJEBeBmtXUHF9t1HGwuxlaMyx0czu/iq5DZS3bZM8cuP7A5uq9
DWnkkosGL3ynuyz8HcxLginrZh/brIOwScsiHHmfGoFFPKgrAc2AMzkO8+YLCmq+ae3UugcKEFZ3
vkmtR13eegfQgcsHWodbKgNFxI8E7ow5MFerq101LfI1J7iJtoLq7lOEqReraim/nF4X9xBmlp+T
NOLZtdsbisXCltfIAQ4pBMQSf77TmIOwbNwmq6pDIAwK63g7uIA9CIneZ9mK/SioHbRDY4gxrVWr
Fbe1hWMvWrOA4pNfB5q5flg6CGukbO+qjG9/W+XI9JQ7ODBN5eo6yNcN7p1l9IefY5hS6s9N69/1
feC/eVmBASQbtW84scOx2/WjkHyf6VzXsVkDfR/MHbBAHpByiqOyAmyI+dXatJib8Ks2Y/5rBC0M
ew/GzgPxnSAbXahJguLJtlVcAQQz8WSv4k/ec6jH0dz6pD9MjFE2JXa9FxWJkiK0Fc4YQz1Cb+9P
aNt2nB6pvQt02D9NsyqhFfVwSbZBa5xqG4aB/W2FN3PW2g82ku8+0D4I4yTDqF+UQm3q2aie+o76
K9baaw6MFIqbofQG+iyDoP1O2BNPcWKqElM386b7hmXsRREoP26VCjjVQ0KuHiJ3LewYjpf9YJlI
YcMERIL5Qne0EtRy83CJ5hTZHqZAdmLMeukKHUVzQqifh5Yckxgufk1WX2cU597ijes7AxuDeW/q
B2AB7oifK5GzgXOYSX6vRmJu4wJfDw28VcTLCK+p3JGf4EGa1ozVx1jbN2ljyTbRWxLiBvqFx4RX
C8t+5y1pfZqq0e53KxrIkerRlpcGfX3EHCoYH1OuKhJG+M22scdRiy4mCMqCGrQMrLMGRKt2QQf0
atNlTfdSlj0Wan+2mFQFeAN/G5vRLRyqnMaD0Z9hou2WRFSix2yvQgkuzaZVnEhA41BG65xpRVxI
Mr8osUz1mbuj5gCdTWW2sxnlt9um8l1HHj7Rvo0wf9qlxKXiW80ot64rlnsPVwVxML2rr8EaQLXA
Npr+5k/0v0G4U2om2L4/pDOE3707rzf5fD3vXQtj+lb5CGkPS1RkNH5L73ubmq0jcce5o9td40/M
bFPB8A3DJFaUfTQG7vsCUYEcRt8S8ujruqNGXCxfxREMvoVDclyguGl7uA3BmG7Ax0nNjsmWuaZE
jYdbK4xmOCuRBT5boz9hXk3eWRh3VEW89rWladV6O9KnetQpiBhqxccMmbl78iHsrfC1svogEzxy
23XW7bixG6sIHjD5kfBnMdwq4Qg37KQind+En07mw36GTfEZBLl85WeOnvNwKSixHDeF5ptHXXcH
yIsfK+QzcnEGbeGd8V0U86ksBu9d6IyufqCNfTcDVcZuTXwHg/48+s+hckCd6RRpxTYhLX65puQn
6G0ZOePPXHSAL/1oqL3fS4iA4gckuWm5p+rF86qqvP2abYg7CAnxY2wmgRTqMrSMyHEHkE4FNY7R
lxfDqRA9klxsXottXP4Tje2cKrXOnvtNlWqRpCFyJXuYEckMjeUhLfy0zM9Rj0uIOzMIoqnZ4cTA
dIGnnzUiHIuCX6u/XWXQWOmxaWSJx8m06Jq2Exyx5iHkMp42mK9Tuum2oGV3RA2Hr2Spgz49WgsB
XBmnEZwwans4bihk47YTLiz1Bj7cm3DrjoDOm3vjkBbaBNsxmsskZmXY21ufuV6LX0uEqJ4KPVJx
c1jzkw+2CDedKuGA9oR72ltT3ExwQLUDlZyrgvJ1l+gynd9Nq22om0MRKiaPtJpxNgdMqB2LlLYd
xhQzVmAJWxCfnmf8Q+ZObvM2eGqi/gBpkfP4q9o5ZcCOMuTCsJXPwrPHcqdbu21+cY+M7tkpmuav
sVONrDjM6dOWiVC+mJEwAga3x+awnVuq2kPh9yF8ra5w0zdmB10CnzCsKHabJcIR7QqMrJK+B4BJ
wR6fMYFJ9Vfh9a11IKWwlrt2rtzog4gSFqmFtnvqK6B8GBr4ibI7v1bjm1KMR7aWhzKX8mlM8tiy
1FCdrQWGwZ2pEg/MenDrtq5rVvE+h2kSDsyupPfiyra8/bIhaQxGiqfW6/xmA34d0kBSJvObs3SD
d54MvNhDYs9QJDwCbw2HWhbcWdKdg11uTACl0US+/zAWTfrE3DfnOM7m3rL2ok0gt8o0TCOeqXGq
0VY3kbMx6MOnd1SDIr140njjg8dMoTj4QWItYH48hLMt+O5fEJ5xh/AoCZ+RGQqBnZeq4FtNo83E
mdlGJPYUEgR2zqPxvdjwnIg71Is6eNQ+OBuu/4ISe7J9tuFiULDtG7cOrR3z7Lzelkk6V8eWV3LA
0V219XFCMfxN2Z3fVHfo7R/zCSbXZ16n0CPT1hZzjK6jbnaFNQ+EEeiCdh44f+CWf500KRcKnQW7
ErNM6wauyCCWWoZN2Jb9efYcrpRPcWgv60IjMXXdNnN1m32hL7qZ5Bq3f46SDGwy1HbQr17RAIlq
Gut5TcHbHZraNzP6xjToD2CL8KHqYB4U9mIBwgdrkspP/jQUMVAV4nd6G/v6pher+1B5rfeMnTaA
uCmq8W+UImI6r2zOYE/hkX5oXTNx/2JNfPZohn9JJyNJdcnW9NsV2AE2skhb6wlbpv+EKxQy2DL0
UfSxuBgqHxinTgDRHe3focDX6znygjY9moUe8jISLlDsSyJOooOLexnMyAL1CEF/qUJ51UVePs9p
YOx97y5ioKzssp/RbSREMz3gq1PJ+JcZGR342gE8P8wdA5J9wmlZ/0iyMaWV50kzoPZXbNlZvUpv
2/N0X9c+6X5Qh1W0yj3uHixidVgccrH40wXGPzc8WiGSw9zcAj6W0sru7ETTfYa0sryTWiV/KF3G
c9VwuW7WsEwXDJ5dZvZz6mXPqY64maNaUD9aQ8WUXFse8YEr1emu1mnxqnsknIfZWTuKlFEggp+B
kzHNsQlLKNC2/W0JPwDTnIHL2EokYHmDEjSx6jNnauH8oCtmKyIY1Q686La7l8NcfQsYLBmUwkiW
PJZYMvadI0wV9+x+7VOxqLLcy7GtsC4Cf2hJDBJZZY7tWvJRodCDCbi4taLoV4MJ5mthCcg1c0NY
3D7Ic90816MNN7DDJsb+Y0nccdtEUwfl1qnT96oOb/CKiiU1rInANuemrmizwfiCHCkcWUBjYgZP
qEkv1Wc0r60dd7qOPiu4ztZOFAMoUczRgucvzNyq5KVL8ulHavtY63gbMnEeioEZG7YN/0uuQmIa
4O9VnIhuhFk0gBDauPAi4IVlQXU3LOxMY1e482+vWtWZRV7BDq0vxBn2ecsrP836Q0BppIE2zK0p
C6fs1Ra8nD+ijL01+4Fiwdnmsb3B75T5O5vJYRBHVr8e86H0WeXDaFzgKayRtRsrUMyXjh+E6tr1
yBmnGO40Q5kMNBqkC7c6rGij1UYttj8cZpMSpMNcman/JFo66J47EWIyRIVPZ6rYALP7YMzOtIc5
CitOSwBVKtfXJiu1uIsguE93XkIDelrDgOowhZPb7VKM+OGuD4kxubvtvxF9KsajoI6Z9s0iABRK
Mk4JVHgQLasnb+rtjalzEGrlVH+J3kHNmCHnxJ+hM2U2+DNm4m+0AtAsUyrkDkPxJaF/BgSxjHxj
JgyXBjjs7DFKlRTZ+4bdLdgRRq8BRCdvISoEJ6y15ZAT76QBNSsHSL2mdxWr7t9LlEJuayLZMNDq
h1v9xRSm2uWt7dv3OZdju0fBulKLcvc+OXiDQzIFqNxiMohq/xAGbhaBqOIw5/Zv3emhNKRfboRR
2v5gV+u8dCPXkSsw2h79VYImJCuktLixVtnEgyqq4amjwmFvllTW1woWyDsWfKRTWWvnJ0VJIWMS
P7AUzkomr16DSD7md31rSNeCwwG8kjeCRky8ZRcWzpIc8f96S1zms10RhiEahoWhnWf9seB5ewvY
voOH6Bki7RB1gGsaCFvxcYvYWfGcBwHucnIMHSi4OazAbr9Ovix/TYOfDI9Si/wCtTRpL6MbMmtb
XfQ0G205+XxmgCQ/62K2h/hWTCYn3XqsEDQ1pNkTPCH9Z6m66Apdyky70vH6p7BQcFODtmxh+pWt
Dei8xHbL5tqfXgpbLNMhE4OUd53lhckRf4QXHUc98REpbzAEUz3hnhlpoPGB2uvUXgudKz50Sif/
w5R4p+OomEAXsCBxSRtJRmjUozXbjFwXGTYYyurgAqqjCw7BmPT6s9WFcPxtBWLS3ik4zP07koD+
c85MADsw61nYq+DGvFpHjb0uUd6fVKfqZeXbm+FmwRL2LtLnnd3ZPcBY0lZXkHf+0jDRDUeFWEYm
1XjIDZPAE46zwGezL5kA7dxlgnNJgR381qEHPHzAShRs5rkijIIIl+ZXiuW4OdYofqLtUrajOuAJ
qvSdU1qMxVd89PJuTTNPfCZ21ttEEMlRLkzsEjfYeu2i+5/B6jAkviAwnufYa7H1/gyyikoE9386
E1KBLwvk/hRU9F+2k1fTOVtJLdgY+I/jfgx83Z/auXHM3VzQ5u2Ccc2mo8+dZiqENp7zlUgOynjK
3ALWmCltdcLvPwGtCEP1xy0nFqTQ+CRS5dnv/PNEsfYXimDZxbkuWTWWupPB44hFTz4H/TQBGsJo
nG1YCxRfBomEyzqCPuyuuP3XBvJKgLpGzGC6SU/6iEplxEY/6w6OHSW6D9pfTnfd3Dnj0+SY+YPV
X1buQg9s2aY3RjPCF5n33ReFZf3glSpf+9mI10z602cw5IBE6L0oa83Y/kbMpMrN5AYd3A8pq0fj
Ug/Evqcn9gPB2mZx0DKe2CQJq7NN7tjzt9+pJD3wHQf9SaUSDFQ9sxe/V/Tr/ItNmXBHDbb3SRnG
vKGRbF0vjDopnJDb6HzDy1y9O4vFX1p0fUivuxDP9JLnc8YqotMQ0YrSUXA0+YX7lyWwVAhxXdiY
LN2QfBS0Yp2zIZWC2ag754a0iSjqwctVI7lKoS5WvUfPp8aD1Uiv3IG8Ct81mQBIlAjnGrZgecjr
8S3Hrampb4k8C3Cf4CjSFEoBLRgXXQ5rJbqg2vbtmECk0j5SNCfvDBp6qoLCstedj6Dwry8ri33p
hH2Q8KcEJn9R9fneR9b1q69svTxky0LhbFm16BzQtVIvxxIb+3qGU1UA8AgHygkLgzFLUjAh6WVx
nOoGJwlAN6xl4jGxn9rmnDJiv4FAjPcUQeoGpOdF9ZlvX0VbK0u5t4tkGv7mQIE7ss2paTezrtd2
W+ZRWyEdxW65rXPGg9vcUIXDWNTgCzm56f8ASVbVmdAn6t7ayROk+CP/71O2GgUapGaZuS2dsb3C
7SCmJ0B/SFqcLko7ttV0cy9OhQaJ04Xs8yOB1XLKCFyKRViS4RCAV6GcHou3oF+o8ruyx37cK7aa
W9Up5z4Fd/Un5Zf2ijZCrpvEK8pv20Mtc0NBM6ibZslXBvpkIY+ojpwrElzm0Hys/JAPoGo2KAJ6
Ypuk5T/MhgowBn8xfY6MI6DCUzk9kZBWyk0DZjdlsO7CiJOsW8uNS8PzYNLa/zGwu/zJY4wuZlIT
NAcrnXUK/wT22IZRlvvieV1zy7TikeRoHyZabOB+D240kEXRwcWnpCkRDW40vJ/3hO6/IcmmTeGV
p1F/zcw4zOjDCh4wZyj1Pve95Y+QjnwM3ML90LJkXaMs8hA3ETPWa7HOYBDTtP7FRDM4FdM4L28G
MM2vySf8KmAGCii4GTzS08Qo4rYsnScB0TG71q22GB2OvFwxeGr5x/IqUlpAcOW0nGnl/5HV0lgP
XeQOwHxt1FBHDxMVUG11w6m4Vb8vUUghglpNQxm2OPk9CC4G9T1HA3buyrKTuzEfC/3p9y4sGQER
Dxt5WyzTRjUAyLdVkfRYpfWwsDxeLRFc5yLhGk97PiOYZ3iiCEzQEFxYnAQrCNfeMjGZtB3vqmd0
QR3fyvsQSB1Q5jygvENVTJHRrUP+7fAKGyAIgUsmSAXPbY+uK7ROHW5dvuM+ZzwDK8OE4GUWcVS0
30BUKyZb93JmB2QQ7UUkxQTOJVMqmvZLlDkPTWWLb4CgQ8SBukABcNK+uZeet3ISrPP6LauieLUQ
MZuNYqr/l+tsRE2BV9LfDN4EY3WQMOWQGwyqexkxHDTZppep+7fzSqUv620C/Z3nSuR/dKiJ16iq
rIAd4jUgAMsqyn+zHsX+P05jM5+alAp4E5QG8VUWzQs++EUPcTVO6l4jfoI1q0STvzojjD7wQJlc
D0Gbpc4f1AVm3OXM59Y3/kTg1mQs0eYkTcDUk8WIKbfrVCPLaYCxo1cZIbHV+RpK0u3KYcH9XPUA
Cfk5mAUa0BINxEUYnrCdEkb6lUxpNTawBbTrbFE4o1HrPYgBO6uDVbRhvsf+ja1NNm6lYHaPTCHx
31o/qeQHqKZivfTFStrgagKYATgMk42U9TTDmYT5eQLe2RTPvQPVrE9MALcvrD1GxoD59VGMwDaP
rP2AjYrAX4rjynNW/IiAIpNEEkYIV4mQZd6BcdUk+IdTAYCKrYcFb4Y6lE4Ngly2nRbm0y0jX0Zp
yaYE4JF8ksqxErsXpaL7aUTbOFcqHHxYipus+qNWAmjuqs6W3b0FuCHL75cyb9iA2kWDxZTOrAnX
WKYG47dVlK2zC+nZw0ulGz4zQr2mvlhpiE2YPQKghtgkFiA5exyQDVIq4Q09tr6wyP/ELpmG8Hat
YHToZOqUSxLPO+fenj2d8rZmADwuqSKsukFk4fOV/ck8rYa71l0BXm36eSomksXm+g+1iOn23SzV
h55BQO3HdmWPMPOAvFQGqQj04XFhYg+37ZdY67QEQJJEwW5CrFOdIyvLKxRx08T03/fm9HFppm56
z4lzG++X2mnGI3q/Mt/V05qgNJ1zrLiHpRDyXUFG+e55iqstZOtkjtPGKW9LSTB6iDyQRQI55z7s
OKwsXT61vIpq66CqnUiTd6W8YFVXbzy+c3eAPOl9gVzOgc/0g0GbufQ1o9+Shu+UKOh5e35G/KC8
8A32/MnzCqgFdJm/qjkNvXh1McdsMwTQmbjR/1j6W1XL/ZHDPEx/eG4A5zk1yfCGkO3GO1YF63AP
pW16TAgSYCwL3wMRWaiq8bccK0gjNgAuHLuw4MlV1SRv3tVsvUOS59g39cfVaW9YkBngRfCIKqVi
LLF67p+Eua/aCeV5gvlOzS+YUUaa75KsBiOzFXUhkZCWqLraWAk0XnsvMME7gHokCqpCDLDXpG55
DKL91tzJEsT63k+boNkDQs+qu9RmL3KEhADSrK2KksveKhQMvRk2IwO6UeXwWOcl6nfEYVjjIRgw
DJyRFbZim62DbPDhLXCqG2dkdTmk3RQdkgh51Ydlz1Qw9D9Ld3SWSmRnxNm1E2eLBlrr9TkMAvZL
MBBQO0KScxcmniAmaNSvoxigXJUMh8Bf8b3395ip0UXyVQt1np1pAKKKRJZjBp/n9MzbUNgvwplv
C8rSglJndav1mDht619sKxHe1XSrxocacpmdNFn09sbnRicQag1xQskzmg3De5PBhKnfE79L9bmh
O2WAoyureGydZMnp5FxmQI3TWtVb36/M6dG/p/0vS7ElfCjapOl/dg0C0UvkqAXzYtTObbm1Gy8P
/+bdyo5oozIG4jb1WMWY2pk8WAkw8er6sZ8ae3wbU2LLauwfnoUuZ02CYd3ZXlH0Hz5jRYo8lvYh
GZCuU5LZtVLk8PRPth28T6hOfIrAtiE30HGSdnzh+Yf5tU1EGQ3EQIHgqn54uBdK8J0lgiArG5cU
0RDjRxNHudV1J1W0VXq3lAFqjqVtO2YU7PHDv00eNvlbYJfCOoGFsczjCnUA+QpkzMy+rhNZdShE
+nX8aIbCdu5bASw0hsYX6PUmF0clTw2bsgMuC7UOyxnyRloUZ3CEfe1cTVSaNUQZbyUd/nx2JIfW
I0LtB1O2rrmwspQ3VD4ymnPeZATcTH2DYq+uIvIjufoc0hVFAXKt72Hc+yTObHyGpIgQI6VcgJkt
GYhlwuIwp4pDCdIhVsTVgFpwI+iK/pRDi27QFHTGm4jZ7zkCGEOJafgH5xF+RUCKIqVhSkCOI5EG
JAfYkqk3H5KJarV9jlTO6OmkyFKT9ZFFiFN1v0KRN7yRRYlqkayi1sYasErTjY9GiNFhliSrMhh+
GmYtNzRrVah2+VORc5a5e442Xwx33mwyHe6neWBMxgUmvTR24SV55d6UTmYje8iXnnTBavERgrZt
Et2IYlqiBwAykmpOT4d9ILdx2vkWKtysWkhwmNeMPWQ2GDLDdhMwJf8pSZJMdRtWnKHbnxCIyfmB
eEDBVWH4bNGz6+fJdOxYrKzASnTKXLSsq24zTX14GBpX/YTZzxoYIJB4nAhT/85xxYwbqSb5xbVm
PEpSHb4Fa518Rrekk02LrPhFjWF0mIW9dsfKsYpPu9PyrbYkGXR9nRkMMVWvGnICKQ02ZpBzCQB8
sXGx5A1opprt9vafrqL/kVv//82Kf22/6ueh+/oa7n+1/27av/33/jcs5P8P8Ift4nD7r8Efl19N
/3/SPv75r//LiW8LuB3u7akjlBrh9c10/i/YB67pfwh4HdxEnoOTLsAj9R9OfMf5h8RSHeIgj2zE
FhGWs/9w4tvuPyJ289jQgn+Z+8P/iRP//7a2WdgFg9v/7H+zmrWNlUfgWaOTt14RvvTiv/GX4SS9
WVX/02D6n3/0v1kfiyytp260SiZBNZYGyN4BF4YXYukhlaJzM+eJxChJyqmI7m2l8PvntfO3huic
ggRfcwYeTHvhZLIxKDYuSCgdr5277IOguWU71nrdiFl6QCOT8otecXno7ZKxSg9J9W1IonAn3Mhc
12FoH4g0ml5dvc6f1eR3H6QdND+1nbHq0uHwRaIUmEJsBeR/hG77qKwheg4J737qRTW9o7ecr9yx
Gf38mHxodo0nTLOM32ZOZcH2PS++gWjpp9y33C1Bmu6zlCO0MYamcZMPU4+CSthbovTEsvH7nswy
oJz13Vqxiz+oDCB0hUiXfp8Z2m6V4K5KyuAiroqgfBsI4tmIHkdQvBRVtJ/tiYET4onfJHeOu4hb
et+MY65PyrLzXU8+3hWQHkHldPZ/57UiNyCZc6oI7g4vgiB0Y6N4EFEd/6itXmOBiGymOJ1HLINS
Z7LFCZspZzclaKObfnnpWmVbc8thr4tg/nHDRrDcRpLyQzFZ3haV8WO0w84uGnRyj0CIcME8cK++
ZrOJLWiZ/0zMjT/G3GMDPqj1AcJhsaPHlE/I5wMCXgb2W+QuPkOXg0evHRkeo8Uk9Ops6BcuYdIr
dJCeRkssuzm3CiJXarBurR1WJz6QJBTA+Sf2dLhDMkyGECpY0NT20H871tIyHul7+wXBSfgqsHbp
jVP2DIT4BtPncZTJIXEK/2gKh1mV8GBJBaYw+4oX5AVdj99sF+h9D5Apxvu8nak5V/J69iEBmc8F
AEFArGF+5EdQ584txGWkZSzjVZaE044tOyNSn8VVKoJ2aLVghjG7mpJv9BvDHo6AOHiGBRkhSiHY
yTBjLh4O0yMizy5Oo0yS20KsmD+FvSDjvExe12bRxMfSuGLxrI+IKLyfOfkmD83o5J/KXkkU6L3w
6ky3xFVp+uI4lyNxehi+mQQhLX/1/Tn8PZH0QjQnZXEMbqq9T5ci+zYy98gpUuxDZohR+LN0Ezws
cDZPy8BuPxlT9E+53d/A5P7fqveyx7Gr82ubVfmB6WR0wL4Odysg9koRz4JmQyK07Ur9aCI+eGWB
8WooUEFcRlaELBQS7j5A/EGayoJm2OXn+xsSzHWCoo+0EhvgLdzDCYgLZEGEXKCmFgUSF7T5Tq5A
5Yhfv6k6q5KIGYh+n3A+03eB9elCxSHPnrab11ywnmR9X11ViJOmQXn5Nji19xr1S/pD5ev4yyB8
tWkZ/H7v85u5MwSHPkuexwftGPeXa4LKYr+U4zLSpmVEHLp3DWuenYYO9Jy2XNNBPdtXb6lcfW7L
ETvLGA76ycLbtJflaN0j34uoCkRlqL9qE0HhIvkX3xAt7cOEyvLMo0Af1fJ++Ys7PzrIefCUFJH7
YVcBujk0Gw7/BYNwFLDueOJP5JVik/XhL9b8mlj0G7M7zi9jG/DlMTOGpl/OPiDOdb4JUfQB7VPI
eFiMP0yPOVAXhfsugGi+p15hH/Ju7ome7zp5GplL7WeCJWJ+9P7szVWwl+0Ep1hl5V2g4JViUpze
IzQVsc0Gdc8cgWgQs1rTeaGm52hUo3kacPmDyx0mTjmgAc/rLMTL4vpMmSC/aDT1NlUkEtPgBOAp
jDahCOYHhQrjQsItn4atVvoFL099w5yfh7iE67mzEr8YN2RW24e0Uu0jsaSIM8Uadk+IU2Ssc5Cr
JlX9VdlW/4gv1pyGcRmO8ADrv3wb+RV/k7w3/hrtfcuYNxSS4Ya42HZ5dO20x4OEhxE34Ow0An0h
Yz0K/j4hw4MztNtWDQE+Zdo2LQH1jfolbcd0TCwS5JLEDF3zzkMdTRKbw2admdGXlTc+qv90aQ9r
XrT01KXqHqHPdSc9e/J5VrM5Gs8KL50olweBBvvN00BswfFV0JzJLLmQfM4DbpXrntWTgIy7uFdm
UKwKJmiPl4iD4HEgvxe9Yt7t+WqRVE7FE8XHZ56T+7YQlwBX5BYgAoVRfvuWmveYb4u9rarohRTj
W8yoItaavzoLH8FyHI0cM63p1J+2zabTwASQsAdVfWQ0RK9Q/Pq7dMTKulNIG16yopgeMqDcJ9Mv
62/kmlY8hk10P841emGkCLe0zRSTB1fedLZZaR481505gPOIlzUl8wcxJnGzYf5mUzjtjO708ySD
6HfmOBwmPE7Za0U2QGxri+E5h1l6GZbGEP9TrV/G64NoI+Bt36ddEMUjuuAYZrf5aGbXOij07B9W
OCy7Cfkp9s98tf4Xe+fRG0mWdue/8uFbKxrhzUILhUvvyCST5CZAUwzvffx6PdndwnSVRj0YAVpI
ENCYxnSRlcxkxI1733POc3ZCgvgGRmREKNJEfFhErHLM58V4YsIVsI0ZwUVDoMqR6wZxf3cAbgaO
BHwhgQi5HRRmP4l0VMQx2QkgI1+xP94bzhZse1ZNSaUuzkSkVHKpnTcpy7Sy6ty8QJeNeYilCKxV
H23MsZE3itBkj2M1KQc4nuoWOdUgXTLXTAB48JALizpsB4Q0PCMspMAplYBoJ4WAL+3QzA/KaKAq
zgGRZxaZIt1JxagEpGMr60HrlOSiDlJxZW2uV9gFMJZPNf2fEkpb5QaShakQkSI1XK0sxV2ApnXQ
REPZtoQy98aMLB0IKMrsh3AYB11nHQKVMz22fXgIhlYGJznQkq3WJt0nng+cCWbs1YOELA+tm1QP
ALJbNCXD51zpyoHyCHW/GJpJFCzjwJ0PkrKwBwqmNVYLNDE5/4ErG7Uk6Fvo8SmnJ77lwUqTgaKH
NCiZZJjWAyH25H4217y0AgpBbjo/1U1ubOfWrInGaKicZG/1NzU00ainDgFqpMTDThkpAQRom1ua
6wkcI13cceMuqyJMYnZoc7TtEkv6pjC0xCxWWrByJJCy2OgaihaA+6GK4yJ4LSZiJ6Vamj7mltIr
wzk8ZJkRrI0M1R31QTlMktVuumhoYa/fYd0W022EfzCY9X2Um20zTRO433qM4Rjc4RKojfQ8gyfa
K400PcCxVDZp1ao3rYlk/MRydcFrpK2tkuj0SqtE4cactmPLIUA9xWplrSLWjvNEBO0ht7LUx04C
qZ9run7UAJu65R1Mx2OVLJlW1aBwCy3J3KBSaYyb9OG9G6lLqfPh2LDFWLGCBZsFt/LIRlJRfawJ
EqWReXCbJHF8BqFqXsXWCq9jMMb7gsHrG5Pf2hv1QttgYyaXm1b6j8AEsT2p7Q1KgLdUhLdK5i1u
FWeB5rDRNB5APmurgQt1a8YdE008NdZxTETKkPD/HU2N28EL5YElvtWo3gv7/ilZgBg4bZSPVzq7
4NkqQfqppXL4jr+E3qZ0SQPGxPJyIWqaeyNW3iN9i9Z3uuR1zR+3LRVVWc5ET9M705YVkM6UhvK0
t8so17ddgJnOhufAWEAvxtnHZj88y4NRPoslPswkkjHSc6Qj57yYSfXZCHpwyOqZgqYGbjNdCYE8
r2VmEuelqKkrM5HzsE+j5pVdS19TLnUF2FGhWBcx4gm41pm4I25OSM194/ZFYh6RFMcdcrzOzAVL
2CqSAykgMUcoO0CfgMeuUJ9JLcawqwrN3FXN/R3RXGk40sxxB5t6+IHdqjmr92MgJYX6V5L16mNE
6/N6ypEG7VSJSsFrIUpfQCfEx1RdKFkKgA6jlYXP8xxyqypjYVzZVxH7I5dzKCIZtlmGJ3I/9qhs
xSAzcSamMqwmPQPmjaqCyRti7OjJVH+A1VZa8Qt6hQk9dqhpVQWt5c/jku8rVOCVIBXRNsaQTMd6
sFD60ivLVbLicNMa1XjWZpxSViyXlyYfgXFYJsM9uuhyVwmabiUNNRPeoW/rLVAXYy2AJN6V8Z3l
YchAxEGml9dsEQhNckxzSi0J95ZAElMeBPnb6ON2RZVa/RJXGu6xDh5HlQbyV4U0+VCrBXDuMNIX
NoTNvHjDVOV7I53GFeGu/gbWe+JR3YSk9WTj3PRt9UiaJcZN2gF+HxVtclM1Uc+si+GXXCbKs7xI
CdycWZ4lTiFT5NcmTdBRjiWCsiCQOgW+os5GBLS8ttGEg9QiINpRKg87fN3KoU9aa6WCUXBIjNMv
2C5W6FP/zBFUEaW7PN8pL5JUUwGiankDLBfzdBtSOEz5W/qKDls+o/rzgEtUUbEllSBcqWv4DtnU
aaSLRJPgSm78wK49rcxKTB2GisVxCaVlR+ha5Lc8YcVP5JGRNBGOK25EAimcW7XVApvtu8Lp09nT
3WloIRrcZPKd4HWtBm151oprM1jjprcC6ymgbJxTaUJpdG3iPGJ5uLsEsAAGjKC1HqWSbAQOJ106
z61ofCIpEx9LJYLjGjvdIywAok2jXuXnrEXnDYnpjViUZ1vjSmLDPeXds5LH5gfo26TZdXMoE5jC
U8ZQO9TfQY9nu9CQ5LMZcZFT7oR+gfHVdFN+ins0lyW9XYJ+T0lhilmjY2MhTDQfRt0SHmSqwzcc
HbW91htspHmWu2lC6x5EKP0VJEHyLlHmhtCg6Q+gsUJ3zK1GRuEKtY3Smtm5pPx7laJBfZkS5OtK
Zpthm8Xw0iOB5crSM5puOqCjEZQJXAhy8GSV1Pnqi2occOyJx4rJoN+Oi3GS6bjq8OtZ6mlWeoTc
BqTJUorS02IWzWpCnwYW07ePeiKIe/y9E67zMqkdIZ6swyg3xVY2sCGrAyfnMbXh3MB9krlOk41W
EunQmsn6YeBnfCOnj/F5ob0Qv+egXAOrbTdimKePwFTIBmgW2RZNGvwFbepZIXH/DRanXXWhER3n
EfYGRCf80JDy30YVoyL2PQE3R1vlO50nvGveyzTZD2R7NK4E8kE04k5aLG3Hr2WBtWMZ7xOHgIGj
98ywmmhRupP5UVbqJPa+FVvKMzMm2oLiUFizcb6iQiyPZlGrgGt6qraHoj4UrH/3h3rvU1qLcCw2
RrUZrGXGOkCqdl6UwQkxQB2xcvMoBKpBjiVpXg0NMISnNnL/GjGXtWPoKy9MGziuFt392oem76Ll
FC99GzxSJD6Qj5LmQx6XnPp45iXsvYpy3eoCiTqhMJih6B3dKHYoCcuHYaRPrZgC1lboHPM7vRcu
gFuEQ1m21W1QpPZHIhTqV5Tef+h6aMlclWLgizyr6LUXCkckv8CwGxDlXM3UXxTWdpLoNlxKlgx2
Bff3reZDtbsrVDwLrGxNmko4aDgFVDssLDgKCxbQWS71N7SZAP8BycAx4rSUD02+KlE6/XASymNX
69kqSfr+0OZDdhyYaNP6MopkNAOxXPyFTFdr4yFD6jbFujq3SKD4lnKzXbMzkbacx9lwkZTOHzsl
DV+jtGTAU3eDy01VPGSDYX0ZpDtQNTG07gnPICA2VRR/MJVTJvzxGW3ves3xy0DtPqEQyiv2eJgV
6KX3xEq6hXenoNZUBf6tbtgpZYE/FqfFFPoTIyiJx8ksb6VZZcuUliTz2SCX9YNCE8WKLAnR/pZN
n+a0HR+rNBE/9Gv0btnOVTmafU45rIWyyuPQ7UYjWbcJaASoXBO8dYOFOeGADvgglHk0d7Dxpjs8
4r7OtYEdE2Y7c3K1dlYTFZhaxKLyGfE3R6UT9H2H+CCy9VJGD3pG77JpyhCvsZnotlnFkOdo7dbz
LXgG6buK0+wGD4VoSxymQgf7Pmh/6AbarQ1Aqz7QJWWelb6NJXeKunz5omlmPg+JoVPyKzd4Ims8
BjiI47EpbcXQuZaSWAsfekNihiMvWrxqYY0UzAZL9VnNqnFT4AS7G5xhZOh6193CAK1SQhHaaVKa
b4FgRT7PUNIwFe1Rx6omK2XFqjDQCB9rg1/w/MCWhonxFg94NHAkVfeUl0ZXY1EHmmRbbaE/KSpL
xDlAwl/lUqLtmTgYlPIp6Nw5PthLOqD69vrYftERM+6wvN0DrW1De6jRaYWv68P4NGm94HCMVJ9G
QRe+TLKvKx0l76DnUk6bblh3VxwUOEHVvKQqJRhfKYwjMI6p4O4wp3G4ktThoglDuBXvOR3272ZB
7MkyJ0ct1OGhDsv4Ry4TZk8XI5VtWV8k2DqL7japgMweg/N9xyQNi6g0EADJcZTkNgPyM6TKl8eo
ajusBnGEla0QhO+aBY7q3NoqttpkpL6Vc+fnKap3N7OhJQ3HKVCOCQmVYikcU/wJG2AAJTbNFlmY
XrHlzZwi7juDYR8uZ4FNaEFSWWYMi8ljNpcNOKngEfWsfO3BPfxgRGm86OoQrrusaL6WXlAPIkbd
tyVcaHDQq2BliOOLJi3YZIdEqfdFq6lvpdzOD0gCQMWMPle2WSNkN4BH/QosVoqGjnctThSJU3fV
hi3NtTVKdpHV5Qm3fvOp6thH8TnK3YlIR+bC+icsTuGhCj2KPiejls1n8rhAzFJDPYyCrHmDmIJg
mON12oanABOGTTepWwTRWkKZ6KLgRe7i+CspTdU3RnN4DPA+rQgOValdDiJDropkphe3ONDEKjNv
d/q+ysqVox2aJm5nnAel+VI28vI9jNL0NFM0sdUnWPvMT4tuFVoll6/GQ20riyOdCsz7lve+oR+A
JRafp2WgrDq4frMDc1LtM+bGHOyyHwOXDCPReUkKyAEb1irRp6VeSbhPZyfnfXgk/ZLSCfOx9zjt
YZ8VRIhAtrFMGRyJuTN3AqkMVleSdH49qOErZMT8tTHC5VFmDPNgcbUxnCjCQxxZWG8YDa3GThBW
FScf6vskzgScnDjM1DOko57eJppddaO/9oaYkEUS9G17Lw2e6TpkXEj+cTsTxL1qC6sfVeGk6qqy
WMXqMHuZ2Oqntp66y0yg3pHBytvGUFMW3xQyYnFieFmgjBcQCVA2okVYj6Gq+PiBOPsEQ7/N06I8
jkxFb4nY9eyHe6HYpAmOQzap0TNJfuWUk7Ru/K6UGl/H5dXa2Vyq73gx6jVc5NlL1a56tSLFdLWo
bQh4/J7SKyTypGqf1C4fGL0gy0DiTA1IXY5xdhSzAOdi2OOEl1X9iBLcrMOWuhQeCOoep2xDiHQW
nzNNRAw2QzTdAFuQ3yCd7LIpzy9Z2RFjiNKQs7BCnkai/Rd+jmB+ZDOnUUfSzbZeQcFOVj3+pR/Y
cs0DDd1G4uLSCgkws8a9j1E2jH5BydxLJg3mtWgguWyLEkV5Q2JNp9c1o9IIT5ipP8+GMe5z0nob
KRqHvdCqmeCo2KLUl7YYMe/XAyQbX5LLsdgwVhqeFspUDjgV2+sghgJhekZrbOIqBZ1rwJ0Teezu
9YGUoyK9k6Dtn5lUwvCL52CfgKu40WusHZpBjZhEk6XwRJACzOkXjG+2oZjEJ2mDNUy/MwU6JTkx
dRbpsjhbE7Vny8xjR6BmhTzrY9JLYGFUqQsEmu668QoSUzpS6C68FaqC86TuFgaNeq2OFvqaUq5Z
lfue9X1pbs2UayOJBpmvwGkoqSt87PBpBK1Kr6XaBJKjstJ+dsE8iHaHY5y2JdqJNNCEAFhYvxRo
RQN6HysJOejcmXR4MVCtA+tCKzgu/blslGHNWhasyiy1wh1fW43vsyrlwZsG7W5Yty3WaxwrwsIJ
lyvLagcnJirFsp3pTePp+X21Vkctf4/HRWmOkXAvWo2sRcZTG3XoHEuhGy2PSokCLSAdlHE3AsEi
TnBt5WlmwyFNtRbF2uC3jUt6eAWqO8aqHadNF5u5Qlch64shGXHkm+T8HnKTbarHX13WOEQMGtEa
M2ykVbnIid+L6EhOWAjSShS5SRYBZJau53O0TvD5Tj4c9gYM16Bka+aF+UOZWDTXZ5HwFMeycJJS
chQOW+7yVhhmsuyIClUPTZUlXwshlxVR2OZcJ2GFlBnmqyRW4PBhCIPDN4/GtNMEmcrvokyW7zwR
SugRGHiYFNO19ErgzlrsKi7Zl4l6y0EpIyD1pIVFbnjNtBiijakuZxlanowF1qNdJ5VBCJz8w9oY
SXShWMX9LpOn4RorheZEYqNvRPgsmt+GVPwoGZurWdTYf0ddtzLLrj/gs5D3rHP9Dc9N4yeUJGB+
aa1kR0anvpGEWjbctwW1mmG0BqWUXRBcw21k1Qxl8Lur1yor1O9ezPPXjmbBkH5ujRiWwkjK6VOr
pTxLrmVQDDXJj2yieydjn/qjY5XMwBNY2MVmqX2MJTnxyFzRyLtokMEzrXvMiT2QCepVwYb/0T82
cx8/gDqaHca+5YMcTdKO24oguxlR26nXuaME3XDNAC9Arkr1favI82bSFgS6aZCdNF0yKjgJ1wxV
pX1rJCKOVlhQDM2ID/0tDpEqksWsn2cQI9C763Q7iApd7NPMfKejlM+J02J87uLc7Ox4qJMNpqU7
NKLQ33ENGnjpslbyJ9gG51hpa93jThFuXRpgbw7qPoL7FoaDr4gAkIZSTZh7jOpz2DV96rZg805w
KaKDKd8ZReIYKgiIen0EHsEJgpSC4BVGBlOLeFio2J2i3asHzelE4Kffzz2+aaPAuGvmkEps3Gyi
N4z94mBFiNy7AfuVRDfGaXrKhrckoGvEQ/4xtxJ/HeWoeZ+h9GvSrJ/wk0pQL4Ra+moKqXSBXS1X
vL+D4P37Rpr/t5pzJAUu9d8YaOKP91+6LPj6Pxw0iv7bvdHmT9eMov0miZgWkQR0Xefix1/yp2tG
UX8DEieC0Jf4BrqxsNr86ZpRlN9E7V55oUqqcrfhSP+Oa0bS7v6Yf5hbDJneK8NCi0SlxEvCHcmf
/4Wf3HSDiY8cZuqkx13j8RgMvzJLIaOaG2Z6EFlDASx26WtOheNKMOYmcfs5Fd4ME2cgdrKw/GJz
Io3cdFn2hFMk+Ehp84VZZZjSOQiMVIU1BMOLc0BevBGkgUeUYSKz2dmme0ux0sIPm5wMYt5KwBoZ
Y+B1TprBLPg7E2JDoS6NlStawfhNz6z2VEB2vSZDkSLzDdEdrSkYj6VBpSVbXrXaE30dr+we4yNp
JlKuyRCH+76ROt3PmiyIXIU+NVcSJrHBvD43L52Cm9nprIY2a13rwyNMZoOcst7qT/0gi5AyaBuY
VkvVVxW1ltO9Dm9i0BD1GNFRTXsMvs08pq9hXH1lY5Mmbj2XHr9DufFqYRTv7j7IPI4KrhU7STiK
bypo9YOhT+VNiaRjphVa5AlqIhXMp9PZN5XeINncw7whId65KH3sSINMBr0oUjIEgESbaQJrEaG3
AAZIJitscd607E7qK7IByBxQ4I4y4vZOYlEiM1McCVBG5/Jf6/dCBfvhhIYl6U5EBPlxSMzkyPov
nhRRSChk7Gd4MVlpJanDpnNusO9KIkejdtTQNYr5zTQhEa3Am6sTQ8UlwepE1RgAOOwEHJj16ZT0
jZ45PMEZOyrakqouwav+BjMvLFx5xCocTKMFr9nUSyq1jbxe91Ivf2blkJIvYRdG9kJKv3PZ1L9i
Ik31dmlach4plUA/+LhqTK/MvnOSf8TboRHmG0WeoGriK8o/IKxUgq9j4Kw8dbKYo1WQt3O/iVGL
3EQHw+KESdpc4naRaLumDR2fimgGV1FZ6u9SuRfxqoPRCU5KxfpVpZ/wEdQNypKAoIePWKnqbUPs
9WWaR01dhWCLmj/6Gv6/GfE/yfz/3Vr68N8e/+Pw/vle/uRIvH/Pn45ELIQ62H7o/YqkqL8vk386
EvkTDcSBbhiiKJH743v+4UiUcR2y5IkKUoqssuz+ubZiVpREVlZRUpQ/luR/a239eWn90zeI+/EX
3yANeCaDoHrYGYPqBdYxLZUnNPAxvAMyGPB46AW3fvCpjiz2d0fMXz6j8x9r918rdH6vZPjHkv6P
1/2lUgAfc9vRCDHshtlfwMZLj+JYHovwSYoo+6tl56R1zXuQVa4e6m5rTGuj3GKc6dWHuluzb3MA
ozn68kMEWtVnhWdRyFzqpxEy/Yjt0bBKmiJf+5SbL9zdsczz9PH3P7ts/lOzJR/aL30hhtUPeRJG
wy6NN5P4I9E+sviNc7M6Z05SvGpoDNVnIX3j3Rs+JX0dhe4ynsVktq3paM3nka28kR2F1/iD/3cf
ApcL0Yq9JO8PnbCt80dmzqnF4S/3ZYgtgT0iEbfI+Nvyrf5OkUHuoseGmfW6OBRvLdqyrfoQu/xm
BSXV09zKbb3em9zFBdKxZyhuhx5MXjd2BCdxU684CfYHRhm79YLUjvbJXp4JmnhlcNMs1TFkX86u
8nicOI/Um0B61Wlzz56KaUsCwlCeUuygo+iN2c2a0BQxcJsFsWDS8b3TDiei+mboD0Aisu1bi6a1
JT2q3Q1rNtYsxSFKoqMTlPwD1BpeS3DsZlClk83Qt1Yu6XyCI1Syh9TXWXPlBQdccw05zVZ3oNgl
5FhIZxIS6J7rYou9RtHWUrWmuFNS19NwrvuTGbKZXInDRhm+dCqdZcHuh3UOFvlORiYJPT9QNIvy
5vBYzNfkvauPyO2fwPRo6UO0HOgmAC/FWNnLLBfnJH1OpV155CC6Z4ZwesvQdHbV5mTdjTO+tC0j
zDHEJhnOx6+jfi/btId39VP87NkhM4wi9aHDbMKdA7qS8BDCtyM9TAbMd2h7EDM/cXKYH2qUvRar
lg+21TfCtB4f45dJ7vzakm6jzm48PLbBam6vKOwOIT2QszS9AglL+bULh7iH/QIFKcBw9k4RPWCA
ZpVpLp9T5E0GUwCAxxwG3ShbK8YOR4nyvPA/lsfBlEpbbRPPzz2hDiU96gjw1nM7+LUv+4PXbhQP
w8STtZa3mk+Tni96lnsHI6qr9KOI/0XhiXRvxPiflgcV7f7nnd6E7BR1ptXvhMfsHGzrrbSOTspR
Oyjb4jgdi21xkM757u9vaOnen/LPXu2XXhXmKhQP0dG3K/b9c31sztNj+QbHZaV5ybE55q/zY+E1
B/NY/u++4r0p5C87WYD8sG6gD+ykk7gNtvrzsqlX0Sk96HvzpG2Zgu31tXwzj8r1X7xHMtT/i3d5
/6z/8poDhHRpkrR+p5zq2gEsgh2NPZN0s47xdtpQbnplo8sWNX+et9KmXuve4qdrboFt4/db/pvf
uMqm3RZ76xNk6r45d6fKj3fFOQZSk4GWXEfBgcTpRCUG9Cvopy4uIHX0ZSKwssdmEgUjpr6cYzOU
otyjVgJxmRmyfMCi2X+wnxwv8eQywwXkWc8uE9zEoyvVxgkxiM7+WPoXMEc45/qZOg5He6n28opk
UD3tu+EiNsxO/apbaeDfMcgdrZGu+z0xD1wLWW3P3zOqE2/7GVP2/D1hcmbuil71jeGYGX++yi8i
03X7bpd7rx/qo7W7tivioUws4SMgwqWHbs2ECAJ+/9KQuT9DOQ78u0mV8mdecsMLnBABEEo81FzT
RbWCAg7pTmUpIdPZrfvQN+VVnW/7+ofF6ltW3xYFJ59Z9drhSSi+QzQmY20m6+lTPow74TUVHA2g
E6zMFY4YGEo9pRA/xA/47RsMn7QBZG7zGX4sr6Nh482dGFN8TGfxgkeZRWs3pW9Dz+japbtT0OGH
uqCxG2w92VrkMBCA0PS4IFocGPbyGR/hGazDdf2s1BdLvT9HsNkznlu3u3kHl2W8IaA/iJdsE12V
l95LbfJo3JLZoVz3TsNN1LlfyKCu7kNHOVlnPn1pZHn0rc4J6bTnWpFdWkwtkngbxc38dFWsmWZ6
i606iy9fRqQDx/QwUnrpkdyM6FR76Eq+dRK/o/MudBO7cWKXX5Q98vKJg4v1pfagmVDxzsVnS26i
2DS8H3jobQwv8CEKbXmL1QYTMKlqLn6XJzeE0Nt8ko7hW5uuOusSwqKdn1vug/BaMDsqM45+ujMX
H+IPa1c/VK/NKxcBZ5E69dRk1Sxu067BGKiIH47mNbnNVO9bZG7sxU/ZTgd4Zg4bImrdlaYcJzoB
U7DLJxBxfCt/gX4vP7elB3F+NFEPL+LZZJpaPGimrzyIG+HSvCdH7VK/SJf5ZO4FjxXaU/ayVzsY
293OTtzFvuoOfL4H4QWr8P7+YQoOLqbtW7ex+GqilU7hFn7kpwc8d/YrYD2/v9JNv4o8fKn+6+R8
Tp7pz/v0ixFy/Nq9x+fsGDz2L3hrsUlpmO3O6RaKwP1vg0KyXbY8s1xix62tvqfKqovdhK6V2kX2
a0dP+oAeW7jAHHRb1XeDBbptVlHQuT0dylgN2dbnB667iWcwQVuV3Zxt2ZZf+AjCDFq/yHaVL+Kd
5boz9dFhp+hIYEKxDup++1gddOLG8wpNI3eFVbnnTkSJhHThVRGzzD3NJ8fwEgvP5Ruc7v2AcATu
OXfH75GaIWszc+HLtDqsWsUXaadRfGphCblprZO+wSpY4wD1E3ZL+ka6STdlrXrdhlJnc5W1GyzX
R2S6Y30k1vks7JbzeBk+Zc0mhdxGTlO73JG4XiKuZPwcBOw/4YXmF6pwgVQAUyjomoYEn21i0aFh
I4YCbO3NdNcj6vduO100Zd20u6U7yxSsiMQzOO4x1c9ceYEWe5xwgq4myRunbXUrHtNduOsIoW/L
6lmWXivjw0rfdOFmvIRL+opTZ427I4ihG9M30V7D+RtmcJF4yVN2yabu2hbZB6qx19F0ggGPQAY/
xzo5TInNBpXDMbMTlGAGyJBfoi/hZbjCd70NWZU7ZV3fpca9gZ27ksmJy3d2J7/41K5/5D/MV+NB
Povn+ZQvk92z3wOY8Nm9h6/dw3AJX2oYTWO3Qujw5KnG3Qlzij2h7PV1vc46J4jfwmylFZgC2OZX
BCfoW39Sm02UgmRyY7ZQzQMpZqd7NH90X7AL2DUjyqTDvj92J/VVf2ST088vqqBvqEbBOiBv7q7Y
mTUCVNj8HsenYViFw8aSqfzx1YfyC4TkQMQDifzRfBaHj7T9mqWN8JI/dy/qReSKGzS7pjOGzS3x
bOsDtIeCXYrP514WkztVROfF89L7AQmTCnIEnyG7TzL1xjDtK7bCJEoPVvulWA7Bf2oFKgYRLZny
TfTEeMQrMU52N9U1DqB2l9mOWbZZZDWnptHResglvwh2SneuJb8ihIxrT/SaHbtnHCH6HmTVqX4M
fBye0TM1JngYMzIgvVPMTjW7yLpdxVYP9hkTBmZpbgg3eNhRZgeieVS9CXUq5wpDiHzl6cZbC/aq
a12Cz/DrHm6B5Eij13nOX3X0/Kj3s9kR5s2g+mDQQKOxyxzDlaggKYFjxD9t4ybmkIFXVnpYrIvW
7YjYss7xO02+YSGmZ3mPTsm1V62j5l1Rdlmwz9UPohoBB0Btw1yYs53UPMUNQWagrda4TvHcUVZC
nnyiocjVpJ1C4jr7kGBJ6DKPZz0HvO5E6XOOMKlPtPZceWwabGA6XzjNz6yNFwJvLXe9sFP6o9Yf
04vqxQ/pu3aqXpTyLQMfape3+LE8KU/BEtpS94ydoty07vQgvZ1Zk7zOqZ5it6y9quakRQdARNwd
JFTqIWproUOOnggrnCxz7DCNw0EbaYW5kb3dhZJki8PgiJuZp96KfPm5uUuo6/kjLC/yowaiAooU
gB3Qpdf+kcYbzIjmTTqI1/qMD7FaHNxRnDomwOWzPV3GT2VmmbC56OrYG7INvq3G6X0uyPSz9O4+
DUe9GVfTb88ZRUcrqA0ME0kZp4/dm4n/RfRR5K1qZ6jXptoBvMRVi7MDq0u7Tta5W3+owBOeQNGZ
u/6xuGQ/BNimB65wXC33Dg1cxR/xd7IH6oQ5EJ/NU7RPb8ERxIugMNFnqrfGvLJ81TeLPRnGuOq+
sZFlWkjwsdL3ZKM4Nr74wK/ZvAvXzn8hOwN3LkiHXRwkIymk2RZ7Za2byUV4Qbl8Iq7DEyAFS46P
G5blMWkPAl12wbbhuNS2z/Lk0u9T+aMwEPEuvDvURxxXFVQEVXiV6vc+y7yxzw8ZLnuO05b0AofT
m8rv37ff/wfGY8d3GArf5f8FKV1m/385g7jv3ft//CigfszH9/zHf/3Pc9l05X88xJ8/TcZ+/6Y/
JmOCrv1GqbCioR8oGv/SOJn8MRoTdOM3S1V1TVcMyjYZgjG3+nM2Jpm/8aUaqQACMRoiA6e2/5HW
NX4DyKgxS2OkJuuKbvw7szH557iuBqzYRJ4lTixRBYNw9susqoAMN2QJBXwlfhWvWvrRVVtatGz5
zhHv7+TOmvTUdpaNR1PsH2MlLTxyLdE2yxZOO6oeU7CAmMqR1mR7TtYIg90Hsna/jSLKCtui3mEp
RPYTBusUEk3e1tnc/SFvEdsOf5T/ZNb2c/ukppl0ictEhi3TkkGC/toeOlaqFAdSnHvZPUMlzD2d
cEF81nKxdYSap0KfoLP95Vf9T14TwegvJ+r7a1LejDAkURqKW+P38/1fzpxkyISumAt6g7AuM2HI
vmWjeLOI+bp//0K//o5+faFfDtRQo5fYDDIeZGr21iQhsHuSVf/+a/BuKH29X10qbew/HaC7Hjow
fnbAQJXAgjO2oyt0TfUvfk3S/XL6xxTi989Ms+7jXqaxum5ov7wVPapwala5AOWqt9glZrsyt25B
rK2svmFH3j81LYj/tJMQiKULpWznv3+fPw9d/vwBmPLpiF6GwlD65/epl4NkVUlMJialBLkc08OC
cA6LupOAuI2W8/cvJ/08Rv3z9egokRiNq7Js/PKGY3CRLeo/54kefmlZxx/wD9mphvfkbGacCktr
MTCrF61nu6DXj3//+pr48/D79x/AsnTNZJSOs5Fp+89vGM+mAMUmwHlmVdtKq4+ZsMieqiffIWyh
S6oTa0lHineGSrEbI/sgEvZNVGhPnwPmYZg7bnpvSi3FJfJRp9Vzr5rHOtYuuZHvTUE/Lkn6Lbbq
kahO6pZzBih0BGxW9hDDpVQLtjnYjXMqEfuRZOlryIiINOK9PCVQLgtUNXTD+BGGzlsa6NfWVC//
nbozW3LbWNLwE+EEUEChgFsSJJu9SS215JZvEJJlYd933M+TzYvNh/aZmCaaQ459NxG2ThxL6gIK
VVlZmf9S1PLJgULkWSr4EptDurVl/EOVYFjwPWy8ZbSh9cFm8BiOazcAidXzUJCClKPxZGEC4BsG
XI5O/+ZMcA/75beAn8nPuj+iBk7fc5OGTn1jkzNvw5ih0iYH/TVhG6tN+vyEjBwF5YYfXfbZfRSL
pxim7F9vJmLrYeorCPDVEvMgkO9yjfuKrvD5QN3vBXQZb6Xicca3J9sO4+B4GsQ45Hvsx8rEBXSW
9jdNNflvrQs6bxGWRhCQmdMyyFP4iaDYm8O+EIuVCryeH8CxHsfeeZSo+4NALOaHNOncPbKiz/Yi
p0IMnx8cAPUoUIXo5plBhE5Y3nucPI+GzM2NmNx8A9d8pNxkPpVJ9iOZKMhEQniual5QRVr8YnkE
I8qnL8t39VV+H7cKs9ERtTpoFDSZlQEM3mkWYb5FLt/SdlZYU4yAG4KWMpP8Oo0Qsch+0UPwwjaY
vij0ZnZ6wSRMZsE92IDTPYW6u4WJgRBx6h4kJpEHgIHOZkFbW3kUb80EtTg0DJ1N4A5i12jcOIfG
nBet/qciteVd4bAUxnmUdwPTgOrOvK8TRoK1NT34ixFnpZmJJxMaKn7G/4WLqu2qKv3lDOULJqXH
12dH9TRf0NNH9JyRUBrn70MvfqFH/VyNXbkPaaxDAuYl+yr8ZU/IDSfBgJhagwwXVt39n13UtzgC
ThWqt+lTZkd0Z4pRIOvGc2MdMe9dv3nB00X3kLxKvMhwR6BbQ0PBf5ERDCNQuXE+HfKGLajy9gVt
GpaCjH5h+JQfiqUxDsQLSgUJ96DhTaIyPmYOSWLbuBH6ka7x5BqlWGQjxVaLK/62n98vm0bv+cFD
xx/ywUdvlu3eIWW3mXo6wz0KrxsrRD5h7FyYylnyS/ZssnTOfkS1/RgOxoPwhw+V7j5nXQf7dGxw
sjFZ8OD73UPkiwYNPOtp9nt3WzU4WaCW/pjnBqKjGBhs2tx9hFD8lMZsJCT/fphoBO2mghYvMrgv
UhT3lla+IF/Af1UoGzVaB7OWD2bMvKZwQ+05juzpIVThtLGSRTC8X7aomv+AnYB/hQM9EHViD97g
sy5Y3ct/MYPiV9ukP/KALYtYyXMTGhoXz+gHApIJhhL1S5yJpxrxhVtdsDlA+5iII4aUNmt8gloN
zXmBWWuFEsXGtAgZs6opSETteItqvuNlqHNsoPO3gOqsEAB9N/t4HfM5VcOnkQ0PqeNM8KDPPBPG
wmzRMv0hW5s3QCO/3CApsNeqipIiAmh/ZHN4TCyUG92SHY990Eutwh+9SR02q1/SYpl7BJlpGaHi
CKbYREOc5y6c8FcaVcjeLftUK9VzhpjSoYvR5wmmzsWOpwbR6PTsioDbuNazSJxeex6nhMWlubcu
4nd7p5iSTz3Iw6+9Aq20RSZyOqSu/yfeOwllL1MDEMHf8nXxlCYZ/R5R+d+bWCJfuaR9CKQQGqvR
uDcR1KRllknjYDZDtRNSDR8wNoT0Dur1o2MSBOPBSHaIWppHKwfwPtQsbb9qKSrxUbSbIMJJEET3
92kMwo+mk4ltTPy+6QQBP5HFix3lmH+5jm3cW34DhSGYxSeUmCgJIOBU3/VqItKaCfBzWKuUhRA4
428anXaTWTwyxmoTZXUUu+upJ9Jn5hPcV+Li2PVbDIGo6/lYJf9WpyFdCy1Pd7KW35HVoZphZI03
uI3jidDUX0bLkncNapV7v9LLb4bmwGPL/QnNQQuJRj0OfzSBlnyKdO27gSQTnkiIqW7CWAdhiDmM
RgfaEGDHKkTxy6S4iQx4QEnAZulT+mkgitMdDL4Glsjg7BUUrpchTn+MI8fzEpyQChhvTQ5s+HyU
dPr65fVYJG99miB+7/ImLrcNutwbqIb1HcS5BiadfDRn1mGu2AYlAcOcEeAUmazvwMlq26YZPsi+
jX4vciL4a4xIIvtRb8r8s5bHP4K09KnT/1XMojjeBsuZkj6nPXX02FZwz4jH44wcYoJkQ4cSRWl2
D3Wh/nht/qnkLkEVE1FxsoRmDMktEBDbx72OiWrEhhOEuD02cxSTdcTHZYSiGKK9091Y6cn9NCou
KrAYvEJXPrTn5iiS/nPc9DSUU73zWtwiPyIqjhrtgItnjr3MlozyBbIbryn0hkHZjyltXtRn3eep
DH/gt8gOq6NfZcCfNjCZ2LzO5Gu6kBv1y2QnPyoo7pxZDQaGYFOvZIqn/bklT3OFrcA76JjwWEot
edyb2wQsG9POEQPbpQ6xCoWB54GRCJrxryFClxgJt4iCgRldGdd+l5LbOjdA2D66gwSUsU4QQU81
XYPbGfbK/Ycwwpu8DW9NqCe4qatNadD6DtDOh5NGidYvHuxW+2qo6iW2woNKMGvMLM7z2TJJ2RLg
m3W1A7xPF3v+HAwAvgMubtjUN0e/1f+QaKVsUBf4jdvuZ1nWd5WBACnWAbehFnwxmu5nLNIbpJED
SmskxKn/C/W7dosWzC3+w6RpaY9okNYmt9nEXs59Arep7OOw5O4D+rPQqqJfMrYezZyoE5uTBgyK
CIno/ofJKemg1JAQt9IyyRpTly05YBw0OBMc0zIZtzAIzV2nidvLifi7C6qtC0MI8hVlSdAwKyxK
gSKU3UQOIHRBEoJaPEmaYR9nFfzCz53MrEn+Ksf871fidyuKIZVhwykVBkvKXF09RGfmSCil2sKF
xftBT6yja5HaojAT7BBO/NY56kjtSeAViVC87zwu6aRAinGTucB425YLgIFM6HbJmfSBFGj5yjXJ
wGQmP8aQozQjhvS5c8Tj2WtiVR/RDP1VlfWLWZLpdDP3mtjEEpc47zZJiWBCSRbEsS/CCK281noS
Fqnjkm4ivPEIMHGJV+zOSHBINJiP0LTVW7I2Li2vOV1fl+52Fs4zfp7Pg8b5lCS1htQPX7uBRF3O
/EkuUi9jbDTPmO8sneAhzqEDcCbP0Clu/zoZuXMFAwfDMOnabhzDCfZ7gxmaGEoCa8ZZnApOBbBq
2pLYNUiSJj+gfWECT7oFaPkFU6gW0k3j3wYx3KfXBfO3qmn/B8Du/00c7/BnsRSsmv8HFTdlLaUo
BCgM05G6oJTDjfV/h/n+53/gavnzLS7t7A/4qxonjH9xB3YMklDhGtyV+dH/xqm5/6L+puvEYFCk
lrtEyX/X4mz9X0RnCkwuGF9ujeJ/anHS/ZejYE3hnoscH4e9+XdqcaelCUoRXNKtZXwYLIA9F4Dy
2xPAqpPKwAJz9kQxupu264abprVvKxC4yK3b4/7NPJ0pX50bTuqSGVakSpw+p8O1dkWO4uImgBYJ
rcXCwaaqTWFy6pm/a2KhrpTLTqEZf70ed3HXlM6Ctl7gfm9fL2lM6SKfrntK45dhMNoHOaXdRz0d
Jw+A65ISFRNt3ZBWlYt6wc3l9z2tov01vislr8sTYPm2hMs3Byye2hFnDddWilD2sdIrtPZjmR4u
j3JaFHwdZUGLUw9UugWYfD1KjWWW6A0+YjnkXgwMcA9tv9xmejRdKaadmVDBmmHJSFaMsz64azSr
UBhEApSLQ3vTutq8y2QF2Bj3jxtcWIwtKHO5awmSCFgMxZU3Nc6NT2lbZ9lTYOJBTifUcgokR7D3
8CpEfXsMFVPjk80jccvs2GwbFLzrA74YcFFgY8cPmRXOwDKKiVYwTofh59EeMFnCVyP5Mg8FhY+g
73GWg34RfJyFNdHV6tQfeplxk7z8lYxzn0lggSDkMnu2XJUBYwxTu6zWWfzomO/sEPmKBeG9c2NH
+5iNOPCNuvbg577hhYsWq43JwpHFnYOP0dIP7JsIzcMO9LHva8fLD7cskf+pkf61hEwXMhaQWqr/
9urZ4I+0eemD09ewVdkMlSoPQde02x511ahRNUJkalEwF+OVHOVMRBBQDwwpCIQuUfj0g6KPzN1F
mTNiParbq3YCuNUPaGn040+9bz5ffs13n4B3002SP8gOtEHM1Ws2WTG4WjIi9R0Ncp+L2v2Y+fQ1
XXE1t3639ZehqNRL+h0IUa43JQzApjKaGR3CsjjkvjN/6HqAqJff5zTD47MxiDCV5H8VKbxYdVJm
FI6QNfctb2yRppmMttrFVv3TlXW0VSU+YvOsuish4N0XW8ZEudUiEOjcGZbffxPTNKNrYmTUpNcX
/vBxgOH80FvwKtwEYpuTkwBdfsdV/f7fL7m0O1xXkczaqz2fJd1oVTYDRjiHbVIcqLAQChDro3bh
QRP/1vTBeNfZFbQyNtVNlnNb0mSeXAnm5x+ExUMN37QdPu3pm2OWg9+So0FjQH37Bqma6gFXLhPQ
7mI/a5TZrdZp7T5oADnNcqyONUXuXddzqF6ekvefHdeIpb7uCJR32bOnDwKnvwyrDOusssLP047g
ZRQW9UArtYCA6YvHArKBl8dcgTmXz8CgcIZcEiShHLX67ouw9pQol9ay1iHE4vjbEefSjZ4DdLZR
lt6ZA4XDgDIEdZJghyodQVla7lLAb3BJRW6eooPuhcp8NKuqvnPtwPSUK9srC+bM7Lgm6u/sbz6T
s77Vduga2RpyxV7XpZ9sHGxBofnZp7S0ESiPwKpUqRNeGfPduWRz3SGbep0cIV4vvG82BR1JLD91
/KaLpKru+kZHeVva4BiIqs+4E/xRaCwU16n8fWCBaPn738a1lkiz9Fzo7S6P92Z4WxQhV2qHydUb
xTQ71ReZldYGKQ5kkVOz20epZuxolrgebqEZ1mxYUU+6C5DDtuRO4tyN9F+GjMPAQZ4UJU7srgAX
UqJEdflhz04VkibLBrJtc92OmyYsMVB81wEUCneTDVr9ONOn8Iy+x6miiI5V4GyzJv2TVDG5gg9+
d8wtn4kqH7mngHknVztYoWBsDA2fqW0b0Ck+RvZkgvVt2aDPE6Cys4e/nj+jf2Beeev3J8/pyKvd
05RTJxCTYVFCENs5JulZl/cIgObT98vze275c8jBKqSkY3KhOV0LVSExmJqx/Rn1gktsjSckFr3O
DnRMeJBCRLe+wAXl8qDnPurbQVev5w6L5bJi0MjBkNGwSnWT+/kfs259tMuFOptMKPEFvbqbw/Lv
phB8VGk6OtcrRyq646cv3CEFEic++70oTdOrCC33FJ7QVsiR+Mz1SF5ZROc+pbQIhmQtDCxXm21q
Bhu+jMKgIssVVT4/OfiJ/UORsl5LGZdHP0nLlldbboeorEPrs1f3F402alFz/ON2kLUeRuA9LhA9
2sWNlR3caUZpGib5YXT6HIwyHMIYy/BdrofXSkmGde5JFFdV3YGwx+3tdJJxWsoKtPF0mugNNgE9
joZ9hFsK0pzpThWl80HreogcWWft5hyFQ2SSwaZPDTSDpND3lqCNUXBTPl5eeMYyBespsul5weWy
yOwWstfb0BdOnRXF1Bg9zOqbTRiKY+2UT2KaBTjseZG2y4ZjKDCFV4su+YT20M6tCYG5gerQ5Yc5
t/UAGICdgShMgFt9LpFitoT6huENCnUwku1gV+LPdhNPmnoKMxcRlzxrriySc1uPWGxb4Bto+q9R
FHbXh1RRDcNDAY0bBcZWN8gePKABj9Cnvtju4Dy46RCz3y1WSNfSguXDr+dfcSGj1kdC6Oqr+Xcw
hupSMEWwb3L7KLgd3hu6ZqMN4aARjsDCTlI+3ebLHS1AzOAWxfXxkT+GPmrmDl5pUvqiT2Uf7QZ/
7Zxb25XYdG6/KmnwcMCeKDwvS/vN4Zgldj2GQQeCnSbhFlWSaG+1CAY3snU/XF4A5ybDAeXhLoMR
I1axV8BSbNLEZL8CQvgTZxMdjx5gt1Vf4COGGvqVBff+PAP3BZ6K2r0BisY1T19tIPpPCdVYAIsh
mvutXlILz8cjgrfIJlXGgwseHtWC4Ovl93wfDRh3yQyYUZd72/Jcb6bU8gX20wUXVYl84ydckott
D9brytp6v7IZBQ64BYrFJRFcxRxRaaW0kMjyOuL+R+roCvcbGIhharVHaNI4s6JoelNK/6dDC/ZK
mH//LZfRyfVJ7Mip1t8SecNsoNtj4EwcumSt6DGEiRN8SRHB8XCm167s4/fBg06KoSiPUMix+eV0
Tgeklt0ybISH9V1I8ZkelZwpTeNKCnBeZsFubiLryk3i3Iek8rhcJijI2eubhOmjWhIvg+q5BbeD
rA0bSyiHl5fL+x1IaDB0Lo3sDU7N1TLtgIY4Td6B+uCKsDNkoXZTNXXHOMUQ7Z8MpQRIqyUfWJ+Y
iF8DEKh4IYSWJs/ISnRbET7xuuLvFzM5mJceGtA/0sl3MCuEV7rQSifh9aAB9kOa/Ah7P8BWuKUA
hq7aP5lEEF06ZVrqzWK1G2Ybk/Be4qNVxQ1tRkTDb4Qbo3SW8MvlSTxz0xU6Ji+IT3DRM8Hona5F
gdFubYJ68Ma8S/aDX/S70NFIKQ0Hnheaw97suOojmKMSe4egR3UIQ82l851d2RVXH2UdUrUSVRMY
DF4z0GftndLZBhzfe7PVJ3o4+ei1KHVtOB6jF7Q28FfIxmJr1LW8Minn9icWMxTjqbhQP1ot4p6j
TKH0ZnhqFDFkMhsOwoc5dHDRMvp5g1fotW1zLgJxsAPj5b5CeF+9uhYYbdlSNPNKS8IAiW0gSXjL
eRiMf/YTLbpymJx7QVfwZmA/XWCty++/CerOhLd15BPUoapGR1NH6CJDrxyiQ/4kExw4Rz0Kr3ze
cwcYOTTFUCyF5LvyX2QbCQ5O1nKQTOBAC628FSLsD4Vp1U80J/BJN0L9YFc0CC+v8bOTS/Ob00Un
VVuckd6+bRWanSXLWHhxKQDCdfW0WzxsPNxnkQoL8mt76lwMdJ2lBoBVEnnaqmYztGNsDRqza+Lj
ujOzTu4jmYd7Q7G2L7/aa5f1NCcD0qyTEVhMq6BOf/puJpgZuowRe6bRxoeyrY4t2MeNWUeul1WY
JWtGCckkP7qp4T5Mpe7e1wJfGQe9DCRAoOw1g/NkL/YGIUfgJjRsDfhguTfnMb4ZROof9LSwvd6M
vuh+YN7oMjS+CG0O76KyTfayDcQm153hAJYQvgAmdDdtQ7EIpsFwjGJgcJmY6zuJl8t2UqiUB6bR
7S/PwpkJR2IHfAMOU5ZCSed0Evo+FxjlsrTCAQchyFTNE1WOYhdiznBl5xhnts7bsdbHaBJlOuAU
wSWkMbX7zJ06aOTJTMXSro6vOnPujPBlaWqozfum3PdNkO5j9JmPVBFRa63M7oDdXL3t6z5HNivs
eM7evjIlZ9Y8j2nTUGRSpNJXU4J+TJ2UJXclTCOMWyedn+ukTr62NM+I7/Mc/f09RusTADByRY5l
vXZz3kQUhbB7MiwJHAIP/lOmD1B9fVfuawQ091Y1JFe+w9lPTmVSUvbgLfXl99+MpwW547a2hhdU
bQQPMQbyW6Ty1A4Pj/HKHnsNvus9Rtxyl5Io1y+5OiJRnxm0eCmzZHXWfp0x8QJkNZvap1H2qEsU
SRh9TEalPrqt/mlIRgR/kyS6AYcCPRyDy5fSGDdhJf5Ens54AFaJnQJGRLaFcQ6mS3iThI15W5bg
RjQfShI1ORr/iV572ui2WLMrY4RcDBcLVp9fDhLimd+LTavlcw56olRf9XYU87YKfXmLeyqqCIaW
AQEXczN8HN2ovnVx8JvpM5ndZ+ScUcamYqoeA3JyC+FaALgYRyMbhuGz/V2mJvzFSZr4xwyywILH
UHku96HCABTEgtE5KECgJrWRAJ++uX6a/DL6oqM3gdr3obIi9zcN5crf4G0Nn2QsukeV29NLJrK+
3xDG6n0pO4AhjtaK3zJuPeneHWQNFdDH2GEbaXH7+xBX1Wd9ksYevCZ/rTFS67HMFaKY2Dl9ajty
vQ0us5hsWrO+y3EzzbetbbbjNgvC5mcguwhv+9T3dejjFtu04fJxKAP0Cq6s/XMhgbsRAjTcytX7
1gw5hOqqhlIjHZmbJLdfqrSLdmZXGZ5jQ/ru6U5fGfPc+reozXMf5ABngNP1vxBdnAz5D8/M5uGY
s3I3Ju6Tu2ZMmivr/+xQJpUOm1yUtGqVDcmq8h3RtxTdOkJJXurNIcy74mWe+TiXA/lKtGLpPAhu
DaYyKLpxJ1Or40yEet51Za97DdK4kF5adNKzUNyUgXvfFKr70GYZNEbdqfbuFBi48wGTtij83U4k
iNsgSoddlZrzcZhli09a5x4uP+G5by1JyheUAVUQd4m7b+LO7IDo16dR9/wAA98pqdMt1W97W7Qt
YmZ+MtwjD3slHT1TkQM3iF4RgZy8gpbM6aADYsaj6hvDy5E4hQBI7NnBtkOoK+/LP/ARsxFXwaL4
i3RQoUStdwy+oPI14nuR+Z+HChnGTZR0xUcDG5n8ytOJ5fuvwqMwKBWS2ZFb0Vk+fboMlcOqNHzd
S+YItf6mH1uEGYx6xJrdHOE6DobxknCbt7aZMMFFaPhIPYamCV+RMl/0kodl/UvaeXYfRDYyN0Fj
6Y+IwyWwxFTzLbSk+1TOIcxM5MSGH5XWqC9jGVk/O3Oq7Suvc+bgFPQfdQAylCJMcxXspUMIyrOR
Gpum1F5F0+9oc1rbEZPXvdtI8ffXkxC0kizYO9yjFtGrt+uJeTZ81Lj5tA0qOqmCya0CHbaqH6Ib
kCxMuZxtfXkRn9nRVE9p6CLdTkXAXX7/zSKu0T6tcgUlqawgB1iiaLYzYBPsxqzqylBnirZcoihz
gIYiBadRdzqWUlXRzxEvCCQm9fAYKne+w9GhhhaKsyYgdhcNOnvDzE0zc+7GQc9Brk/x76opxisf
90yZ6fVGx6UO8iNEsdOHiRvko3yJ1WWYu0gNUO5Bry+cQd7nwMP1Ib/rHZRHbEwavBIyzJXh3+NC
bNYWZMwFibuAhcTp+EjqS8x0KOCata1+ZkYXfZ6tGZC3PyQHN5OoN7UOpe0kq784TtJ9LueSllVb
MlWhDee8zcHERza3mEafrgTfcyuf7fsKtwHOsF6K8+imflxQ+9KyyjiUevxg1eNBaA5kzACO9OU1
eO62DyLOYKtxJTPcdVBzs9rUnYmaytj4pUe/TCCnjmx4pEPnT0KLL0AdaaNa2CaUQvIKqjPVyODK
6bbs51X0AqizAMaotwB3WH0SXJ6zwKKF4AXLDo8G9HMiGDo3l9/2zMJDd5OGlQWvVgGDOf3wNr73
RpMOOKaktvFU4Jrj4avXIQzRjnuJqZOX6H19zC3MgrpqSK+85LnhYQnTD6Wv44h105hOEYrcU2N6
c09Vzp/H2cv1QnmxnyHt3CNw5apebeO0ei5DpX28/PLnlv1SWeJqBkkZAuhqjsM0UXrUUamLMLNB
IiO1MdvuXW/CKwY9dWe6WboClCNHZ+dAB9tLFafbzudqGQ92uCvKFAZsJD855VBemZozBzpXCIDT
S3WbRGoVgCO3x6IwMIWHP2fvhbMwPtakJ7ja0FZKFulntJqvVQjODUoXBQAky58S8Coojp0ACmUj
4RRMu66uk0ezy+d9pMzoBhtOdTe1Vxqnr0naepmT5hLzuJ+hi7gaMbbcEM8nRnSHRTnDzeO90PEH
GbK6uof+hHqAXXQbYYbZYZ4QXuljd3xO3Po7IqzoBgCmvzLxZ8INvFVQG/xD9rAGB6QZNrFFhfCJ
OUb1Z03Z3QH+0JemrO2DyGBQXl6EZ848rsNwVW3uxZSMV0WZJKDgZaa5CT8Ox4q4lNyROnJJ2+2c
a2F++VnryQavS1kGdV8FXut0t0v2Wxq4qenRPm7vIlnSMwkRsRtGA8vXPpw3xdCgIVFrVKuzuT2W
oZ1fiebnlhgZGbhNJhjoxeqMjwKJebPOM8xujh31Qp6BLPYl11GlqI1Y25Zx8ePyFJ8dEqTSgkth
Q63rXrERFeNojQS5OWwfYelBrMXZbDHPKjxALVO4aWE3XVlHZ6MLkWUBikIvAax6OttFbUV1YmAU
B9fXP1ZpUu6SsbPvMLGcD04VGdCvCwSxbAsxf7+Nnf0MkG4TtHnt2VPu7vTYsneDqRAcUnygy5Ny
bplz2hP4OPkBn1unT9ems4PiQWh61gTlwHFxbVAlbFGk9yUyWKN7bacvP3C9+ACtQcVG/5SCxSqg
sRQaa07g3fIVnKORUBewYyPZ+05RHnyz/DOyk/E2CbLgA5wweDMZAaFEhfkhH7EjcHGbITscjpen
4dz2W2RaDfpswM/XKacshy7nUgwcE9Di7AvgY02KCJcy8ysTfm4Vkt8BMlXgYsCDn0544DZRFIHV
8yotUPfKShNqvLM6tPgBe1Ur9bsAWft/MChIHno1CzbLWp/vMRDlKLBay8OQD4OjMTjMbY3HjWEI
YBTFMxCl578/oeDeoFZR4WPtL8vgTQ4/GnCy8zq2yCNUuoXiR7+7QWYsaaL5Sug8gwckY6Gth8wA
LRG63qdjRWYYSKMeTOpauvm7HfTRjdTduy4OOhilCA3iBhftQq6cByj+GLRSPL7P80nfI5ndLp4T
MxhtrTzCC8eYfTZwtumpTU9YSV+elXOJDgklCHwXECPH+emTxkETJEnTmp6D3zZt8eB73hn1bVij
+Y9rYHLbSTwfjSI0doDjxJXRl3lYbz3Asi4SxctZu65D56hId0ERWOSSU79PW2JuhznWpxE/xQPV
RfQRs/gZGdPpH+wuRCdMliCNFZqGp68dDhS7pJ8ycCgpiqBAfqdGbfC4OLT/ZChU6RV3Y+gBarXu
rMIMQui0YA39vMYIDfGTNBTTzqmya6orK/WY12oQVB2Ku7yRsxBXVq+FzbghRuqKhRk3j0bZdYDT
m3nnasaPEAu8B9id8S2asRD/pCCDQURL4k99SGdYZ02HKoCmH7D0Q4o9h/oaE3eNtNaRtEIeaapT
fEk5Lg6Bnek4pvrDVtMqa3d5SZ6LRy4APag8BCXrtXzyZqNiXpjOQdxbS9993Ic1QntmblW3lcLa
sguanrQAa5HLgxpnUhBAqgtIigrhgpg7nToTjZokbwamruqiu4TItcl8MCOjKiKvpqHqman1tcvs
4FAUbXoHBdq4shvOhHyCk1QcyjyAWovmhHS7/ESxUkptaAAkZeWH0lHfojGL7v/J22KgQK7FJYc2
3+nbUtl1x9gXlmcEPdjbliZ9KcdfmHw4exsbvoPqEDHUs4mbN7qSWyTixZV9ca7QwdWeYgo1TIvQ
s1qs0gL9rft8Z8gcyREgDlLNPqKAvRyGG1Yfhi2qiva2lWj3RUv5PoukC9rPRcEkCswr6d/5x1nW
nCNhhIItPJ0S/BFDLUq4M4fFUG7NVsHuMAptM4gWOWPygI3s+3lvkrGh3tWVx9Q0623puC5mibp+
5QudyYLAGCzcY84Qnmf1NBE8T63VdQtXUZR7Z4MANU8FPo1ajxlFYVwBZ51beoBQllYU1AAIDKuX
D/GlDgIMPDU6pxtHaMkxDl2ulNQArkz02aFosy3dNsEmX70ZhrRTPogaHwzdJ4jgmnOnJAIMY6Vd
W2LLU6+Ol1eK4H8PtUzym0iSD+lEf4gNFRdISyJeou9Eg3z1lc20LNR3wywVmVfQy3uJdsdXjTOQ
qk351H63KQTBJUbYtwESeGx6vJM0w8hxSTXzg2NOcFgRJvgadaAtmzYND04HLfvKMy1J67tnWpjN
NNWphK+5Q+FY4zS0HHD4qNgAf0EOhnCAvUbUqGvbWf1H5E8IP875/DBAwzmGNS6h8YAexOUnObeQ
qedDxiDMsL3Wu3yC74X1MNsKbQN6clX8wI0aadUclEgRJvJaOr8E6ndvzrVdktAbZJarAUtT+rIa
IReV+kfLTAf0lcffA22Qh26KHfoO2ZxiOosHUBTEGGPWobuPoHt/DeshvLKtzr48zBwAI6/tiFUe
iK2VxC6zYQHOiE24vj0fmrSqUDxRaNGHCmXky7N95uykDUTjYyEQLDfp0xVfxq1M26riEluHOGcN
NmTrckYLuyi+UR2MPbzpqytjntvQrwBsg4ogy2m1obWpL0o0c01PN4PgNksRnYRYiutAVF07pV/P
pfXHheZEhGa3UgpdjaWsORg0owZkSBV4p8M6oiXcjDviF5Y1edB42KUgqZhgQFdM5KtplxlbIPDa
vtb0yqOgHexEYqhb2ZblMV882h0LAqRDe2ifVDku0tS7N70lcmz9JJ6kwWBuJystDhVCMdt8NJ19
qKnqQwqVch9GGBxGUl0rsp1JjC3aG7Culy7puzvZbOF9jJGECeAxi1DiHV0UTkL7UFFg8sq0pcyc
hNOx7ub2SjQ7t2TJxaGiYgECMmy1gqAtuU5thRbAUsTPu7JoPgY2OsKdiH1uJ7r+D7aIRTFbN2kR
0gxejZf0toqEVREfGjVtRTTiZFAgTyBL3HkxALRvLu+QczP7drzVljRLfcZ8mC1Z5B22j31t7mot
vAeM0x4ba0hwfEaJqTCm+oq/wHKTWi/dpZbGvwoa0vrGG8qYNpkOAAN8cPLLkblzi0YVN4J5Gr7Q
rk0eMlbTNqpUsB9wlb2yS891iiFAU7aX7oKJXuOStbrWsoSbgzfHnYu4UhF980nDb4vUHY9h7gzb
thHtTTZa/n6wWjRSYVMsbpDlrcrre7cLDAr9jdoOQ43bM4ZwV77M2SdcWLbclSj6M02nwSs2Ytb8
VAlKHqAI7T7/aY4VFyUlm0O1AOBLhZCvP8VIQXej2DstvQfI1fp9I+x6M0wqfhiq0nzUA7vZ9STa
ny+vnXMtGAu/Y6aPAwYY4OpsMRqM4RSj0lzRIkRC5hQXk0z8jGZz2g91OXuAP5zf0iCx96ZGGdhW
dvoBIav6yql6bjFB+HTp/KNHCqD+dKokgoztKGGGWQbX9hao4DbTEBRxZj+4tTvbPnS99W0mg9xH
00j38PJELD9+vZbfDr9KrLIQgbjABUQ3jo31xadKAbGF8tmG3PLL5aFewYbvxqILssQGHcvrVXku
6mPdlWEBMCsJsP0TEwrBgw7h2pLFsYO98glFm+ZelNiKVBVCWYGeh8fS4dQbc19+4jbzMxPxZ5fr
5C1YTelJY1Qv5IXAdXMN8SXlTt+1FAuVCp/TLT67aKMNSXsfdrPxTc9TY2fkTUoSqUgmZFIcRrcH
tSOC/N6nO7pHLMHZV3lm3kta0beyE9W+S0W3QyF12F6ejtf22no6HKrUEP3BfbwDvjIXVm50YCU5
rLqnMITsC3FPAQEO/C2iAOZ9X3bqVmRT9RD3M2JiYTnczVFrozxvzR8KhXMk7SVMviulvK7s5q/V
YIsPyE/mB9OO0T+P4unPOQFSK3H4upKfnVs6kECMJSfiJF/DAalFIbGVOYbX+jz6lIX1Abx1cqDl
UV85WpZ48W6q6B1DygbmCEl6tUmsqHe6ni4aQnrJnh5PtNHiLnssqeRv1Njl3gRf9+HyBzr7fkQI
gwqgEmpNzECqIDMsNLY8qdJub/Yy+zoM6rsBXOzKFfHcSMAulm9qnbnDG5niAqUxUl0P7RHM+q2P
TNDHRJnXcoKzI9HnphMK2Azg1ulEQnap4OkSmAeU444C3/IdTC5/J9SgXVnfZ4dCmpXOBJVaYtvp
UDP6UyZAOr6ZhWm5vdinqoYUKAqd6spKPLM84OjQY4UNATUM4eaT2yF6VVQ5fdogdRO0xzYw8eAx
inoLRBXudUJDFSfka62uM+8n6S1R5mHzQ9tZTaVroTSbly52JYPj7srASkFjIQdlpe610u65aiDN
HTp4YFZQynFWkbNBZMT1JzopvVvnh8kGVBmBHdnpoW4/aJGJ5jh88L2m1cPvcZijGe0sWgVOmHhQ
VZoDtvAUgd0AOCNSIR6nttzPFYrSqg/0T4WIBdBos/gTZVqqE6mfH+gbBYeoKX+/vKfOZQbgYWjN
0f603He1GaMUiLH/F3VnsiO5kmTZX2nUngkOSiUJdPeCNpu5+TxFbAiPifOspCr59X0skQVkZiWy
UctaPiDiebgZqSpy5cq5N6cFW0dQ+di5iDtrTO+GakiJLOuojoHcw3qsCCApYZdKA5lOVHULZrMg
CVET7jjU2ruOcyNjK5Lt+7//J96ey386ayDFoWTjXnfoPG8X9t9JDShZzm3RFls5RNKdCMxwLjI7
+e+/8n/3U/7LixjOeaGhB7qs7GQWPO+q2Aj4AscyA67473+hf1Fh8NwwcL6RLHhi/6nUqTRqm6Kf
x/JAJEsalOSX9BOZX2yj7XLpJgB4m+I5arwOklxW/39ezn/xnqCmMHfG/HDzGfzTs2tPC8/1AgTB
DEPOr5sX51Won5YexsO//0X/5U+iLIcZxbwNptQ/fnOO8vCQ3J6trE3bl9YL9GGYMoRzz/sbofy/
xRB76H43L2r4/Vtdv7r/AfwvJJS/+zz/C3H/2jZpW+W//5749de/8p9JlNFfbiMwfEK3RpaB838S
vsLgL7hjb1MROHxkTt4sHX8jfPnETdLaR/QCeHX/qhD+DbYvnL9wldP642Ln2fTpFv/v//4HAt/4
T//9v5qpfmzzRo3/5z8gg/3Tl89P54vHZIfAyr+Cick/fvmJslqMwUF9zUQGQzgQijmHGbBTbGBb
jvo6ljV55qxI9LWe3o0bke6w5mXWgspEJu3ekBa1/Zvd5jB8kJ2cFzTTRf9gwbQOvsooae1jWdRC
fpXEtztx23uIyIzd1vU8Nks3PVaFT9BvGYnhJs5lRFKo2w5Jj7sui5dM1WncdYPjPC6l1wEXgRU6
bsxs5a/V6Hubwu91/TqOqtOPUrl4Qq1IVM+zmqV9CrKVJee0KccnBVTwvWyqwjovkV+0H2ItvBoq
DbO2o2UlPqHcIFo1AOGazU8H8Yh79+qkg3+UshRqnxh2NwCEGA7XeDAMM1/WESJ4FmvVh78koPo7
t3BYaNZQNUgfmaeZcBVWTHbJ7FRTPDSNaq6AxSZSwma/9QbsDXBfjyteAnmpM8ded0PR1uqz1qWL
2z6L8uzkDn47HlMugfEXqaBdesqsoibiY9LV93Tt1ByXuQXWtvXIOArbLMjfVlyU25oVRaDFYbf8
lEIjZvijOTi10s1mLVzxqm0V9PuwhrVpi6o6kQZOSnyY+l1O1IwpG0i3ibbYL/CT1PoNK5H8GGLf
2atrSoVFOK1hyUMO1m5H2GLOlJWHYuij/ToW632qpmSNa5YWvTs562LONyZzcnvXjf5yC7JcSFtO
4ADIIomtdZiHfduwOYy/j3/pU+1JuK5CzdVMrQ+INzAFpgzdBs88yRbY6yrt1asbmBIT6tI41vRS
18AkDig3OSlYUpP68OiHXdreKx/ULg+Lmjs/3WasWAlC49J6vbHvw1Gr+4q6tfzoPdH4G1Askdoy
THfDY5jJLLKPiZjC8NecJjSZOirM4pM1VnZLPOvFq/ZOQWD9Xlq1H1BtLEqTqBKqu9WZtfjm8CR4
H5pUBrbHmqGeSHc0U93jwHfY89o1c+l6b0JPNrFSo4K0EiW3BsWfm6Q+pcxls8fAqb2Vpx+2pN61
M2C1DhyvY74L8pth13ZGTy9qqikPliacxx0EHRZOGS8Bttf2aoJjlOTo7I0hOXVnfDcn58pu8vyY
MGwmpdsUc1rG3jpYzidpCM0YJ1NL8YPrKQyXranGLuIrdysBRToYVlPvyACHU4qg43TZmTBlbUni
jgpsM1v8B2YItmnTFWu7AQ7PyG0rpOEoYG+MycBHNNuRho+ty3z5HWSm9X+oQGgmmxDVS9sh6Zvt
VR8fwOyrXV60nf9OV+tFIXkaUVgSX1fKJLhmeLesEOY483k4maJS6pxPbtm25wmTWE1qSGVq/0US
WmEOpDEP3veOKcRw9KJRhZvAHj35mgBGIfzLUXIFVBHN1dvcBY0fc7+P+Q7CcKZQqlTynNh+GsbC
TUR9zEN7HeLEE3V7idzSJ5VtgQ58hkgeRI9pu4x89kXY/UoNyUe2WgTozpFaBWh9YQn4oGvZk7wq
xGttNawxjpDmibHKbxXxEoy59ylhYXMw+kSaoN8zNf3UEXLktpxtQXJY0i2fMrem/NCb3O5f+3ZZ
CIUqvUzH/dSKz7qdSUwxjjmJMouGSwJ38G40Y3FdvLFc77TPlzoUOEh5nPCAHW6JFNjxGVhaPQuW
+fy85nP72afpeu9x0cRO1EcXvxLzwxhB8+b1L+0HUcMPh6rLem3eoGFuJpSbOOu6dr+2ufUtXS31
rRwJ3cpz+Bhk/Q2Bd9Rahr9syF0E0PF3Y3thg1VEY3OW2iHJr2vmOHS65KFfWUyNx3pO38MFoHNJ
0rc8JsvY73Kzlk/a0fVvsFPrJ6Er3hTXvlhANlut8U/TOhgyUXiIvYexdztSFTKTiph1QxuY0DT4
V1Fk7Q9C5+3P0iT1LVuyT69IseXyQoNcX6WTjrGt+qU7LU0B0pCXwIbpP04lKfQlbbY6hXrMCH3t
EkteE8ue2gep8umlZWxWnXDv2fyvfO958fpsn7gaGyfYe5IAm66mN0FEK3Y2IsyjvVavZTnxkQAG
ebVT5YRxmdQ2j1+WYubGEO7rTTZY41vqWgPhfn1eqI+Fjbn31J8HEiING0xJBO9+k6aiu7JrsXyr
m6U/6aDsH0gx51xItR/XqZM9G1VZ54o9jLu+dTl/xNxe6IqG5EWAWL9QzfNGSosPJIUcpzd9TdSV
Thx3PIxWQbxaifB1sRfP+maX6KTTJKLHxJnkeaxUeNU6W85DWTVEklXFQ+3wTIYqSKAbI/5ewtGm
y+3H8W1ekKPlsFjXcLUyqLe+e5FCvYxicHnIQGpva+y/hByPYRv3XGK7fBqQPk2K9OnW+S9pdce8
sLp4xdPzNED+eSl1YR9bpkIn4VkEYE4DmYutnYSf0N+rb+7Syx2DK56dsYV9tHTpN3sdyfWaVn3v
mmq5JBpyTW3p6iQqLhAdpPk5DOg2cpx7BF27drW1UTpY7ckH0iTzOXiW68oCSC97tuEC/MvjMJG6
HEycG6UwxZcoQtHFoiWPxK4HKyJCbOIJrezohTSa4sE2XRH3DFouGp/YcWoWokjVWr4RWURDB5Vw
XwZFdC91xWM5uc5XUuQcBpFLEh3LXxr/Yhl9umkRkBGWOveBi8GgL6mehGKmErVedJ/0WfiVyuV3
WcFh6RIVPKlUiMPk5NOlq11CgFkSvdGVy2fycLLNykyKwZBreQ+z19b3cP4zHPfVY5+LBaE3IoDa
SfJtQjEVd87cnKcmiI5zmTUXDmNr66VLdphbYe/Z5+7iMcmWS4Hq0sDZ78NL1MKwZGspeMUKUW9K
e5R3RtTBk4Xp/MMtk+Yc8VhyXBI8267lIzpgt+tqf93LVoiPdFXN7QNN2SiaCN2Ff/3atuv9YgTZ
dcXqkXHdYFqUESUp+QiHwumqrdeLb76af2bJYmPr8ZJ9UBXFcXRIBWTAhRXUTn+qWRWv4QC3J+da
PRZ1UXHeQvUfO4+XLOvPlcrtu04N+yny6sdl1flpDMg26/LiPvBqdST6IwCMkHSHMdCkTGDfjvkA
2bx2+j7NH3kmPEaiObFNhyBxpPfYFuVwL/C0/2ajr/jutVP7HNRBvxtbMldmmS132JM6gvC4LQyH
XRgUmxroyS/8csN7L1jDRF+K+PDtx2biRT4UZnxhfwrQLCfNVjViL8M1O9oJm1Ilg8stq4HBpm6i
+ru3elpuWyuZ9CZXonhM0Ubc2CihnjpqwjsvuUWerNOy57JOb3j1Yef3FWgFK8vwrnTZEF28KltP
TaRbQvXkG3Vv8ajGnMWveaqyo2eSW+x2L5ZL3U3uzlVze2W1gl3jgid241mSOjzpZ+9eKZPEs8lx
4bYBa3s6+2NZUh1Wz+HeSfXiv6hivCXNzJb1NeG0viQVGLfBawPyY9du2nO/EoaKuecnXKhyI0K7
3jDD7N94rMPNYEJJRZoTpbo4bMIrmDlpMBK8bgL3fpTFuGO/HT+ySdtr61O7+ZRDh7YQ6W83owfI
S4Ab8eCioHt0LYesoyyjH6Iq9GsTp1CE4yGbsr3O8vAydmX+MY9aU2FHyb6VXnM1vHODwZPEuu14
sjIr2UfpMsbW6BGEyNjObEdFiHpf0VjEFiDZ7+kMNFC75XRZBGeMmWf3W1i588keG+4ONuS2qRs0
fzJl35cFE17JxXKtm0oBrRmWiyumeh/2o7k4a/+gMJM8s2hbHPHAsoYfreGnzMa3JuvDfZhM0Rpn
VUa4Qsj4obeau5bS64Sro9oDcCUYBpltI61EvGRrmB0iQttfHNF/TuRvxKtLZT+NQ7G36okDxzQF
7+PQbMcMGCS91vCcpkV19GEQbJqxpFkgB+6+72smc4VOlu0Q+S3Wt6g5YenAyZJG83kkuytWSW0+
J62+97CaLz7hEOcsrSUvefNNmTyjKlxx9UElqOLQ06tmgwAolfKYDhRyDu+UqZ1LlufPasaoEndk
z+GD5iFG4nspo7B7bXLRxGknSoKJku9N4PeHNK8N6hO1jQUZp+8HvZEq9PaTHL94wJYj2+/rTqLj
PoM1DJiM8VkPHjGlLGOXj07ENH2am/oqQMWADxrIiTPdCy5R4mo9sTChr8mrBGcaU9WKP5WX2vHq
mGy/rER62guBjzU7nvEEl/cZ9+bnTD3MgiQHWJz2fnFpqso6qoKMomUlxnZcOp+Ww631puzq5F7r
Zq42Tn2ba6/+dHYgLxL1vHYzuZhIE/EUsKwKr+HLDkxHmpMuT80o9c6rov6FLt/ZpJQZt8da17RG
xDlDrX/yii59StvQelGQOg4rW/YXZY8Vf9hrptjiLN0QtvNGglL0FU26e8pb+kQ6VFrkaEWyDBff
+qaY1u6LiuCF0VbZSxckzLPqanoR4/JzFFGqY7crZ6SEnjWUNpf11k91w4c12OVDNbTlE3/IPFcr
vEEO1+K0ZnXzRrM7f1vCxX5Mkt6/lKLzCMtK64cxk8V5Ya4aV5OHLGDX9WFsDJvoummJOzUfgr7g
I2rz7HvoVmXsGCeAucLy7swVs2PkWp1Xj4SBtp1eW0c9OUMpYj0X5hLZpv8q5byeuWamo2N34ls+
EVtdEYL2kM6teSeNYf7oZpYA42igqsuyabpQHLz3gPF2uT9W17rg2B3oo79kRkFAkBiBdRaE3UAA
RVlkepGrIQ3VptFuELHP+MCX3VKTjAZfhNBl6Bumdpd9mlT+fvRa+UmHYq5mdlgH9kZvOCjO4TPL
0stVZcPrGpFSvPouZ2c62pvcFO0mUtnFgFC9U8nA5lnZoXa0U7hNoMHgLPeSbdQ49+yuJbssWN86
r+l3qkldTinkhHxQDxzY+vc6SEUrkTJyw8oYnrwunzadiKoYa4ZzCox6FNXkHED7ze95RpCiw8bB
ppORQZBV4y4Pp/6QMIkhUkE+FZ4i06Nx05O7UCPj5Qo3TFRrEoFdpgxlAu3MGXq2aOjrLdueWNki
HC0uCj+nRVsibDTOIPtYpf1wAlpXHZbIuw/gZfLKdrzGjv3VgzM5pmG+xAnfROwWszwWQz4c16Ak
V70X4XHKTHPiPp8urRmXpzUK8qckLIkVsVZ6T8cbKDQy/8wv35zrsQOL4HU9haf76gMy2EX2dM6d
MojH1p5ewWayLK5z63Udx/rZts20DUs2Ufy0F991uaybpqv6LZhs62IJdwxI1SD/sg/T9GGskhlz
ffdrWJ3sksAS3Tl+h8Wddvc3MzKPDJ+2TOJb/su5qgfNxjdF27YNMrDj4Ff3hnfxItZRU21O4tMN
1+6rWnvSp+EgO1t0m/GwFLJ/HIaO3HTaoJngqvKWd52L9Bik0B/Bv8kfdrD6sFQtH9xgIylv1LyV
uW7quF+G+WxTRMOHaoEXLSyq0ro258oep4+6GDCiUoc8jhkLppXTDAe0+uSdKznZWZ4svwqIOawn
aoKC8fpSy7fFhbgO5zjbN2A56PK4D72GxLQpy1gXBYKN4lLdZbk9X4SW9gE1y9ms02qdtVNcSU6f
yduSyUM0rDpu3LzpYjut1t++LG3CWRI+3xF0zLaf0m9oKel+XBkoVw6KHdu2Uf2Ym9whPzub/F0x
DssWzO3XkHXOXaijfN+zh97E7eqFO3wW8yEv+uZzKZzlandTeXQJItzMRa8efdPk12WBojGaRm9W
kj33ossEdbM/f19EtkSsJQTkOKtweTDB6n4oL9eAy7P2FeylD+PSroZrFZDSm1S5/9Av3nLgAnFj
Z5rrX7Ly3CQGj8Diy0h2eRNa5hmE/68kcNe72kCJwHJlAAWE7nQI6jQEFLwQZh3mfnxr769yII+J
OcW8t5pa72RqhQN6ju6bWCRNuCs8y3pCM0UHc6UmeWXJX7IZzQfV2T/YSqz3KmtIfipqyPed9FZi
Z1L7SQ+rulgADp5xIJi7qASIy34OEUiQSOIumqGRWGlJ2HzDbci2YbeR9O1705H6VssWwGhRyO+D
MuqvITB7YD8l26G9x83nekOK+dIp6U/nZIs6Px3KUOk3B0cPgx6PFfM4CScMFlOWPEmLVt1S2Qqh
ILrJnCX2Iu4kzwp/tRbn303bRZtA0JEnO5lEdjPQdZtlAhu1YcWXWEL2ZHbScHUhw5v+OIYmN7g5
kOFCkrcObkpbu7q1OqVFltIc4ZZxSYdY90swjz9kLW/1s5mcL2tU2atcSuLGuGn0WzbSzrKNHx7k
YqpL79hUfv4tsY1FbKroXiL+JAbAVlzXOGDTfvnSaeXeT5p6010EFSVW3JdwsglbFGv1u7XU/MvO
HcE/I3C+pznxSLw185OQXXQ38xI7NO6Dcwhl5r+neA03RSa8B7sPZjLsTXqS0kIenwSCsWOP1qZM
Vu9QTNkA+xyTUtOOT2HVBnvB00mf6pvYk20Wy8T9XkuyfbqcooP5avMxzoaB7Ti1m7o34Ub1612J
oX5TkwaKzOj9Am2hj5S2v8N8urOKsdugGv0Mh+k+5wuv4jUYnMfV6wQpYE4fu6VeiU8s7ThDd9ui
OrtnInOGPQlSbUxdMMXFMslNwoeRT+G7MBzohsuVmqV7EnnL1v/toqisJ7cj+Jvi9XWWDXFG5kea
Wt/G1qNyAnLyrS76X2lWlogVoUMFUnR7V7j1w+JgAdaCT5wyoo/xN6JJLJ56scaItLioDVnMSkr3
Cj6INL5W0fLKkr5K1t0fVTnVx1qQ8+BzaEoWjclwRdSBR5Djb81z2v7GGwI4PM4XCMVmT2PuHzi2
X4xAj/CI6tsiphEw21MH2nDIT9h+n/JZlnQ+KuRJtj+HJjXvANAYF2MsuQnm2UYOKB2DteaPOIS7
u9T3kysrpHLXO+IZDf2tTx1n31nWm7/4/n0S9ldf4wXjfbqZc0z4aBXhpZW2uUe2CXnS6EUJt7uW
DKx/KmIeKDU7swsKFAU/bWiDkik/dSkdqbtYdiyMnncK2OVzWJThd8cxFFawOHZNyz6iIQXyuze7
FbgPFwdf76cB29jNi1cOkq2BcjzZQ6/3gmbvmKythYSy4Fq1dPQoU6e6yKBOYicrSb/1oc5SYY3P
tj9ZROIV+rkVvJR6DZ04E6l6T4qyjGmFqg/CxDhkRanxnjkadc2vHW+T5CnxcLnFS9y77ni0l7qI
TZfoQ9GNyxpP6ZzGeSa+hw4Ca7v4/EAFF793GuvHiCTwJANrYM2aB3iKkNFau8OCKmqs0+lSXMPE
16+pE1mHiQWD+zHxclS0RXp7a+3/ep5nx7SPikcdAgqr4YYdC9rjVwZR7aFDsDsrL8iJZ4EOwQDN
P9UOYnDSlndajunBhCjSWE/qjUPuDgYDvZ6hCJfnhl/r9xoGfxjeZHFR4fkn+BHoX+ik0c6QLfls
2oxzrZjk3sp18laTRc36Rj/yHWSAbp110K+Bu7A2Kyw/usCeV/QSM2/CvDhmM8KEAegk/Ct8gcXm
otMYk+sVVif0QXtDhSyJdi06SW1nDSzreeLKEAzRpW7C+6r0XZjKZORu0nb8FiivfeIiYavGhKT2
hdwqO2FQkezZIHOPU/Boe0TUxlgumjhJowJ+dndtcMPsEnu6F275kvht8uiPiXNBkEgClDNVH0tA
9PfoutkmYFXqVXWL2g9VgPtPskCz88J+3gUT6nrsNfkrYawvU1LVD20eqXt+Eeqj0UmotStzy1Yk
fIwTtWLhu1jaw5xPRCSoqr3OXecfS7emg2dOdQ3nugEXFoovl2S6IUbyMM+FYHVzVmEfB42ej9aU
BHdMXWoqwMlDmY2yH6x1fTVlX6qYTf3hHWEKImjkyeyB6E+4Y+44AxLjKgTn7zOTa5fmWK41ccQr
rpIVguB2cElpxF+ex5Wji6chmdsyTqmEjmHvPrWdo3/2daPvlzmyUM+Gz8ilGYltv++R3ccfaxbo
E+3dghhJkRRE1VMvmft2fnvFTe+c1jKYH3nUYcvSrC5m566Z1k/ky9zEm4HE0Xy3FnqNtggarOZw
+SVd98RQuX4u+pT6PyqF90pjL8VdU7fyYymChJiTPp2bdjNybTqbPjc+gYXuqtTPWk0oKparmcGE
fhHM+zWAHPXZ9FPDTHYZRH8s8qqjwRKDM+5YlnR/OnUZMaRVbjI/itmhLswS93kQoTtspzrQ6d60
ju72MN5MvYlwj9gEuDUabkI1ISZp13seVV+1+9FS7RuB9PmKUtnCvodE9sgkrtm3RqZnizFYesr7
Jidn0IySNKosC79PwqqjmNk6/91MmgdGUkzfvuiPSaX+dVit8Iw6Nj1xZKIvEBCC06d2e7MBpPNi
gVv/GQBGmrs1+LEwHNq5mXY2QxM+shWMDkledrUdmXU8gyaEf57YyXLnEI/OLNwZvVfLdZtxvyYM
O7pqENOdXyXt7xY48JM9+7z1Mx2bPllJ4IPnTMVnnmnPPk1FVzwVNLAlog8JErEkYiPcrVE73wsN
2+CMX7WPXkmNGlB1Ms6GL09YpdroKRnHnYgaWPYSIMUj5y/ta2U8PsQJBS3j6hZldz9mykKRKurp
JehXX+4LvHXzW0Z+nnWqlEizn8oSE02axdNDVvRCizK2f9w5FRitBZ/r6rnzw7yk+aEErbMcnXls
vi1cXqwDlgVdNIslB79tihxjwJQT4prnM8qpNb/m0vL3fGDuRVkg+MpMo/lV7i+hOdBvR6I/RHpP
39cfQ6v3731ahZNRevpByVtuVm+4TZkx2OK+V1uXu4Gmuxz2I9O9Q7tq+9j0Yr1iARKbwRX1xp69
5U/ERfBSuxFRnNgK5BsoMPFUUlT/tOUqXletww+7T1p2X/NAxpiH8bI1Irub2H46d8yrf7Z+p/ZL
wWZ1LCdPHxa43RtG737NUnjV32EAJwky7VF+4xCp+RrM2vs1j319nHuGU6UeP8Q8cZh6/dlv+zpj
RDf2r8p0rLNVnfmD6gmZbbyVV9p1v7Wt+UrZlbnAdnX+WIWvTmCz58clydB58pRqlxPaBuZDsekW
7GK5g5ZnliTDQ9/wyuqZqrfmKdqExBQ/LYtxj5kl22ufGh5hy7CvWWOy2EoH24JLZXDNeStPdeB8
VCZzv/fg5H6QDNbuS6vNXs28yPtoENGxi5il9E0CuFQsyTEgRP4Vz9d6YjbzQtntpvFSYY3Ck8BX
DNj+KqyIKdY0L+EFPEB45OkPXqZG2W8yZSQZtpP8aJuFazZvvHY7WR00iZSV913et+GGI8q+xzVD
yD0z2o+wG8vXdMjM1XbhQWJ7aK9QM944kdxX1TfZeSLXKN0sip7VLfuAmaHXEBFZROTkuUpj2ECe
XqXfvpXRdLZ1ELxY1eRvlnl9Jg74l1lSncYqR3RwUFvPjb1OtGh+xHgxd3Z+uyTbFYliw7vb4ApB
iOuZusUs2F1GZNFtyZ7/cbQlydCVD8y59Xq5Xzm88JnX7Ts0z3WvgvbnmrocGRyOaRzO0n3OldNu
pECqWQIv2KdmXqdbaXN76crqnlCS6EMSgndbEOT1Sj2K/VR72NGHLLsOTu/iE/V+DF4qKUPZ/dxU
4WA2KTyM08Rm0raFa3jk9XKPjKr9TX0r4isexIfJXcPnJUyiHUtSTyn78E9g5ab3rKryP6o1TrjB
jkQm1mzcq+r69ofpV+9FcwTEFikOr3Oj5j/4FMyfPmqDY20V7m3E9yxANV46wnjvLJfXjCjPZwCL
j0Uw+W85wfTcCjbln1edyiT6kbZZugndvruAfJD5obGG7oFRVL+1fPwnHqnwcaJX97koluHRVObn
UmZfc+AhulUuGW9rVb5KIdv97I39I7rlrPfdQHGRjM5dGq4MfUUnk0tkzNTFPSv3BLh3acya1nDJ
uT+Pg9uwTjwHI9NgwyzAGI3xQdzSnb02u5Rp8RlmGRF9WETUe9lWKM+i9F95NBbubVES4yflsUw5
MXpoH8d1XoO7Cf8Yop/PKkqzih3uF9goNrEkQNI8h/cpKtk2oyu/3rgbj31dHEI1DtvFs/UXT73F
mt6qXop2LncqwnGSaf5uyF790W8pP5xJiS/DzOAooSuBXjMOfC9G5i/AY7MXRkX61UejP+VjsjwP
CkIUu0WY233Rsnwys5z20TJKOBZV9GmPiTwHSSQuQzuL2CrT7DfqB3psxuqIs+ESahiutNrPfrWi
Jqcryeu1uQtJMDuokihZh3f2buXDeDBWuo53uHDkPs0JK9+P+VzGTUnGs8WcdctTxrhqXPsXnpbk
m1KtxS+nMu9hmKRCzgPuR7UIoo3Op5qO0eoGJwf4cFxaQh4tuRYb+IzqTsp8yt9rtWRne02rbRAO
/qHs0nE3wp29ekoN18aZ/eQwMG5ZtnlvN865DG44NApqncIPLsWcoDgx/9nOrm2Z89rj3NgzIWmO
UgbrXeUWdho7lhnmvVqll38rbNTsjDPL5PqgmtxRf+qQrZo4cXA3xXqp+uJJzqmrrnLs/degxZW3
xSQ9OXxLNDX2u9BhEj45AR7WO0tyKR4zhrtzvotqu+QXdVW0kPqSGp/YXFBd4XUqcR1diD9P5q1n
VW64G8qsVj/U4grrAS9ZlT4xytV6p3qBF3YR0VxiA8stq/5crT4phhi0QIPhCY2zsMGoDniis6+o
s53yT2aB2N4x9GUOW5Xr0aeChe7Rr3W8dMgaYu7rrbTG9b5xzbqxw8JscsTlF/SYWwY31sJLNTTL
vc07f8zCcchOS1KDBVSAi2ITdemNWRDsk4lk+zm3o+1ki+RFue6xkRpNER+O75R3BaPyP2hJw/dA
Lt6Xb/lVgHjmElDcFIv5jUKx/Fo77ZwVONGv2WEX/6xrmGaP7UKztW+suRBn0/Y8cwuEyV9dnoFn
aiN7F+CMYmSTKMycYODtQ+3r5Y/MaJcIh084rhcwejGlNUmchvGRH5sQKqsK6YlqVmCOPneJ2dXt
wNr0PDFueFZ24v4JjZxPg1PS/higcXGRD0uCRIERk0A7Qdbyk9+tRl1SSdLJtGEo4S8Pft616VbV
ReG6d5nRufs59U5VAlRwSpP/wvSZoaYRKj5M86tVyrZ6qGfHTjHFeUsw9Y+E0i9W8f+oO7Mkx5Er
a29F1u8owzw8dD8QnMkgGfPwAouIjADgmB2OcRH/Pv519Mb6Y6okVZWpq1uPbSaVSVWZURkM0nH9
3O+cQ9AcMDsXEL/pvJNKRy/bw6BnwTquh5QR2/dVd2ebtW4J8ELdySeqTfwYyT/pIqi4lZeklJrF
Y/7sSbP1l6ruxnbpedFwQtIeWo0rVFFPd4klFSFU8RuLhP61rGZPLHEWQRZYASoStRFexKJ5VU12
ET9zOObZc9ty+SKroM23AY1hNKhxbay2Qx8Y6Aql5ikwjbyKeWZqlhWrVe9Xsj+LIZfZAwyRRa+1
qKP+1xi9fwm3vkk/ZcUoq/6IWkMNf1b1JNM4Uf/xfw7KviYK/fclzKf//P+sIn6HZF9/w1+RbN//
haBgdl8kFpCyRdTI35Fs/RcwbMhq8/oXbEX8k1+RbEv/xbbxsZOpC7lITj+Ov1+ZbNP9hVJooicd
17oGl+JY+wOD/adMNpnFv7NSaIRwXZ1+wN+/Z7GFVkyxGoTcely2b9ui6c409xQ7GRjzyvHR0nUT
FB15oC/wqCGhBBtTttpGxF53V2VaALNdceeWRbRNk4mj1jK776JI3WVGF9AH7bb91s88I1/EQvRf
eZLiIQeMDquBAhYvpoioIKFug5cquec8bU8Jj+aFnZQNwIRhVaHZDeONX0Sgz3k5r+LZ0L+yoQqW
wAWSnDg987ZQgtltoBfpvuoH/WHGbQbMmUb+XYbvbUcbnP/SA8zvRJHnH2AN4rWlxxNMUWsaWB7L
RREj2JXQCKEvYj3zb8wmUqHTlhhzpFbuYTK8ne3RRMGdw7uLing6sTZqnhsggxmomrkjtG2j9JaG
sq312DTVF2TleNtwv+SO0yXaKx96QjF6GdWnJsUs6HKJXYm0cC7YPsCo9fjQkodyUoUzbptomO56
UedkkjvxY5o1rsMGMBi2TaBPuFASa37rK6UORcE6fpFzWr1E4HbjijhHf5NRS3RERajfiEzDRcnu
7JsZUjsJu+h+ZBhVj6INxjYEwfS5xySI413WG7tGzP7z6FItItvZ2k9jHZPw2yVxDiAKxL1sEls+
RzYlOiHRLsZn3UzFZ4VHbTertv6RUVeoL4TWW4sZBntRliT5tPBFLIBtuZJ9e2+UfrGx1AMebAv2
FjSyyarnMTe27pSUK9fGjZ5mURNC0Yg7lPlbFrU7w3mA7XWXwhlo7KH3ZeNlBYJDzAyG27CJE3ub
GOpkXZdh86wtY2xod1U6GdtIkAymVd/sWoxNipofsnFvOBu7VSnmD3dqt9ARG83IJMVsUhCHXi1N
nrF9Z9+1RJ4umiKftzzfVkkQr4Y0eB+E0EPhX1CenG9RakboGSMbI0yR+o/BZJtT+sZ3XffDk+76
7arBZhU2eUy6PP9lYfhu8XTaBnnyPATFcGYZnh2k78Oif7imXPCg6kOlBRtv8HjUjhzo5htuuaWZ
ZfMqSrQdg/PG04KSB8cIG17cGXZf86jOHrM+WOT6Q2cBvBTJTd357i5n85oBaLblT/GuvzV0cCG7
oDTXirKFVN017m5rJuUnOhA3Nr9YFUb07FLgZTkiCZN0dsOSbeVC+fpO6s3ZxpK9R5GlbM159dP4
B9GE505Kt1+YzhcawCVLudcUQ13zEFOAtpMLhTgm/sJD1FkOOUtkFR+LmU1pmxl808PFS7g7eQMe
PdNZGDLX+DOmdyh6t0Xkyccm0OqUO2WGZUhsWsOKTs4V8+e2WLjIZ8SrLEYPTT0n6QMxyFkozxdb
JEMB8GGXS5UWzzogVmsVzbqiCWKBLGjvoLjvzab87vJHakCgWZ0G+wTR7QuLz6eZU8vMrdJe6Yaq
9mNWmLSHWLvAQHKTfOoevN70L8Os8wYZv9x5Sve+Fz1iLCkv3ajxrfsjaJ7nrwONpzVnLArkOim6
aZF21j3m9rCS8a3vqZo1wajfTjL2vktFXXgyRbT2UnLkyAxAwJ7fvegaeBPVhf8OdKwK8PYA7VEk
DFARAOOtK2X3PsIYh8ZYyvNgO/FGA5M/6WbN/ieu2XbWuHOXPQL4HlqP6GRtno3HqtdrAma5fwcJ
P192Kp/TMFvvWjWkn3MSlF9WoVuXWLY2ciEbjiionGUOXLqshuHJUVq7qdzI2Tqa8YSXMYfnrtGK
hUbEkdPhzg/o3Juz2mCOZJwMsbm4THrWQcYVWlMbo0T5erVqO/XGnXupprJe2qAMBwPrzDXZ31vl
o420r1pq++Jrx2NvP9RE/N2a9ngoaV9gH96/d+RJXkrLr0Kv18EivSo6R7D5n1EVeZ95wUJmQaKt
fQoEH9Uswli0gEDxy9DAvr/yNVHdIpKK64MLD07UPmgDTqMxNm6BmD+JxFbrxEkNMmVc86HXCOYt
KsZIxq555DjLRi45PhhEMnsvamzuGwpHMBp4KgJuYl0Ljt+gwA+bMRZHUSVgdjw+OFLjggX87PPM
CYx8W2TjRHHusEFTsMgOIzBjmY4toRJTghU6JINdouqV3tbJq+Ggehv8MfcHSBKNEZKHu82bbx4A
VznGUPyggNBfhg6BKON9JuWNkSqs6lG/s6nXWHd9EC8D0ThY9RmqM/sITOqeOvWS17L4qGSNqSWz
jZVO2tFq1EvqxVhJGl6huG/mBErWXcHDGIJAaF6+toWGP4QtpJtNqyoxtbOkBqdc6FY3LwwP7Bha
4i2in6bEE6RfMwSG4FkkmeUv/Nnj0RCwZwQV8GUoycljxSErqGJu3gSPr2InucQOKxc/iG9KOwoV
O7xN0mrdslcE6I6C+hEXEdmXLxKxcxjtb18fPUweo7FK3Dbi1ekfhwqFr2Muv0k1i7wePkr+OndZ
yKFbUZSTLVKGsQM5toQtF5nJamieQunw4JivX1UrXrMKMrIyfzB896siDt7JsYPWK51dZbv8DLvh
o8iao19514WyluNvGb76cahbNp2w8akaVubA6ddfbfNzTsC3pTnIvmMaut6090m1Cuhx6zxDW9qN
G7aueW1DqwFYLPYzmqPv55xuwDTflXX/pE/a2+g25WnGRhymzAyH6YpCJLP17ZnWeY47Mi6tYU8N
0DbIxI2gBkSNbbHgVtUsSlf/pE1WUFk6K1Yodpg6/A9jsJoVOtH3pLuncTy7jnxFermMdjzRk6U1
+16HoPUDVnVN8aVUsqBBeclZlIZV3Lwx5KhDpwK+D+T0DaQjJII13HS9k91CMelTpC3YvhOrndQH
b3qIMjQS12gR5Jub1rX6l7TvttZ4RzSyDmLxmTSReYwNl3Utl6xcZcuEmg27Jd5XS9Y96/s479et
Kp+pBFGYRYon4pXD2dN3k3nxO/smVxP4qqvvRWMEyMjD0kmS91Qv/BMm9mt+FVtFa7513Pg4pdWp
zb0Lbj8MBoW97TmjucKyKNe4HPqj2jlZe+OjN/fbVMXe3gZSaiAuWZuni5EJgHCX5KnNNfu+nP1v
kyKqXN5jqWrCUmUv9RWjIL/yM/Dmmd7yYzaMAjK1/8BOdGsNZN9ijKxCuoxgHoo3aC1xbBoHfF3H
iGDMtzTsnLw8M1CjLDLUx5ep8NMzDRFyeX2ZkK/ytYud68a2NfuUufdNLp58MDIHo1fTpPmd1Y3f
IKMoFFWloypplJX4hOJqtBe3sbAWXVQ+ojc8DGw9AOARpmzS17q5ePGDVHAEDMjN1CnyKSO8PauI
+YxY8LrOfPEhYViI4HBWpMMSzJaBQhf5q0duWNvLMHbtdm04A8wQ1SDZoii1aEMOlI1+3RCbXIoT
eOSxqBlqu7G862J3W6skHDX/werIXjcMN7nvjIwl9HU5zEa/TSs+0RU+0fSH8J1LZ+mbIXaXiVPz
fobkEs0UHI163th2g5DfsaTPD1ng3CRzneOqJIcnSMt+W1N9UC1j3m/TjPQdAxNiT2v4YdBIBusq
lj0LvpUzQgoF/afgU0VOfI30NJa0XbvdtQ044V4zfXHwa0V8mJhFkZSnvRkbzFTztmA2xbC0bs1g
DLGK1/fUGGn0Ouvuo5ZZex3j+FGvcX+xd1rk4s7kqy0NO9+CyOIL9Q9C0x8kIw/L6o+ml9wUlHPu
Ww5RYM/QnI1z5ODK60V15Jl0JJboSRvnq3uBZR6HuO9Xm0rHjIFLI/SFOuvGOfXNHWvB21KgKpKK
HuFZNfmwmuC73lwfIk+7t3UVrNo2edPa4kbMDj7FmHNDLRwt5ZyW9YPbDkWz0GVQnvohcl9Z8Cwc
eKRl0w8fvGF5Dk8y2aSgrlrStWseoN+OM6iQx+MRlOvqBYxP2mhfqcMXhqnrlsh3liLtGHwCfVh5
srz3Uu9UlSZiMETuU+86vDHBzDmTBG8H8oMWbmXuyn7C+6k1u0D+kG404CThR50m873Hs4UOqyfN
6PdkCdnbIn+wrvslO9eoctR5srh1G0YZG2zImQSxxgGLJL//Ezl2fOtcKrW0faqpkSRPelJJqTF1
/jhK9TX2HV/j3tswACkWCYnwh7Wn5CbIqkdtdLfkwvzIOi3jLGAVZFFIQ9zrpqzjx7K9jiEBrUKt
wvxVOSJUsN20i6l7chYSPmINdKfA6ylc97bMLLEwU3Wu2vTTU9qtZ8zb3nOKjctefjEFe0Oa8abp
9BBPHMOyNhgJ6Wp92JMVmBb9CWfxi2wY0iyzOhLW9QXyl57qoAX2MsuPiV+iIjNf9n0kWW6ZGy0w
XtB7QWhio70z4nTcjaQJL+yWO0KauwIJPHjD0GKuKtrXL4VfzLd+wlvKwEbsSsdmUpzlwqvLS9Wo
O6AwOwwKwpvrvjySpSh3JO1QOQa3AtH/Y26Sd8/O2pCMAnjLKughu+QL/d/ypRy8cwH2tuQeQSuo
Cvg26mzjGvlR9wbBUSQUiJrt3zmB9tBo+bQVUe0QU4gHKqi/ZKKGpdDleLAsrwgjq4XRi4x4E+cN
Roxxbw36HT/5YuU6TrpyWJTlLflGVaf8JaSTE/L2LG6UQvrIzGGFnhGDnKIPuKnJhhgurSfeBWED
v9l4TbIyNpqmsiv/RCx8sXVF/GDIot6MTao2rVnoS8p5bmcmAZJ6P9u0W8TBWcRsrjr/MxYccYES
X6XA1EnW58owEQWQNbeYtC5UW4fdxEjtMXnhD+BLVcyy1SNBggb7DWMTJ+mhET/R+pIrm2BRBaUd
DsOAMy5GcR0mWy2U0Pmgmt6KOlu6ARrc8gG9gp7TAW5IYztrZGc3CJiM/svInbDR9UquJo1sX5R4
41hr7nfn6Qc8VP1K6+OzrePXbAeK4YaUnTfVULJ5lpzSu8Fw4M1cFySijl45ak92EN2znWLfRFGm
l/HAYFkLZiKTcxWZL4jol+5a4+cOQ3tMIh/MRP9IB/+LMItiMU+GCDtdK9YM57dGaZihJ3yGDdbY
C56ra3wC3W0J3GD01qPPchPGU22aiPJDNs66wWyl6ixUebEORvsBpINNE4T5QOed1iQ7LcVUZbYf
qsgeoZ5CW1QX1LIujDMKc2aWZ/mU30qz+Y6i+PpOiaaQ1RWbZQFOF2vaWnPKY5Nk35nnVmFMex+J
Zhe9nnmnF/AkzpVa7K47V559GNRZf0R8bmftY9A4a+dJzJzGOWGK3dB+tsYQLbGlrmMzYR51grU+
2zfVRJtzLNeRnXzThrAeFH5nY+wfY9lvMo1htEZeWXQVt5N6ap6s1PzIfZ4EPR56EL5crIRuntlD
eZu60fVdPlJhttBtDYwsnzvoXOYHLk7LuJ9f+BOHVl/cFQVMfsa+rinkOUrqcm+ptHnuLYek85aN
dKXS186fL9NEWo603Psq5kWciX6YUoYAM3Ge6nHk4oHXOB8QfbqsuRdJvkqi9KV0xbgppPsgDe+m
nIcbAWc018VN7jz+NLdkRfmcSnOXadMXRvBjq8lzorJVx0N0Ddk1c7/o1ErTbFyrJPLiXlylvB54
sMKag36V81b0ihobfIUVSNsGwqLPr7FWhWMlzJeYC5Hs92RWZAvUnozSAF08y+vh4tqLyHGeU7Z7
Bs7EtUfGPC7sY+vOa+mndz2e4xAc4SnDqVUYulh3dnZomv5kdBQLGs1tF3c3XGGrUxYP58qfuXEM
EdaFODuiC/C6lgdp5+36WkfXzMNaz4NLD7q54NkZejh2gQEFnUx6dcKydw4aov6sMTtHtp1uxBRv
o7Jc5zZiLc+nTE/AR8tnexz1tdsb9dKhop5n17CYMjLv/FK/jbkjWIKthTcAGdYaR08PP3s/ts8d
G77UWhNDFsB1xEQ7of1MAXzuUHwiiK1aoSuMyIZ3GZxsWsxg2UYcbYQZYfiSDCq81Xe9dQ5mcdBs
go+C6szFcw8N8yOqO3qnDBiKnEilXHtKKiQsOvcY6qfnLr6CqiYzQH3velpDaddzkDFp6yn8m5ww
f4/3esDkI7n7d1G6mVNjWgu9a99yw3jT9PaAkXBlaZHco562YaXTqiyvEI/dXlTgYE1Jpod8mM49
jn8+UkcLi2zfB8Au3vBUpphoWX+AtlYHwiZP1QwmfXWdRBBNtzh96MOEXXB6deBDsUx7kEfDeoq4
EyxsTduyQb+IQb6ImqnN8GS3Md0giRewZwdTNocsQeZz7HPqWPc6Hm+/88+NNmIBzJajyL+8DpEL
OTILDTSyvOFqZ17vyvKtruk06lxkWXNg6bbRzenkwOtGNs53UxTzEnQAwsVktI8dufIaTB46g74N
Yh+C8GEp5e4Hh00raBsmmF3FwEKsxIdLZc2uF8annmhPliqJNKhVRTJt8JUmXbWQAe9vvees67N8
uutaaifhjOtntEVL4NCD0BvwWE6kJcfLZnJevV695lyWlrk+ZMdopOOM0IP45Ady62TD3m1msU7N
YjnJijGrn0O7aK1tJe9tR+2NNP/GH5Q8uror17bj4ZaZ+aHgT+5vy9lk9Ekn9M6WLGjcc8MmKLis
+qI7EFumFlqeYTQ1tqX3knH9WJE0yLYx/0xFt5ptxLMi6Rfj2G80l0lJ1lBQ0WteBHRG8wlP9Xfs
aQ/wnizxo3Ux3+Umg2PjLPXe/46Z1G02E9S+vZm5/Cz1ep3MKdEY7SpztGdHejvat1fzkG/9sX+a
s2Q3l+LHxM92chhXcKVp5q3GPU/Z3kF381tTx2msXOvY+fExEriTvXbLLh3bKNjnigBt0kYEcmpK
Ts5Bhwa5STHChDLhpxAgTE1PwmzMEMF64MkbXHCDP8wyv7AfYbz1WQpESEeS6926Fx1c8RA/uBIZ
2ieShDmQyh7ecMvGNjddmbwrPWOMxdIc5BaEmv1Iu87AHsWgfVbDiof5DW4Igw8tZlQMASNiObDn
VTORfuB/jvWdxNDgIYoOC1LLP3l6cyVUsaANlrcuvleMuRgEHO9dDYYK1eCsPT1bEccQBl7LXKJC
UytI+L6Gr1AXfaLoGaUE/j0tWQ6XBN5qrnt0/GqHeX0VpMyuJLjGR6fPvaUctbdOZjd9itStpT8Y
KZ/8KytC7grIOvPbTpsMjywe7ECZqe+T4qqBShdzPiBXXKIiGiwI0uDL9DmbvERsxyS9dceuC83e
cJa0PWxN1G9kYvmt0Do0npwQYGl5uLa549mgprkCcp3JSeHGXx+ClBENIZoJl+flQquCetVTEi65
aoctMVsbdnakBeMNa/1kXenape4wDlFZiL466lu4KPjERoUyNd+sjg/ObGnLpBYHp3Eo6tWxlS4M
xacvNyvmlsnV9JvegXAqbIGeI2b3oWwCRdDG7NeX0aocMAQ/ePNMTEQyKqt3hz4f9gJjHBSgxpRn
d26hGEhbfKbXyrSFhUsKieh2mIZAX3aO55LJPozuQ17rPQa5qKhvhk7kLAZh79S6xMW749xBPMAM
aKbpRzHpTRg4Ldgu/cOGKz71KT9Whrcm4aVYjNl8Y2h2C2gAUuq79WlGLvho6qiEbxIxH0/hA2RR
aqB1E1Iai327WPRxLja1gg/lbinfhd6XfMQlxr6rD7ZdE+5hLiujnPd0bRJuoFGivMxrt9kAcibn
cur0+yTBdOo2VMmQJWQUCMZW8KOmv4rVDcK1VFcrghWT6cLFa0UqQ7MeTZFexwxjNasuPWaB4Z8S
IkiX9dAphGCnmUAna/k1paxAJ0cq+G7+jFnZkdKDUUptHe4R+4Hc25PnpfqdJ3ovCwffmXfRXHL1
Y7LH20IKDkxunHZq189u9xET77hzvYxLc9CAnID14B3i8q8xUtY0BIWgqsORV1RBOEg4K2qlyzEc
+dluFXOOGUam7LH7AiyNQMwu4QdlTgmj7qTYTSDpjpHm+SqMa0N+j3GTFNzn+MgENEs+zj0JVyE1
FKhFuqF5zx05MKs2q6utxHdRhTNxU7uiCfpDK5mt1iLSeBI5SYljA4bJODYxlhrZF4qZidJys/PT
N+hx7YdmTAgtCbTT2qJvexcZRb12+NfhfeuChoeoH7zH48hXy4iKcuoEdtC2sHehupmv+LHHW3sm
2xNQRQIlXTVfEUUYDl1VHwi9yuFQile/GeYHw9CqjRVwy+B5FR3nqRlPPvPMBQ1j2olqLNaWIYFz
rhHnMK/2zrW65G5AxTon3Zit9AwJqs+5xC/KpLJJ0nJ61nK+KuW1jyeV8w4SLUZR59P/IRPhnVrS
Si5OpQV3vsWFPdRLV7ux0HZgnNMJx5AI0lcVJPLGTvz8PBB7cjDoEn0NgkhO+6x1dLEFrS6OaOxt
tNC9VMOzQPtJOPcjUyWuj+I71mqLAmotGtdxyR5wi7ETowS2lB5RJJ5YP5aHnAQ4fPm9li6LTEEz
zUNH0odjjs6FA8RFo8ka/2SSE5Nscwwh8dKr2WYPfeWaaxP9YjPbWnSn1xrhRhk/As3nWIyMstjP
KhifZq1vn320XIqSjQ4nXh/vmhq0lp4qC3/RW+E3V0OFkQSYEYzgPp2tYjmaVr2aSZyrV45Kk9s2
6xvOoEoRfVLJItt0HPF30ZBYl0mlbrXh0x7FR7sfuAoOwPoVlo3BBSQu+2CXW9F8aH5WmnadbIzQ
9VFk1n6rLqabRyFp8cmNzzVSLnRNm1Z90XihFYkg/8Hfq61PoSPl2X1SyY0kCweRI4gVsSBDDuCg
D+ohtkzPYic7OE8dl6vnxvUGxA1vGvad3Y1HVDZCUitHP1bTGL11WusgiaCfh4SWTUs/MaIbCdm1
qjJUfJRqpghdxO+F3WV3RDnW/XX69g9xkNsvzRhTmmaTXaCXpBjT7GNvLUz466wcx6e2Se59XU9u
RdzHayOVKJ6cn94rwEA8rAfbtdkIlnjosADoF03OnXY/ycHDq+69kvuhf3VoxXjnBjZ9DmDbAhSA
+xqgs0OETRHsshGQ+WLkpfswW8n8WPBQctvxqrlNj+wrg/s+JZ520WuowvV0XfPhyNHSkVOB5IZh
XrYjMETgWPbdBN34nNoTtTB51S4cX11VKhF0y8Jyp2de7uI42AGCHskw2QFA1A7zCRmndIl/71WW
HKd2jhKuWrb1qid+8DyzZtg4doFdD3kq7ol8KlHLnruAPBgQDd3bBQmv6UKHkSACSg0PhRicfQ/x
soIi4y5Dbxc5CIEtHkhOQdlu2NmS2cPNMeFFFYL1UFsoAXZAEvISMzhdb8TohG1AThQRGu1hyvLo
tjWH9mFKYtTQXBU3ZNbo7PFMzM7LsZ4rtCPQGBdPKHeqjBWBMHr/VGcmrPdYVoC9dTnrfTjnXTAu
Yt4vN9KWSm5pMsML4+pFf5knupsXkVfbNxPOFqbechoI7/NmY1XWNbcN13JbLgujfeSep1ZxU94i
bWOWzwliXgSEnQFjRyiB7RRZnH1sUDwcbx+RxmhItFp/Bldz8Fi69dmp+jLUSsch+0Yak0+9Ze09
0PbIlj7w3FSHXYnrd3eYvWpFYHa0qjCq14AdZNwwTmDuHXSeR1ZPax7Wlip7nnwZEBgIr3KDn7t/
dzLDvBW5wd4qI990TdXJ8CJ+rtoI9I5XMY74M1NSVJwJIHHbLS4Geul5i23mGkbA1ILk5LUapWxi
LPeTGuS3y4JqQfbffDEdvT3aoxXj6uvsFT2KeEh/0mL/Ejj3UBX850+puc1XdXovvto//qLrv+fv
bB3w16//3mt26O/+D0byVE233Zec7r7aLld/48auv/J/+w//8vXzqzxM9de//9snb2V1/WpQx+Vv
+TdKUa7lcv89Mndfda32I22VTD/VX350f9lU+fs/+xJ/hegs5xeaM/WfiaYmoaLDV6v+/d/4u64B
tBNQ3U34N3bmfwB01i/Adi7JpSS0g7j5pKq2yK8Jv8v8xSUx4GcIKl/rby/C5a/xwv8DPPc7do7y
Kt0mG5XqQf4KQOL/Icw2rRtC1qjQDUlwnFnNuRw1gZBhO3S73s/XwvSPM2YQRxUXafPSxt1qqrCy
89VWlWoPDrkxRcXsNhdnEoZA2OyT4XgHf8ie0jo56RyWPQmgC9V4+7wbNr2EVsImEZTmx6THey5n
WEaz5Kqus/gsnB8FlHfRZ6g0xrfrx9SLthAEeZ7j7hHiw8sy96vuez6+JmXCj2MZdBvHYVXsYJPf
9z4zwSAMazcm2FT13O2eVAYQYJn5+MaClhICq6ipWNL826R0P7L2PWaEO8cSxSCp3c9ax26eiCuk
INtiHwdDvy4dLzmTTptsbdHmi7o2OR9yFfvMRgR/c0K5d+OU3ce6U316SQXiEVP/jinfPinROesq
J8xlKXlywSI1ERGkpe9s9dJ7bgoeAlMHhyyuu5viKlcyM5uY4esLHM2OLJWCCI0m23idvK9Nz1v0
LuY07GQrWfFrSMjaZ0Ub3wZFvVPsPBbkviyQAENsqpsAlS2vph3zyzLSkz2Ji1svO7RDdvBFufMp
JZPF03UrUyFlRtdyePYRjOKnFKdpPRHsJBD4prjnF1SnxPbVMuBaAHnUfmAdJkGhu/Cjf+V8Xw11
HBr+S11l65mxlRSg3ZxvyDEMNe+eByknaRC6Jc8XvidbtaEI3KORUIccj92lxIX9CiTHK2z1VwrY
iOL6s7VmBn4nmVeGXbc7wPIMqcZUy7yMTkWd7eScy/VY6m+jbRmPpNLd4/zVt2MkxLnJbiyt2juR
+LIZyxPchZj1QXrY0pmEFOAEvKdOjpaS+VPi4uK4xEeKzMOegq10xB+xaDBeDB22ZYu1GzIigrtR
/uB9gLjkjQb7yzpbmzo6F4DmGadvcUPghgoh/bGXmsWOdCIABN0mT6u5ho4oNgczqFdM1tvCDoaX
KAGh/NfP5P9zmLL/p5jyf/6//Kv9y+Vdvn9+/Z5Wvv6+vwVIm7+QkRIQAm5giqOC4G+HrWEYvxAR
4vgEm3jO9ST++2FreL8YTNYWVc70gBEgDmL862FrcERzcNPNQI481bO6/68cuD8raf4R+/4rq2x7
P4tifhP3rtFdQXhM3+7BM08iK0IzKvaZwllU0dg7eojG2gt3idPo0BEuWXEGZsz8FW+NyO0Wg1V/
lmMUcr/Z/uap9esj4beZ1g6vx2+C6P/xJ/pDscC1DKYavKndi1rf47Mk5bfCAkUiS3nACb/uKukv
QKPJjZnUEdevDwfS6vjLux9ssJ4aH8/EaM97ozfebY9iXA5Ub+m1JrhO4RVro8wfWKB71LRODMEY
BEO3YuMPNg3ridhMSCdPhPTVtub9PFcPcyFOvJZP09xicRglpY55G28JdXJWs1+pFZJIzDacbBk/
2sVFRUtafNGr6gH696EpiJ4qiAJKCEhbDI54sQayihrN+Byk/mR0o7spc/1+cqp4wSaEr6Tc8zy3
yz9/Qa0rdv5PfsT6HxL9DVW7mmrGfh8IsM++8cl05XuOEx+wHHiuhoBzryYhHmhpVB+nWrxWpbdj
V2SDlcbLvgU/BB3ZYBPeFrH7JTGYF/0byNSi1MaLEo5GnlEe4x4bit0Q12xqTGDqQJj9Sk4Enw1z
3y3JzMzDuZkYd233gZ0pLI3X3zaNt/vzb/U6uPzTb/X6nvrNu5nFot6Dz/f7KRougBYHWWJvktYN
L/IWtIh7kE1UWuJE3nNk8f6dvOEVfk+s+hlZwFENpAAqeB3fc6HcOIH52fkq2swtHkgvzl+sykQT
IAzrNpniSxcDi/wPf/RrHcE/+yn9IcA9QxOdYEyavSScCj8chp99qpu0WIxLzwLlt6M7HyCAaBnw
j/y1d/UnF2816XPLTA5LFOqceGbevkbDlpix57+YO7PltpFsXT8RTgCJKXHLQaRI2pIlD2XdIMou
G/M84+n3B+2OvUWQJo4qzsWJ6IjuLnc7mYnMlSvX+odwRf385OgVJdzsyeu759s/9ZXHcO2nzvgN
fpr7ZmT75aGh/KoFCKcgHBGhwTO0IEYoaf0sTbYP5texHj6PJUa3ru+pe165a/KCE5rdCASV9ruc
Fv4nYKjTZnj70XmpaaYJoFDq0FEDeOENJ+s/T4kzzf238Qj2x/UPMxlmvPnrU98BM6CW5QFQ8IkG
zgk8AprM1lhvzKlg3Nop9H6cf1aloe2o4fCC8tG3jEXyjK46MCjVf3AneF5VIfcQRzvd9MH3xMF3
NY6e0d/dZ6H96/a3uUo9MfCiO/+xpKBlP2RZeehTQKneLwcBiIiXv0mXLcYl6fYoM6/h/13yaa3e
rAnCW1WQBE1x0LLufmqGWEXC+ng74NorY3qrlvnHBmSDgy/z7THFlPlf23WzF4GLdF3ax2kBgHeE
MQoiC8Y5dQGMBqrO+h0hnrYph175EuFNHgzhPrRMKsIK6mG8tdkYZIZ9S78n9tS/woKmS1W2Pxwg
2Csk+Mq1actk6bf+6TPM7jDLHBTLHWR+qLv2ex4MAsjQBLAwAOdKYxQoxsY7y3O+ICwD3nns12gX
fyuFTxcL1X4wL952UOu/kkZB4ZnmjEYdwXE3QM7h1FvHrg9+FoF46qbiLDmHusk1ZVsl6oIHlJj2
y+ViW3MXmFFWRecbqAGMAc+ZCIB/hd2MQF9dHcU3wGN0NptdYkQoPEEDzq27hnpjYyoPAJk+DHEA
eNb6pPQANETzhNnNMansnwTavYvl8QqWiLoQOF/tUK/91FnMT5HAHRLXKQ5hhQqI0kwPQzwkViOl
nY9ON1pbjzofAhyQAgDq5hRvoqfMytUHU/N40E14SsDsFPU9FFsSGosmNjArFPt1QABVtY8FjIMu
/Er/8gtc/RdHo//aRfGOivLfKtVSMpFAR1VRzcBrD0eZ2GDZTOPzpJJ5e/Nrf/oes9vBRfdFZoaW
01VGxikNjpaFebTl/EKTbI8B5Meo/IvPdTRH/Y6y1JEy9l0aYwJ6e3zr+uGznFnIT2VdNoKdCash
hss+Dsm6TUh6QBD7jzkphYN80oZKs7ZW1O5HpBs/c4XeWNDYOJQ5KFJavEvRo6QbNoBOcZp/+oSy
EjzahpomUjZGojXeOi/R0sahK9lApviU55Gx7721jZOCnpe8YtD6UxB3M1K/26S+NLeOxKUibcRJ
5h1PSsXbx674exQKwiQSke0igaCjKWRTlCu/jDJGUAo6EZcSLdiCF34purvWL194iOnA1FAJGnze
UZnysU3rL1Fsf/P16DvefbB6YgCynr7PEVbsO9rgULa+315gMUWGa7t4donZatVJqxXoPfQktJVX
fK5aULN5S5UdYC3Vc19QqyvRZlWaWl/FXSq2FkFxw00c3UlSkTVQoL8dn7ZAkE8VV9ejLQaioux6
nAF6EuHbv/XVxv3ab53diLDjvKLVm/YA2ulj2aIm8lEHW2joMe0lWG1GYx5AO1HPsDWIae5Gajwn
HZ79DglD5cW7PgGb5I8QvMqHqP8OIf4D1g+7gtp6Lot93vPsDdBbt419iepcbHjM1cUWriTFsahW
II6fvdB62ifo/q0Hu3yKLJt2IOAi4B+Dq23p6MfWidhLsfqUtP/0AsUKC1wZ6Kbb6/DHbzYd1je3
oDsS5/yuLQ8mTjU7Oo4I/qeghWqtDO41WdprV0L5ylRY6Bm9JXamulFGZ9do5vh3oJQeRZuRYgQ6
zttKLeyNXkAP00RLiQnn2n019OPSj52u5msfbfrnb36sguS+ijF6fQgT9LXWmTMgTWSFmB+kvkuu
LB+AYHabbDqAkEjsNcoLtBsdJM4nJSEMLRKUD0w/eJSANp67RFJkGI3yg9PS1ZUplSUK5FDqclR2
rGohn7H+FPhmt/4AmnIiyGYHGm31ZjQacEB1hIBFBZq7dajs6H5eg20LwRobIOJbJMSA8wFPTrzi
FI7Bk124wPSHvYm5yTrHcXSdx6G/7RtqiqiLQhEx4BDqSVhv4xhqjQV9eCVEaK1yO1EhHdlImmkA
6Rzvsc4SD+CmMPYQAqO9DshjVSgt9sw+f1BoENighAyrvIY/Vg7hk+mS9E1Zo1vFGeLQ1b4d4u+y
9B+DTtvlkOE/cIruCxcgjpJu0SaDp2A3fr71dDVdU82s7t0hijhHU1avpv0O9bRvdTShqe3M27Zg
ydcijkFpd4hWL2ztP+2WWQKjFZHV8HjND65Ss145jwnI8Tn3XuL2U6sHrXaPhomdNb96A15lreQj
tLgq3zpoWm0zvTK3RaZ90yrzEI36pzbUgXX5Ba8T3XzoRXsyUgB6qa4tXFF/eJVYcvbMzbo8Neww
jw9RJL/5bf2CamiyMtXO22TCf7Qd65sQ9rdE+A9Y4NS7GGbgBsknOuApmN5CBI9VguBiGDzdXsQ/
/qJZZoLnr4dURkolo9CCB0RHVMIPEj/P6GdPakcw+wSqEyIfzK2vGSjxhmm3jwuF2nPm2zsCDFSK
kZrRB88dA6iZeAgs/LbrGaolZwmFaAfKmLWaHzx/7DjweKGYOrKBemyZW5Ko/h4NypWtWA+1x7MZ
BWl1ZVkm+guJ1sKb6aeWe6beKV0jqCeoGYEb6PfCr/vDbShn6YYGqlfmDUyB1Iju4VbsOtQnVEV+
sAEYWRx12Yx3Jh5XieZ/Whhz+ruvBEhpngfIBCi4JmK6xIgoIRODc1li4gYQyCOY541rqLvKcTYF
vlBRD4YrdL9UlbsTMM6poEB7Qcj1Ufr1ceHnXC+DIV14/nP46GZXIJB5QGvlC6V8tBJrXLuyqH90
w55XXUUdBcO1XyBojpPPgO5nzwavfqr1OMrrNTg1REZ+ZoEBQKwM/7aksmAELqbfcG2pLi8+NUdS
pjk0PpA4ajjei0vO/FvDceGAnheNQKgYKySY7hBXO0ZUw+KqeqEFcSoDqgEooaj7VkKrpmIQHMgu
OzxLrGCja/GT2erb0Qq/2zYPOkjuAILrBT/dP93YcnYJurFiUvmTSOQX7RezdiTAWZyrakWiNp98
16L6pfO4ICiL0/mvoUHEAI/wjKKm4H9MgIZUWCyS4Nj6nTey31kEQdsk+OWlZLULn36KWNeWd3bn
WbkyonGDkL/ADWnlqOEHregj6vTpPzpq1SSn3oPFwxeJf4iPRoa2H9edjWY2pG5+HhH28yi5sAoX
kRSSs6bbYK9b715/3//r5uofhUv+P+yuCpW1/nNv9RGSZ5Cj6/2retuTff1//afKj4iI6Uhw2EiI
2LqKr+N/Wqrw4/6PY1Ddx6rXMlRrqln+R5NEUP9HaB11aer4uuAW+p8qv0Ef1tKEIznvtABU811t
1fPzipmrLkxdRZbEoaWA3Nss6JP3VfT1U/VU+pFyJ+y2gejrlAvV18tRDANPYAKUTYvYcWaHTAuT
3Mj7ZDw5ralvBwjt6wpA53/vvj/W466Ngr6KQJ/csHWKM+fxcWhrGTtoWJ1S6QJwq5VxLSuzX7/5
vo//fdjeVv1e+x//ewanJQPLLC3bnJxjuQCmn/EmbZaOIjMLTeMTfoWVuvFBw1IJNnxog5pTPoym
1f1WK7P4HBeaDQ7E9WDOmVashZtAiUSxEBOuzNqUuhQ0iSyVjTS7pBpcl81e4BiEOQRPWqRSKHXr
2fb9s7boNmG/KMFzq/PyD9W8XvFRZDoFtRLFG0opDZnbWDUJqv6g7idZPzTnW6qM6MtVMvk6jg21
Xx3BER8wrugeb/+iaV7nnwG4AccJcR4+Bk6+558BcY3Srbk6TsGY/cBWBxf0MvunRSl5IeM9v/2n
7w37E9UUlaKEsBAVOR/Iz/U6D0TRngbPz356Hjpn8WglkHv0/iMlbWdhvCsbzOTkY9oNoHuKCrO7
1IubKgxUZsY1mq8zH2JtCDf5u4ki9jcldcE+KUlr/4b2Vf2j8YT5HQeWvVacAVfV24t8sbmMqTOp
SkIQnUh0k87nXmU9Pq59bh9D4scm8ephDSDeWDhSl6NwZlEZkeDxpSNeezdvTpQWopWBg6EJD0UV
Oy+3fmswQvbvnQofjxk4BrUqB3W186mgfaCxLXMK9iZG6LWtFV9wDNe+3R5lipdnu9LAcp2BVBvF
KGnMY1DZNHlWZG580mFlIkmf4Cm4bbhyKT4VYfc9l1WF5oBrSmPhU2lTEJ0Pzfa0JXAgVALmTvYq
bC8N2G92otKeARrxkBmgLiJ1tCp6PCNNrIWeRig+Ym/6SLWQvJNRIL2COcPGiQb/kyJrpX5694JI
CnnCQizZBr04C8rQS0rRpnZ5CuWI3L9e5INOZqWmv/Fiw3tKJKPxuwjrSi5ErItja1DnmbyUDQ1I
kmbPvrdPhwznyyA+Ib9v7GBOolvTSHdTqWp9KiLcPW5P9HITT+Ohja8CH7csa/o8bzZxYlHoKgT+
Iwl6uHhZQUWlyaZvbo9ynvsTjJgVtxvz4bSwSWbByIB5mjdpAR6/CnXxMQJJSPNvNOr+Lna9TB5b
p+g/A58Kf1U25jwLm+zKJMlHuMMtYGATEux8klka9zGatrCUS4fbNVJQ4swxi7o9ybl19TRLbjLN
FDoHHiDEbJYqqv1eVsj0JEYFykEHV8jCUiFVXvwwzvN7VLf7n7Q7A2XlVVnxpXXs5JuDPigU0MGu
viJQJLl5ESeeFGImYgw+1TAkF37mldWgRAbxg73NcTdmnxx5VWpHsUhPiuaLL0Az/Z0ox2Rj4wO3
s520/ZoDov8i+iAEQ52DWg7H6B4IR/BNrVN3j0kZJy+14oUgNGvCsUtsoSN3h4m4IzUdr/vzzzTg
TNU5CE4eY6X2PwLeFLznBbLmTq4Fh0Ra4xHUUT11tq09mjXWFkm56J/by3OxOq8/gkYR24WqhZj9
iKL0gHsXTn/0fLv5jLdPclBBji59hGmRz8Iew5hMckrIdIfFO58rGldqpFVdj51nQPMmBp0Sr2xd
T711Z3TOZ7ir8fdGTfXnPBoMly5CYJdroYbyLovGkP5w30MLvD33i+TEJvgbNqBFYDrkS7PgU5eI
7Yu+749KP7GjKqe6H0zaCnqhqAsLcGUoh2cA/Wzuakt/vRbexB2R6BOVpWiOIQxZoPmDdkRIpj+2
KKP8vj2rK18U/U9uaYOkSJfzoUz2FIyFpDk6DXp1ulkaG6cK8oUJTWtz/kERC1MFEo2MoZJznn9Q
dQzVRDeQG22iutnHsG1WvH+Hu6Yz8k8FLnsLIIGr46EKiTw4yhv8h9l4OOWJUWc8VSj1pu9zfB4G
jOwwOzQ3jTZGC8+UixQBtShI27xQ5BRC5zlV3SGCUXh2cfR6rJGwqfjUjNrXWpfPuIE/uqmwFhb0
codgYcYWscCT8dHs2YLiVZc6MUnPcYAdQfXQrVxs8jAabSI4xre3yOvXOf96U/AhZ+aKUjWu/vPV
9MrBc10zHY+02Ft4i4GW2dQgMih3XVmoA3qUw4jcn6OFwb2NqPXkcqzJYk1GoiM83o31ZwEsXFn7
DTyDdZUR7NeEyxTNjLRSvDWO9dD78jiuobtiOqadStQXynVeFXRUSFFBK4Ztj7JHqEjoG0PbZ1R9
zaFAWa4RA0qtqdah2q3mS726ywMyQaO5tBye56qwZrEIGEKPIr6jYilS5eCiJjxpVr0705ge6yq5
lGbx71QOzpcY1lGXpp6hYatb9L8AuRnAl3Tzy+0veblrGEXTptA64Q3n+ZMxINqSG6NGAy/pPsQu
7nxek7R4GddLT+pry8ajmuwfzVaAkLMJjR6i/cjEqUesrpAxCALctSzwMrcndOVWZEa846aCCu/l
efiiT4sBgaaox0CvzXWBXRUyXAAz8AsffZNmCW0YfkrzkUKpsa5zF9BK1aQLJdJrkzWAZ/KU5pBQ
Fzn/elppwYqLMu1oI656F40ZChMZPqgLk728FoGBQg2QvCAtvv70ed9eC/44okucakdd1jmiUn3T
IqJZDQ8uXlH0n2qhCjzmjfQLZABoWcaoqMhQhZiYrKGUVtYnPQ6pLN7+WVcnTxUeyLnQpHRmX1rk
3ONdjecOpMB07XQQ+lPHHf7FKIQ8KEU6lpLGvJMBIl3P41poR1SiUQNybPcBbUV9oQ5/ZS5EU2ov
DsssKJ6dr7BL868xelkfMR5OvynUCQ40nJbOxsXtJIkjMC+EQb6vUto6H8VSElmh9TwcjQzjADUV
5otJhW0dkQQ+1V2Tvfd2klwVBrAdTQjN5kiej4egR9dSbemOShwAlHKQAv0cIAj8F+qZ5SnTB4T/
yqBYOBSXj1epMRpXPpBmbVJuPh9WtQdJz6DWjkkwdsc0TwsV5H6lfirjobkDUgPfO4fL+0lg/Hoo
Nb35SlO81sENJflehZV4f3unXkYLMmeSD15y7NMpvT//RXiOAdCOY/3oQMrLEREyqg3qKsYnuwKn
WKhW8sHCoehDTSZ9PxYlRjOdqth3t3/GxXtv+hWoCFMNYqeRRp//imqSV9fgYh6h2quIWrr0pXHx
ze9cz0VfRhMjCl66+UOFfvfegsk0tMMFgJoyB/YVdfcmguhOGjmu1+pHO7WiF7fv/R+JstQJvThE
kr9+etM6ms2JfYV8vxmkd/BcTa1aHEcQD2AhXVVdZ/Def9xexivDUEqThELuZp0K5vkyZrwPRgpl
4ti6Yfw9BkBwz2WkbN89ig2hfipjkZBLc3ZWextRtsmY4mhVYfw1LIvkDiJFl703vE3VDJVUjnI9
xbb5zhRKlKdxkYtj6EYGomh6sJYgTTbvn4ylsfWozMG9MmfhLZAYQ1VpKI54BLVrSxXoWMTZuHBP
XfkwNkWr6ZFowO2ap4uRXWSitgtGCQ1U8Xwbc0J0aRcO80XKzYpJ7sLp3iUre6U6vNllKCvXSZI0
+rFBeuwpNJ3hJYFVh/AKBQywNd6HGFONhVT4MnITP0zeZJKE0CCQnO+50kZfUihxctT8oDg2TWR9
JVjh2p1Ww86zFRQ9bn+xK0FUp7JpWzY1W4vcexZE9cj0vTb206NdhYjCWkX2AZwUXoAaEqcIgEZy
VQ+BeahHA5Yx3vAPEBbaPQK+xT06qkgSLvygy3XnB1EJpQDgCJ49syUAm+sPeOEkR9xKEwzagYs8
WWVqnbJGbX9J0VkPsklihMjBMUBa9dCJwThUrf4uldzzNpCSi2CLbJWf73A+ypP1lLo9d1Ufauh5
pJgkLfziKRCcPV+mOwh0rGYR/SRJxOyjuS6UDtfCDqQvql2AkcgJFQbvmc6NefRyrGBQXuy731Ib
HLwmW0XbNF2NdNDt3zGF9dnP4IX9WqbWHHiPs4VD+M2C6ZzkR7Nz8WFEIBVHXPR97l0Llyk8T/U4
BbCllh8QxYf6hpkujpC3f8PFA4AwadLpESoVTWjOs8ptA6O5KejXHaDLN/du0Dkbh9Rg1Qyqu3A+
L6PAFM84LQQb26HNcr7qPVJmXDa5OCixW90LN9ZWGSnRvxiF9hXmOY5FrnHR66wSxa9yXz+w3+1d
4bfFvRt6Swjva8s23QC6TfmSBZzNpfPVIAsHVT8Epf0Rlu1PpcWDUnOL/u7d30dwdVKxsCBpYU9x
vmhCJyHU8IM4GKnXHLq0RoFdKskhaL3ft0e68nngi5r0TXCFwyFjFlecuPAdw4gduFdBuYOelIKZ
lN67rwKqV+QBOs9Nir6TQ8fbF8tAcoH/AreA31rl3qzgneMuU7x/V5PVmGIqlhGV5vl0ZkKFgVcu
D0GlAdQrgnwfpI4CE9SVCxO6shMYiubkFAG5SWfLRmejLBVMew6ZCycuKKofNktMEcJA2ub2F7o2
FBk796fNdyJrO1+7GmBmpfihPDR08H8ahWHfgRMMT1oU6wuh6TIjfcUqaBSwprL3HFSHcF4OBmYA
a16WCCo7UQoxyujI2pQ82dBkq491hgxpB4S7WJimMcW987jI4DZvIa5xZ5rq+TwVVBek6WfuoSsC
AIcEYfjc/Sicv0E/dkBskwDAM5DMlyE3DHVVN5HyK0PI6T4IJVL+KFKZz1AycwX7iCCuoMm2aXsX
VlHxwypF0K+NqgeYoCYe5C9tSMtTbYsW5ZFQYO6K/tfIP/ZE9w++mlqLHgu9vlUlORgrmTjOF0Ra
YAAPAM1PQdZI4Git4u+iqLERjTBJBjd54VRPBWTrfN26tveR/73frA2syNJtUefqExaLYtgCmjX/
LqpKR6G9KqJj5ikItg7ILDkLH/TykqaShGeOBduULu880SvyEp/nHBFPPXO+xHn22QlQn2tS5TEJ
3UfF/w9I6P8epkFRUHMcUCygJ9hFs2+o9/R60e6XiDiSWLaD7A4Jjq4LVd0rMWt6SVJ81xxwTsb0
529SPlNVBzueznkXBZhvudJEIyWxT+8+d7yVbYOjp9F8sGejiN5MPcRqJDh0+G2Ir3aPRsq+Q65t
6dxd+0zEe6pGr0unzYbKyzK3uraTCDTCM7OMPv1IkUNtVppVBXuKohD3q/xfLSOpM1jYCSBkzwKL
DL0SYShimBuhVo0tK2LPuD4sfKzLdGfClkwX88RoduwpvL35WGM44rHTqBIrDzQHospp8KjPm/u8
K9tHD60vTg3KO8KTYo+/7xKB7Mpbn44ob3zEJeBOoxR6Pn6ZmpgTIs5wgBBabVpqyzs4l2KtYaa2
tsYhP2QOhKewS7Y5FJ8HB42rdOEYTmPMQ5uBxgX7ydF4r0zf/80a1E0mQE9FzoG8D+lCUZXdS2R2
/t37dyztcOpsNKvpQMxOX1xnbtNir3fIRgC+SpsnGBPagX6yFcNZqJBd+6yw11/fItJkcc+nZEKT
ShGMcg4iU9Bu1MB0tvSNfyHM1e91vXYxzGl++HksHjBdtH7enumVBaUFSrWXt8fUA5191DxMvdjo
FOXQt1UsVlmO56zXh1h5/ItxJGkYAY3X/7xipqNLb+qRDUQ7L3EQbFR7QxJlPr1/FJrhyAGYVOVp
wJ2vZSBq/noUxqB7IRtk1cgX9lAa3l3zAYkIfoUsjKBGR+x8lN5PEbBupXtotERu8FgtEWfqze3t
uUx7bLbVXxFFgHFQc6FXcj6KMUQAqRvLPqQB2fhop9qvAJHFxyKt/M+Vni+2FK+kR3QsKQEwNyZn
zDZiqsK/A8RLatlPLRlKWweE1FBOtpSlfvSVXQd8gQOGNgd1M202t1ZzfR+hT3lo9RrhL27de96z
S1XaKxNy1KmnN7WYL0+W74lBJIMpD6k5yvuiyK2PRe07xyDLoi+3P9aVe8dRecjwhmdDXLQrgWN7
TWOzdnI0s3VcSHUThuXwGOWKvZ+kxj/rblMs7EP96gQlEEtNJc9DQeh8i8Q4mQeUPO2DMxgp1GWh
fJhATL+zSminSBZ2d9/WdvRsN5qtrDECwaUm1dwemmNW4bvcC+sv2vugLaE5CXuiqozf+zqLaCab
GG6s6yZWv+rwpfMVvIIaEiICKtyr1AVquDomePrS8kyEGMB7npxBq9H7AppurbQotb7rfZqD7U/7
r4puRX8JwqiBbKiXIG2WFdBKew8ztttfYto6s2PDFUlvldY7j7FX1MybG8Lvh8Yt9UEeaqVJdhL7
iPvGQLIl9UtlJ5C2PGDwCwQiyQJzgfV7ZVczNLmaA7gEiZHZAcqSPsZnT5OHAUbXqrAjeejjrn7/
3QRMhG2GdslU4pxF7MjmWo0KJqibqB6JBkP5sEfvvza6pWzq2v6aQhxdOMeh9DgPdEWW5lGaE4Ka
ftzD/222SDnra5SBzYUc8dra6RLwqGXz7sQN+XwrN0mmytRt7INEbucBLwJ8WQs7393eHNdGMch2
KTVOejLzBoqh4F+PRzE11KbHE7oMna0hq5fbg1xbNVDnbIAJK86b9nwqJGYBlg5Y7WS2b2xdLTTv
zUIku6gX2qfbQ12iYEHMg3532Of0Bi4w44RnUsK+JwLU/rBOK7YA2LZTYGFF5veVWKGR6a1KI90n
AlOEcTj2efb1X/wISwUsamvgBXlOnE84T7xKwf9GHkDJ84oownBrYCewUS3Eb6mc4QPsWC9F3yQf
+LDKvel60c6VLeIzt3/JtZUHCkxXgVI5528WD6XBE1sZAx746J7vzLaN9w2EkDXiZuPm9lBXbmcy
YCowNBwB417MWUNeLQcTfNDZr1htmt6z3yXOHg+a8mjEVnB/e7xrO3cK87AZSNUY9HyNsV9JrAA3
DRIBs75zIOxtcEV9N5KZ7WRr4AoN4IukHNOs3wRPUy3xRfRM+8Dj097nkOQPIhHlQgS7NpcpRJJo
cNZp3J6PEpg6MqQ0vA6V0mJtGOHUrbXmUp/p2pXsSJJaWsPTk2WWY+BUP3iBqhgHWxbaTgjXWFeG
DNfwjyartG7cpklaLTCkLncgeB7e0pxE+kFcQedTAyusYYfu47NeoRTb2qWPUUNUrTg6S8H5NUk6
v+kYi0im0bSDHWPPdrtSd3C/RWQe/LzN3JWQniPuRre08buMqR+s8syJPpdRi8SKBjUWHxU0Mk9m
46r2SngxtXmh+snOMzpVh4FR5MVWRqmRYbGF1eMKVnKLT2JeaAsvnsuzg8AK0Ze0FnAHvc3zRVKw
uPCB7hsHU3j0TJMBsW0jGfddZJmrqDSVpUbB5YZjQIoZtM+m8qw961fEQZOD6SoMlDSBANaYrd73
2MwubOsrD2Sb5qxF2ZQ3I0DDWRxEFLaTKUXvQy094ONeYWIhamEsbA0l72KBfn5vKc7WROnigFR2
99sJynjhV1ybK1VU6h8gKmFHzRbXccPUdULdOOiJVHHrMX8OVbeUZF0bZCJWkXPCsHLm0ahV1cJp
eCUekDCW68yU46Y2Rn9zO+Zd2yfEI+5qkk8637OY5wL7wZNHsw5eh6w3aBvzjgiZQ15Ft5nn5FLL
+NrhlSpkJeqKHN9568PXag1PYNc8wNp1V1UfoZmTYFEC9CFeSN2vLCCNaUq0lPZAwc1DoFFYTe/l
5Ah0lxqk6ouuONbQv7SFG/H6ONPbngDDm262JRFHL/yhda1DQh/mQ2UAC0Ep8en2d7qMtPzlkAjo
BVKXMieFvre3RjrEKRu/tg56XtlbVFVoTLiqdapjV9/UpkCiciyNhVTusmzChuDNxXnmvEHlOB/U
zhWnU63COQC5GCEAtWrzdUTg4gdqv7iqIKHbPShdNfgbo/Sdl3gQony8Pe9rizvRZOgrMXWaZuc/
wZJugAXo6By6oTWeC19zHkykfLa3R7myK6egQkpMbkzXdVr9N3cyz8gM5RyHWlRnPEsFq0y8Qr2t
igjf5vZIV+YDaY/DpiGaSISehUlaMQjUG6l7KEgr1xA1NSwkbGXhw10fhWWbeGLcYLMtmQsMLIvQ
d9Edap3HBKYYOt1aspAZXxsFaB+oTJV6rDZ/T8SBgWaNy/awnMz9iF8FThAxHoO3V2z6wrMrmCoG
vStycDAmc1i9ZoT8q7XkIbaLYm9EHvr8kw6rhRvJHuPW/oRUIRrzLZr7t0e+Nj+AypaArQUBbuLL
vt0V3ShHaoYRla5cah8bVH6CVdmhlL4QQKa/ZzZDAjDSHRNnijfnFKPf7L6AjjMaqHgqyiDIjrrv
GmLlRAWC2yoA4U2EMscWTzLL27x7fuxEVQeORDcVrtD5uGZkpXi6uxnq/prY+goS4iG01YUwPOmA
XkyPlyBgkNed8qrb9GZ6llEPSouu7BFpplHZlSl+u+upxI+DvdTyXY2VobpKPV38LhVpPKm9HuL9
0nXjMce0xVoPbRoHWLwOGf7A9Gb1taUW2B2Rk9XR3otHP9oM4TC+KEZUe+ugyFX9rm3irl8jeyw/
g5PAu0uDWeKue4lRygoXxVq7q2WS45XJHeJvu8YXX0d3xLYKf+UMUyTC4W8FqEq8EbY0MY0LMN3g
i/hR91jQ8dY3eOdl0X0furjHk2C7zToKLPkcZ2qNnloZN963ABfzDjFcx002jq+pL9EAx3NDd1xt
9qqSR9k9in1ZsMapyQSDbyEOsgXZndhbXL51Y41QRzNs7b5yU5Sbg+DFMxst3mSyLmoUMb3+Zahz
u2WiBt59dt9lz25rZvVGujYqYhiUwkTp8UoKEI5PVwGGnA8KSpTOyku18Bu+E128DqlPT5ZGIm63
3M1W92DYqflXaGO0jbyHh4wdFFg1OOE5FqFKnCb5b1+Tn2wQZjLVYdNFDmYcXOdBHO8zK0aKtdZy
x1rXPNWwyFVb9GQ8BNxReAbViYpZHP/Wk0Q5jqXp9huwI8hOIy/jfru9xV9TsdnZmhBdkyj4BOuY
l+9k52EwGFrNsW3L9Al8kPsBCyv9OWwqFfkEH5cUawy7va0o7Z3VK9Wd3ijWR70u8Qk0Y89d6Xno
PGsq4tD/4qch6UDWDPOem2cWpFFqq1n9tD9WCT4iw9iIo1q0o7JWMqibIKAbt/pdghPAqjjiv6wq
rDeyBzduInazHac/cJnW/nETLStXuoNn7/r2L7yMfxN1Yrr5ed4B75j+/M3B1TtusQwi6TFKXLVc
N1T5P5pmjiXh7XEub1/GQd9XB+MHM3ZeqVabHLnwUG+OTYG0a5Uq2ictF3iacpy+3h7qFcF/vh8Y
y6LMhpyBSclg+i1v5pRLv8rUEN8329ci3NWtoP2MxXaMGGAW5/HWGZwy2LZ+jUSAEPTDu6rF9I29
+0XIzB9WwUjOusGoHtnhtMkQAksbF7E43sHpZpADbPvWdHpcxKR/GD1Uc1aAtwN00HPNoDWfYNGA
FlNqrHu+WbRGlat/6RoLeQC6bR5KodXYOus4bktzYZ0vAzFdgAkDZ09NVPg353O3xr4JLeymkGis
9I1IovR3HtTBrhvxhesgrazttOvfnVox6CQRjUYBQWJO1NRFGYSkDw1OF6k42GYSnMD19Hdh4CkL
b94r+xVAFUVUaAbA5uaFASMNiJaaXx3Z0qjxj8K9z1vRvjsroBoFqkpOWFQS8dmpGCHpQXDXSkgv
iIl2OX6JrhEu0WuvnAnIylwsU+4D9WWW9zYIlQaYdZbHCCFXnExks27qDPEqvFM2t8/E1aEg0jId
IW12yPm2iNEOtuoiLY9KZnkrFVPxVa/CTCxSpVyIKFdqqbxlJ8kQEipqbPPeMhoWRYBnaH6EPqjj
ux7Krdl7+jpXWv+pz836E02N6gRjEwdHUCntuELfK9ziBZvf3Z725eOGVimMTfIeMNIQcc6nzXWr
1DhilQAssbA3Q1N+VGCm+lRwYphi3lCUd3mCV2ZMvNiqTa0s3E3XfgBE9KmYS8y7KG+KNoNo4GjF
scTK7i6tMEjDOU0M6cZN0uZvRbGZvFYhIcm5uvOB/S+AHS7Py1QemvoopIB0mGYXkJJb/Yhm3HiU
aL2t0qTBikDRk4V1vjLK1OlE2UWHKwYy7Hydwz5UqlIA3xZOowHcMMt9aqn1u0/lhOulBUm3icA+
B0440mnFwAP0mKmNsrWoe69VZzGCXpkLaDXaAEC46XnO+8XwLyI/HCz9iOtENiFRmy33iLKQMV8d
hUhGPxUsKo+48xWjC0nh24+MI+JN9T2Wpd1TSGa3dO1eG2YSqaFFw9G358XbuHZqs3RcVBnSqHoo
W9/7MPahvVCtvTYKTXx2OB9fJ5OYTSbL7ajxFP04IHAF8ixOH5Dn0p5vH+bXu+v8XscPZgIjM5sr
kNq4cAregoFxzFVsuraG2imfhOk7OFXXKmi7ynkc+qTZyC7pt9XQ5v8YSofBYlIE2daLMHhumkTb
4sfa8qJohk0Qhfa2TNN0S3qprI22y7axYfh3XenmWypx3QfRFTjoTaAgTS38XVIn3iYBBb0QNC/j
Mx1v3vA6XTsDSNKsZNDaOlm6HYkj3YQBBqvtrKtAVvgbmO+/dSgFUvMhQeDKptt1/rEwzW4JQxq8
p86RL05oYTpMGP8ivGBJrvcyGWEq1Kap31MOvKAFjj0l+563D7vPT7GHzbWHHNba56jofSrnpvc7
dZJuIUpcWUpe2LRbp3AHA2MKyW+yPzfGvCELJIPmQ7wf28L8YEJkS1ZDq6kLdYvXzu3ZlqT7CWBt
ovm8agPNdv5/cXYeu3Ej7Rq+IgLMYUt2kETLsi3Zsr0hnIaxGIqhSF79/9Bn42411NABBrMYDFRd
xQpfeIPV4kpaSVfFAoOc3zVaB+vtWCZmH6mxr5O9o5UpSOm67rsocRV3Selr3j7vVjvfTWpdYxBi
1ndzMNwi7gMEPQK5GmUIKF0qnHn6bI2AkyT/DVnZGTvCsC4OylLT8fNu+m6v9GrTCa1NaGHFQkaH
n+qIKHw+dNawE3JI86hWvcRfBl078zBJDPteP5YvDj/ZDXUhUAJsKioNZ1t30CmVe6U2x5aX5B+A
hKwEtlfL8S++KsQE+Mcwal1Ipi8CmETTCxTAUfh1Ots4oPGV3newFg6Na18l423NpbOPStmOgii4
Gq7o8/pd5ulDEGh2Htu1jhKIbvY7ozLyY97ZZh5hIKY+6FJNt4UorL3mYAqXIYITNcgmXHm9X5Js
eL3BjtMO3iTGXvSls3yV9aboEXe6138kszeNELegIBaeUaJUrflpfWzq3vklfWP+jEZ3MIT62uo/
5mWl8CEGmq9XUowLn4JCOMgJAle6I+cpxpDhcZD5OCVJY0n31TCZhworv31JfeOt0T7TBwFC1rhd
/PQDT89yPi3Iulc+Q03rFBbjkqMuaeW7N+9goAww6VnpLRXedvg/NwYEN49gzCnRSKi80BirMuo9
cU35+GVcTH0MxSneMHCXOonw6TCAWkhYu6WIeZOLfG9O1niPBiqy36PPJw6ToFo9hPiD9Buy8U6B
ILyv/VpKbJsgDiz2W2M2fg54ONqrwNst9OBPf04pFC+6ppXx0gHfaNUgjvPQXWsvXLgdSENp5NLF
JQq2zxq5uhC95idtGSdrN+1Jr9Vth4/3lXt4W7qzE0u2gRcRGLhgq3aezSVAPgPv5i4GVJ/vAlL5
PcD9fjMPqqPaacwrO+bCEYCtDNAbSB3h/XnVGPteXa4uqhp6thi3CdoTezmv9XtbM9u3Bopw7Lbc
mlbCxmQ/L9CoVRt9tepw+kyk7GWCFHWFbMWVS/zS5oQNsyE+cdDmWJ/d4qaayX5Q2Yu1dgzgfPW2
+JyW7lLtvCVIf5tBUx1tpAp+e8biYQMqqUWFWFG2MrJVaeRX7pgXkQMFPTYmzV8wIVtx4fSDNs3g
Vl01i3gAfYPGtJX50VI2w7EzApHjdYRNPb6O9rXk9dK4vDCbXAL4Wghpp+P6Pk7n3P1VrPetd+tb
ablDYViP2nGFAZIbCJ4a+Ptc20/WNp+zDQyxn5thUxDbGnKn4yZ492JoUdVxakpMlEmKQWVXiWE8
sqvxWi42g1qc2nvtS9pl1S/kIrBBxSLD/aWJDvl2lHjr2KhdbHtzCcQwssqs+s4syu9rNY4fy3Ft
j4mJHnQ00HEGw4CApYfYVW58A92f/5C9iTgE3b1qpzV6KW4QYYQ+NLTNKvaNORcLXic1fq3EV+Wv
Hje+Pux8qzJ3E1aJn6e6TnR+JkSZ0F8W/wF8UXKrtwq15jff1iSzHjVEDgY1oLOlqox0MaVSNRoF
ThJ51FT3jWdf24AvPwjSIDw7ILrpGNrnG6GaZhrzZl3EeQnHKYcL9BmYSP7YN8LuDsOs48uqdeX6
uxS2G0LK7L68Ps2tNHG6I+i2gbqBgURarZ+HscgRSKPW/AJ1l5SX3nQR8w6DXNW/faca7gQShncZ
VkBpuLratUvn5THgtiGeM2A/Ab8755YbVgPNCdvbTdOiwvqhuLHN3jissDHDbMJ+SKA/9+bvyrZn
LCqDiMAAfT09ApWBA6BweB7LcnA/WEUDy0lkSfb8+rr+lSM7W1hSSMYAMUdB5hzY0bju2o5lJuNu
yIO9X0jcNbV0Gn8ntpd0Ozn7/Ra341oY+dN2nvR+sUSU1Ur72TU9uAmtwaR8X6EjiPcyeqS//CzA
GI6HAsOVbHSRFph4IH5MNvCoN7886P5BuAYsAkQAqY7TVUoCMlqzpdeRsy8OSdD/DnLrEzGReSU8
ePnEMRAhgs9J2/Kps89hDTNFj0BS04WIP4Y1/ts7ZC2TWLS+/9b6AVEIXwO1BDYcAc7Z8+20rZ0J
BDbibPL1WFWZfmvkOur5r3/67c+cfnm4/8T0dP9B/hFZnq6dknkSWH0g4qzQRnjqUOTCRJuLfSsA
WOaFZl3D519YxK3pA7AFEgYwvbPnRBbV2MrZEXFZIG8yBc5E82E296ujz1cm9zLQYnL/DHUWaGFw
57RLA5dcdzqJUQWkw2V8u+4kYMN/RzFPl3DJhtqwMk/EgiQ00lcfx2vtqtbhxWXj4nMRUmD/nVdD
bL1Qrr+wbHhifBboXEVdadjUXZL1+PqWuLhqVOBRVwZvCOPldD4gaInxbEYysSC49TQh93Al/SuH
9uVdzqr9M8rZt7GXsRqpmYvYGz39UASNe2hajCU7qgofSzModsBJ+ltIRG+GbxBFbbgGIOEO5cy/
ccc/qU1ewPQSU9DEXoAhRmVU7s5csm+vL+KFz8WXQouWCHzLz8+mlwlZWpSUmN6EYfJSyQLnGGzQ
G90s9q8PdeF7IVFEdIaCJDJI5wL6wpHa3ALSiJWZ9j8rAv1Y+dQe3j6KxxenmM2egIpwuisU13wi
U0ZZ6pFXCOjGFls13tPbh+Ei4tBuwnyA2E6H8QQEQFySQFLqvhEqx1M7BA6r29dHufB1AHFTzEZL
G+LtuYAbJhJ+69t0BCs5Zl+MKVj3IliWR8Sk355II2FE8Lxx0CkJnafrVudovaORRDSJbx7HwZf7
BKGPK6fpwjWO8B0zIj8FJHpef2gJhzJY9W2smtp5Hv0RG4fc9N7NZVU8emIcrvAQLuw5ckoiEhv+
FBi1sztvkn6rL4HbxlM62u9cYS6RJ5riSgp7cRT22//1N5DBOd0MWa0VQ2UubaxZZnvIelCZvq7G
K2v3MrCjMcee23a3A+1z2yz/3AeV66MTMBP8+L3IP5ZqpZ+djUtUVN7w0LOsx0m7KkJ3IbnceLag
yLhKNyL92aiLk86NuwaAn9g7d66pig6TW4zCjNGZHlI3TW8NIOz3xqR3x5Tmz72nuv6p6JJrcIdL
e2dTqQWZD7Ofa+R0/h7OXJreY0jdJwZ8rsbOjl0x5t+xBJUHQBb+tZjjQgWPbwk0hTGJ5ykWn44I
z22Leucmxs0o9rTB2Zveku+W2W33pQbGAItbX8PMxg/2osQazlJtcdT92RyjWaRX7s8zAz+QKCQz
tk+gxa+ij35e9XGNTsNBOHXiDr3ccPbspA/NBqAT5oXpu26thshDXeyxSGf70VWW2JUdYn5Z7s9P
4MzcMFsD7W3h39/fxPNLZ3rbl1TGTpeoMB3F55+cGIewLCxzqF69OWqHN92Df0dBWA19YMDC20Kc
jtIKHLWkZ7hxRVlx02rwDxXSiLtksIwrV+5fiuc/keY2Fp1Q7kEQoLQ/zoHyotCNYV0SO4bRnj2o
sTZJ0wh8JV4tdv6UDz3JMtKM/s/J6sF7dzYGYgjtTF0azeOaH5Q/ZHmkabOvQumJ7ldT6zVWNwIl
bvxilP+0TCYypHUyBDgnY01wpzmy+rOYmv6USsOpomXIwKuXS431KtDbxTv0XiP0aODVU1HXmsGt
783ovCnLxN3FRK58DaECCxURgFFnbkdBt6zuLQOfLdtvvovVl/hQJPN6p6q1VruyXI3Ywb3wo2mP
vbsfBotuWQ4a5FpyeM4JoA7MdU9lz2aVWNhzVRgh/MJeBDJkdj03gCZFFdzLykyLkNxB7THBTW/d
dumieeF0bUJQzWGtgmvYoou/A2QRHWhaWlvn53QXUeBMN8EJI66lCbistXN8KJTRtNoBEWbOLGjC
YAx1qGIo768rooFrZqNN6zWOcUXH8OzJ+Lsm4BqoC/KqAzI429HoE2RNDuwhzhZlfyitrPswIttw
pQdxeRRSJtBbMAjO++EgM4YBY2i67rPfHjwT+idOo8WVQPz8nvw7GT4rm49/Ydty9kZg4l5MljDN
WFPLnB+DQhnOcVJW/wssiXz2/d74vLBJZJgsMvsBzVGCqFxU/sz9WT+SF2Mc+PqNQZeFr3l2jjdd
7U3Tgz4MTefTr52hSeiDMV3jfpr67xof4Tek5eJRAXgIqHYlPaLDQTLvXYQiRVg1fipCoTl1fUxq
IaZQd9M83SeZ167U2nprOpQaTWxqChn40yql3BiZ5aQ1od6tOg0+zU7m0LW7lavC8mbvaMhKFTvd
mctbZ/HWL+soEKudzKG68cpZfcQnDzihLNGrjhx4Hg+t0DHGy00dYnvJXh0jL59VGaksyLO9VEXy
HmgVvinS6vuHTGbrd1fOKW6GdpGD1+k7FMggMWlw/td1LHYL3p5o1zad9ris/NmwrGx6Xsrq/D+J
Q81mL2UKmqbvDf9XEyikoUQizI+Sadt7CwWPJgRQkRT4MQSt2smt87bjSxbP2DU4X8WcclHpjVuj
yDy3aoFDZRdffb8bN5SeN2hk6X5/L3SQfXuludS8WicYnzS6qmZI7jEcBDiLNgoyrbb2+SjR2skT
IR4t5WHUKgzJAneDLcfI4laUIVyAqdk1iPBwYPOBWpajY6MRVIHxvjfn5IfRNH9Ub5qfsdKmwaqa
LHuvW6o/rIveHcRMmyHM8cB5tAuvft+VcnrCx7J+7tCUs47Imhq34ygwAbfdJL+Rbj/+h3+P1Rxc
Zx2w+Q0qGrtlMMiHNB3xbagLC1XqyvfJnWyt7I07fy6a22p0zOJYi4xqo1LdMh8zx5x++YstZTR3
a/esT2twk3m9/O2m62yGEi47eNahlj8cf2nZjclYP1ZyGm4T0+p/Z7LAX8wNKh+IorPqv+rV0O5l
m1Z4cs5yud98fr8NRtEd6Y1yw1F6b5zdhhnPcBnvmp900aktaHnnxdST1XAE/at/qCwNiUPhBMM3
vemKn126rA/F2K4/FMoBnxaMTNawL2wQzSsLHOJyW6PAKfJpn+dufdvapfHU5f2Avyw8m88+52AN
h14fKraD6cTmsig/Umqq7kXqNo/BYOH+nIluKsLOdto2Gua1fVBloeMVOdreYwW9adxrWp5ohNJN
at8MlZN9CYxaPXVCT36g0OY/CgWxBidPr1x3hW9qz8Mw6ktYt7JRkalNVhOxkU31caG380k4rpdG
TZKXbbQypfLo99Y436cZYMVd3ajxXpTSfl4bE3jv3Ne4pJVgVv7MuG03YQvbqr9JS2mIx8oWxnCv
zMb8iZnA9OSAS8t3xtIhI+AZqZ6Ghsgy+WEabP0RbedhA7Zowdee9pkT0a7zjcicZomzQ67WLFq8
Jqjfl6I3Wp5xVWG6XsxLd4+d8PAhKwS/b5wEt9RcDh43St1oGGXrNXrnqA4QbKhcuOHgtDBKeF5l
BDVI7XWnCFbkEKu1Q39qlZ8RyKEmKEvncXE19xdSwqXOk295T+WUNr/LzmYf5POIW4ZR4aEYEsoP
+d3Q5PnvckpU+intW+NJn3073zspfKqwNBB7uDP6GUtjMXTiHmWijkhTFvoULoNfZhEtxiGPFMIt
P00wy0vI1Wf+AMu4ph9zxxDlPsEWOAgXze7Ba+Wiejcb4Ak/bBrC+tEQPch92fdeHrZFWv4HICNI
wkw4c4aTb+H/4bFXHbtyWm76keQy0t16TaKUi+w/Y1LjfPCmUQM8BFWq+TUnDvLETqK+lYZW5Lux
cLomDJgYiY2ZtD8GSObAU+H97WDkB3/KvqQRIqxcNFHSzkqFyeD0Thh0GWyGAZ1uEXpLH7gY5dXZ
FLZzwztg5RqSQBbqATe21w0yZFOyH8WoWzeWI9sB9Hrtf83Wfo5MWB4yUnqq3VV+PX2Ftut97nW1
fgGNovnvFzPQvul6VRaHeTaH7GCBexoireiCNaxNiTM8polc9OlcJs846wagj0bBzTwkJRjmBT7u
ZwyE/e9FN6z3VbrypvSq4IHIEAEkhZyHpH1yl0VUN12mjPq+zoGh7MyinN+PcoYKMjZa8RWOS/Il
B48e26nTw3pJ0ccPQRUb38xcBHet1HiGNIlzLo4vWrrPAe7Ehup0C3j6MNs7FPcQbo6mrm7zeMyy
Vt1ocJPlPecba5rJyGbnXdmPSxBC3y3wX0JcIwhzrfa/rdXkz1Fjrx1h85r4Nzh9ph+H2pKYqaHd
3+zdEhwLpP82xSa8F24WDRrGzWELaYcTnMra34EkqNnZJQ7oR38sNieHnOdpr/V1n7/HbhoQTBrU
Y7EfmJPJh2zLOfKXYv2UOhAliOl7u4gyHFkRQM+H5V2VWQKgOLDZYrfp+xShKIziP4xQcfMttDqH
Q9atBoG7P7gBZzNpn1evlN1xUYlWH8CY8tILiddDhB3JehMktHTf1zSZqrDxC8N6tJNa64g2qi6/
DdpOvxFUpQ+d72bZjv+aIN060Ko/9rPX6aCO+ul3Y3TFfTqMSRk6KbyVaCQkHshTU/brVKqyj/B+
RLwOGz9HRZq0zWdpz11A7a9d7zEsB5FkDcHqHhE3bd6LfpLNp6ynHIWUsIkwvpFIjbyGz9SHyTqB
iqIZUD5kgcImxZssjURnyr93WVo8wAS23EhHIwZfBpG5VTRltnyE6iH1Hc2WDA/Z1Fg1CsWT4cOD
MacbxL3tLqKlbf0HU3Ww96OHXcNxbpbWD1PPbm56p9kMk4lQ3tXGWD8HlM5xcKjtlfOWeu59UNoF
f7klL95Jv8t+Wppr/2d7Gt0ebjRN/zTxqWbWI9eWvUUkRrC1YsUVtUuZpGHCxRSEzbStYpM0gRVB
3pn+YGg9/Zc4tuzDdmvNh0ADsdssXH/e5brsP85+Afmc8nf1vbW1dN6LvPAgdjfBvNwIXPe+LOSK
M0izxMm+J25fq3tvoaEbzkHFaUMop6WGQjIYpn5pP61JniAmoTys5BHAbuXeDvBJ3NHCyj6qMih/
LsB+4EFk07sGcOWPMoW5haCoxF55zYtPyergYF3nyqJvksxjEyZT63zN7BKAReIMmhlq1WC8G/Mx
laHWo6q264d8k/4vl/GW6oickDXLG+uwZpvkYUfI0od2PZUgCnQjdXYulmFfqj4oh9ulrpdfxEbY
eU+4+t3VRWqQI2+IDJyFhuIBfYVxCOe2ssoQdq4yIDA1y58VuYI81GjrNrt8xCIdR2zPHcK6d9NH
vCGzAkmhVDuO7mz5e0qJTuzUPU8q0lNzG83FMN9WusQ8RHdLfD3GLpP7CfOiOoJoJJudniTqfZkG
S7nnr6kvChpp9zEoBIFdMyD9FKlCYzvbg0Ba1m9m7FtVNW04QM1pAKD7ybfMDsw8hKGGwmOSp/bH
fgymd+nc5n0IR4+iDE9qb4dZY5Q04SdR/IGOL+SukKZxl40AlnZJZSUcl2UgYNC0FoFI2MLTd3Ar
g006r9cfTHvi7ytErpDRqUsOWp2bKn+0BC3NCGsNpYVAQiTyJumsxE1b+RkebUHuf3et3PFC1NIX
9B3Ukv8wXK3pAQJ0AQYgNi5IoS1RpI88axJ97Ah7+lDOC/l4yVNCfSWVwWPVras8VKR9co+OX/27
nml47yyVB80tckfyeTGKpt1VGcZCP5dhbeyj1Wc8omnnV20kM6THwmD2hQprzcVSCh0KWtD1THoe
8uQ6JtdvjwexVY8f0UJakn2VtdmTQ/zTHkU1afPjYJTBj3oI0j+4opbfDEdw4pZ5QeU+Tb3PWaGS
X66cgmMRwBbaZ5lPti5mPsj9PJULblUZytC7vnNtFEiznHsOpFOiR3PZr1CKahYZ8+VJOfsUfhZo
BKp93b5FCCLdTdXitg+jSSkzIh+c7ql6bgqRo7t8tnHBam8T1MLVu1VN08OkvA3i01kcYZeX7oPj
954K50UzUsAGMkv+2H7JzAt9nd+nWtkNZHUI4oVWgQwJlgVO9pkbnJ41pwEPnMmorCF0Z8P9PSaG
OBL1J2qXLov2xVOWX7xDmgWLharrxwczUVyDGmWrT2bWe8GxB02e3bR2Y37GB85+b8nA6f94YLnM
Xan1CM/VRV5/rrWe3ZVBC7T2KsOWmhApaf9odUNpU8kGElQDCpmfBFjX3WtIHslb5A7cZofIXGZ9
qDzhfoO3v0xRSzSchKQ//vNSsexhSjHzi9f03pNTpIUeBrW/PGepvxpRVtJYUMFcUmzRVmJ+rUuk
QKBD736AodHftb4+5Lt1MfQfXl93v1pVSqSRzcV570gXgmlgLhs9m3guiTrPrX/6pA7vwfgQJELb
mdLQrbskvVkhbNz0g+n3UWOuw3/z5niGcYxIilttSKx0b2FZoe8cpDgGCKP1YF2p2p71D7faCMgv
KISAEzdMxlbV/qdqr+FkkIyyteKV/++ubqd2q58vlGOUWMt5H9hV5xCtDUHOxsmxc3+9ELLVXk7K
IDQQKe6iFkkp26CDcDo+BRgU9BrAyq4r26hAYDgSqT78VmtbvVE8YpsrNSDwgn8RxYhinI6V9qLG
Iq7RY1061idUEhzUVRz3hjN1TZ3yrBmwDYXYObMC5Itv4wvU4FaVqQA3x0NrfZDmXL+jdpHvAW8a
38egvlLlvjgaFMitR+9QJzyrHNpAr/s2dYw4ac2Hat5MqBbqpC21l6Nsl+fXP5nxcjgUgYBD6lSh
afydO/8M3eB285DPMVa6ZrlzRpFqh7mbygN8ab3YaUOa0obW+opgwnNHGWncuc9ZZVtfDcJYFY6J
W+n30s9SUHjdqr4aLg5NYVanyTWiwMsNBgBk22Ob3S9g0bO1Ef4yY0U2rXx02PELSVs0JzMl6Ekz
39Zn46MjlE6Zn3IewAL6DWf7y9esbGtIxQj6GftZm5ud44/Wh9eX/6zP9ncUvB9cdjFTwjnjdJQs
8Ypm0eQSuzBO7xaAcg+T3TSho5nyCQMmYzf06pq28stKLbrsWLdASQDeBN7gdFAoBEYv2naJ+0U3
osSYxiig7LF7fWqXRgEWR1HUoZsHF+t0FD+p/ZVS8xJPnt8QQgb2jcjWt0EK/q6fpaPxs916QDDO
pjJuSm123i8xj4Eeo9CQ7SdIE88YTIyH1+dzYe/RmsMwfFMGQenwbKhu0ftCkGXFKIVmN06zqiff
xV9ntOgOXqkoXxprExViD9LvR9bsdO3WsfNyRIXWeCDj3OEASImrXes9QxVXpnXh/MPa4YKDUwQH
+typO2k8Y0xdPI46ygTmMFDvxeQ50YyE6pBtXNkUl/Y7GBAA2JwsPtzZxCRPb+3VKFzxYi5YE80I
N4LRTd63ekF1fO0rJBfm6couubQV/x317K3Q/cIj1Ra4m6ER9VSb3VPQp93Pt+8Peitsws0s7kX7
n55XMhDCG3iYLOrGdDpxTHot+b7M6/jf60NdnM8m0hTggfHSa2fpc6umomLEpmZMhMmOEyXJtF65
AS/tjM38YNM7A298/q3Ac5f14uHcKSdd7NfBSW8LKt95tBlmTGFnLqjMv3FidJ3puQJygb9JV/Ts
Q5llQmyS4gNj5KI/VgPlykB2xpVL98XybaPA9wWaD1oDwu/p6ertOQNEHdB1rUR2MMTURQTw5dtw
qn/7yNsn4hwTPMD/Oh0Ff526KbdRVIa1Tma0MhSyGP8/o9g+wAFeRgCf24H7J+TzU3/w2sax496Y
u31VtTrWL25z++bvgsIz4DcY9cAhzmVbHOL40loNL85Bde/cshTRVAXVlbmc4z+2JQNODPoIcKcO
7ODszbWFPwc0jbx4qh3zkyUFjprtGhCc283R8dGRz1bYGrWyzX1Q5f6xk0lyXApg6W+cLxcvuH4Q
tHSS6Zue/RAlCjn06E3GhotpeTdMX0yvT67chS+24TbIFirz+P8lL5x+ujIRTZfibxh3CPZHlEO1
MPNwR399KpeeEtBPxMoETjan+XSUpW4q2iCGEWudTgZNY2FH1Jnu3dxprjwlly53fLO4mPAW5jk+
G8q0KZ8CV+EGNExqn6Crb/XEWu5KmHAPzNSnsiuWebpyaWxvxmnWweptMKW/5jYEsaczNBuu/l5h
7uqXhosSmlRHqqMBKZaskjF0VF59qc21NqPaIEW6MvqFSQPZJdAJLNTc0RM5HR1LwCxPoHPGRlr0
31OEnu2DOY/pQQdFkUdSCr2KWtvtroz7N944mzbuABwZLhkTatbZHm2lgfeC0U+xma3VUy4zNPTy
Nsnz/WxYnX6sx777JpAsmcnEshIaQjA2H22nRkVJWza2a+GmUPKyoBY3CAw6dO4tu0WQxwmWr+it
IOE1+caQ7Xrb7h8r4Kjfi9x0fyKUQC9tqZemCGUxpcl912QIVKU+7cWdPeoV8j3dsnwxta66GwvK
HLsVDusSWSKxf+qpctQ92Ig2DS0M1pbQmnT5TAlXy3eVPqlvwOhJUKkPm/ZOpgtlsTXN0JhLSnCp
kS6X4Z1o5mUGV+xl39A2ojTk+BlCyfVkoYVnd5QSK/LTeUdPK/3mGdVQHRKMb9CHxKH+czY1IxVu
puuGk1JINlp2/72f7OzGFxthBoG0GqWvOfF2K03w+4qNo8UIb5jlfTdpwa9ZS6z7FpEYL+oTbfqM
UIV0D/lKFA2NzWnvCIhxA1tQw83xE2jtr0GXUwsyx9J4tkwhhluTJl0SqdpoP4rSF0Wo46Lys+wt
TxyNxqaI5etYkoRta6jPvFT+JyxRhuLeX+rWoJwu1INaytbYjxo09z0dcssKB1qE14woLtxTxDQO
GSlEThyDzgLffKhok1oQpQu2xCHvlXxSS88WeP2iunSQWMtg8xPgEjnHXfmphqwZ90PczhPlOUgA
R0Siqg+imeS9XnuAGVBcvxLjXEp/2c8eLDIAX6Cvz46vVRl0V7Npjiv4ubeLCqpDW8jul6XMdt+P
fRlBrtH3vrSWe7qd/gEVxPQmsGrnY90LhaBWi0qArxstytZrs7PdSfv9+sL81d08O+ncLmCzIdvQ
CTzXRPL0tK3ssptj0FntN11bzPfLkqY/NXOQ0Trlvwpr1qKEpkfM1kv3s7LH94FIgtsR+yHaPL5L
j02vozRtzOPrP25bnxe/DTIlPwvcK8C+0+uvzz0e7ZwEFvCI8VCq1vyU6uYmhaAPXzMraL++ebwN
yoRPDwEPeiVnt56aQa5prUko31aYjpp1YIHbUMk7OuhTA/4sTa+AvC88oBTTCOwRi9oEJc5G5EZx
epJlI7aT4XdZ+jXwtarbCa8u3lz5MdmIIOQ3KtfGmT5dS90UPZ/ZsGNzNHxoQiUpWDPPd2JthtAD
JXNlvJcgT4JsCj9bdYuMFrDa6YDOmJLU0j6IHROYQ4vey4+21an8alR9QrvXjENrpLZHG6jw3mFL
V93prVX/zLpZPgOaa+hMaFdp9Rs16WxLgYeE0IbeLRXfc9Ks0oGMOJNnxxR1WOxsKPcudlD/BUU/
f7O81vgyg5akI12LB5yvBoT5ewe4SGPVt76y5PsuWYvy7WEUXx9o4WYbCTThbKmaqZOYtGVOXE6k
rLKmjO4Z+RzSQr5GAL+w4TadX+SXYILhdb7dx/+E9MzcGnnj7LhLrF+6U7k3Y+A82/3cX4nqL5xd
dCa3MhdTw2LybE7BnPpFiQJpvOar+bVol/reNMt9Drp2v1ZGcuXoXpjXXzz+VrrbErCzebUodVsT
DLrYn6nbZYLuGzIpK51Mvb+SSVwait3DDtrgl2j0nC5hmtgCgmmt4nGh5y762aFnNWX73kiu1U+2
X326Wy2iXVIFiyrxhv0/HSoft3VL8fhA4tGJJe2IXd6N8so1+/Jx5CvpZJKUuaCanpuHz5NToESV
LzHwjOCDTp3kKYVl+wUirf0t03X3qfUn2q2vX7YXR4U76G47hMh+O6n/7ERjrTMr1T0VVwj6YzS3
6v2XEc3h746sxffCa+ubdSlgIL8+7IUlReMVMjen7a+tw+mw2IdnTq+mkZJ07++NoUXkRshreNWX
ux94Lm/+JjewMefNs1F8hedWMqD+B2F839EAp6VKq/iJ28T+pJLkmlL4y01poerKHUKdja95rkGd
TsbCQzJPsQeC6tgMc3ADU6Q/BLNovr15BdHZgtOFnA7PyfltFTijY2vSHOJ+FfrRwYImUrNr37w+
yoUVpIjCMMBw/7pxn67g3ICUlHW5xmvWG58cew4OlTnlx8LGgHZdW6Dqbx9wUz7aGBmUCc7Z/ksD
I6Vo/CXGGDmTIaUP/ZjYMtlpS+XethmIiNcHvLATsUmmTk6Zbfvn7ACgF2VoOWKzcStU+mQU03I3
5a1/5R6+ABbfBJ0YBaYFx+2cRzY3zkgD2FpoMCl48mRFH/URLlmQ1UaUzqt9NPPMPGyGuHepCfOr
15M3WpBut8oGDqfkQS8Nq/Czx2BCC9KttHmNJ66D28Xz9N0iEKPOgK6/fVXJFwJM7bC+ADB+djtb
QWp4ClRqnAyN9qmepkcCU3nltfnrCnZ2McNg2ZTAuEQgE51FU4HKU1I1d4nTfmqOi97mjxXgibve
98sPjgS0t86oA3j+rIF2Tpzd3LQmsirVeDPTfZ7CDK3OuxZkLZq4VvDVbEt1oyxdfkxaOvlLUaG8
srlXV42ZXqGSXYjMENeAUEisi1Ay9NbToyXafEXLt1RQXWa697jQqyYCNFz8hkEOyxwOEWiMpkh0
9TBJMGhHaGHGf4ZMU/+Wkk/Sx60qgI6YvnKnx9dPxYVz77i8RETFJDbIxZ3+uMnF/6NY7QUyrIs6
lZt3R2sC9JR7yCQWiWdeicAvJEBbw2UT82NzMuTZgKgKw020qiUWHfg0BIdQUQLJTufda+f2o1n0
AK5lGXQfFj/3UqhI/+PsPHbcRrYw/EQEmMOWpNQtdnK2xxvC9tjMmcX09Pcrr0aU0ELfTc9iAJdI
Vp064Q9zc2fExdw8Dmms/VRAmvxmAg+ccl1m79vozLQC3v5SyKZgwhMQ0TfdhQqgVCZ3lrei25t5
vj4lma8t66dVFP1BT7UmePNycqLhYkRE9wkJs/NvgNWQaqcgnx70zeyQqkdMu0vi7MnwcvWDVuvz
jfWuXF50EdFCwEJBSpnJ//+fVCCZewE8Kl8ftGWpAt1Z1rBOsiYApXjLeufKUpJ2CIWS0QPJ7u7R
nFwxlyFdzQfMEVsSUacDMN1PJ6We0xtPdSW+M9InsENsgvO6pznOaqy3faybD25X/Bg2pBKYvHr6
z9e/1dVV/vKe6XCjULXbvnC47Dg1KbO0Vhf3Bq2Mp7HvjU+vr3L52vinXTlIlhhY8+8h+s8XghJQ
5cBgjQdcgArgKgkcLIlVNuLSvdE1uXwg3ILAmkB2+StEuHsgtR0tgQWa/lA3GSwGhrDokffdDdqS
x5Y6D+CMI+XBl0IWkox3vuXsVZ1Msbga7P72q5umTzBqn/GqGegNIvBVrk7rj/otkvqVZyOzoDnI
bS/zz93lZNWbspToMz/UZdyE/TKs4TzZavj6x5K/ffdsNorZFN+SqMYteP5sJmisrNYYWceLmdNL
aKPMNmbUtfSSjo52yF33rbM15lzEToAlXIkE7j1gZs5JGvSi8E5t5s1PdH1FWCEneONE7T+aXMWj
fwGoBNwEH+78wRIg6rmmY/9YLcUG3tLO+x86xMSXWtcHesvKZr80el6fTOCXNC3HW5zKi6uTX8D2
d2T/AKkGff8BseA261op45PT2LkAm2XAS03WyjwhwA7ydUiWOxfe1NMo5vqThvdmQQtVs7+A9Z0h
jgjnpYfvc+ODkxfvPvnf30V2J1VcbTouu3yksZUMxUktPsWtUD5a8L1Gf6Lmi/1c24QROCip9JFT
mQgwlXjmwesYCizTXSE6KGO1BsWzHBJMIYH+mmk4jmaGztUi2oJbfrTGIFH0yg5r9Et+FF7qfVTy
efHuNpR4I620mHIK8OGtn6dMBuAmecpTKtEvgQXcsvNhd6hwM4T9o7Q0u0SePHNtaIqmiO/JJ9QT
xBTTO6qJk+twUgEu3MeGozwtQxIDr3VIn0DTrs1nXAQ83Rf5FgMCVlNILhOqVKG6KFoKuDHfyqCI
XSfUjHxoQkPxLHhp6tpqpyq3yvusM9IPfSe0963Zime9tOEGLWbhBkPTFr9bjY4VXfsNo4WsRPzn
ELdKaYalNzQWPavegmCRCQ9cQZsVH1szBtq4dWPj+ZWeER1hzgjZ4x3nyEGBuMBBRENQHxKIo36y
qzybHt0tM7JAH8z5c5p1VhFUrakj95602T/KkInMd0pd++FaQ/1kJDBdgPjrWKtNbtVr1KqdvUCc
X7ffVlIaT3VatMjG4Ibyp4M4AGa8saanTt+0Mmjstn4YSqUugNlinxKM+YgxFy5jbuDVa/4N6GT7
ebPW+HsbixTqXqKURx3CRXwsW+qRIB6MOsXhIXENv3AhvrVmogkkq4EihGg5r/84m2H9i1vUSriM
p8UM7HIGnZw5+nL0pjqefAgWcAUYppTvyxTwYzEa3ruhwA/9sFi68rNRY2/y4bkYEEGmtPw8jJC9
fUOM6xAsTaINvgskrgg1yE8v/djm/y7AIb6ZnoCrZ8Rzb4XNomLTPXqKiI/jZiKg6IqxmwJNqNt3
5G8QzwTf3f/UoEYixdtmy+cKIBgaZ3ICFsaLs31fkaXLfa8cyooMi9QZtzSPTmWXTvp8pOA0SpoU
SvKOXHFjzqlhQHnom6pMA2EUzZNwi+bTYi4WXMd43SBJxEo2BUpaDz8SsUD+G4qpfNet/QZrs9fS
f61GaNYBdLgRB0Y/9/+WyKdooTObxm9w5s1yp2lK/ZDiflcfMm/ofxdVlfwZkkI6AGAa3Pharmhf
czNuvlutV32suZ3TYKhL/Xmp6vkbTLHx0zgx/IG9mBeSrgcGichQ5C0JvrVAfOs5E5ycper9rJnn
j6Pp6o85AIret9YBPmu7Osp2cPgSU+BWSW4ctaFTNt9YGoCXCiyBL2aWlX/mwlzEAWi3+tx51VoH
g2s235K4qzufBpnbn7CTdn+6neM+m2YZf2QKCOmGtpcB73NZxBAaRleIIGmXOce9uisSRh7AvB4x
S8R0IgGJ/Kyq86KEauvpLzi0EOaytHf+cWJlnQ6VohUvotfi7dBMxlTgYZW2S8jXhGKveLX9FDMj
+mebjF8zCPKWV1b7W2FJFTv21Q96TkserHqdDP6Awv+7TK2Sz5TnExBztdEVH2eDJjkqwOfrR6tL
sncwDhIYByKuOh+wMl3rDhnWb32p6r+nycv7Qx83ycc1k1yf0ahEArdpTb5CTqCeWZsUKFRqKorp
C+GxXSrNzV+UVEHMMLPH5LPVZlYLvTQzAf6WffI1MdPhnVawacI687BArDxRfhNx5p1GAvB4mCqC
mq/Z0C4be3EgoihZ2/ilVXafX88z9qUaZ4Asmr6CrBVovO4unR6aV4VFLzRRd3tcvdL+Mthpc0wN
XZxqLXVudIT2ac3f5bA1lwqpUjthd/svYtaNJIaVqoH4fcH3OX4sezP+VFChh8i+mtDbM+NW62Kf
sv1dFS6wJ1n/QG12tUmurTMVuaFFzqaNUQfF6ygg+t4o8K6tgjYOuZPs0TAKPc9slq5pBlUptUhp
Y+jFec1+0IryRmq9z+LlswB/smWBjZzvX/r7f7L4vDRdFBwWPhjw5ofU07eAeAp+cgTz8ta9wWFG
NRdkCGU1BijnD5SmCDJK9Y+T3Vvr3ayk4vuYVfWvjob8c58W+Z/X17vcHIwIQYWQCMH2ZJp2vt5c
mQJqs4acBJzSn5UzDndQEJonC8qM4a9jjzjjDKL4Rhlx+d2AGkrUsGw5YeCpny/r6fOGNObonayc
6GAo+fI9LdbsRo13+d1YBfQksZlKha94vkoVw65a1BwpS1ymIF44np9OcCXVPL9V+l99oP8stXuP
jH+rqqB5fbKbbQ1LiePRjPKWt+8FGEvmq8jRSEEDmhqMXM+fKGkLrcrwmjrZJfAVXwX59bTw4oRP
7JOai61qZUGz0qDyS7PnmnALqEIBwvTmC2jxtrpRWlx5bgfQN2eDjiygrF3NxB2vNq6XeKcMBvfJ
XV3tfdnUyo1j/ncb/rc047kZKzMSkI6pwGJ30YSmoYaJ/OicvG0EzxLjJZEdyzXDEyrrtCxcLHt+
3481xBSrstFWJ4s0XgwVMCt9kSL52YA2jQPVtHCIxpvaQCelQ40AIBJsmJNWmsvbd7j03aXo+tvu
/Ft5/CdmQDI2UlyL3JPSVWaozasTriMMwNeP7+XrZyRNWYeOCBUr2/x8P2S0Q7l8W+u0Ndkc4FOX
BVmrxzc+8kUvXAZALg4EJaFaAAHcXSHIEMSW2xd6VELafjZUJXvoALZ9LlqH0jhLkijxLIhX5N73
ejJ14YTm7Y3B+OVhpukKAom6HGN7gv35oxZ4ofSy/RmJGgZN7q3xv0NWJcFsKdW319/qlXIVJANX
JcWyHDXsNQwLNUeWdV3VyCpUzhBususzZsmmPzsx6Klxiu+VNsuPuuZUUYH29+Ni63WAzkn94nVF
8+wYjfv79R8lj/b5EaDvwq3AO4AmcFGq1viLKKnTq5HeieWkdiUgI6f3Qi9u6UXr8FNfX+/K+4Zm
Sc+P2Mnxs3Yn20Z9UCgwuRGqrdDQ9yrTH9ctPxDobrVpLwA/7Cx4OQwzaZVZXLS76ImfijCxEV0i
TemLB6/rEFGLde9OX9hpIGmzYF3z6gBAY32yJ1BeMV7ryE4M86cEo4iw3yxq6jnJPzViMAOIid6t
IyC3+O71E33gZ9D8pG24l/Qd81Qp4YOMEfUmXNXFPExt+VER2h8FvRAXgxarXz43KZxHZdSeFMwB
D69/kMuzjnsCc1+E37FqBCR9fgDqFJjgmFpz1JYQ+x0Hxt8Sg6h8fZUr2+xvrxJNV5qiF2QAsK5L
vhndEm1mLN6Zxta+JzvWgn5psmOxbsuN3OraU8nOEHZgprxGdp8eYF0CztFYoiYvlE86zEOYtsVb
Vcpk6CI6AmFmDEL7SW72/0TjTcvb1lpMugv2Jk6j1U3Hvh3Ex9ff3ZVnQV+VMTLFL8i1/RcSKAjp
C4qnkeXVVgi30gkauMdv3wesItEN4Nhl4/D8WVQDz8Y85gtVjS0Cuxjb46A1b8XWINBNp445oCPP
JHDW81WawVJyHIdE1KGuE6LBo945mVkHgp7JjUhz+dqAFkmekJyq8We3sauyyaVshB7FIqmjFfap
XwkrvbHRLuMZAC6p7cYtApBrDxlDPWbOCkcYUUs++jRpXXK3mJ2467DZunvrPmApTMHputL9h+Z6
/u6wbR085EmMSJ9SO5z0pg6QAL+FyLg8qayi6zTiJXwBcbzzVQxzid1pZZWy1+wF8aAle8kcrQ4w
cOt80TfZ0+uPdeVaZEUH8W3k/uSYcbfzTL1bh3jlQzl04V66eSgf6rRZT0kD/GptUP1D40XBF6PI
Xjr0xn9P1UrHENL/d3UWxYM1l/mHG79JXvvncZnXjBAGtBEk3y+uxXwlIq7roEdDnVrvaiZ7j6na
j3dWIttjTuvah77rlnDWe/s9nj1tYNZ6noalYaANpY7a/NwqffstmVL9OauN4qNhLI6P5O4Q9mp5
i4179ecC67PkFJw3uctiHKXwlgXJxqiwkiQUo9H/w23nvoNfad/puWUHgyKx6UpzCzJ5bbuARWD0
DlSJRsBuUw6mNTcj+qQR+bHj+mR7eZSXeu+jyGE+ld3UvH/901xfUFqCMw1lSLzbLa27ATrPXD2a
k1k9lYqi+CoX/deCztnRQDLu8+vrXQsjDIhocZAf4TCwe8BuxaZeGJMerSgovkyxpx1NL7t1CK6E
EaIU+SfpNnfxvqZEGhC5JLsyojzlqqrGPj2ChaKVPHtvvk1kqAJqIP8DvmOXdNvYWVQI9eoRGkRl
VCo0zqt8uoU3vfLWJJ2MZSBSwxDZbUirrdoxVtGlsDq7OqZZk0ceSlP3r3+bK3uBJgJYAUbIBJAL
QobXpHHNDC2i3WQ+UMKWaI609n2N+hzKad14Q/fwylc6W293e81dvSXWSIutqcbxkCfmGmgKOgZC
YJHx+qNde4GSioevBSUwYs3nYRht8xyLulSLaDAuQerqUwAZ4Japw7UHIj3GRwtMN2Cr3WdaaJqS
UlZatFRVBo58msjNxumuztu3Dlu5+fEygchNXU+OsU/Gc6Q51gziUjSPYx+qCJf4eYPS2Ouv7S84
YRe4OUOSxM2GgNJlnL+3Ho574Q6qGqlYY9uhihT9Dxp9wxAQ6LujPWLQHfRIm/xTdW1h0dezFZS3
cP3UA5rb6jMdP0sq1czJ6utauSIuCSNgCZDgc08iKbsuHDO3+mVulfJLcqOQG4lbCRGeDf4hDEWV
kIKGaQC+2pt4e1IjsyayKJhz1G27aDS3IoUibblRYQo3HNcpZfwz3xJcuHKuODFy28nKhMbQ+Us0
zdbY1MLwIkVZUXVkDkV497pgxan1WLVxfiMFuLINYQJSgBMRGGXsUWJ2o5gt4G8nWggqR3VQprvZ
TtVgHmzjRsi4tpTEipG3Axommz5/tIz5/myZmRul/WAcZ8YZvsmU7xhb1Z/Xt+KVlfhOplQw4OKg
x3G+EpyBZZpHz4jQ4YI6JBDl5U5WHjfNFae3L4VytxyD0/ykvNotleRr6zH7i9S5Hr/Xg+r5McSo
73mTOW/fgH+FOKARSC2DPSkjURxbVdLSicRQ5sxTde8wUibfgIFdiX4uWRdTO9AFME52p3gaMQ7s
k06N6qF2jjbalQhNon735tcmByWOzHIZ0+/lN8ZhtjdTHdSoANIVmZpSHMqsNe+SdhsPry915UTh
cU5/VTY9XBCY51/IK+HDQVNWo7GsinuPmeLBQyLhUGsTou6F/eP15eRFdB4FXao46WBBiOBU7ZL4
Ua90pXGGhrZCPR3BHBSnWVeTQ6OoDH8J0guyXHRCXl/1csdDnAFGA8wKTA28nfOHLKTpQ858MapN
uznEqtl9qSuj+uogVXZjqcsNIl1HKLt4Siag+/rem/WBsWBbRSNFKwlvyzB0QGj39Qe6WIUEBmUG
KerM7chOPH8gS9+sQaz2FrXxJqCDleODNfS3WmKXq5DyMWlCO4NncvenF1/5mvFmF0exA9ERmn+N
Ctpq3tiBMgacbQmpZgNgjOQS5wIe6vxZDD3HpzbvvahroBBm3tpnvpvbVgjxvzz0aHyWvqHW1ZOd
GfaNIvli97M2sDvqZDBkVCm7nD2WioVWU8XRmqHXViVe79ta/1XXrU/LqH14/aNd7MK/C0HccRC7
4EF3H21dhk6sxuJGDipSLyrCYu9QW8+PKCj2N+6tK18OhTqSDHQ76Ojq+vk7xekV90+4a1EMctrv
M2UMTChxN77ctQciEWRAyPBdaoScr4LwM6E4tryoKOLl1BPpH5HU7MPZqqcbCe7fm323S2C3mGCB
5Ae7mOrOW27PEyL0kbamy32XIAQqVq18HHU7+YPgun2PUkOJmoJuPyJNJmVePe+Dk4o8cPWieolH
zzrVVpFGjBc3y0dwCx1CBK5TAA51f3zzp2aWSZNH9pKZNu72FZihGpNmx4kUV1nvLa1rI4Pf883t
5+3/WIoprcUOtuXoZXfFLkOPWl/f8RGg8YdJNTv3gHbwO3TTW0wEWAAXZ1V6X8nuA31rw93vK5xF
UjASJhFhdiZckvtGHUE6bzNakqrEHtSLFWtUOKDBj9yjMIrntu8dlPsa/ddS9PNXe5lKw2/ttc7v
8jhO62DEsNDzNyWzPsT5UDHBgso9+wq4oa8pMnGP8OqNmpxyjeNIS5UCRHmcxmOI9La1BdbIdY24
bOp8XqDEvbcXTLkkabF5Ia6tCHwvXfVRH12a53WTZv4CgP5ZSRMNEJPa2kCm9KonXUX24w9AvPZb
3PZZH9L8sQB5LYn+rKVT/WJuyvhoVl7xzyg0rfA1JE+QTa47KwmVLJm+2DMtAHQNx/kr86P2va04
9ffW7c2KqJY4f7Kk6vLDzFxH/9R6WlOHcIvVJijzdbxn1j/8rj139MA0ewo+XwBbytNSr+YYyTnI
y9xYgxOWaDkkfoUVRhsMXStY0Jxq1YczkCb3C7gYOFK4K/xxMkOBOlDmC+DYJqNDtkJ68Jt5cqej
ra79vWkXg4488mAYQZYtyvtNB6/v66ZiheBas/lodML6aqil+JQypgInmhhfDRTVMhBO/Vgd7TzT
ujDpLZSa3VwfV6jrnvpUAXxhKFx7o+57GB8Mvjc2mxsmuYXcqF0nxQekX+PhYAoOJGJ4xoBsuTrg
/yw6TF8CvGXi7dHpjOIfe9zAASrF1nyyczP7nFPO/Z5NuFggxmr9XweZry5MFbwBoUHbztExuvG5
wRFQ4hU7241Go+0AAU6G1x2S2m69A6hdQ32vWKVUu5hT9deiK2w4z4qRGy/IEYy7rkYUO3BqE1Kn
VRqQMoxUq6c3B1AaKwgsUVpIjMy+6WwhUQptTqsf0K1GqtZm25d+0bqY5ekGxh+vB6XLaTqYB7J+
CGAw6En4dmnQAoyQXn7VP2xjq39S101bEOOIY8dXSKj/1cGK/dY3LsHQ3XjhILrqFRZm0bvAlZoK
LYZbP+gynkjiItI0sKi5E/dXIpABQOkrQsq9W1h2KJhErqGIXftn49lFE7iLqjwoooT+sxa2Ep/o
+jrqo5mgn4jsuWZMvl5N9XJgPEhx7AwlKiYql2x+NNxM/5EteBgjE1GnP3rsYvo7PXXFF+Ck4mdR
zgaE9bUp0oOe9eXPbhpzlBmTIXmHnChyWgjnF+6HukEFfdgQs+Ye3bQqmgCVfu0oOOOHMonVnArK
6n5XpteBVwV4odxlamPkB+RD1eIwzS7YhKKv0JjolKJxIyMv8ncO7oSTTzPRvqumYcjDMk68Xyr9
rsQXm9N862ytEvCJO02EheV07zKt7r6X6Qr70YD/f4ca79oGJZYnCJ87RukdNgOVWX8ty6HwjVpV
4jvbLXhPc+71yz2eBSZc6Q7NUF9zK/dxaGLMGtxxNe4QngXbljZxjqRnQb0RkFeO+Qnx3vpLKxZM
pknDkHgVaYnedY3FswPSdxBNgNg+GtN0fpV3vVbZSdi6c7OEzdq4aUCnyPw10UFMkJdf0KLg9yv1
fbJwv/iDVfae38V51zxRiWLPXfUKkFM795bizkNE5N0irayCRXNrONhGp3xeFiwrQ29U3K8jX/I7
5gZpGiR2tg189rz/lKwOoZtaSUR0TkX3lCT9xPA6STrsGQz1Z+FN8xp5WZyMd7Vbt0ISq8b6NGnK
Bgq2oC99o7C/KHnontKpIMdEgQ7t+11+O2Yo6M9W0zwMY2ICmE2GLyRs5n0PnjdYcDg4Vvypb5yt
ywyQVXEFdnGyYmKyn80t49BOhWc1WJRk07Fmf3xAT7i9EcAu82e5iqzjyAYcUBnnGSDjByOuraGB
Ji9lQuglqC9L5ogjyJjpUWjjLUTQlYCBNSWpFQW4oVp7X/KyFktnq2n3gJja+gAWuHpIjM17GQqh
3vhuV5eSilPUxhIbscuhDXVBOgLt8Yd5shxacJgEbLnKJHrEYvT1QHh1KSa1niebWpa1W6qvWmRd
7K17gMqHLZLVBJva4KC7ggR4faUr2wK4AdwpRlqMtQy5Wf87GDbgvpdL1j50ljWdKntzsEeylbe2
fbho5FBC1vl/TXnPV0HId3Egy7EtciRve7qXvoYbS1hA173x6q49kByFIVJg2OD9d+mvpqt9PMVu
+7AKTYmWzHSfGtX+9vpb+9vWOa8+oEJKxAZpGMOkvfbY2JQM/8whfahjZaj8uqlkXmBo20c7xSYB
mD/NHH/ZrPyhK4YY6V6jTz8Vxqi1DOrqWb1fPK9GmaUxJ/WAkRo8Ch1vHHBbc1tGHbbYiH5jF2WQ
ftn5rzK25+9WoiZRWtGfZNioY5nz+kNdObsWiDo5oGDMeaGa0iNvMejzmj7gVDP+MtTU8J2trD4Y
4JpPawao7PX1rnwppMykBRQytXTBd5t82bxhsycrRekhH/1xFto3r/K8Gw2ma6ug8+nRHqGcpyI6
33ounmWSF5I91LmSHta5xFpLRaP69We5EtNR7IFjSfTDTmzfh9bGUZ2KdGQVzEOiTSMt0O3CRGF7
ndqjzlj6CyOFWzJqV55NsqbARDJSIiLtmo9YrmbKQkfwQXNqF9skY4NdkdHWu7Ez/oq8nG935nAe
7SvZF2HP76KEMFcz7t0xecDPoDN9bRqT7d6MOzEHiWalSWgVWW5+nG09+RbPQ2L4LtJmqH9vvfjS
WOX0NcEICrMNMW9PyMn3bpDNyWL6NaJS672nleRKdee2n8ZyjT1MPpjL+WKycZBCQN0XaiVh6duy
/EJwQqSBO2/uP0h6G99y6qsp0FNz/siIL3+yoQH+bjSqUV+ghfQJo1BsuTUGsYs/FsoI5NHDw9bX
inZuH5N02MawHpP8+5ZM9hBa1HsTqcjiVc9Ja2Vz2HQC3xOzdu0ksGP6hsHiJGMZ5k0x/WxEtdkh
Hgn6c6937sc17QY3VFexflrUAi7gQlKD5P+iJVVgwvLGwiUu8MAyYMuMhw4YdB1W9N+9J+F0ZUby
52nvm0TJvs5Wpb1T58mzj7gH5PcqpmyPRZu03r2HR4rjj2NmZf6kitI41F69jYHhNTyNMLXylzpg
ag+VxLX6h2zF4s0npatnHPBE8kKt2fwUa6PAgvAyXfMxS8AqfTVLm3hTZ1vq200vhMQWru/spUye
rWU0n/lJAwZXrQfRv65zkxiV8vqxTymQTHn9RF1EI3pqxCKajTaSrEyQzs9tx/gAI+UljxTTy++y
1Gj9udZNrADW+G4qb0GlLyGeUnFaToEBuekSjXe+Xtp0jTqgVBe5+eY8mK3XfwVbMf2KOwhHlVHq
B6NvCiwLYkUpfL5A8oPGdXWjrXV5ohmNSICClOMwkNc6/xVburlb3ib5A0LF4phP3fZI4XaLYXyZ
XtAMRDRTIpeRvd13izMrHTh4nR55rZcchhjrojE2Z3J6x37rZwSiYyIZxDUJp/RSzidPElToBiMa
0sT8VTmr+jxanDD4xhXu7Pb85fVt8xflsAtVbBY0ySgiAULsx9F5g82FglJ1ZJCJ3tPjpyUDpfak
tuxWq/Kaoz5o3V2HOcezktnrB8+q47DCQuVFi00qpaJqPuWiuYnxlBv2/IfJKS9gZTItsGv7TDWm
ayApjfnDkhvaly2ObY3riBTcLw3TKAMxIzl4yLYcq8zcFubBcSbq7EVTxLsb70jeebufQocBYBvp
EefL2e2yijnC5nR18mCUmc0Tp/H6hZm4+8cal+pXVZn6V/Di9RNmheYEV2zGLclRseLwHVUYP6kw
CQMezIX7eHK2X2WO8F8IF2QV4VQJvG9qVRtd1MG2yfn1+m+/PCCANFT6mhLzhLLx7ibCqXCjA7fF
UVHn7CLV7kL4L8aNC+/KKrweU/L94QxdFEtI61fojNRx5MYVsn9V/EtN7Dfa+dK1BpPJWA9IA2mX
tz+FLuj9DNsVN3JT7P9aI34RAyzOLfO+lnVzY055YVFJz1ny8FmG9jMjh11eXPBzVCQp4tNaNSX1
eNznQdNX1UueiPwPWralz5AzPjQ0LE4jZPpwEJb6ontrk/glvjfF8Y1fkiEjUY48GCI9r3gXcOFg
x4u3CuuUlguESJOo2891fCP+XHxJnpexKQmg5E0g73IeUIWSxrYnAK1X8OEO/YTedjYpt0SCr60C
Vlwqnkq1jX0jbe7aZBt5m5ERuyuadHESxLMmbgynLpJMYoeE8NIbxDTjQla5NcZEFW6b8CyjfjeX
ri4tZRLu4KoLs2QtD1ltDjcmR3+34VmwkKtS7MimHDFc3b3BJaUXaul9EmWg0vVx+ZwuXmDO7Tu4
vNHoIQPUzo9NPt+VS/vvhHa/kxRYygzPqdiee8sMNqM4jcI6IlR36odkPjQFFoytc6OckBt49zsJ
sIB2+In81D1FxqvwZrH6KY/Qc8tSGl6T9b1d7PLngnTC0YAw8H0kM8KwClfPGy/p4kKV78gBvI1G
OOPXPdYABIA87BwcuhTesd2y4mAqtLb7Ro/fv35sruRFnGQ4XcyTdDoeuwA4WHCgNhEn0ZQifOpg
qgULI68A9JrZl8zEWvDGe7226xAdQ3iCepoKYHdZxLHOIC9mTiYQVwRiZHq+uqpH+NqFj7dKVHXx
W10N/kIp/rPkbsvZDULJM+rAUZZV3/pK0w9rAamncJNb6cnlwUXUFRlTyhtqUGD45+Fh9QQbo154
m5u2nco4/j4NrbjB3LnEDUsddBIh8gxuFW7c81VE18+qa3VFlM/EWL8zU6Y8c+p2hFdN/I41r5wP
TINT29fHLJ99KI8mRb5SDrqfaTGixKTC9pNaAngKX99PV7YuxgASEk5QIRXYvetRU6URNceGYiI5
gEHxnijpmKuNdvn79aWuvGyKcHlpGwwb+Hv+GlYT3lRpbHlU1xVabNDtD2OX3+oIXl3FhigE5oL0
b9/oZBxpcOKdPLKGYg3NealfEnvU3kpvQ6ISzRo6TCZNM+rv82eZW1uLK6vOIyoyfIKdYWKgPls3
8pArh50ZN3xXbkiSEXVXBBHnRdordhGlpt09xalqP6pLotwvOla+fqqa840r5tqCsiJw4Vew7p7p
y7AVpq9aVBFAN9SgJ9UiUqOECfJcgFnOp+ObtwSTJ8bipCRwmPfzngGdVy9r9DRq2PdBtiGWt+aF
+fbXCFxFElJoQMrx0vnHapuhq9ZMXpyzlh2VQT8Vpp4e4qZ7P+XMjV9/pr/Izd1NZEnsChQIm7Cy
J6ikkzLZBuLYUdrqZXqf9HP3gudf/CVJtynahBRHAOOk/bJ6pRQ+A9f5X1znEdLw6qRBRNYra/0o
ew3VQ72tCK1g+zpo96w0vJdOcmgBDLaaBQzaOyzsp64L4qIVzEwtSddrMPABW7+Oy51QF7V8gFym
WgEz68UOoTZ1oYHtpX0YVs0RfprH1fcJUd4Pll6W643b43JDya4RaBDw7+hZ708jI+tszJ1Yi+ZC
OIHiDOBPa7Cg1IQoqKPNfmNDXVLpqP4YWpJVS91uOAbn33rL0hHXTG+LskZpzWCc7Op71sVdE7SJ
MS++7syt5Q9KM2lhZpitiZlwoRtHMQovAXqbOnLKqHfv9DY34mOh4rDq6DkT7yKlB/X6VrmMVfxY
WcwAZKGhbO+ak1khWopTfmyPp9ajcPOnoY6Xt/YU5BvhBqcDKmF2+5JJ18cRPRhliwra0aFt4Oyu
CWe5ccYu7xEJ8pVMNlo2BKxdqIr1BsWaztKjIhdmiMNpe4+W7/QioThv9YqSdAqCIYkwzQWy7l0O
lGkN0iKrMKMZRyI/s+wq1NELuvFEV65tyPOkBkg4AAUjcJxvJRc4xMTccohIt4NKEcVd3qfhVNQR
rBq/LdKjnKaKwXqiG/S4JcMpk4dr86pbYPEr+4S+FOUiqsES1Lp7ua2iAf/NvA6YDQk2KuqIhlTG
W81heK1QK2XMoiyTo6fz5yVnL7RV6D1CGbb7tScTCpYkfzNNhVUIBYRjoA4g0vTzVVBmX+2+sPsI
9rJ3TJR+PEBmTd6+6ZmuogNLWm6jL7YLA2Ar0t5Q4i6y3dQ51q5Wn5qOnsTr5/dK1xDdV2ZNQHKB
1XGGzx/G09PRqpS6j8bEik/YHzRP2FPbON2X5bNSDdmdtgg791HZSY4b5fCTMi/x/eu/4srRc+gZ
Ah8gSSDJ3O0OZ+rXDqOKLsIawgpsPa1Oim3Hj5o+5TcGeZeQEU6bPA4IFJOgk8adP3Bn6I3OG+2i
xFpRz6qrEDSLGRhx/owNqwJVPAejqWgMIjqzhDa9tOirzePn1x/58kBQ60n8n2zOOHzp859BrtxV
zWr04ESM5K7sRRcqcKdvRIDLy+uvaJsE4jDl40ycr+J0+GI7Nhe51ScKbX/bPRqpriLNo6dPyTZk
Ny6va0/FcJkCFoFJxr+7gGNks6Im0wykJM2ysEbuJFwm0wnf/O4Iz2jGS20aaB+7PctgnK6TolSR
qMo4cLcWpbMRtNTrq1xuSohbELY56FLwbt+/16b/cXYezW0j3Rr+RahCDlswiaRkWXL2BmV7ZtDI
sZF+/X2guzFBFlH6Np7FuNxEo3H6hDcoTqalen6yJKIA0RTpu9jG3FPgtbpSX10vBaqBS47amwhJ
5Lp8TVHqSqSLVCLKMBgKMLDI2rhtH+zoA6wqFl63GYiRs/HFTICjylgsNhluZ5ngq09qFHQfwYto
WI9h9WAXFeeka43PZVCBA/Rq1/54f0uvjweDzLm1McsYzlt7+ZxB7iAxJSrJ8egMDLWL7CXLbetw
f5VbuznrCYH05ibgMr9cpSeDiorUliev9dqncjCnremOsGscs1qrb95455epssWIxyRZY+oMm3sR
Tmg6pabVZR1g1VLfprjGnGUCHgL9YtV5mg0CjnSRXcS2Oil8dPqQboMToHwJEYr6N08G/KqthADb
0srM9ybC7ysx4MZ2vOGLsUwj1PBlXm7HOMzClUnXnep2AGBiJtmhs0G/Yx2Vvt7f+RvvFxIdHT4w
7ySDy06LWchi0AdVnhCrzHfl5Ja+A0B4d3+V66D2NgbHFsAggNKQunwgiVvZpIeETsRUXwIMnuO8
CfypNvZphqLb/cVuPRLtbWZaXBdcj4vFzNKVLtpe9Qm3NPO5VQL3UIpsLU7fXAW7CLgcc3KxVIFJ
qwgNS12rT+40jq+TXeA/aMp2JTrfOgkkFFQySE3SmFl00CNzmlqwTaxSecMmcYZvqCnG29oZP93f
tOuFbGKZQYsX+g359GIh+I+YoCPzdgKnnh7jceoOiDure5za10hS14eBI01qi4w1LHq0Xy8Pg8Ic
csaF16dwCPM9Oo6DbxsJgDltSneeFGsotFuP9vd6i+QPxbwa5Xj2EBvZ+quJ8IUvqzj43Nl2tjLx
MOa05zK2YBGBkNjsIGwBkFikRTEtklEf4ga+VKHWPxMQAB9sI628I0p/Xg7CGhdykMgNKUoi0umf
HCayiZjhFCSHhKJa4JIeYwQuTUWd6IMEomWiriXxo1OgaL3j4BvuxlAzx9yL1hy/hvRUZvty6b1o
6CqBYc+s8bte5eKUwvRM/cm2+x9BlKvc7rLMv+HsrA+zK5jQ3v3hcf26VO2zHRFx1bh8sZVo0om5
XnbitbuHPBX9VhC2tvdP6nVvGBwwrQ76bExXrghBVa+HaS7K/JRpo/FppO32cbbwDv2gs9WDdNX0
Twm6++v9VW8cWqjGGD7CWqQVvtRsw22hMaZIyU+MlrFV7xCAnIBod+SmflOsMfxupLwgEJgh0RJD
4IxL4HIrw1QvvaqwcyrbMH2kWsSZGNTNR8tT0oNMocVFNaqfSgxVrm2FPCX4tNMbL9J85aXefHAK
GoSuHSqOJVGT2yFvKeZzxpKVGvqJGRmv1Kj5TqaicMDrKupKajWnFItvyJijKgO0GSK4jN9Kh5WG
FRgJ3RQ2N0ryH6ipvdS5BSBY/miQ+fB1z9z3xvT+nt2M2CJ9nCfVcwPjctcDtY10axLpybY6ccgn
bOkSRcu3EmW+HSKw4Uq+ep3XUfaSWZD3zNCBpfMKpRmTDfwT0PbQ8nhTM+1AfnC0fwb0kYuNlicC
hWGMiV4HbUxXTvT1BcbiXJBUcZQZBOPLhx2GOID1aKQnA1mWbyFI90ctS98tlkbeaNFFoOamyEfc
6HKVXHEmYdZxdlI6PdrWdVE+1WY/rrSQbz0LccfESANu0BW4pHSL1O3h9JwaAOu7NtCMx0iY1cP7
YwAEAQix5MKgBxc7FtqdO3RNTGccK7CDag7ZUauFto/pMz94beKtRLobFxcHYwZO03fSETq43LvW
aCaBzxpwpDdxGbtLSz9zwHqNQWh/fv+zQcZgljiLNbHa5Vp9EXCZQfk5VZWC42IJSmQfZkE+EN2s
8YhgG0Kt95e88dJmGiIFG01IkonFdnp0L9oJMu4J9Ky3dY3G2wo0cN+/CgknXRkmpPNRXDSYIuBp
VQwe/5REeuVDvus/doawVlo/Ny6ltwQNGNesILpEAIXOpPZxTc6pGk32LAxNOUq1HZ8m/KE+6JUa
PapIfRzvb+CN88HhmPFqJieMOvTynWFBzDXYFdUJmEX3QO5ubeG81ds8MN9f7pJJG1hSA3DmlS2F
ABsnsvRWtYpTZ6jBpjHzP1jxGRDcRPH+Qz+XCHTq6HHRG1ycilgfUoTbw/KEAHm269AJOKTwyg5Z
3K4xn269NI6fSr7GPA2Lg8v9G3IhRm8woUWKtt9GrdM9OyhTQbpJiiT0J63s9pkUa43VW8vCIcUq
iv3kqlksq3mhDnWuLU7zN79V6jTcRE79se1jhmyeOu5VrXg3IxyVN24anpSVUTNd7GoxIOSsJmNx
KvTkJUXBdSPk6K68uhupApcZwH56rbOdwyKGWGOLSF7Cfip9nR3raGQK5CrqIzZf6b9J1IqVeeiN
Tihz7dnSiO408qxLMziY3JTRRV2e7D5PR5/Arb0YUac+Q+4J061Sjkr0kNQ9lFACmn7s3GgofLzI
18ADN0LZG5oKEjI4kCssDnwwa4h6uzzJytAeUXt3HpGZfzcVflZDnl0XZ7GEmdJweV71Ih6VDksO
vvfGe6gMmT/YdVvs7keVW8fz71XmZ/2LnTEWpRF5pV6enDG0Rx8QcbOz1ZgeSJ6aRzFCZu4hPK/V
07eCGTkXJH+4vXNAu1y2Y/Qf6OAoT+FcWiDyBHY67xhxl+Yg1mZgt06qQ1N59oehr7bMSlRke9VI
ZeoQxVDuBwMudiL60hcVpp8Vif1KEn3jfPA5MA8DqUMEXVZGNVxBHCaL/pQPnsmzjdXWVaK1IfCN
p6JXR5XCLqJnbSzuA92onVp0ZXciUaofYgGo065ksI1VJdsU0yqY8MYrm30DKeNpygNDm0/SXyfF
agFjx2XdMeImUe9wDHhozCjbu61t7e8fyqsNnC86XAO5hZAJoaS9XMp1u7g1MsU8puj8pXzphrUX
KlTq92YLi3UWhz8FY92Mtcs5r6rkbGfAAoK4DVY+sau8n1VmrhpVMsixK2XM3MixUSWJPKpOnlmP
ZWKrL609NDhda3nz2JmtAW44rOsvo9XEK2fx1uKzSvIs74M4wLL9CV8j66YuMY9uqObfLTlgxFjV
dqptZdx53kMX69rD0A2efMjqTJaf3v8mOTFoXc1KClQGl29SRTC6Qz3JOAop0LhUR8W3jPB/eY/Q
pMhZqDvoKi+OZuXCWCeMGkfqPbExo8TaoVBqrJyWq1DJdwYLcEaowRsGurJ8FitwvNIJjlapisMY
xs6z4Q7wvLP6za5GbLo0lq/3N/Dqq5sXnZvyGFzBQFxiDvVQNwIawcHRs8TwSSn4thFrFEcIymtt
+WtgO+GYRIUmC9hxcufFAza1kdbGkDvHzi6NXzgJdgeQOskXLbeUJyUMsw9BnYgnVO6LQ1rWyiEW
tn1IvazcJ56qfO06LZKHPrKblS/oOh7wwzhB/D7aVchIXe58IMfI6cjYjiUm8/tUxOXHabTXhC5v
bDV4mnngP4N5aZBertLrZiPdLnKOgo7QDzFp7aOk/f/vlEh9JZd5C84XXY+3mw91L/SrZw7B4sQa
neNObamzlsA/3E5jwlwLcKTd9CWuun6v5HrrqyBMfhahWj9bmJsPG+SyAmtDM113+Btx+ITfS9Vt
cagWX1kme2aKVcKBHr3oD54iTbXh30RXblJqNNi8XB9w56voGDawhowk9jm6ZrDJuS0sWIB68I0u
D9QqkWWy9jEAoQ8UQyrwW+Aca43h63yOPZjRerBhyMuBHSz22/I4KYlhHydFouns0Bv5ItuxjH1p
Ge3e9ZLsgVvNfNJEP/yeNL2a0BjVw+39L+zW4aIgAFs7A/HJtC5/RmxISG4ZBmECE6BZSyOG4daL
lVWuoR487Tx3RRZKR6dpeX0OaST7EL72cdL4PuhGGdIvsqrGVyXK9yJths8BrHPgRKX3jEB0MuJb
X2PwPum6r1PonUD5iH/e/+yzAhLCwHPwXDYe0zRWtT7F2VWPQKzrRa3v6v79LXke3SV0UUuiKw9w
6nKHuzQVkWeNOHQChN0YU4WOXuW2m1h6a0nzzUPFVYdWDBM/hneLpt5oTXBsctxA67RzGj8rYEiO
/Wid2k7Fy6sJrY3WjTnsHNfzZeKikeBIp3m4v683QskslE/OCSGCVt/iVyggKssqyJkDOJX5Hf+A
7tUZPaQOQINF3+6vdZUHzmSfWdmZFbEoWK41pgGuYIx6SJbqFn0zV9shj2wmvmgNa2NOafdurThW
nI1aYECh3wbE5vJ9GnofNh6ikICUkL0JrUo+tEnwHZ+idysUshKEVyBDiFiCPVmshIBE6OJhphz7
ocVvGykIBY56Zyg4DE3a//DS5s43wAXKdL7Ry8ciG3LGKdWVI2puxnMb5P0uNzrzJUGrZeVCu3U+
5huGix3IO97ll0uZmS2UyvTC04DZ49lRzOjQU8TuAoy5VwLPjaVI/oivdB+42petvnaeeGdZGp7i
Wd5lUJBo0lEF3daFrFYSpFtLUXTjZwDikA7V/P//qhCMvoeL7E3ipI5a+TC6k/noisl7cgGQrqS1
8wYt7k/ae3NKBDeZqLo4GJFrlXpsh9FJdng3u7VwDqiMVLpfqkr/qVWL4hdwUNFtgkF2X4Tw1los
13k1bWHYPtbbxIawdvmscrZMmAI7Oo1TG+ydmcArTATCEOHajgrLkWFsSGjs3bu/dmduJqFHjowN
4JrLda2cNF4qRXAs0yb+FYe1+ajEWvohTSf3o4FiwUqmcuOdOoDQmfNhisCsdvmcWieVoJXKEQrc
Tz2qImxJW0EOGiuH+082X/fLV0qFMNMq+QrRILp8MqqgEJYa3HatcSdvaxqtVz1MnpehgpMa+ufC
qyfYf9yMP+4v/JZoXK0MuG7ez3ngt0hERN06QU/uehrsRN/2IKZ3kyaRACy6YJvG+p9UBi/Eb+Sh
xmcUGHaOq+yQjASXo4l8P1lRjt9m2O1DHf1lL/eilZdw67TTHNVmbhZH7e3S++vDonwsTKM3CLhe
rZ3SUJi/8t5Iv9myUw9h51W+i+LNGaZW8FJGiPjc36AbNwyQJ8ZT4FPmQcgiMc74DAy14sw1jVpu
+CrSV9z2mkeUa5JvhZWJr+9ez2H+wfdNo49Dt4iOmYthFsVecMxU/J1yZMB3MP2T59jt85VDN8f0
xav/e6klsLHBDzZBOyI49ilGR245Ih+Gnt/7YzCrUIZTWdFTX+I6vGIgAMes4mht+DJkqrudFKX4
OA543t7fu2t0Oj1Z/DcgAfHOSEAWhzmneZ+3eh4c40kpj/oQFP9CocNWta2qFvxTjC74GE8HWvwF
BUZdPRSZOx2wom+xM5WOOEaJrp+DMjH9GPTxVyesvZf7P/JG8AQ2gRgkXaT5/lscKFXYfa0qQ3Dk
5+zNAkRDXxQvztCfVFyNmPcGz0UrVoY2tyIZvD34OuQuoMEWp0qyV2GFlu5xFDiQSiO3XyNgEY9O
XJv/y1L0W0A5U1DwOi5DWUObzIPKohyZuX6xrQSiFVC+fasHa9fQrXyXkDWjrFD4pOe/SFqmXu1a
zMgC4rM+7aI+m560HEhi7mSQA82wfVbdon0IRDXs3T4eH5oePt/913nrI5plVmYSEfYiS27q4IVl
WaH7dawc1Oy4loMt5Ps1I+cbUQhKF6SomeMGOmNxE6lFCv0ycb1j6owAX5h2lw8NQ85dYfAdbREA
LVZe463nQlocLMScEnL9Xb5GGXQxWPIKziUA6C3+hLhACWWNc3vruZCCnQthtDhgKF2uAm0nHycg
3sc+gAHN1Dl5VJ0uOQ5ZFX2K7U55f5rLNQ6zDL9oNnMp6YKK5RCXAMOO6Bj238OELk9BkfnSIxS0
El1vfXJwlek6oJulsY+XjxZVRe0qtqMcK3MsHu0yyb87WIlscY5YW+rWu+K2gGDIzUGJuTgdDWql
aH8mIaz9yD5JETUnK83X0Eg3V+EaJruF5kU1e/lAeA6VRo4AxKnHuGdTSEP8gk2TfL7/Pc0henEp
wS1kCZXMHdmiRXKr5qjxYRBhH83cmR4bxfN2Ti0FivqF2b+0KSJu5APZ2gd29baoVrmfIJHOa18R
qYKqFYmZDai5xJ2zHarQeIiV0t3ldjatHIyrfZwLY84FHynMCWLX5T5SpsRBIZT67KaD82R4CNhU
Zb9GNbwOjrPvAeMKamNwjkDeL5exe1SIky6sz0GqaTjpIsBTbkahVxHWUVk6MMUojQ8Y5cYdDfhO
B3xvNuE2N13lv3e+Un4JudvMxCJWX/WOW1rzHsbJ/BLb6uWWLHjAuUpLnOd4rMVwMGLHA4of2WgL
3l/5KndkfD8zkIHqOWQFSzS5V5TkAJPanIHFo/8YxaqOyKPTazt31PWHxm2CvaVm9n9m0ijOvslc
cwUmef2yGV56MCiI2eSuy/ZPGck6qM0iP2t56f0BoW9+SmByrIS1a6A33bW5iUXvFr0HZFAuX3bE
5V6G1ZCfjaKtP3pFYOxqta++AbkxfDsTsUeSM3akF/Twf422S3HoabhHjdJp97YsIBIkSv0IDjyD
ZpU6K9tw4zRSYpDEk9cSppDKuPyBRp9qjWqFxVnAhUTEANP4LaTw5FMp+BUW+IMfHWPMDwO+Ao+j
LvoDQK53J7wOpeOMgJjF5bhF59vor1IicTGQd0VZnNumnZ6tRLonWUfWexFab6u8udu9EQKXdxo6
6sXYtsU5VpxqWzdK9lQLI97eP9rXuMl5GWaRNFLevAsWJSMdVan1oi/OiaWNr66IxWbsIuVUFj2f
8lR0h7RrwmfLQ2CpMs3+cxbK/qGjynx3PJvljqhaucJhg9mLQNOWmp6NnZWcad7b6CMj4vhTs8r2
2/0HvvElwfMH1AEeDZDTNReMCgNNk/TspC1dfbvykKZZ9SK9vgfIst7wmGAjGR4vrp84cJPSjfL0
nOS4q/qQLrXndBgtaL95Ovy8/0i3FkPxkhc5ey4SIC7PY5qorTVOiNHko+58AdeqPJGNeQ99OXUr
H+Ct3SMyMAghg4Q4vfj+ArDafdl7xdlDcNsY22qjuFAD7z/PVTY3C3QwSIArMHcTliDPzs0Tp7Cz
8tzQHf5jhra2b4d8+C+epnCrmhzJ++u9MVEvkgUWBBdNT4gUnA6+c7mBY+g62MWI9BzgPqaA5fe0
AQkzspRNMhpJ7qNUhximGeXOYxnoHu7t6YQFUNb3DcJVQjQObkqI1oQmmoL+NDIDhNuE5Pem7hPr
nzHuJFCJtvK+V3TcT1XdWw9d3bfRVtOqGqm+MHAS36yG4MQopUI0oOnjZ+lKRqOpMGnbjsVk/IqL
DrYJ5l4BrcFUrT7oKcNFNBoSDzFoJYvCbY1mZOwnnRWb27CVxbHqq7YC6R2VkP3aSY7boq+GT3Zj
6OHB6LvmpzGLw/kCbFntq7J3E1yShdofZe8Bbk1Rbi0R2a576budWmr+UIkI6k/QVyGxN8t/Z30X
ZC+NdEpxXHkzbPzixUBMxNoWrQO2bik+adbIuIsImdCSSwtFeGjzjpNkjNVWlexufEQ0ymcG/Czj
C2bo8gwoFBeih3V+VmXs7LwS0oHVqpBFzTX+4LUsqUP0YcCCfDbZ9hU0kOGh2k8NS1mUpdsG/utD
N6T2LqilekLN2z1VyhT+caXQXi0vqHd6YZqvIRp3P0u30TZZ0ekNKgRx+IAqbPKMile2yePM8WXR
piS3k3iEvCBPE8q3O9NJjH8QOjA/3n83N75SBvjMovB1ZtfsOVT8dQvamNt6+SzhGiqWQVqgJdux
bJFFDgJzU8bp9/vL3Xo/wPt5NQzVHc7D5XJ1qmhQklWCnI7O2WCknV9UrrpXgmKNuH7dzHTApKGk
BlWRCASn+3Itg6p1suq6OZsl97/vhs6YbJs2917DadKanVuUbXF0iYPSL73BPaieGHuf6lTd6hUI
TyzPg8TZtI4MXj00eP40MNTpJE1avZNWXMmVW/zGu0AeGKb9LEDCdb64AYogc7qyretzXLjDfwzt
DDRqOoT7iFzq9BTmzlrecJ0Sm2BS+CJpWDAZWRJHJ85XM1a5eg6HWtuhPoQjQN+N3b/awPR7m4GG
fkxRDztGo9OfNDtoqv39AzEH5UVsmClDXHq8JkYIi2cO4F7OMnbq2WqdrWE06t4VzcfYTP6z8jTZ
gwBYg8jgYH29JtcRnA5IkEyClrUr6ot1ntusKUSK90TVRuCpCPr69Bimwqi2pY0h7SHhJBycXAQc
1NC1AiShDUzqsqolsZnAcPP1NkNv+R2YNg8OihX9g/hccszyahx80xbBB8WOh/ig5vb4bcJ+KfWD
gR5bZeOYQRsFHQV/VLP8hZA+vYZJJl/RUJfwtBqkAAwrKpmjYB7HMegdpeOmcpvPppWNoM6G+aen
et+92J3X/VMa4YT3B5zmT5ag4+hXU9F/T/U0/unEgZhee1uJE26dIPmUg0v/Pvam+ACnyv1cNXr7
2w7NMt6USR8/5VoYK7taBt7vKSntaGN0YYi+eD50/9ah0/R+hmbK65hkwHBsM/gE979B/9+azN8h
VFquWFVTzmocBb+EKnPpd2IEpqoFYYZgf9x3mT+k9Kp8Rt/Wl9KLymxb1mH32RASrXwQGqkvI8Hm
wEoABFFHMJ6Aa7BV6NLWGFtMmtPgh5R5dHNdRun6Jqrr6bnNHPkvda4D4L3O22dHVcJgZ1tFLw9J
H4hmL/PBlZs6yRpeW9F4vd/BWGu3jgi0A/cqqiPZ4KBjGccGk/Kq6adNzA/q0cvp8RIImq7/R8k6
pllcY1n9ZIVZMjxjOVDUh0Ai/7+Rapxy+QamO22orVWdO116+UF0QEoBJlYhpwrl7GwDZy796fbo
j/tGojkf0qRHVwbsGc+vDXaDMv/kRrvYSrSfpCfZSD0e2+2GW7wtNrIqo3KjuWWi7bLOjavtYHRW
tmn7PHtsUsMutgGODCjx6q3yH4U9D9tEgWJDri/0aCOCwfwDMzDLfCXQ1eBRTL3ibjr+I/28sZvf
MxFI+KWMdbkD+ZTqfhDFue3Tk1OenCEZoz2iYV2wjxUt/A1Q3m5nZtaobnh5KAmrRsA/jihMiyec
O1YRpoFm9zVGnqvfSLJdDqzWYRoRFejl+0E5BvERGEz7in50+jNxneSfbuqtziexkulKfnojCaYT
QK6ATCPcj+XcsppBTqom1XMNw21TeSJ+DIrVCHvjwoOCYaJIB5GdCDfH/L/uV3Q1e2/szOlM86fY
UfdO2xS1y23paM1KKL25FDhYmjxUP8AcL5cqDGMamylTzy5311NWILbkJc34EHr4H7w/as9KWbSC
QQBcSbmhVyoaMvjprOtZdUoZIWwDV+12QZ52v53EhcM1WtWv+4veeD6wM7RqmYPZM1Dq8vnKgv7+
RHA7x6pavuQKkF+fFlbxLRzrNaD0NUjJoSFHm2puEHBNLJn5DndEmzXqeMbgJ2h8kxuDEIfrhuNP
U1aPGzhRyvOkWREC2e4UTn4EG+s/vFy00e+4VD+1hID/zLTJlZX3fH1wQULO8CGAiTMhfpFDZW0Y
NhO5JZd2VXy30M8+oUVod/797Z638/Jmhs8zPzwnaoZBLrpIo+ukYRi68txgAL8xTSbRRZHlfsn7
3ZaCIH5/vRuPxXrk0ShJzfPBRSagJghj1LTkzmrAFVMJQ+xi/BF391ehsX/rudBAoz+GpARpx+IY
Ia84MlOtzyVz5HGj671yohWPf5amxGmxG7nUmXj3Xtw8JboIT60zxKgi2IElt1YdRNkGkHBabj2r
HYa9NWj62bSGLt4DTHU+52amf2nQJ3W2alo2k2/FccDgvmn1ZhuCDsU7pymcL45Zl8iRlxETnCHR
BnUbqlVQbiLPLP7YYVWqftdLN9lVhSJ+B0FHl64x3PKz7oyBvlHU0hv3leMoml+2cig3NgafzSYZ
FHfYtZhh/5RJqApSiUzP/DiywTEOeYdfQqtZ9auTav1rTolLmTlKw9jn9dDEPGVifMi4ageccABm
b3VFpr/cMGp+prpokp2cMEryu9h08QMyvSTdtgxqxk1LlpL71uDarxV2VsmmzaK+PYejQoMvSCM3
8Tt+WQStE0/S58Sbav0Tmw7RQUns9p9BeLpyaISo/oxZG/0Ky1oWvl2HNSP9IWvJwYLKUX0QCog4
O3PdjrZK2GOAZhTFBuWW/KUvQfhsGInIdJNgjYLgiiyVs9DM8YsCEuZ3r1n9g1mOYehzG8kfA/mS
vhcSR0CZt0q69yKLVyDqCa00pVdViZS1h06wNrWeuhMcKOcQ9V2L8k+oaNN5SJK5eGiRZt72YBj/
BKkeNSg3TwhL2lnaPKiGlPUW8GbxT27VUeendksxIiMzfeVelfVORffqcxnZxi9OVaVvkelQ9A38
4iTf2MZEsayhnc2fSechs6J0ZET3v4k5YCy/dAYeTOVBc88aBZdfhDQHrdU80Z9rEQ1bQdvkSDUV
V37YhcVWpMH0sQ/qCL/L/6EJC1APsKkGA4YXsxTbqp201/Ag6s99Xmk+kNdwo1btGvT/RiiD3U+u
P4ey635Xh2K+l+hue86NIHqEmlC/GHMPJM7GdAvOuV25Hm+EMjp4gA648cHJL/uG6uT2mkgiCZEi
tj5Mfa9kfuQG5bt7y7QWQA0ApAAdwqNdvjclCbuuNGJ5nsYgPU/GDFsw0Xe+fzreNOsWx2OevzEN
m+97QMqXy1SuUzdNIeQZBfvB2HjQJT4gB2jWPgq/Tu3DOB7OriLrn2qR12Sdg04CwBeQhb7ipPaP
JnWC7+C1TOmbSlXDDhiF+VXLSGk3k4WwjD9RkeQbUy2cCGb9FP/Rg1o0RxNrxZ+5XsXRDteNKd32
rUI13AQj9Ujeyz7wY3wS4m3QgO6mPSZruUudHveINq4QS1e68Dk0M/e5V5P2j0yn4D9TVsmeg1g1
PuziaNyLDhcYP4wiL926Knqxvi4nDIC44qSHgwTtgA0ppMRAAxbaGk33uhadcTDgFd64S2Q1i83F
dKtJhdqeReU1WHlIpcGoJoqPjdD1HYpS2X+5Wbuf7r/T61SKVUF5k9/MIKqlTGFd5WnV1QYfhJkE
n8XoNI/4yFtPMCmHlWzl5gPOBGSGqUwEllM3/I0S25uG9kyZacd7ndL+xUTk7wUNaY8Wp1fMVc1a
d+7WA8KnA3PMvgLaW3S448TokyBQ2nNJm2bwA7UMnibdSL8ooaUf7m/mrYyCgo0WIPxn6ltz+R2G
dcoYl9vONUpr2AxuYPodff6NtDNlU4X5WPqKIRs/VsNqz/WhfmzHIXmSZNAbPVa9fVB11UMiI/Un
7SyFXkSaPWMEMDw4ie79NlMZPlXY8704tsge+Ta0U1Wa2cqburFn9IBmcUyIyIgJLBIww+4iV05t
dzZxjjlTlyYPlGTDqS5C8XB/y24cihmFO4OLSbDpB16eerXGEbLXZXfWtbL5ShMiTbeUg3QHVPp1
dhIo28zU0Da/v+yNe4B2D6K0SBUCYlmC/IVnt2Pc9t1ZquAWrZpWgBs02dku1O5L0hfuymNek1s4
w573/+EZHNqyo9cyfYjc1OzOYdGov/XYmoh1SmHHG63ozcca3P+vyGyb17Scpk2PK2s3Ju6fueFA
k6NAP8rH9jP/kZhe90UGURPuYEXIr7XdlR+wdsd1ugL7+zUTgSx3Q2BXp37Siuc2UpTPddsEH1pN
tF+Rr0z/RLZT675WK1/tiE4BFa+WFfsxh0+5ub/N19cfMXEenM36hZQpi5jmOoNIzSnpz4XiOdiv
5oL5sr5myHT9Mmc0NwCeGTUOrmb+/39V1qEtW9XI3OScZt2e2X4JsaFvvoatpR8LxhArD3V9ZNGh
YsAEqBvIEOINi+XytLTA28dnGYiB62XYx2pQgoxNUz8OtC8AB9ZgKDeKUNII9OfnPiWko+XgJExw
tSpsJz2XiEOnG1uKIZ4vXQiEMDmmZK9TE/+qwj77t6IorHwT8eHv8KmQPNfzHg4VdpeK3DEske/2
foMnBIYe5jeT+NnO53I/3ATAHQ30Fo/Djp4GpKy55bj2xV7v+uUqi7m2lmKypI6EVi5x9yAzZYyp
wcLkrFMvgPST3b73ZHa4f4BvICi4qZilgwzgpRMrLh8OZ+qoq+2oPUuJoG5Mzv6i1fa07ZQiO7oM
2x9tU+QgR+P+aLSO9lC50fhNlZq96Tq1PTSqtM6pl3gfgzJKV37ddZyefxx1OYCoN0rI5Y/zeN7B
cUR7TsApAbjXLTSGVbnz0vrdkv28ZN4wyfPcBsDk53IpRxmyaXTK9lyQGOEz1g60eeWqjvQc7i8z
TJZhRPwGgZ0/sMtl8tzQmzAnPzcpPLd0I4NvOZPO56gbCjQiYrRxA6/dMRXRmax18U5p+uFL3djJ
Aaxb9T/sL0Z/vHu6PzQK5v3/K7A0odJSy2oUr2JSznDSuo8YKtb7AX3qlSv3OlIyIQf8C4sBNxNy
pMul6prqHy8RPqLGaH3+VrNxiiHe3T/O15ESJgGAUQaVc763nPLoblxngcbFTr87eqDMl75BP2tb
g0rcVc3UrNSTa+stPtoCOSUhqU3Oo5W2XyHayK05SuRjS+Vp0Mc1kYEb4BeODqB8+lXcCIz/L3ex
w0W4KR1PnqHjIJ2CR17hO0LPHsqmFF+DvBlofYjBOTS9nT/KwcnPqJDXG7WVco12d+PjBFLNRG1W
RL5W9GzCINKcwqJrxujHD5V0ekROFYVJWa8Z4VyzlEmhgG9bHmRNC6bWfLr+Oqht7XVF6wbtOVAq
53MCnT7aNE2NRbtTtzaDrTgaP7kZhuQbRY7ZV8Vxu6/Ik6A8mRi0lTZDSTzbjdQ82PDR7F/z4ZrD
5OK7RkENMS04/wyYl+SuPHMGQ060EO3Qch71dIwtv4IDeMqMqttoqVYfsFKqN1anTZ/un/kbXxb+
S9A0sJnD5votwv+1Nyaq1xo3YndWMirLMMiMg161a8XNzVUYIUDqZF4L5fDyDdhFNiZaE3RngXrC
Nq274mANQbLy/d44U6ChGdPO2EgYJov3jAtfmgfz92SlCG0aYfzDHGtnazH6WUlybjwPK1HCoBsF
UW4pVxw4odabDNDO/YRFVN6X3bbFtXplletL3aVtQfXJH5icLAPsyA9X3ZyoR/gjCg2mtoU6gGOU
MU4bBintIZqUNY3kW4tCamcTqdHoyyzylZYWfVzG1KEK6Kd9I0cB1LQot9Ew9iejz+zXOlHUFdz8
9ZuDtYPeBRgR4hJ3yuX5AGRXxVCZcExWhk9tiVBbpRff8YaIVha6GuQT/FgEFhxPh37+IgQW5TiO
aaZbWD/U3Y+gLQ3Uo7L/Y+5LuuPG0S3/Sp3cMx/noc+rWnCICIXmWdaGR5ZlEOCAkSTAX9830lnd
abu6/GrXxycXTjkUEwl8uCPyZMJBew8URfP9ToxDdsUQlXLRaU/W//5+++mdwtx7AhIgQYRw4Se2
QHoAUGEgl+da9nmp+mirVaijimGg/sXl89NFiqcKTzKJCJoiPOcP77X1vWL2MiLPTbEOFbFZUG0r
mtr/4zcEPQJCeRAgBUPxH1Vdf1lAVhCWa+FN9DzzTbqDtewuQ7t6Yzry8O+f6GedCqhBfGdAD05s
JEIvv79IlhGdQG3MyHnYQzWEetUuE2izsog94NbxqUKv6AD4fHM92bkod9eFk+4J2V30mkbLMqCe
naM4LpZjNqJtYyZfEr64kwWTZzG87AjIOPz71/zTzXS6rMFYQliDexj2pe9fco+qRxqT3Ds6KBLe
kEGlPbSYpvS8i816jUY7mlbCl8t/Wv2FJR0a5ZPtBU8Nzvb7p02LFbEknNDzIUompCSpuRJ0kg36
uodf6aJ+QnVOihiYiQDrYO09Cb2+fzLbEtut8RZhbmHDG4XV4nabLE7kIUnQ5V4MwcAObnPk2MJX
tFTQ127ji142eRdoFXq3ETJ14puZEnrWU28UpR+6dKqTeExWJOB4MgJUWnhFxZD3aRCr6membHtf
fyD5sr1eEwY1gD/CmFcyzzlIFEcEikEqoFkC/icjKPbtR+bXm1hEemEKHpx0CwonsayNRX80Celv
icqyqeoX3qJrJWWR2mmk6iLBn29Lbckqk/PCafdUYJoOak+m7Ve9hO4Ohduo3w0MjjnaOPSrFW1g
EXmE8sDXSSyef9aNiD/BDcFiVWWUJEO5BDOdqy5Mh6RCKTw/rK3fojqHyBr3TfR5jNl4yvXo1UUb
DiSsyDCKtoIlKLGIXkQ51m6BgwmNNRuFhmO0S35EUyf5DCqmSHYkXQXFkRb+rmrQLmkP/eZBq0EB
FV1NGQXZhnlD6lomW3qdtHIzhyLezFYlMRQFTUpn9pzzXugDdNipv3PBINAGqWcz3cUzE7qBCI48
ef4MdaJCHwHeUu/Pfu1H4MLwmStNIV3pks9tsba4wWAARmrCELOgzDXnEptz2L0PcBKgdQi9Kcjz
8jbUerajWT8N46hRaVJotPE4m3jP0djnu3DTwYtEtMi6c6gEvvaVN3q7gY7DPWrS9M7RJN/1bvS7
ekUQ7Q0+6fg1oDo8yllmZ2GxFs0yB+q2WNfpEafkeFdoNt5OxkJUn2WPbhMTXh5SY55cGi66QvAe
Lh3YapDs7uIPhB1hofE38ylD7NiryCBBVijv63doTQcYycNp/jSFabftvHxFd7roaPc8doa9Azi3
RRkyLHD1JDIFk/IsgFMgRRsioS6PbOVC1cXoLx2h0JaIqeB1OOl8RIFhlOqyX0P1IU8QFfy05qvA
DY6zwtbzT1vedc+gYDke3MNs1ES8bWnpodT+RhdqQYXbJj+BUw3fYjTmfcIHRnpQ81tyHzGaT00f
8hV62GGMxhoaHZZWnQzi82VjpKhoG4b7wJGAI+ZE2Qlf1uraMtYFaG2k8ht2KwCwYITuY9+UIodf
S2onDmkm/KEZEU3/Nhbi9LVz3ls4GNSclynzJL5rDgl+NeT55M5auOSg+Zl99ealcnhWW2F4jQMf
TijOA+C5j2BRvBkMHVQpHRQ0lVStBqW7sdFWLLCnz9uamZ1NUOSFVT7l5J32NDDNhgJjUmHeWR4D
LCYjClrb5Yp48fQpmaWadvBFkXtKtymvCNSKxZWAOviqINKdh2MUrGUHvVKI8sbCpuVUoFK9zBPm
bJOg9/4cR0nEZeiW9JcrJqMNbuAVvPgSc2h6ZLz0T51FPiW6eqjpjzjFasow3CeIVkhcFDcCN+Fc
mWCYz/pQpwwOKhveqRwJ5JUZQvOOPsBkRqJZhwgfojAT7TTeUrEvPCNtgzPTYOpAZN09bsTZP2yg
qq90SkesiQSBBiXqwOeb2LVurUe8qaLU2um4kq7NS8u6ddkJnI66MpEsl41lCbpLBEwnJe9XYZvM
RJsszWoZwpzbnIRlDqF22jisjojTNjqPEQ3UBQukT0zgNpix+pZ5oSAEhFmZPKyC9WHJZshjqs1i
ga38bcx5Q8YIquOOIUxt7PogrgovTT6TmOX3ErtAe7ksbHlfcQndxpu3IQQ5AQdatRFTV71wKM+J
FbVXvso4vlMTpfe9WIysEQDSA69OvcHtQwXVbJ25rJ0vxYDQmUvDHETlXhtg54UIXlwVUzC9rIFA
ZTqjQnwyXggZOnAARAcoKOd0adAFAXcNzNEwULQaLett4MYqGpkw4PNVdh73Uds1ButzTcKNdNUc
FtDEZ+hbe1nyAApezybAwsSJQUtHeLv340D9uxTL6nmEOrKpNkBLr6Cvj0fk3ANrOXIX+j3Wm1i+
pO3GzyjudhDs6GkYSq/jDvUSA1K2KojGcL/PIWmv4xxFMKVvMn/vO4wdVbe6ADeaXqNbPnF8Ld0g
OlOjOHVIS2jtzJ0UfTTvMGeHGoX2KvnA9i1ugOFu8SHA2qNKfDTrF8iNmNrNLaDS63guRFymBTOk
LoYW97PKs43Xytf6K8j3FD/0bC5OfauQBNB5G1ZstxDGXuRzBrY8SdB5X0OMz/M9YxnaTzNnva9Z
6/C/Q4Y/O0SFBrKeNvS9gzYdaHfTMeRn7tYW/UF7NwUbO5WZzB+Iw/PZTs4FTyrkHprkAO8YtiOy
SD9r0Hg3qUZhtn9Vid/f0TlevwYeZCW7DcoMV0XUgyIhM3DWS2LF2xwO/B3GC4a66wl+e1jgw343
htju8NmRKG2CpHNTE46c0ZoFAme+QsZeVPpI34LyVVh7HfuEugY4RBscIvT84gQ6SLVHQYPDEgmu
QpYLoiviUnCBTO1g66+9NJrB7ERj9q43VrwwZG298nWTaR2Ahpp2BraEB7RtQTQ1CsRIdL5cYYVE
+HtToL1gJ6IFcEbvEahFB+ZQgzpvY+tVKAiITA3qdryBPZOF1Uahsw21dHGFGsdIVysUg12VigiB
WkOiogThRyJ7icIpvoJGh7FbBX1MX0tMgUj2jL3N1mMiWwgCUiagzoXv/wqWEGxtqHrCUihEIKH1
6EDlVlsrYdWnEut6subLBKeHLG58BIi+GFN4j8mgE1kKTwcWqqA4ZKUXpOLrjDSkZ1/nQwRJbLpe
0CTAh2u18a7k7CNmfSic9xb0oX8dRGOw1pGdXVshaWY7T9XW34cuRMSFniPoYQsjtrAGJUm+9osK
HrbZ7z97Ps2LJlKo7StNrvjXFJBqVHIcCIdSZb3vSsh70ULUDUv0QSHSGbCaUUfLqZ0lqdD6Ks6h
MXVjg/6QPKqnBCeTap0jXOARD05D3oCluNYjbS1s9QMQtMWF/cu0BPzec2omVTacsioJD7zPIxkg
xhmWNj3oNtOfR5Zmnxw2GVz/egZPGgMCkNWskqDFHeGUKJFZlcKgCOQLiCiw9o9uUXw8rKDQvsJE
MuDibc0SHhQt0BSRuMJAiACJ6703rq5BAwJ+x+bTSVTZSKAEKNaJw986RshhDwSPMewMil4XsByA
PltJD80Xs8t2hP0F8SWASMeLpYuCl9xzIdKQtyU58500WQU003uYfKjuSm3W4X1sV7Qrc78Y+V7h
JHSXGO1HlRgmbIKtySATWhl6nw6D1PNtPIdzVM26714Sw1dTomxBqLJHfOARTCl7n+aty2qKaI9P
rMuXc5WwHtjYBlivzGBGTW6mZUXPgW1F0pcEQa6vuY7GWwshr1daCyKx0iGRXqUzjOfMOQ+NYSgG
DA4Ir/UqloQ2ruNcs3Cfok7sM8+Q8tHM8Em89miSLypsv+35uPC0v5VtjDWg05vRlQ+f4KsF/vDg
unHOX4eU6q98mgytghahjBCzQmBTuQFJY2WGq5MifIgmT2opsk+hyQZ56NoVR1Ho55OtiYdeX2mW
uxz5utg5oaXa9GdYIpDTkJmig10L6rKbzOUepF6LSHi5ohHgISSUeVAJM3Y3zGgyLeOFiQXftR88
AGSPvswIAhE7GWYkabLOwRYOQLz4VYTJT7Dr6WCI+JfglDAGnvPHHOveA0TvY3850m7t9n5LzBNQ
0OAyVmq4WUfUlZRrnEkUClGynbpH7KEdjHjLYrZUedYmtwqsKVjDKXG/EB79gUr8FXH99trgGseG
CY7yx6pcPi7LRtMlOgJKIBVZkhmFphY7fGt6zPJJQJKdanMUhvex3EsDkfwgArLrN1dUvmXBLWiK
vNKdiJpEBxsmOrMeWUzVnvhIFM19HHjLTSq7k8AHvgGd//Vu/xf54DffXqj+x3/j7++ApBQlnfnh
r/+4pO+Ka/7V/PfpYf/nn33/oH9ci4/p3qiPD3P5Jn78l989EL//z+ev38zbd39pcIUadzt/KHf3
oefB/PEkeKWnf/k//eHfPv74LQ9OfPz9t3cOmOv02wjl029//ujsy99/Qx7IXxCW0+//84dXbyMe
d08n8ib4rH56zMebNn//DSjX72C4Txo2pNng6gPysX58+0n0O0BUdFmcesoBfwCKmbgyHR70O1zR
MEChZQMasRMK+dvfNJ+//Qhh6ABBUQ4AHQTspuFv/3zv331L//db+9s0jzccgTn677/FPxA+QDhB
RYKmPoUY4Pf5P8BBltLYOeUhS3Bq+/cOO/OoFpTRU8gdGBDLpzB145uBMYyVrIjgd7DtEphyBFhZ
JlobFMVnLerG2tyRs2RVXaOhEAXtl81WVYPLcF6VS5Dt4AO4tqFIYAohPoPCluGqVsIjS4Xre7pW
g9puhGjZVGKNGGBnpN5jCELqngK/pzCO9Lkr/WK79qGPR8g2MuGHqm23feDjqF+ylKbPwxznwGmg
foxKjGBe1a9Z35dmhJmnRKiRqIZebmfoAvZ/oej7Azj7y/2LTxKcESSDwFGhavjJDoWNMjMQgPK9
3ZJD2sIop1RCz3KNHi/0z7XYx9y4U4DvsZP4y3GAX6dl9lM84iQHOeybNR45ICBnulJxdJ62ZoCv
Y/jgJCkaXUS30dbiMMIXhdVTbJcbFA11xujsyhj0hcZhG6K6Nt5+gU+froCf3hcgTtiNT9W1P14h
YH+5tv7K99PqfS4ghYIwMLqEPWWqgs57YBNmrbaXvwLx/tWznq7zAMmqABdOMOZfMNyk69jAoIjc
e9ECYBWenh2FtqgsxiUuEQUR7P9y0/55Y/z1RvgBFv3j28tOKS/gspHo8SOxocYlsp6X8L2LQ3cD
8aF/ESZS1sFKOpyuNgXXTPiryuEfkPefnvQHnJIjFi5VNuf7An7fEhIgLN99GzToS8t2//79/Rip
9e25TiKYE/h7ytL+/gOd/EWQXBUCX6PbdhDR4xASHTXy2LaCBTWE1aR2SHPcbcVw1RtDqm5a2Hsm
dF+PnReW8zjyy2mDFSjFxPuf8c5/vDooKUEDn5g/yK2+f3UKLrWZZBjG5vw5BVR3btS2ASFj6wEF
PP8ZC/HtyXCyPtlRoI340WksCHh6+GP5Pm+37gxXINmtw/CrIMl/dUUhMAS+6Rzdyz+1lCrX6ljN
mkMX1sZnihGDs7pw+2Hslyqx0MJvAbPftuHvduG/XsY/ECzf3loGf08Ojy7Q/dMV95fbJk0p702E
t7aujFV2QmA/99mvuiOSHzgrPA34esgSIC3GH1Bz3z+NWXkPLX7K9112Rua7XJ21ygdYUTScB+eD
Es063q3TwfOeZ+nqWMCKK1hdeF99bxeoYofO38q0j/ALlBOPdmjRs8EXIIqndCCIdvqK4jDo2M5f
BZoD922UHlTUDESfS/9LPMeNA+NN9NvYbmcwgeRDto/jVyObrjhrh0uRJGUCuGmYgj1vbyOC9OfF
XcBYCEvdWo1jUvWbwAkCKJZZm4TTHTHw/yNE5BcX9h/RpN8vn6dONKiDYWoHJ/GjHkkVuvA22ss9
g7Bvh2NNhxNrktxODAVdTGSukpHcdjzC4g/YPiinfEUUbQ6sIElGdeavA72iQJH2ref8PYqBIM0m
8k2itLWc0KC2A6wC/di/Xy7+5ctGlw0aAeG0w1jww9KEvtHF0UCpvcthdC9jBHJjX37PHqOvI0pc
S9HAjPiMo70G+kbKdJ/e3abfEiP/o5ny306L302Z/8/p8//HmfI0PfzXP+e2n2bKh7cvDEiwNm/f
T6KnR32bKrPkd9COp6MMXHwYL083+repMs1+PzUIoIkZugZENZ6EAH9OlXHwO+QB8E6jbew0iZ6y
4P6cKqP0d/jXodg4CWyRcgZJ5j9f3f9gqvx+ZAAlinR7GCaxjUIokCPV+fvlIU6gnBVbVEDiZaea
tIt4NFqvzy0I6Mts9sILaPyDW7j3xS+2ORyavt9U8eTAdWDcwOIHnzgU3T+sTS2qq7KN2WAP43V/
AN0iHvGes/ncZm0b7Fp/m5o2ydDLnbapWXaDaM9B7k2NRWzIu1aYH/nsR7dzvq373BbZUwG0/h4x
M3ouR0SWIlQ+6fJdHFJy2/EiPKxhtNzmfQGH3ZwkKqjRctnFu2mzy02Q2xQWsJXVbKBiAefdXoh8
G2EOhx03AMbZjp36nMbWHOxIoh1Cc/I3OyAnvvTMGgS7BdBzqXCvmnoGjciOBRgqz0KFXuY9+I9F
J8jjQIvJ/WLa6NzGOf1quB7MmSEjZDpuJXB26HAeb2PDFaCkYrgQa0su0QTOAVMvcH+NfSiuI2Zh
Ax5mId+LdRP3PYeBtJ4D2b3zfkJ0CiNTkw3O1AjBKEgVo81dIDo7ngkEzP2CfBOoUx6hKtUv8bCG
bNcPm9BV7DE9wgjsA+uzGUMXMRvHJ5wxVaWAilk0xK19k7kxv8y5nc4ycHANmjGLA5mDrganbCqh
nHdAxxW7cXnP4dcmdDf6Pvuai9VrJhRzXOUtU+j3IuF8kcxZiIZ5RGxj5rMoSG7Fw5BRb7duvjr0
bd/frHyg9akVcic5JulyXe0nk1BktYLGHL/Y3g4vW0uCc+fPMYB/JOM6FsmneB6DXZQs5NG0zEPK
/gb+waH7s7QB83cUO0BfAsiSX4p0Ta7bWAHsRGZbhZOOwCmm46QevDnmsBSoo4d940qcpgREoNs6
n0OzozAWvpm8qCE8u4LpsAHTvaGgY+WHCWTmGXwM8taIMLqeAgnkkxDAWwLKgajwjkPG+0puwAW6
CdaUyRtRuioiZOpMQ/CEA6UuEx6ZPafBUrHBH1/72GS3OnPu60gjOlQxzOH3YuumrdLUzVUPcKoW
gVsu0NaWz8eJ++4TMjK3EmYpkpXUFH1QRonZmgiu8d04EXGmN3e2xeG7iZb2AtVovMaN8Vli4wTZ
4FgVRRgJ4qXDocxzN0nq5R9Rbi47psA7FbxJFqAUSQulvybymiw9ep7xkbVyZjdrjqST1E7JubRB
E5BUITa7PRoS3Akdw4Y5bl9SHp/Ntm2AZ88XrNDjbhqnaiM4QPQQZwROLs9rGBwhbn9XOInWkU8+
vOBeCu9qy/JmHMRUuqW7ReXBEzfuQaXq2NLowSPdfU/Hu7CTBzYnZQGOMmfrHn2ul1EKJ3xrNRgk
ghbuk6e+n7ImIuoBFuQ3j61PKkMSAUJJ4HhCW0VPgv2AKahI6qRfPndR/ND14avrnLlMvZRfewp9
njQx0Y0O2RfXEYoIXGuvhPEuepceF8BsgQ4O8dqhmvpjjGJWDjGywxDUiYmHoBhKqyod9INfTA0W
qCpqJ1yEs+yQ4p9fgLxs4ftXD7EbLjh6niLfNt2qS4IzLPD8U35DiQ+1o5VCEn/TbtH7kMID4YnU
XCI5sjsb+Ngfpnx6gB0pOSqbiAN0BfI96rypZmB2dzZI6r53SMnhLx7g0Q9E/XioAUuObF0f1oTG
jQ9Y9T5IliacBvIcWslKvRRAzxGGMXTHBWFDMXteke67T4O54SkCGnqsn0jeqjbxmiwT0mkjoGY9
+4Dp7I6NkahMgdXepFduHVSzUSQ4JOMjQJCHLr8CD/7AIqAKYz99aWEyLK0MAfuH7aXJ4HUzAUDX
eb3LxqREdOSe+nMVyDiHoIcehyWs585/3bh/ba1/ecKCXb5crGbwLpd0XRpHxS2+3Nqq/NAtkdj5
Nusa0ek7A66C+Rl0Elw3YOYb7gFCgSLhDPn5l1IlGEYRyU1zCW2FhQdYbgiZovXK+G0IPWbpcQyA
IVw2WUpfCE1fQiEu4wLfFVXRMzP5ybVxO3fjda+C22AuALWgj1OlIFMgv7pgnj5xiajjlcLhCoSv
F3Ef1yzyrnFT33talBBwrCVJUw1H81nQgyvjEzQd2MsrjSgU+FiS6wXeN/jmxfW6LBfCmz+Jdbpq
8wRTPXkzEa1WZ23VdnDdOp+ebzlkRrDJ7ZHMfRk4qGU2ld6ReT4fWnE1bXkFmPspiaYLNEKX7JRC
343LbY/NIg34UPuZa3RnfFAT0dlK1qU0W1H6IqwDUGtDa5rJ2gMiScAmTMhSyVRF7Vw0iZLAsUjR
HkygLuyYXFqRsn0sPnB/dRDR0KjaIpudIx5+qhLC+gae4uAiIINEBY0PeeNkHzqxxjXUPSDLeOhP
NxM39mEDn3uc0vhuSED/FGPsl2bCs20scnUBAh8XPRJmsAIXuL59bIMZLlZi8gPbfIh2edpWFoPG
kfqT2y+2C8AOOQjC3sSaMpzFl7ZEd3JaFYXLKknb/pzmCO+ALxsXDnhYsPbTbuklufco1hhdCbu9
Ldl81/LxKTDp9RaN0ZPNBptfgFl/zDk85vmwW9asRM3JMY/xSQ0JsCW2G+GgKUdmL/PowsgnyFMp
9AL4mrRHb0b/dE8DAeDuKkZJ4ToFT5mXPcZOVqjlwgEhZp/C8ZTt2nb9Lhlhc87sNF6bAWbMNdKv
WapuNotEEvjpKqfSI9mwI6H8IguAwMsWbkLC3ma1YdVCgKnR4gukJdMpawxpnzAYlypZsHCK+Msy
ZY/cDaAqE0hctRg+Z+NQFcYzNR2ZrLSx6OJRBBcUhMrAFe5nEp4JLz1A+Haje3GPhMXHARBD64HW
yDpWdtONzZLhalL3s68Pg2W1HQsMLOgc76YHB7VOGfACxliMtCAOjn3SSexj8shyxPXwNsF4Kz6d
3OZLy89C5e/6Ff0C2+K/QLxe95QfXW++slZcFkYeVTzuC1V8sozeCc/D28qbgCXJHnzEHVxJsLGv
Mq46QV+7HFw0Mo1PBHZ2JJk7D2ZR6nHFWgV2BkqUsd1z3z/Irk0rhRwhAbXRZi2EM7QuOA660Mxf
aNuqOvParRK4UMt4PaO2k41k8oKBpysXrGCpBLGRshXEgaduwnj6rHyDbyue6J7A0l97TKaQelnU
d9t7oqawCldY7oWf7mDWP4cEt6JzGqLePTuJK+gdW8xyIsXEAUwLXjUPobRb8xLJR4cFtkskt8t4
F48cc/PmGyQBpGTPA/ZoEznV6QB6fw6aNUGEjfaHfY6UrQpNb0Agc8C7vg7CAx0B6YaYvZvRdS8m
EPtuGI7eMN3GHUayFStKOZvstVAjcGfb1akDm0oQXFR5GC9AGFMJMAxjOKfkcw96DtZirJRBEDaF
lH6FQrwn8A+37YZM8jhZa57JAoI6OMacbD+sSGpvdLecrqoUKvP2g8d2iIHEB2yxJsLyhLUJ/PzL
qCmFIg4DOK6t8wD1VU8jRrcDBF1nLaV+tSi18wWkKx1CEcAnfg0KRIGSST313nwjsvAJNN6BtFPV
EoWVI0RQw+miTPvxXHYrgiKK7NoOecV51585SHHKMPEvPaS4Qk8kXtFSCyVG6IMsUg7LxzCRkz0K
uUxjPFeE4xTPW3W7GfoEbdzBx0INqqRKUlmBbMaimz3L1pdY2pZo34W2rwfuH7TtHzNwtlUEYU5/
AmcDZ57SwV3GqDuQ6XYYsuUZNOEJdLkJ5+JApX1cbY4N3dtzg2zG9BwGOLZbtIP3FvbVbbHnNPI/
pM6XmnT0NJudh635FGmMOcU2wi+frZVOEDYs5XKIdKLfxNwiXxqvYZFhClLavU5SrOXKtje81rd8
JS+x9q+Amvi4l+OxDBF9BXxo+ZyPw23kugulExiYsGTWLE1EDwURELtAocaeZCE9eluAoBxyZuLg
giIoa2Jyr0d7AbUH7O+SPCAorNuLhFpI4yAiUki/WGN3yQiybqCPaAg4eAzTc4WEbwqfcK2ju5yo
o8qgqEjptpvZ3MUNHLS29FWKhZ49RD0iUmEErLck+gpjWYkixAtmuyYN3YPnp64BybePOH1SkboD
tYG5HkvubPp6hoOijD2zgxd52c+Mdw9DhN6VWg8JWB7wrdB4FrivUSM648A45i9FNuqzoJt7CNDN
ukPIYXE2JUt6KzF2N8pmcKO0HBETvmunM7/Lxl1IKdkbvUUfAuZNKDT/iOFbs+0wcXLI0EWGNQRi
PGZtgGAsv71mOu4lphgJrt9q3zt2EAG+J9BPvvgJlI6nMWMaShBB9AYnqoBUk4VUxeluIdWATF5R
jXkSPaQLtJbrMuBkWdgg+uhx0sCaQRGRjalBfV1hMsV5olshk4EWDL5STzYrlCDIfZHKu7ZqGb5w
xNWfL5x6Bw+4edMvMAWuyBI7QH/qXWVzGk9IXunRNIfA2juAHRFoLIuxkcspfaEhgl2SPvVICcUH
r9MOLrOp0NkOrJf8kmCtvwD6OiWlV4TtY6rk8h5urTvmphcvKcx79Tog3gJhhfBqo7Rk6asuy3iV
rcF0COnU3jPD8x0tvOgw+6T7EtrNuFP1MsQLkbeO+YH6Jx0IKUAdyJHbr6bvvOsRWSYlxD5HC4dE
w4tp3C80gcgH9XQWelKAhlCu+JjPECByg8liLqBa72JIEAFVIuhOJ0eL9uOmSzEnmx7lsjJIzcHA
Dfe0Si944xG+B0vHj20qsvtt2kwT6l6ZUlpyZVCVOXT9U059cYro8/dWawhXZM5DiEGRcOUVq90r
Oec4bCFNlml9whk8JOYmHtq4Zp569wbdlEXVyn5FUhp2vpJMRXJsxRx2+xaqzUda5N3Hui3LK0tt
dKYSmInViGSyJJbe5QbH6aXfztgV29UcEY3Cd6TYaFngvL+HUrl7G7C4IxcudRjdtmXIDgtiy256
nbGzgCf6vJiJ3bm1S84QF2sgkYYcYM3btsQtxJ8lGde3VJtnbXELIAeF4Fi1R4VN4sqZpPSzD6kX
wemp6HocnGY6IlyvhdaiV+gotssA0ATK5fe44+w85vEKuWiE+dFHzmTNwiwrWcTam9SfN8TNzeII
ia+8lHHa1znO/njZ9gFmx3SvAiN3GcidSqfJlYxwrINlvVzH0F6ZaU5xh3trdtBkgRk0XfkOCTzb
Zy/2hjqIg+6FL4HdY7MZbuVC2k8MtaFnKcGwj//CO90G46WckWUJKXDWPaIArjsoRyGVMKlkfuVS
CKljpzMcw7Lkyvbr6MqoRcYBlB1T3SE6p+Khh7TQjIYfI4y3n3CayL/MRLida9f2gotYlpJ07rmH
bOcBehNb8z7JruFIyE/RPbSBFkw3UK66aguRRIpFAmI8gtPlEdwzvfazHgu4TfROKcue48JMN5Bi
jdfQk6CqPGb+dcyz9bbX63LRZdv2CnUnVuJuTm67IIcqsw9OeWHFfF1wt71iq4gxJOdTWvc8npu1
6w2UxslAL8WS5GGZbnz6Muv/zdx5JMeRdVl6K70BT3Mtpq5CAwEVIDBxI0HStda+iNpKL6I21p8z
szKZYQRh/6DNaphMQ7h+795zj6ioJilfj5VVF2cNEiK5lor8VEtUdZHcVQdpbuZH0WjZcGj6cD6y
ilBwhpW4uYpX/CUOWqcUW+wUOiHeWUal31p6hHlTJiyQ2sDdzUWUH6siymDilBALRY1w68lKtqSh
r1FSdV86nShVnwW+a5ddVfRayTDc0OCnu7ILVg4XfkqGmD/PTLwOuVQqkAaF4GDI3W015g96bcQb
KxhgQ5vUF3IMoNP0ufqwGJg8yfAL3TV+mya5xNhBDZfuU7QsPSF2VnxoyqJ7qiZR3UswL6HhJ7BZ
Y5NaDNRylh4DQYT4lkWTtJVGsz8jf7AumJZqCAlQNCGhmKXtUramOzC+1PHRLY0T6bdAKCgHppdi
KrAuxcfyRcnjnNpfyoUjZIA5c4qiROMQ8/0+mHKTe+LYKW435oW8VQLJGPZpH44T9U7RPeZNmT7F
Qdaq9mxZ2W2tzRgsIvmkLVT4ILGIBBmAPnmHgskEWeD/23O6Mp2sqDkYo6bdD8tUvWYggBdZqneQ
52n2BM1WeIhb9kkRd830hNVA4RK+kYR2XIyZ2+qRfqtqbe9bIzMmU8CRspMbtd3mtU4ElyHh2x/Q
EVolc7QszYuTWk8jKAE1iybHcwPjMCNBZdAFaMnKWv6LwVmKqsBPh6XYwLZKeNs78XFQmm+pjpYC
0mD8FmEAtinzcVOqRgIumn5pGkHx9GUoQM4E0ImFt8zrJ3qTPWbpwh4GRSc6rJJRxnla2Obp4Lrw
srJ4uhhWHhPTGrJ8g5U0fA6jZJ56tacXjesRCvmsW8KrmYXl5zaJsi+BBAzqJUHW4FYfljP5QV1A
jzha8TZKM+sxQ2GBsbjRxmeoeRaQlBHqMvO+mrVxmHs6vmwkBEq1sPODOt4yVtTisPfonRWe+DRu
RmHWIOLK5qMBbMn2g2fXsehj2R8NCk47SjHmYndukm0zhNZFr1MDizVF8hdwdt22+npidamqYY+d
EfT4UiVGm0a8DGRvAOhBTmk226nPJrgsxQhPVVFfV0bWiyoMPcNcqdirC/w8pxoCsjFZlvOvodS3
u6mQUAJViYooRRtuoWSFkh3z+9hHx+auha6b21JVKU9tDe7sW/USP66kls0YETrj5AvCh2x9v7JE
cvAKETZSIankj6rsDXOlNQ91lg0eAyKRENxonm+bBZl2XOjTWwg3H7xrKR/iqSpNN8PH+6avivEc
zrnsFqPRpg7aihIaTdbIDmKmgjgiGa5eLVjCThSz/kmeO2E3TyxfSGTC+pOZ9F/DYbZKNmgL1HlO
vGp09aOA6ZmUDC5s2nMQhtVWCMXFs8qFNgSTGGJKtyHuVimFt5AC3QfiTapXcNQnMUMgFcbNsW6w
4gvgxfBEJcbAvBOQ8mtIj2ICcsRy9zXsK6DsUlJOijY1j21VV0/ECgM5RcK47EkwTHPHEGLBk1JQ
MLNfNZRdry63oxEYgHPRIPvFWC6bRoZ3bqnUZUWjURAvKdoeQOUnmsHgMOhDeaAxbXy56KoHlITS
fsLdTQIQUTR8fOjmlUrBRjLFPIv5Lo1Qp659YFTMjtTmvBUKmGZU1cZDWAYhvYIQ949VqejPCbPa
DfZw5VNjCdGqYw2jz7AQBOFUjpqRn7QoN37YyXzKGljdkVVjQZcxwFoNQqy1CDHhajct6eBN3Msb
BYB8uvR9rd/SkUjFaZbhmrnBgseIt1TB5OcjioNbaIDlrSlWmGDip49vF+tQ89KWWvJW13j4kP0X
RYe4aruLnAjmHaRSoOS2Kt7Q3hbfc7mtfMqV/mnMKz6FzFJfBhhakEbTMntoI73cTnDFd3UoAdxK
CTazhRxmt23W9zeBiql/iyjOyWI1ui21WjnWPVqqRhxkO83E6hZQiheqs+TPsZnIxSbrZgpBRuqd
t3qlPYGitfC44rD1wiLF3H8uVY92MvdDoSfujcXokFIXPfFafG0LneIBMGoTJFZ3L3RW97i0A1gN
dNvqjqjzOnKlReENyPKouDMtphQiQKcrFdTXQ4lIiZlB8ZWhQ70ZixlBj5ZJsyf0Ap9MW/cWTsnN
6rBdAPLDbLtresAySRuzxy6q8HwvLHnPULGd4XIrmYfncfkUpb3hs8Y1G/iptQvzLm1dDU/QLzDR
5cyT4xLC0VB7vQ7IVNZd88ZzVejgqu6bMcoYNnaCeNatabnpoE35EkZjSEn0/lSMIr2WarQdqEqm
Uc/BdKbiac5BkArnRFwerdh6bJJgus+NKvc0QccRhFMlEQOBXO2HpbY8ZSLkQ3qQcYTkDfuA+ntU
zQYrc1PYoStPt/DiA1cqzeq+MRuwhsZAPG+GxWsem+0ra8t4VBGRnUScMw8RbdAxLtTlKZTZtzpD
r17TqJHZ1kTdGRkZfsmSUnrEpvUrQiBA3TIK/AoE5iirjNxsscZm3uFJLE6P5OUgqUF+OyST8nnu
w+2imNNebjjXDC9H+CBDW+8AsKezXpgwqrG4WyuyOk4z+vEkPwY0ZIs+ZedEE1l4VBIuUApWI7OE
omOfF6o3odCHJxYfsBE62g2dGBWYvBxmCf2buBJJokL5mmZzZtpDTjaCvaQKhtDNNMdbhS3I15cY
t+6izMqLgBjvm26AO8olg70pyGafbng8QW4avGTlsOBUW+ynRj5kRPjxmujPitoYW1hvio9BQXCO
x7qiOo7VYFMrgtA5ZNXkN33LtEIuhZssrvW3UBc/p6juLlYJTNYEK/kFKxstB/WjLdOPFfkUJz64
5zLtcd82EQ86pTAxqtJ52EDlM/DRQplmVoroxrV5CS1Q0DBdDGfC09EY+p0ilg10yuJEBJDLuEC4
H1ryOocU+I5uGU1asLb75Kzg3TE/Fwnjl8mEhm+YXLaxshURH3Or+2ZjNKP+MMnhrsKxCeGOstC4
Lk4ZJdgJ5E9h0DzVZMHuVkfqHbUF1jHTqzB067nD5L8LE/M2S6qbMSk8IN6jUoqvQVEczFq0Jznb
TZJ1n0zFXTI2pyVZcm6Fkm1NK7gL0eJcJGXJVnpb4CCEnmyh0XcJtSrytHESn60cNLQXVNCh7n7U
YYMPmiD6jTA90pCAAkCv0keq7szQ87cFdHq/JKSU2LLeIJ5M8I/7Ek+r3FINLQOdVVxuWqzfM7tM
hqLygc7m/SQojRuPbfU8svRtlkhDyhWbyrMVEz+IfU3gMLJbkalqvO/4pHMn7TWGpgpkWJrKVAnt
dk4e29nEHDxPguQ46SMaiGnMd12pMTU2zfyVmTh9d4Ynaq1ozIx6nYH9pN6I9J+bLkMWadHbYRqu
yN+TauIiINcaWLVTOo6KwCrZRtldylZ3Q9sKNtxY5I6TJrDckKmbbiYj37NhDc9JXy52y+TeXdIO
5J/undzOKLiINekxOkkmgd2pKo1FKoLS2HLPJ2aZ5uhLuNP7uTC01R3k1nLcwtsP7aZuUm5SySxu
zKVNYiaLN0GYJnZsHec6Ujh2oNFi1zzB51xInF/Sw6y085GOEgnjDIha0E6vyrSx/2QxbvyalhFw
2lyH3as4a+V9FigTIyapd5Qlnw8gx4Xoalqp7fIlizU+i6g4iYIg1U6ntUe26vEpE9rmiKdm/1kX
+hZIkOLCcjSpa7/WVTftp0SPnmGYt4eJ+Cjmw4iAdxaz6U0hqoNitzA5QmeIq1VsgiqLhaIvsSUe
TfbbJc6y3hEpNgBh5lF6AKobnnp4mGg4k1xXvFa1iuM8SQJixW6Sgz0BdwIZQIva5D5j/wKWNrPb
h8wckr25GOrJMEcInGFK+PGMCFE1JumeUWMN5FAsG0rR4BDpMtacoxrm+0CMUQEPlmCesoCWLM5n
OfZSVB0XHJLpiJhhIskRMMW9ZDgO+0PJQjzUdXEnTZKk2SOxrba8WNKJOlHdgXMTdq6EJU5XVilS
l0XiDP8vz0bdA+wtPXVEiapmlty4emcae7EyHrPMBM/CDCi5aehdD7FWx36AJFvT6YDjuVPZYEVx
o5Px8Z3ki/i8ZBp2//Qbyq3S8wE6xKv3vI86MVOFhAwt7OrbpGIFZEY3+LGQCa6exrLDjs31MYeE
LcDlxaM63A1BweA5CmvBM4l6fCy0vnzSgyDczpAwEJKanb/oWnAjSuQABdEdTuavShE/a7UOcmFC
zLM0cXjIpaXcipSsn9SllM+ZnHYutdfw2sKn3XT4ux2roh1wPCYj3qkqKzsvXRQ/zG1f3Q3m8kWO
Afk80MEKgCrVRNUWpRkFmhAnDMfyUSPzQ16S9FAUqX6u1RThYJzXhhNCrH4bYy1DSlQOzMtViaEE
i5hQi8J3iYfoiFoSXXJ9mn3WA2VHBreI2j9XSKZQlohxqqSfLLxjoSxYw77qc1qWqpG+VALqQSbA
2lFkxrAvh6G4mfPa3DFaDP3QKL5EQfWQwX9HvkKfCBrLMepUS0D48EpIe/R8VWtGjtqYuddI1vc2
XZbHRI5kpzfjb0pVtwc45sgILcYIZh4nt6DM5iOjdvE+Mvv+bmYKdIqzFLg0WDpmIUzS7EhMLfIs
DNzOeiOxPmdLTttUxyJdHvz/u0kuAKaWpWkcWU5oKA1zLrbRmJqeNpvaN95/GCJVp14wNAu3/aJE
4FGC5dOHbq0kXra9lktYqZW64Q/CEvmKhULIRoQT4HnO+EjrmiiwzTmPbgqrC1yAdf1OHNaZJw3d
sjHy2MD3QUlGO6s11HZSL4MQZih7diBd0jkvzPLcJ1F/M85ZeUrGSBn5GCEFiIYp7eIMCwakuyBa
yNK+5yJi/l7QUAByB9GHWoRAeGWWPy3AY89AduBrhG4fQ1pJu1iq2itH6ERZmFcOw1HjGCtZd5uM
hEZXTVoRmKX1b0GtQrmNTdRZcloch4XI7MzKmGDKDcusZXT3vbYUN8qM3LTuEJKJeYGkl7gCHfpI
zmBDppJDKIrCvrbulEidXQx6lfuySueTUBWGM1ZmfTFG/NEp+oOqO+vBiGs57AaxqkQHO4nAK3uD
iNBMH3Ap0OCBr/VJcCgW1XD7WUSE2CkGbiLqkB30oZtdpGsJ1Ie1VQ4hrweKiv1p3RbPAJBQasKE
yV3JlwKYc4t6L97Q0aZPC9bLt7M2wpUmouRForvbhOVSfwraCCZ6LOhf1bxZCwp4yTDaJsecNMkt
SF9+aqryaWxzYBSluDXntt6L+WDcoAYF1Qlr9SSruFZhq1Ef5rYUNozwEXpkQ3lmRsC1SsqE9Y0B
LWAH+BxcjEScNmkqomClDBPYnuvqtl9YHhtJAX7VxqK/bWvD+hyFkbGVlLoLbQXsSKEJSx6Uhudl
MxrTT8w/xq3VSYSoG2YzHuVQnkh6Ze3A8tmKla8inD2X4cDJGnIVxEUNDcgToDWVvE7chXTW9v1A
ndm1I3OaUat6G1q+9ihhc1epQuENQhN8IUZmXVvFePpKEGpx7mngTVfK0PbYGva9XjFj+24W37qc
MiRa5sdBnCHFSMOe4yiHFDjOC6JOhoiil/VrC+0FmjOaQigFcnSftp1j0TZ7EoPm01SAD7pNXmpf
iW6AAaBR2t00ipTcDPDFPDR1tafUzY7Yy4WZCPUPs3VVhSOZhipzfgHdu8MHI3zkmvcj6/sfkvfK
OQWUxxgLy3ART0D5ii1dDplszPVibQDDW2iaEIXmwMg+ZeSHPBl6O+bbwBTku6YO6n2g0Sx4SiIK
OMK06GNR/lokJlQYttgtE1qHhK1gL0UIiR0MfL+Gcjdthy5kKkYh9ThnuHaKMGg/cl6+DvfE6k2j
3sYVSNGwXuY//s3b7XJxwke4j7cYpaIcFpoCkX8is2Ki2rV8qDmNp0Kw8Eq6zyOmC1Fo9w18xA+0
kFcqhuvzuNaqxLEUTqU46hstwrU8jaLOi5U2+VPy8x/Ry98ljf+LWv5bEvr/Qno59m+IDhBtvE8x
/+//yr79n4coTssrkvnff/uXfFHV/7DwijUlKOV/EsP/R77I/8HBEMnO+vJD+YYF/j9Ec+UPAmxV
HDgp+RA+rG7NfxHNVeUPYyUZYGaDWI6/Nv4TojnfFq/kP1/eai+kqjh9kdODVkGHP/7vV1aXg6wM
i3h5EmrpWZ3lfQOekzTSW5ZnuYtpwYHhoc/vYNEVGF6bld8QPD7g+3ShEDkxS8CWqJWPA8DpEt0H
y4ASpMLPedww7bmk5YKvSzUlvh4kYPwIdqh4Lactw11vzQ9zk+LeU1xqU98Z9fxqltqhMIPHGW6W
nevCDF9BcUk7RJ5Xlt+GFAAhSbDc0DrrEbXHQ85UOtYB9wEGmSo3QJal/p1ByW3fKcdJNnb44j2W
hvAIr/82YEUvzHhb99m2N4VtM+UveZ58KZjxEslXBkydcG0C1/3WyHhFVOv0rxtX9/6CuBBttWYS
A3nP3By6TTm/lkXM30zpi6CAAYKRVG44x19CaXoAZYZ2JWmMuFvFheaHJ6ZSXkyQJn7XvFX511aT
IpvRw73QCtuEWKQxNy6txGYDcKl6QiT7qhpsrYqfahtM8kd1fCCtHW77Iu+tOfguj/RhEncFg37M
Kizu7TRgYZDLfe2YJZlylsY5N+BaadrWTt0Jw4ZI+zvZ6HCkrHM27vrC34Klm8Z2htdmzSiKMHLi
ejv+GT3cTUQUuRfEk+UQtlVDIKi/JRmnbgk13U60ys1V+HeA5JS/DU9iaesLjdTzqATeLAq3a+Rc
Rtw3ZVR9T7zIm1ZCcjMnBpcSAmJyYZp7qdeh2fY3gvaojvO3tjLPGIi9FFIq4e1ZfAvrOqPl9ROL
CXFgMjvPG+JUTXjNusHsIssQmcsZ/VfVJtZ2SmZclJTjnEyvFIsofIkZMwTL1hThex+1GwyWH0IV
iT3mOZWLWWBMIWtt2Z0DKu/MhHoEfzqp7xlHbqVBfB6y+pJK2k4zaN7EDk5TD1xc3APnwdeENAhq
/CBbMBcFYXmIM2Q+0C1dPJXwgZiTgOICRFCPhsEdZA0bmSaDiRpsxZTjROrRkrFYC9qicuuEQZTE
EwbYEqL0bo0/McGcDCXaBjx5TI6+DWa6TU0SvJP8JMXrIwjMu4nMJggKKxJGYIo5aHbSdJvBqDd6
LR3xzRscTA9QKpCXwzf2IiQ4TsLXmrT5O8ywzSALW0LctjBDnbhNXoJKfB3xVzdH+diP2Z00T5kz
jmsP1VuP9ai+WZX01lnarurYozm1EYJwQZOURureyAyYg9wcdZSOqhV9mUVKIAVNwJCH7jKq+0xM
t5ZS3bfp9CDWwlZL8u1s8lYIavQlEqp7UZ5wTTG/D4VwO9bKHvP1Q8KEOSn1HSPGVxLfIJExZsLr
6AMNl/TLtZGd3FRldgMEgf9eG3EtjDXmn8tTYaaiG9TVpwTXNIyoEjevwrdxKo6JoftLUBzDrv2U
5INb4mjz07byC2GttBYN1ys0VvqY6iKNxgn1SgyUWwTg1k0jchY5XmAhIt4q1bb1IHihnB1pLR6S
Kn/NpfBAity+bJQ77CK+d0X+pzby/8N+/25V8L9wr/+RO/L+Pv/4+b//73glI1s3yb92d1n+Az8Z
chykP3VfiKX+MieQNPb91Ud21S4q0B3+3t1l/Q8kNxaVLrozNvJVlfbX7i6La0mAcy+5D6vvE+Kz
/0BGduUOTbyUSveDE8KVVnkIJVMQJ1E6Vkfpdjqa53wrM+G29UP39FEk2/oR/PN6/n0M48qQUg0b
cYrg6B/1u/4mutijL7x88Oavp/mrn17lcT+JcA0Lz0jyg6WjcjTug+PwXB5LX/wSflf/FEi+q/aV
xH9/XP+c/dWnPTIr7Ba5FY9NNKTnjlwxD75g4yV903gd/jslzmrNhMmAsJ3ltt31cxxsx5aMmEzu
4XIntbrJ+4nU6pGWOc3WGYPWGi5uszEzA8WE55lr27ludIC4WmK4W2V+l5imN6rEoS1yUnn9KDXQ
BTBds8RodEkoweCKqCmagrZGIsGAU6I9eDalTPPlDv87SezK76OV6o5RaSqU7D53hZh6gWYzd60Z
LsGcFKhTEBA2G52BaIGOCbT3Hux/21lD5a2ySJRLfYTqBL/adBDqHSJvywsxMTuLmfjWmUicEBH0
yYMc1xrsZMuEsKyomwG6AgZaY/dVLHtaT0ZAG/ykSK6yMPfFbU45tE1TbTD1LDwtNdOboAUpLFdl
epvKn9NppC/vzNhlFiGdcIKCHt7MVDphPJIa0FRH3OTwOgxCxcFXz+IQjNm6PDffDFw1XU3NRCcf
CNEcIyHcpaIBf0XRakIRgtGRA3wPLWx5nDyBLFAqdORZICk7hGcvuRQPJzwzTK+Q8o+M86/2in9e
pLUV++ldJWJiwEWRvdWQjoJ6io1Ds2xXCsQE+isYB12/GzGxsJB5xx/sT/9Wif5zyKsu0yLejYi0
TDnmyjgy6hhkp5vTxGn6CiGxXMtQBKaB4pGg599/ke8d8ao9R2xn9D2WkUcucKu74mhjKY6g44ML
uhJN/3NFqyT1p5uImV9Yz+sHj6stkzQAmN6bzuyxVBl7a3CT+6g4qHZso/uClRu6EhrSeF8I0A7v
f3+JV963/5zD1TaLsBePTsFajmYde1bYPo5G7i2t5UZ1coI74BW5dYPWHiJNkrqpYbyQ7Jx4BOaV
+2bB8QWRkwZjXnqOVjwTAQVMdjQMRvkyCiSldx+FOf/bQ+CfE73S5xpdh7i8aJcjGKaLxgdKj626
Rh5hK3bQvvby9oM7sv7gr5bhq11ERyRA4GG4HJNh0zSPjOYC6lVoa58M4nR1X0FkBPhbRgdjjxt1
LOC3bNdPhnDu+m2TP1Tp+fdn8s7rtzoA/fx6tB3o34Jn6FHdQMXpR7dQMF78AiPVs8bd74/xw0L7
F1d7HXIjSTo29Fk6HxUbkP1wO/jCcXbQH9ykp2Gn+a1NX7jr3dJhouBhOW2L/uTcwOffWHe1/4Bh
5W72HhrHvNlDRbD7w0c77Q/j/l+d2tVmZa5B0knLqUkEtYvA+jazhRy91di65XeltOmxC6yqbBRl
kl1/+f0dea+KWEGIn2/76r9NinxCMnjs9BiftnY7YVCRK/gW3ZRPsPuw5jOT2w8Ot35ov7rKq0Wg
7YW8Y3DDB7jBycGhm7RxXmadUfah/9G9fG+p0a/W6wGv5si0OIq+CTb9pdgxjXRgcW2DB+up2A57
08cxzItOtE+7j8IYr0xk/v5m9eslW1OQ2uvdcsTQ0l60z4xkEsVrTHxT/C66GcHPDe0xQrEZMzrH
mhFlLBMEVf7g7bbWm/irm3u1utEflwWaxeVYGJHT9dnFFPUbsEwf21ubwEsnMXaDBRf1tQ0Ju6XR
LlLVzzRjU0fQ7FdTypjnouHenXSfs0Yx7U4zvDw9pMWLxSjeJJJVnJZjNb8S3O1Q+rogpH7UDL4y
dF7dkh20E5JjW96jdZWNAWHqoV5wBSz3QnVpxfs+4RNS7mLtOZl7BLQXZi22aN7JnGEpjV4ai14g
h/fSfKuMgNHwuOf4zYDG2ga7YPnUm5sslQ/kJp2TMtzPXXKIhMAfjQ5Qm4Bz0zUZzinROVS73dSO
blwYvhTvwvbUFfp2Imt7Gu8pd8bphPjBqQJxh7EJD0qdHU1/0JkJdVb/Og3s5ISjezj63Shj9BZJ
/amuFvf334H8zrKrXX12lhlnXU9kA99BfNBkWzxlB2mbHvrYKc7SFvfjz+abeJye9OfuND7Ix/aD
Bf+9dUa7+gJxwhr6POLIoXDGZ7wb7QKpBt40madfSjl0yGBb8v16p+b6JCqvk3z3+4v+4ebyi/dT
u/osJcwPzS5vluOU9Sdkgs4iqp4Fuczuo3HTmMMZjujOYnqsDpcC1iSmMGBBzJ/Njdo/hm39qbXu
l+lQNO1rlM6k/sJ3MB5hI9h9EviiVPtJin0fLqBtv6lFLyOis2p4IZG9gJpsqjpF9oQGFfmxGUZ+
ib0Ya+4+qVO7gW4uMec20pslPErBPmxw2klfmuko6rdBD73+IRozOy+3s1p70OKPvUzBKtOpf5Sy
895yrFytIVArAY7QjhwtMM7H6QG5xbPwjYwu6ZQK7Dq/fxLvLVXK1UoRQa4cq4XDhJfy83iPPdD3
6Whs9QfxrXwkpthfLv1D9u33R1PW5/uL565cFTNRHy+6VHE0eSPw8E4EMmlvWX/oIm9hhow59HgW
boYd4W8WsRqavWyH+8FRcycWbfki7dLsRUE5lLriORDt1i8KXIluzPHcozX+KPjtR6zsr07zqhTK
odwKihpIx3E/gzOVpKhgLh2Gn8beY35Gp/HWD+dYK3alfsjwT66Vc7+rMFTP/Y8C6K9MOP/eROSr
MgiF1NTGMvcqGjai5arTnVxstQcNQWavUY3dxseJuBXkC3HopB9VAe/tHFdPiLTIyRw6tq6+LZ1a
QvqDPwsGEmPB7QZ5zF+6dMsHalv63mTWiaU3yzW0ofwDg8D3TuDq3gdjHjdtxtaCOsfJJ7jXR0US
7N+/gD8mjL94sj+cun5qPVLKPhRGtXyMm1p8xTx92TZIWb1uAAVOiJnyjSHQ/FJCotkkhLAZkSLt
Mym1uFq0cSmW/YDOrJXmksa+FOgohYJ+sCuVdKcqhFyJJ0butER1YQ2no4XppPZehnrJysUY4S0d
RpTfv7+cdY/41dWsFfRPV7Pkgm52IfeKOnketia1WrQYdjq9/f7331sdtKtSdDKzvlAb1ul5P95Y
PvJWD0dqp2FbkrzvwtfYj/aF88HB3lkcrsepmEBI6thm8zEKN70UvDIS88T8jpY/YKJKhrul2UNH
rARc4kOZ3OJe8/sjv3cb5X/fRsxtpSpDu3Ksi00BQwUqVCncNtNHLdyPxfRXz+nqo7IwSs9I/ZuP
uVe/ip758tbuRncn2frFz/fGIfGZVduTZ24L+wwFwJHdN8npNnA3vqRfKBa//v5Cf6wdvzqRq4+L
LFXS3QNjPqaY+I5vc+lL5RadY/yaX9q7Ifb1DToDGSqK3WyEPQrB+DE5CeKmAf4S3dU+5Xv+MoTb
FsLXvv9gji2/8+SvwxeHsAmFQU3mI/pVmHuvqXnpMFlYhs3yPcUZegwnTNrflJuaMWO1x9c/jjby
zFjIAjvatZOrtXtYWDNKKDgj2kc9ynpbfnG7ruOO6xBNYo9983HxWQ+Ez70/eLkrP+s0Cx88kfcu
/eoLI9F5WfJB56U/tl53HO/bExR6+EeHxC221kn/VJ+TLal6Tm/Lm/yiuYod+tL5g8Ovh/nVFV5V
n+DWIplGrCBz9mxFm06eCI1obE2FzQm4tFkKgVLIVSIdaowbVW/ZNgkumLLAFFV3JtpOBGDxC+QI
tyGu/ItZk4ly7D8oUd+rF65tRjV9ifLJ1GCpBiIc/FN322ndzTIfsO8YhidI5WjzlMZwosHvhn24
0RuGevD0N2J8o6xZiL6JeLe4FOVWw75TdwWsb+Ct7rLhhGp3xIg77s5tcRM1+DzgBfX7+/reF6+u
j/unlbkwCkTI64kTpumaXuKwdLmaDeHQXlzWMBcquYPFt4s1sBPu0JPsdHeT7mIHz4k9LakNH3/z
+5OR33vIV6XkILXanEkF1XYcHRp92hjmS46DjnEXi9t5FJ1euWlKi5x5FEqowGYERsT/JJ2MDhGz
lqnzw+R16dldoAASVwJ3vYJcSiM7kBFxNwoGzunCR5mKV3Fhf1c+6tV6vNqOI8VYPztqD4dOUwKd
YYD4pb6BFVnaouKCZBc3ovEEC5i4Hekjp9kras8/h75aqTshwIitp+hCMfxUuf1nHOVfSpmDfRRV
qrxT4KhXa3DQIE2xUg4xQ7q6iS+KX99XbrsvNvMWKuFu8fPP2Vk64O1yEU76udzET5MzXKw91IMb
Sj139MMTnfqufDA/el/feUVWMszP72uEyEmYdE6qnLbEzMLRLwNHsnxGFZVbUVvTXXmz8F0+i75G
GApGJaHbk6KzUSWvOSWDbw3fRfkMeVpX4RXemYQk5/uqwkuD+pAi3cYkI8SuILeXl9+/19J6cr9Y
vFZGzc8nreRA42gNpGPvaD4S1Y3kgxt4/VPoPbOLbqaN6ou+tG8PHzUw7+FJ1/wZA1UDCT4cMtmp
jNGP5SHbTP6wg9txipFA+J0NrIP1zG4+Sx4qyPzL7y/2vWu9WqhxLsuWYj2wvteOAHHu5CXb5WR8
UHW/9+L/eFt/WrBkUSzFcm038akS4JY71n11waxN8pJT7P7+Gt5raX4s8z8dpCus2VoyDmI9wLYx
6NVvdAfUD+HsJ9Etd+E5vf1o7/gBoPzi7fhhQP7TwSoyZ4gDDuWjaN0Q3dETPGTCtMBpy54Eu0DG
mp8qIjZ6X+alvbWaExkyo044lR1cZHg3lsfcAW1FccF3U76bJIeKA1awUfujILht6se5ryYvSMfC
FuGlrWjnBSAPLkq7nVY3F6IrGB986wPZMXgvRxy7XKKcwo7Z2W14X9aeqeBC9EEZ++PKfnXF68f9
0xWbkioQTcTtHdzUy/eWL/8/zs6rOVJg2da/iAi8eYXCNm3VapkXQtKM8N7z689C594dEls0987r
xISqKaqSqsyV39JzMzEKAw3W5kREIqrBZbRhPk1Kt9GCfWPSO+E0mq+JXjzef8df+YnffsRioYod
C1hEimkXSlJAC/s8UjaaLUaz/WQLjWN05N30AVqkB9BAlJc3pFbkY/WIT02kpaza3dDXcYDii8Z1
ChZ0Ljynath6xdf7v28t6zWTYL9PEjzmBAl9Akh4hEDLgKVJ+uoGRtJ+gIZdZ22gAJodboUiGq30
+2OuvpjFaSCd2gBaD4w5tGZgjKBEwry5NiL4Cs2Hf3TdlXCVfJjkx9jEuMLwhHQ4VHV//VZjrd7O
0f9Zn3PxSAHCcMi20sRrp5Sv4ti3BTOXDGGUg98FRZadq4F5YwykYfSOsFqAjRkYqImpfxmUPGoC
VZBamKXekMdBL0yItOxAfbg/Q18h+7dVs/jkp0VSAtyBX5KnpLXQBiFqk8OmBM1yCvTddo66r4r2
ylv9FB94KzJxC4S2L8X+Ovo6N1rpZETPzM5v9OFh1MWH9Jx+egeROhXRE1dDNrXxpVzLDX3lcb/N
mZ8MaJyYA2XgvRcy4CB7ZA7gRk3YRsMRkwtI4sCiJzChuEbjVrCnJlP5xwD69Vn6NjjNFaBOzF88
GMXo6SF2cs0WzjpLEv1Bsu+/i4VK+z9noK/P7bdBpiSuYn5erRUWQ+e2emtOVqHHJo1KmEeUfXUI
T/wz3Cr2gSma8OY07o+8tje/5vzbyCmHdm0IvxnkwqGjIyAiGdDLa5yD9XCMSeYEurAxlWsF4KXa
Cx5ocpTNJ73w0Ni8I5DkWriykyK9AUu2K3qbTF7Fh/wU2/4Vjpg7hUgbY698y7+yLd8ek+1pcN/Q
J+/KZ4ZcB5U/Aq21vUJXbq1fs/v9z/uV2FXgAricEVu0/lcy0Z5tUvbW1K2dz78+798G6Fm6Tep5
gTQGWmDxZalNkcjXUCtUmsDZDNccyvgTbEXP+cvxS2z4Usx9G8730LRZ8RgOppCm6FwvoPuiWniB
ayEuU4xxBPTyCEMvlSUpqfWbT4Bv2Rh85Vz8pQP5NnYEv4JJqTA2aPd6quFMrm+l3r+cin57ruVd
Y4QzlDi/p8YAWJo3JwPOHYRWS72yoei9gIWi+UYNcrxgAXStQq6EL/lJVKs3luSGh9AHPucOdWlc
2gm9sTi/jvy//azF/YTnwqmJ/vcUQeuZMbjtrVM7h1FR7bNDC53POm+2wIbp9Q2QB3X4zF3v2Bqp
O+iNaSH/YqPL3mQN+NjpvRXY0JNvhKa14Lu0RS7KEPib+ePNHCe310WT14pjqYHNorJ2TdCEYUvn
8lTsow0/5rUM6NLOJaYGICPnEQsfBGfpGFHOpJ44zwxqyJEIPBUYHC/RkarFOqTJZHOTzZeYX14D
vTjMSZ0PONsgM+70QT1PVxS2cB2v/uC08IZOf/5YpOBkq6PNPfQ2/14+bYTgtWEXx7fZPLKp5uet
SHoZPydSIPQH86pDpxhpscMiZKJ8Um1N8Hzu+u0553//vsPSBqkXtEy4E6pOfz3uoS3P6NPEAjsL
LcGxA3lftakIHxDluvGQa2PyP8dkgcGLEg5zO56VI86paW0Efzp0RsKFE9kOlXutcNSPpcso7sNw
I5u4NugiC9Ojg30mxUFVNbwywk0JgeuJxo2z/1q5kF4coBoqiqWqwzQKcGIWVXbvXwoj3vMP9HOF
DXK7P3Nrq2MRsoYBcBQxEXH+GBMJJSnYv5YB/Vw04PUqMmikhYcr0hBtDLdWrqEXsciTABmiI4yH
/kcgNg5go9zKfXQEEhHKoGtl1e7khDba9D5ri7UKhzVQOyDNY4Cbzf1HXokAkGb/XCzok5zQ3o/F
0n8KxNvj2s89Ryf0q0zmAIjpJ+cUl+oQnMXLPw64SGsoA+iOgPXhhnJQPhTvCuAsBhLRDYJmhr/s
E/sQtiSINPGP7xWEebk/7MqBSFAWASfIpAREBaygY/eQX5p5juvH5AjPYXv6VBz/ITM7LKxdrseT
KiJdVR5BFLLuj/775oAk+uckNx74cl4CVqhEw/CluwTlra3/P81l/u+JFtL6n3+97JUSHuFYRqLJ
Oo0d6oDSqHMGdkL2NXh7e4Ppsj7p8+eq2PiMfqXz/juuffmKfI9rIN34YzfgiTCXbhC5PHSinpoi
4Qc66yl9LXkVJ0utP9JP3pPkNLKWFbfQFi59b6GpA4qbCVVFuEdp4X745G4AGxeO/A5wUv8EiA67
C87pxhJfm/xFZMqjyQd9AT8VAhQ9voYb35Lfj7mwdvo561Tboj+pxp8VhWevMBLpdWgu/gvtETnW
mNG8v3JWalqCsohJaKFPYaExR76P8MIeGJszWPTB2Ohx9/TsyrGqeBX2aMBS/UeRJCo+KUjSHco5
D9Hsc4NCoSvaMIFbORrDxurnM0+gVPFljZU26pDOYn0FGq0lBljVqkj+clp9DPTQKDd2zYp4SJAX
sYkaw1oGoR3bRg31ENezyQgMsCkMkZwKldNAzVEVAuMDgqnY+xtre6UsAx/En0+ZwH2ckka82daZ
M2isytJWGGpwtgN+fKdcul1rMjv2hb2iTfBEEf5cfdS74BUsKZvFnVg0BMGgnxsn3VfHQfd2vL/x
HZyD1S+7bumDx9ed2MDFC4uheU4ArGsg+2Eht4toGiWKYGMUcW2YRbhqwRjwI5ph3ESERC6AQ9kk
U/u5pSyWPjxxUqVI3tODLUC53qBlMYKSWW6QLchfqu6hYYGkh8QSiCQxbi06xGKFgLiJ36W0UIMO
NEH0GzLNAXZkTfRYIB0CWtSZgpiJAz5+Ct552kjBRcmQ1/SGrCXlKBigaVmRbMyksVjvM2CyafYt
QTUM0DuBsyL/pkiqCBEvpIfD+FpF1wqGHiJ9y3rGDGJRnVqgl8HhAkbJjJKnuDzGaGsGx8jwxIpQ
fIe0vxBu5VHm4PLbm1rE5AL0X6btaxzlP3gQegpCvcNyonpoHLY10w/a0yaweDdC0dq+lBcnvrRN
YDwKJrVbUe8DEFzUoENvAB58BWqbPmQncbDqPTzVKRR8SrtFrzkSkwkK3vAyvx+o5rXx2wMvoizd
VJKQe/gJ7QwQjPFNMCQWHIEy2xhgpR4CrurPbTmgJzFBc+OcuOnIqMcWHIX2jdW9Uzpvf0SXOWGX
mGgxvEK/cv+hVlI2gryIvnzaB1UG3yGItWE5cRh2zC568B2QkBzRaEz0ioy7bCvUz3/0tylcRNck
SOCzJKH7omfHqzB6NucP13EKjX4UiBLNmfXoUAa8ycjAQ42cPnghuBF/RnlSuYazir7VQojHmuqV
hzg0FFFDQ/vK/an4yiD/8uuWLVJpxpd8O3LIFeBwsedeJIt76I4RcruES1/F3JWQ9IXHh5tDWi/o
7QMkuQxQTtr06EFuDkkVyFQbC35e17/9lkWELrMmilsPr0Ue3yr5ChPpjX278lGXpJ9rLJTzPIIt
N07ko+YxToWMNJPdYBxeK49CmOtppd+fzvmX/vYEixCbwtWwagY8QQ2NdAAMPfhaeiTtADo0k2Bf
D5/3x1k0Xv7ncCgtAhFYbCI6lbGoUJQ65m+l0z/6Z0lP3uTn6Qa/8I03spJWFaRFCIICuy5TATPH
m/WhchM70BIik0lT8JkWIQjAlaJTAVXbFY+JBYXj09b3em2TSovQ06G0mwKAi8Bw4sB6gsgYiR3/
VbpkFoiAH9ybDCojv61/X3t3i0DEVOEQCfOj9hp1xBVRn8hgBUaCNA2IfmZIXsBc0gZ9q7C4Nt4i
CMFJZOy9EeNxqGMo6hVgW3erW2mlMipIi6DDy1QrALmJNB1S0uMBACI1sga0fGxl9eet88tKX/a7
oNkeJiU+FmCSvHL9H+Fc2j1Ngm4j77B2SFy2uoR83vT+HKI7I3cGqzqmDqxYSGRAabvrdo2ek/4I
mx09cMDd7nfRljsmN0/Rb0+2CBZCV/dNxCEi4q08w0mHViFwnzwzFsD+tCaQbxnQxtUExqcA4Fyy
RK/B23vxYafU6uMO/LYSzCToIsbZ0kiTSHjkThvbfuVzvGx3kfqoLLwes15C7G2IGs5LfwDzpy5o
+9opZ5Z0+85MCezoNgZce82LOAMDh0ouGRoXwtvkxq8gb4fQC0j7yfQeUO9UbFSLxAP681/SrQPB
2vwvQs6Ig3rMzEOWuneOrfltw3nEQcPDPwa1ZadLGYPO6IGHgnCGjF1/buzU4Z5QSiWxi85aq7BG
UmmCk7xluFzTpnTdzAWvPdwiyEghsKvlfJ4SOMCTr7k50wHBStsNkRPsgo0b3cqHVFyEFjoePUop
cbuMB1YbgSFMeuv+gljLECyxPdFEsU0U4hYFw67oBZYv8YVjtOrocS/paMJpJMpJ28ELQRPgw1sB
XnFRmDOO+NJj119ZC3iv5NAe0Z7Yclp0Zhpz4nX/s/4LDxjYmIWegRqyEyHXYQmzR8rD/d+9FhCX
Gmre9/xxnKMtHJGQRfHNyGBtKBZN+fKPI8xx/ltOOI24oiiVbM4GfXgp4bkC9L4S7EfSARBct9DY
3LZ7elc25lLknJR9Est5j/eABlC9e5aOuANdGjszYns6BzfvoTlADle85Rv7cuVztWz5GQUYMwBC
PicJSofJVJjYQUv0dzOBuHJMXjb2gLQ+MeAYzr36WFJPAUpFxZ4mCGrqn403tDZni8gSeSGf8RQi
++xiiq0e6XWXqoloZrhwFkixKS77APQ22zv4Ohv8CR5KEM5Y1ca2XBt/caKB9QtPlyDEw3Ve7T+T
h87xQKbZqkmsfBuERWhhfHoEjpyi3ek4HL23zu5Brz2Jj/3Fd/peZUzA2dH8Gk2a+H5/QleO1cIi
zHgwEKFlWIK5XQuEG5zxUHHLbdACATj8tyyfMMfRb5sqAlUAhBVMGe6778ku4NX7P31lspbibXkU
KoCT8Xc98G6brlY76hCUMA4l9//+WgJ+qcIuaKVQikEGvAH+k4fsKp99pD1c5dxpnss4lJnp6ZG6
elstUSshn5/X3LeJqmGAF46xQruwrSH1cC65kgC/CmvMMABzgEwQeDFoljzk10C4Zu35/nOuLGl+
nt9vwzLsBNOheR5Rtn/EhtmXmxfnleqQsNRRU7LApoOHKfQP4y065TcOdT0w+ae3+Lh1/13LsSw1
z0kFEw+Ig6GMsXkdjeE76XmwY4ct4JWHvCu8VoNdecT3U/bhoLex+lZiKb8IBKB4TC1NY9YaGwWL
/BEOsVb7Lm39+bWXsogEoweEGd3jfCMpyE3RgoaOA/69lTZ+/drl86s9/dtLr8FxHsR4nCuRY6UC
rdz14FqrUJsAvXrxYCVitAxpm40YsKLABIzu5yIDtL6EQxQ+PRK1Z96FfY/OdYDK7OAM9FdtIH3o
QoK5Mdp8sv3l+L8UFY9NJnXw6kFpF9c/9BJuHJxW3slS9ivTQ10xlIfoLNZqM94ooMWEmyDA+XND
DfvVj/jbL1+EgDztKqWPJXxenAIaOAFdOqHTXLOTtIPK2BHOGSmOwGoD+VVoNPT6ohGSACIRaHJv
8q7WQRK1tzQoK1VQ4UtA8m2RoDwj90o0p9uhBckM2mHNGBk971rsWhe1DG3UAwOeXQfR6q3WogjO
f4SHMEt4uR+aVkL8UhwcegL8iXrcIKsRBlsaWpP7Du4O2BP3//7KJl7qguH7WIcllSMFo3IudQBA
RaVO3uX+H19htgDZ+XPNt3nX4AOCvz4lryGgaLvBM6XXrrx5LIEXVwJdRxuoW/WotWTLsqN2pETY
UFMDrkToVJh0+QyAIcCA9hRoKN6FOF7GMqHRBaIlt2CrxLkWSL5W8rc1QjUiHddzubHs39+4yuhZ
oxON0o7gjQWygNVWT94rrvf35/RL7/7bBlnEEZFt4KGeYbhItifFFthPNtPCTOdjPRc0GnD7BHex
HtB6mBioJe+wE7h3dhGoSH5WsByFiiklceWGEH8LMfhyjJP3AcjyqhdJWsySEl14bYmVTbloMIqa
F557S5FiRj8uyGz3H2Ol8QwQ159Lo6Ekj8slvKvInSDDGhQ1v0gGMESk2vXGoBZXFEWRoBNPw6f/
MryFxxrgnVt9uj/+WsZ+qVEf/EGKfGCh3MGgb+2tPfgOd0Cpkgh67kYOEscfIrS22YUmyT8ebtlF
bBNrRRGlOR00a32FXe5IRnwudiFKlI1GvdC75tyY3kYWd01V8BXTvq1LFvavctHhG8AYt87AlWTf
XEszuoR74X1wPTt3Ayu3oaNH7cf0tejw/yDVnRfjL4t0KfVW6p6b+BAHEshKQXTEerKnzIYN8JRr
waiDSciU479dSL5W2LfnZMDAV5gEh8aAg9Gj3j14ycug3Nin+ytl5Zv3Nb3f/nxRtp5U11goXg8f
P1iygepxQfPTuFU4XfvIfKWtv40A+hIIaZWAF0X4x8lmH+lYTU3vxD3Nh2wkwqAgHaHuhPga+8KJ
5pdlvma4AbUbQWXl3L1UVsN5t+xg4MnDzCbqVKDe93ndbXzR15ItS+V06gkRLwh4PHiuwqvGzq40
a+Bqx9ucQhrF6ORHrzyJ5a3PyAQJcKGXF3mEG85TXt7kCaySFIZe9iA5rQcb7x52Fx3opk6HtA0u
hYLbCWrI24PZwwmbsljUEKV0V1QGINVK2W2sspUP5Vcc+faScjELcY3DcXE6Nv4j11xmmH1ocOCj
bOIwV7IHSxG2WFA9x4Ap7dK34MpZDXJ5A273arLH8Ua7v5zX7gpf//79QWqxleq2wV2hlc4tx38w
wSOLcr1gpSDajp+8EsM8J9BRl3mpw3Rm6MOW8wQbHxhB5sdC2TodfGV5fgkSX7fOb7+kzWQBRHWc
8Ol4J4xobaNh0nEt20s5HkUQ6KkANo9P/JEF3iGMACEzq3Ey8oNYmBwEDAEwWFNNsmQG1TTYmeif
oK3omPJ/iygxgOqLIvxNdAINhiLraU6rAURr1FOrwFHJDEHVbRui4LESzYedMfuXRlMDA3tAPtlH
EtJ/fahyvJOF+6ocSOsT0Dp0Fl0PcuPS/Ov997GSfvg6y3ybhKSeFKEoUDmmtepBdP52TubAZ9a8
/9dXNvZSLz7ycDpkvApxWPigmxfP39jUK8fSr7PQt18NkqBfpj5e3ZQeUU+A0SrcSFV/E1G18v1Y
ir8nEd6uGY9bcx/ZgkfSx87hHEbHxQOWLltHgPkU+tv6W2R+2gGehVKHXGdnAD6hxmphM1ZqR4Zn
IOmonJKNLbdyGfvK5n6bLBG+rEwFQyF34qCXT17gJarCpur+G14rbi6F2Uru1zRWERYQbrFHBtRI
UOpwjEqtyoYqaYcqgI4VX1nZDbplp7lVZnzdVF2thMWlSJuVqybg8wAZXBjUaTjF8TeYW7khGqrn
+oqiheakBzpkxcqLtHEnWktLLQXaeQxTGVnAqk7szvBMwJTd6BruUh0kaVM2wESRP0ZX+sd1Qi/S
QyNYypWfYYv2znCUnXgPSRF/oi6Jymgw4TqNG9ellc1KL8pUQZUDFy5j0fMJ7DIgmYqE6/1Fshb0
6XnIb0twaOqGk30EfaZt9zFXIyEcQP/iHSUONDFh0Lla0nLvcaBFvZxQCfc4IlBomUxr3LQbt+A5
mBp/bvyalY1Hz//+7dd4YK7CEQPXwob0en1p9+n+LzwJ0YIhW90+2Dhury1N9ucocVAWec3itVVM
7NIs3PmGXO9K2AoPMYxEUjurh41NuHbRpRehpOdhtgGVwdw+xTvo33Og+1FdyszRLSJsDLKmcqHn
YPlt2uDMxyjAr881XVavzXkQX4/3MHglUByaaIOtduiiNP2HxIwepRNlB4o64kqhbPyClfoTvxRk
QwEEvcb8mJCeoEWm1ELoJtA8rG3FZAWP8t8hGeaSPx9xlKOOrhgkyWL4wKX4dFswLa0NBh2QjdMG
G1/FlVwcvxRcVxOIudKAmaSsWvW+Xhn6SBx01gACMZL4uKWbWnueReiYqClROBbBGabgkJ8UaLAN
7fBUnbfURr/fTmDP8HPCBM+DY5qEAUSnVnE6Pg/7LWH42p9exIymg41flONPc9Ijx986z+Bi4BiO
RbCRdv99g/LKIgyUnNRK1IABRsZsLx7gFgqyFCVaszXR2/j2rtzz+aUUepiyiML9CpOf6gDrtflb
kGgyUr0OB7ed8cDgglGD++KrsHZA8PtkFQIacggTma2i40qug1/qpFkkxqaewW+AcyT4LnAdlBIX
skcJvLtY7embTHLqloew0h7MtnmWR0sE4SHdy0YH1QDuPsWeckEB+rMRgOcQ+Ns2W0SS0QvhrNXj
B00PHaF2+YHVw7PJmIKgop9iIwGxNvVLiXQViFRI97gyNeOTkNvVuKPhyNeAJziJr6U8qnxrhQGc
Kmb7E5BNWCeXrZHaScOVfst6NYy3tJIr8Ah+KZumMknyWQU5AqFnT61fGeFLCA9kRRKtTjBCrt9H
3D7k4NemijhURDdg1lLGphtcJfYpDbTAzsuCjTW5srGWSum2yAPFK/FjqDHT2gbtTiww5xIaqoHi
DDa0R7+f0OEQ/jMw4LYKi68AIa6QrGlC1U64lAFyPRufgt/PtLy8iDvtFAP3XeAZshbdSAxsJEDH
DYStQuAcAn5ZoEvRMJwPYYU8f2jQg2kW7qR2O+7QaWi41KHWQfrj/kZYCc/yIgJRCrKpqYxhOqN9
A1landsTaHerLrdyNueXsmDkUzsevuIoZoCMdPIfRi05xo5IpOf0rXtinyUQGMDZ8feMlsCLGhaE
BN5ZmzWutTWwOJWETJFkbTc/HtQt8WADy64EKSmijSrTSgBfuh8k8NaFA/z8eGgOLg84DsAIB6nM
+y9n5dDKL1W99eTD+pnCMV+OERzU/pYZ8gOg6PBIUVsyOXAYvo5IYQrnxNoYcuWJpPnfvx2x2imY
8ny+L7M9kREYLMbKKTUBATNSB5SaWKuKiAjTVzM+we++OowbI69IBdF2+XNkOLjTYc5i5OED/XZJ
ReBXJ6Lorfsmf0wMSotu4IbgSZV9fI3Rm4+jl751TFnp5OGlRbRQQl8ZY3SWo+rmv8I02JkMXvMQ
IB98yyPjS2yO+3YPjSxB8052oc5TpYKCvY92opFbLUwa1eDvxjuYV+cve3+pCvYDhQ9YDpGr1zKS
Gd1uOtcGTGjN2tlC+qx0M8O64+dsVwwPF2oBEsT0oDxn8IQMtc7FVrx5pNSAS3Y9Q9B5w4NsEiKu
je2yEjOXWmA2m2o6ggejK4fsJ9VAeyiPQA3Duf7+zK1s96V/zYiMf5CLmDjlGKAZs3a3FJtrBxhp
EUjiHkDOiMeFLXPZNyTBsTOemg/OQL6scLtTuQ8fsUT10MxPuctWVhJqiSO8sO64MXUrFyw4Tf58
YVIJSvCXrrkCvOcNtGDYVqD7oKbUt7DXhr8yXHC3EvIr+QV+KQse66kMKgGVkw5aYNhkw+ZK8/7Q
Jwl2W86EPNcHSNn1U+/0jriZl52X3i/LfqkVHiSK9sZ5STbP6a1EGweOox8i4YhnNzq9i43Nttp5
zn4baRFquoJjpnKAcKO9UOA1qJI54Mua7UuEuY2799rDLOJJK48dAzculJTltLVkFpbHdVxWG5/t
tXuouDh9yCWMLiMG69F/AwGM0jsNWCNfe2S2xCdr4VhcBAi4vYxB25a0Kz34F1SRo2v/yd+gSIJN
QRii9Rq9hMxpdGAyT+BHN5Jsv+mZs3I6Xyp7Yz76P7KuCZcApzIm6Ziaip4BRBAbUqRXpNzYVisR
Q1ykSGpmiJKJb6G3QjJ8omt1FA9yy8A1ewvovHLCWop4pUiq/JGdFQCeAWh3RZExAGg0hSKJyrQK
nKBo4za5uigWIWKEmdDUSAh/Uv8whMSr3mDMq0kA4Lf+C/VMDc/hFmRy5ZjwXzpcTxES3ocONwsJ
h07Twm7SP61iDJIx1An5p3D+RXD/dhbhU0YWaK/kXA8Gq28irMe0ZIiAJan6oFWLVOnU+wOtxbul
DLeDFaPPFO3kBlrUQ1YcR3A4eU480kISmRIwmAkHslNeqnlm8xPpupesCgi3tdvWPsdLWa4ky3Ui
Rd3kdp7T5zvYJsM8Ui0ynUajIOirXoUWSbN0wsFOPXv8QNhv/b9p4hYpvbF8vnRfv0TFpXTXa6RU
AZcf3NDqij5BlSki0k8vtKQHnAs3zckDME+eDm1xiJvXsfRwaOA1Jn9O4fhe5ho8Cx9hVKfxNDo3
ywze0NIF/n4cELnK4OtVW+opB0dHz0KmAxTNBFcyUwT1lUl3bFHoafTWoxKVsUA20jobXmvpz9ga
//iKF/EspLmwHGLMMLXzHPYzu0Jd4UjaaCSHymLO+TWL1YfocWO0lV2/5EmHMBplsg7eH63mWzQI
Tr2Ouq/hzxwfwAaDN+R6wVoGXljd2CwrQDV+KRzOGU9mYEAFXi26v9lrXSOTlGVH1gfgKXmsRbSa
+CdeAONnumaRYAYiutOzWE/CzBWl6ViWV2BJYFSALQAyrCjqPge1QqCmsNIG/60dSQH/y47J4Igw
qFKg8+1hbMSNPfgVOn5bfosjlizFzSRxPTyAvAa4CZRTJt6YBCuOJGQirnIHCHyNfYkUTcuOJhv8
ialDkVd/QGlW/eRjit/anDFH/6+cPGUMElp2z1NqxVtN9ERFxxaYZsB7lQcvNmNk9UOQLISo36XY
5SIgyzUEYF5C4E0ropBDC9mRz82ioFSKhjP6X1BOtAKO0WxAqWn2PFTJvqPMRNFrGGWM+HMg4ihc
tpcUWZMqXUQLb59vlEhXFFZ4ST8PfxTMYONGAJWWRi6AIdSFsTKChO2ttAPo7qiNouZKVF/KqSNx
FNtS4EdXhqCeBxFY9WGD4edozR6vSvdyf3OsCLj4pag6xIJKegGA4o70e/imKEb8WZnQoAoWa+Lb
W6uoD06MrLVm5ErPHaPD0UqQVFbL+0Jl3RjJS+NCzdZHtdUFWlsjmQmORndoQAyRNxbk2kdhqcVu
GYYHpB8bCgE5zt7BxN7xx0mnZxRR/CxpTYNGePTKaExEti4aK21r/FKJLXhiQ/tDRCMlXEDvX5/5
CcUFtCyKx/CpkIlfHCfm2hcfbW3Q59LTRlkd5GeeGdS6yZ9YtFiig+2j9SbCoWpFh0bX78dRCxKS
Iukn7KNA3Lixr11JlsruiEU/NMXhiMjUTulPhhJhTgBKA2aB0Wv/RUHXPgTf1QtdbqVE1lboIopP
RVMMMY0hgQa7JIZvi1Z92rqert3yloLuaMzqOJvbFDo0WJi4fbMHocAM2907f0WaHDRyMBV34064
Kufss7tUiTadGDCgzXy3VeVayxovEdSjyCl5Us+b/Sw60Qu8hsxoz9gMiZ1ulxzTPTIfFLCY6R8e
P+X+nhTYrxX2S/z9Lzm4zEPW0bCgwafRlaeVMz0+F1T8nnXtOefERoIqJGBUJoaqaAKjgGmfOeYC
21qnCmtS1dk+L33CIgpm59E7yaGRV+cOjrECrAKzWCtRdoB1osrB9ckfhpMH9GiYjn8Cr3UafzxU
QmrJOarzUQH3nwjWIywMZ+IaByD4YdeKp6UlbCjDajd5DbIwve4nvt6DeZkEOueh1ZeGuTWjjGql
iMCP5IbCMqQceAKQuyqzdpa6SVvue+WhRLMnR9vQtOlNJgdo3Tsynt4Mskaxb/jkkcbrjVbO39rQ
puGqzeBxBfklinhIcgD/p1WvfU9z2HEkycuoFFomffq1YslDrcUTWxJ8buLGKIYnOjWoBjn1XK4i
LfGBRYi7UGXHU8AnqcoxxcFPA3D9xh46p7AvjKmJ9aYdYLusy5UNuyyHF8RXz0928O186qKEKHH2
KASDWfD8S6Ak2lCn78HQH5shsBnFbAuQQJuMtppGUdHwwNaRW4QVQEo8duHIRhkISnyYtWqdCwhc
nKhnE8D6QFyxL3FspqwT+X/yuiU8CECwvFaDSEb0zVSpQ6su36EjpS1gSV324mstcwelUiKzklox
1aVUjD66lC3f27xMgWUpgerPlAEzCJoWTJ2oIYNpeRzZlA9rhbSsJRWzOKpdJeF/dqyoj3wH12wE
LzT665kCfxuqeg7Eyn8W8uwpSl+bpOlcIRZMZhBI3sWylfDjK1OPiZVzQv0cBGCEK3z2OeWlOfXw
nh71qHnwgmPfPlbiMQhqjYKnQWGMIFGUnQWoO070UhacgkqLPQW+xyZswCPPGbMUrP4UFouy0qJC
Y1cBDFvPcTmi1eyPx6tseOLQThzsIt9OI6spnKE61jgKB7GncW1BPOCeBhXMvKBX6YaA1oqlGyAO
iySlzAGQ9yZ0+dalR63lz7DWSXgLF1EA4GTq0g1uUEPSIppCpSGBLelw8uU0L77R0x5mB2kPlWRF
k4pRPWrcJXS59wANSVFHAQrtJE/BRYFh44iGlLw49PFDgXUrPY80LMZK+Fs+CHLr5tXftPw7YM/x
Fdwd2LdiwCLhukvdBKYc808o16FDTMKVhBpIyEeQ+9EB+NWthlu6FmCPM8U140+Td817NreljD4C
NnJMKmZfsZVewuXLHhv/qWVkwxeRT5wuMXNI0dg29K9TnO/wGGOP2iQFcE9988pJ65RmN9I+9NeK
A1t3xW4y9oEb+Qs8bbmr7PW1lcIKlwoIxQ3JDsbpRMDmLdIMzjkZQFZYGjwKWBVYT5Fa5LTGJ09c
GZBhjK6gb/cj3nkAa9pSMvLy0E0TDOwl2pY4PYX7/BDD8aIy0mF66ko0qMPqrVMonEXhOn9oX5JR
xKSmx66Hhy4FnlTQIVUeQl4Ojw7KRyGr0SksFSEJDVzP0DQKR5P+OjCRUUkTyQVOy6UaL4kubaYk
GavTc68XqC+5m1GZDzD3npJIh6wKDai2DvseMv8dHq6Qg5sJgESzihmFgmKUdJ1bXABFuyIWL2XB
nwp29NzUf+j7Y1v+baJKhfNwM5pxeZXx1sUQ2aKGoO8AuyMVc01qaa3mdiJlhXLmkaw9TGCTy2Hp
UkFip0j2+3ScalWoXD2YC5MOX0OOEh/YpgZCm4odTHBvlskemaf/Iek8lhvXkiD6RYiAN1tYgp6i
/AYhtSR47/H1c/hmNRFvWt0iiHurKjMr04q9cbC7o8HNdhGBro3rNGDvzOZSUtzEyRaKT5T5pnUn
+kKcvnUr0mwBucZnYQXiuiMCgm3jTHcIsZe++cl2C7PBaUiGMG1pdiSkjBACij2RSaWn55kgmfoo
bnZcPtXSNcXzqvIGBpi49U3pMEQ3YftLSlb0qn9SiX0H4Q0GLuz5GL9MXbITsiLUk+JlyFqc1vNa
Dvpyn0B0tH0ZmFNi+ApbeJpFAvCiBz31alRkwgdypx+7xcmxocWWU6OkadyCDyvHQ6w8c5OnK7k2
K5ZFnxpUQqwdLOYrtZqxoDAaR9N2ibgNTlU3/AvxMJzayki/pXuX+ovmRQW7frojP+hZ9JZloBhG
wDIYBreL4Uh6avPyeHGvOkKNAiVlDym+zprsbsZgCyZRisapJynGjLlEt7D8Kza8XVj7eGrIbssx
9w4HPXeGmoy6rJo/1H68LANu6RiSA32sXlUciZLLZezKSLKbvFHaN4onJF6rwBnjajPw75qWk8zp
wIoFT+0rzc89Tt05Y9HMDuap2kIlZ5ZUfxURpwHVXetzJr6Um2DXIAHD3tA9qYdi6V6wjgq0/hir
bpywF9iON60+N5PXY9mlAgQQjFqSTzTct9uEwCcbnljFrKKO5LzKw6XbNLwxJe1BfVlX7qNq8XVW
z3t5dIZ1IbDaHcVPM/sxSLIbGGP89Hc0uSTYpK25pxC8IJrFIF4Ka0txZNmXJM/qnrv4Rav3yuOq
sPXpVFcH2Ki4POur1+H7C0Kt2rXhNA333Iew3MvtuWZoUUd3ikKZnbYxqIadRfInGN/7Fh/gH1UO
x5Z8EYPkm7J1tPT2RJdHbu8Mkm9Igze2JfdQtj41qxbGfKNNLF5UptCiSYdjRu5M1XXQUdBzjtpu
nrUt+wzzES8We0rMml/IZ7crKfEyXf8yP5POS6uNlzZzFF3exX1xwIpqPz0ePoiuOef+SEJou+H0
XvsTF33DdwFyMyzLHt8OR2pHt1rPBSz91BrXbnCsYV8kgysvbbCOU+W0XXvUwAF0krRVpb20w1EW
7pFSHHr5i2jlao3Yzh+mq5IKV1ZOnBaDUFwmn0cDTEnY6wLxpy0Wk8ss2eriZGZ2mpdW4XqqdDI6
6+4wykbtWNtKZyXt5Ph9NICMRtWgqRJ7mj2askQ2/LVcyu9touBnhuJmpY94GZ94qw7UWPdXdcSF
qXfHTbFH0H9AS/FkNJzfPKQIGCpL5PW2V1fTlyvGSlkPkna+LPM7fLHdqr0j4h3YlbMrk8G41qqT
aEer0NBlV+vB2lriibEUobCl+r2Ze5/FSvIjSZMFC7CEkvhkMXmvIiMQoi8RyAC0zd6svWXcSDkN
rFgm+PTxMrMIFFWqbd66LtDKaN9Y5t+qxIo7ZcK1rMKoEb+kjCChlK9am9pAbmaeGMj8ywDttAXm
HSG5ppm2ZRwQfLd0IVv3ua5LYHXYPE2vpfUpi6/D9qqutHVeU9w24gCkwV8JUsFqOgoTPCtpBRxZ
z55mWfmd2O9yRKIA8X0bUaWVlzZtTvVkybZSCaHe8MYK3c6YfLkOxDL7pxqtl1gDFroPWrHeCI8n
nLWrdG8u9Mxme34h8Cc+tFU5H2e9J9WtGpIwWZf9RLKKzTLv01RLJ31Yk50iTh81NXzH7qUV1N2X
tGVelVm/y0LGap05k/6a6bTvSPbB2dMr0e6Eckrld54xmEwl6W0zji9T6/YF8q113NPNhm0kHCop
2yVNFBAz+op930FVhWCdaXGmKv1TLKJnYsLSNELtDfNTXA2aNF47nXxybktUEnV1pjgfFNTFfXfc
ss/U+hA1roqzkVuJnXPgq4lQT0z7c68BZOq13hNarpJpwWYHuvvQbwvxzqxi2ak1JsdlMHddpFwa
oztqkG5xUx62xWKFjWGgi/wiztxaqnh8jbhThxqifFuPS1z66ZY62vomqvpnszCmSdWhlDhQIK6Z
9pv1Hwkd0lA2JMazCeC1muZtY3+R08ERFT+Rv3u4XlOp7oL01GCe0s0vZKIeS7W4LkPMpoHJ30Qw
6HnkX5D7lRiTYqVpU976rv5YFWtX9/lrlcyvMvjMIl/b8bhUyS/JIIQ3Et1FyNO0RtRF+JtSYJnO
jprnmGhHiTfwPhAwxFnIvbw5c8PWtSf3hxwSWvJXKyiLu8U4QK/xOLtqsx8seSdVhG9R/duZt4QE
8WdjbMM25dptNXcVUIZKX7P4rK/umLE5pEq/cjG+a/MPL6HLPMb94URl6XVJ5kb54kbtP90gblz5
rSdvM9rjSiPXz+lRUkRbGH51U7AlUqmrF8W8lalbGrhwA3XX2FAsYKlK9aFo2dWKJCI9hDxcWSdp
9ZU7Dgp1rl1Zf9+SYr+a9Uuboh7oy50sOqWIoTVLNIXmGtbeoE9U/mWxy9065J+qwUNyUtYwMp7c
uGtST02fI7Zrq/dEcU0MPEThaIq78huCsdOcmNjS6mNW3jUzpEvYliDvQTKkfTqT7dEne8PytZZK
zZhy0Jbxus3mKcYwg30jsa9cAbp3GGhpMUyddGfCzWrI8UylJxp+lo0MWOIulPdoDTJ84zvWxdMy
9uTsrLZfOutL5pSR7MdoN/mifspBbjHBJDBryP3W2Ov1mduzo8JM2VFhV1O8yRhLLpyfZnBNkSAS
wvZU07XMzxhLnY5kbDnU4CCjr/UlQZjQPvyHS9k3tteFlb6+cAZAJ1IApLDhQLXnSPG16GRaBEY5
TDoNHd8guKNxHpSSu+hQDLjdbtbZpAtW89aT8IMCEB673JXykSQprmy67L6Mw5iJS7FyL2ZakHOO
tQin9rRWgL6D26zxCaO7oB+YKJZhLwyJb0l4ZqYPICElJrX14uE3IhYzLVa/nWruuNpOu2CKg04r
cIJ86VQ8doJS8owi4kN0h6yI3TpT6I1TVxeXy1wboRbDt6vKjxhjRlV2O0r7VZhVXyj8CIfF5T1i
f6OrinAVPUXf1+WfwdWzVIwdngRcGmWhjLLSNlnbhskJx/bTUMMJcX29fvXNVWXro7Lhlwbiv7gB
CpvuO5+8YrWrXyKM7LbWX8s+lJPzILyT7h0IMyEVJiYBmMnx9M3BJYjUtE5SQWcUHSxK7VSzpJY1
NThZraU/D2tIpmXDGG9JPc8fWisuH2rU9kCV5qjuBaH2lXkJsmrwwCdaJ0lyXycdOhqYfGVWvrP6
z+SsxVWHIfus7otu2c9xGsgWmUj6dt0kmY2p3B/WKayk7mfT9fREC/xsiXG1Q2ri4Nj0PCjNU1vO
f3HM4KZipxBFiREMSfXUmOxPRab1JK6Wbi96wvSyRsSwCrdaXp2eOGo+lyuu47dZTEkQR9KfYEpe
PUY/6/yUt+etd5pPpf0HRziy+sHMM7pK4RT/dAzGsqnz1vHRwBnDoX4TZHIqcKPDos4MHmSLyUSm
npqUBT/PEEgvc6XZXitPWvyh/qpTfntblZ7V3i4aJ1Ef6wkhJ1atvbTYm5Kv9bETdT6ZQkAMa/mO
PyWNYIXk1x3EgwRi17SEwYdkHlvWtaxZl/7Tv6WL+qp8CKtPuLcUSKMr6W7T+0V6H7PTqPUOzLF2
HSjWWuwCVrDJii92kgR5fe74rwUfbwFts/viNGZhhfXm5FRZ0OJ4aV2ULNAJz0ZUXBleS8wQU3C8
F2h06hcdU6noaWplbyztKf+X6n6E6lwK1ZOCErHecFv8NrLcLiIoz9eWrbV+lymHsmzCTA8IgWfV
dR6+k9GV0zDKfoXkK9qe4+HflG9hI/kdblSNy+hXARPGHSbBNpGqfetZzaU2Nq5T5GwxGFi+p5Hb
mtrPzC9rys6Fhqewzh/jeGgEHTQEvqqVs2S8GnmY35UmZgJ9ajOPWrJmrlxhgZUlJ9TEQdsnR9U8
6hetObJFbmKkg2ymca1/wtQyZXux8VqCTFSXfgqljUT4HKoe27BWZw4/dNmeNkFgbV8k54ClSuul
tMJGe08kFhCL+UlX/xkY9GYATITUz1xm1bvaEU4o6J7aHsvKTcSfXsbut/q20M+Vf8101WD/FXbL
aw+jT0kD4DjJ5Qc405BcoiZstXuVnzrtWLM9jwS8ZHsecZMoeBS9tQslOaQh2OqfKvIKcsuL0jUA
7QYPO1RbBqvKluGxhogjfDLpbvJHSYrIiFvUl6pXuWb9UQBoIUR3PNGONGyZ/aPHc9tmJ2HJ9lbW
tvlNUelf61+t9eP2udBDlZ18cu5J+BjY7MDSeFCs6RKV9Y0ITltpeJgE1YtPVhSQwJiYL3wWo75V
dzV5jZcLXsPC9tIpdDZJ6mRpdW4G5niGaj0pkTKNgS7y4bZT9FYJGyvThLdooYpXXN6A3BwKqwiM
KuPEYxFouVJyFfYqHtIVzuHHsq1fdapkQRMmJwyzxatWX+PVrstbNPDKn3TGmUrlG0ASKKrYPxMc
uTqxeV3zu7VttH0nmPWpuyBXsw3juNbXSnlpo7NGQ1vDghW+ErmTvCuLQ8qe9agAHuY+uFVWhf1T
zT2IOXMv88oy19ybyjf0z3HblwIYb9B+9vluZvHX+FLIfhMpmqwNLp98LiMJZpGYM+lfpe4AN+2i
3mupjwkLMeiW4Y+/nDLB8gZ1BwM604Fs19R4aarfsfjS2/4G3o4KQemPzeCoOd/dO79rlX0sSme3
HZSh8YRY1OLr6y1xl4BFNPVtKT/W9LzhEBK/91Vsl8oti4KKeTy2DetFXVxgN+ucdeBgSqBUIeos
x+CmmhjEAIEKMtiNN6k96MiO8uQw0cpyj+hO1/O+HzPq/qgzzkvcKZvgAg3RUnRVSAfEsJxyHknV
412IFjaqbZzZQb0sFtksP6LWxV9q/W8u3vvOUdkpwoTGulR15WDRq4OVSIe+BkfRL4gYpoq0vsDI
rsxOlUzZ1AvbUF5N2orIqTdHRBHb31q8JEuKx1+uXZX6WhaOHgex8qNZhavpz3nsFFmYdMGo7iA5
KMOT4czEOTQv+AZnBbZlwmmt7j1h0M15zK5J/6ZVALiHXpi9iZ2BrPhcrFAR/+joWiF2dLoUmT4m
OeQbK2y5KyxocJy2JRXDrnjn6V5E+hE76cxwjtT7UMfwJ3w+jFrIN9Ps/meud5yUJnGzLjCzXdfR
vDz3BMP18W+kH/RovyGCTVyjCKafNqNVw8GJNX3NS14XgmQXV+4v7A3TC/YMePKzBeJ+VMjxNRlR
AJdEznJKCQx0UBIhC9u4cIvuNdeJ8y4hPA7ZSNNohEL/tZmGo6f7Er9DYuBFY1chcSZpQ6acBsY5
XzxVft1+lfRNJhNcYPh9i1iT517WK0cs+fYJRnTjyjW4scoTUhJB++mBW59X1QTbtktM4zvu0YJk
18EXWJgkrhNGYPlZVG844Ea+SkiAgBefqUBGhIOdvJP1f/ny3l1rCkuyS/FtoU2LfvXibUYJDJRV
cNWqjjJELhqdSac9B3YE/7DnPlxRS2rGR6ycehXHnNyfEx7S8iLPB96EogUjdBTW8VrX6s/igLQT
sNeV1bcU8MG4TouL+5PCHCm9CvDdKkiy0OrutACJIcYwbKP9raPzjK20FaofOnhOQtu8W81LTWDk
aOsmvgOvs1C76B7tbf154IEfyH4N8SgutwVJEaN/Uwdr7zWZL85OLbhR7/VDiG21mH6aU5hnlbvM
MGHieFOmyN4MM4hjfOb7W7Vwwhg/NZINUOldsuYpnryu2bXzvntpCWXFYf6P2TNCCqm+xagVTS+6
jwjKP4y/MXcTyalFHOp3smWz5WPOu2k/wB+MnkyN/lWyvfRbqjj3YyYYR6o3xp/m8L5IN/VZwYZA
nm79u7IGNb+R4m3rBlT5VMXSjh6EKE6HKT5KPzdFdBQkW5gnaJURUpLBZZgWeA5B/oDsuHovsfYl
pdyU3lAeAOst+TeJ3aL/TosApJWIZ3N5kYRD37n5sovEgIFP/1Nzw+k+MvWnGb8Aeck8trNPmZb6
nlcmL1nz0DQodVCCvBfnaGnDTj/BY9sEzqtUXWEEhfUbBXxwuWvK14gDgHkT/+r6iVGi0HdqXNvt
ctBqyvTC3Boa+b9W+lG0pwf+jxEUN5tcXv8Dlh6vnGpnxzTZYR1jOVq9gx9AxSUCDCXbt56FIpGG
4kvBVz7zwxsL0vkdvNmGazWiu3iHN+kJOdSXoF1etOKe8U4lDWbiWNXOT2o4NOdGCYzVjRYftARB
GGEAmHCXqBuZZThd+BsFnRi2ks/7ZiyfI2UhPg6aZ0TOGAdRU7lE9NbzfUuwPDhY7R2oeP43xq1T
v6vqna9d7N0Cp3I9mDofqHpm5eF70w9ZRKyBDpYwOi1NjdDyra2vGvRM+toLvxsB9rw4xgrvcXgE
EagPHZtjxaWjNJ4l1e5Y/uD2YMRedt26N0UFX5GohFjvv+MVJ+Q7uuhm9Sb0UgLln/h5JAAE9XXf
xAlb2qHQgizfFZJj0bsSkWPiLjYEpskd7ReMvtxC5H4L5S4fA46mXvog3AIphsBJhS9ar8nXOjCp
l3BTsjMlO804S8j85NPQ7iz538x/3MLJCJvcroS3qHlpvio52kfZC8zJY+ixRkT6HTZf/Xt/UoH0
u0VxlOLW6QdpophLrC2/WNHbkiAKqR2+BHo1iUZ709wMSoybuKdz1mHIJ1ucHgZIqZvXaLv5X2uj
o2qe1aU8LOSByqo/827lrKHawrPOskP5qyrSRy2xe1uA5S0QGWxXdbJC5TislTvozcn4f3knsaEm
AWqdZychpamuv1TyD9hc0W9GK78LABC2oI0PDrsunb6DtacMmSDPWpmDEpFWE/fPndLu+zUJ5ap2
9LHZdU30J2bNpzWZ34KcBi3Usp3rqaP2Oz3P/XJWPcP0ZH2isNhV7KtMs1eETAhIbVNy6+RHTr5l
1AjyITIDRnBSdDsllJrDA4ZLXFH/g7Ivf4hR36UKptvs7NWX9j62sTeuf+OkuChQegoXmPNO5W8W
FU/alDFYhjZxsG/zJ83rJH8z/QqqRRvTv0Xfy1Anizl+VKrHMN72jmrOp7zFg3mYDuvAIS7BxGTW
awCp5fRcP1n9R6yJfjZj69bmfmzkNyAAPx8f8V3y0zQ9BnuA2oVE46Z79Mki9v6UoKVbvLjlem22
E5hatE0fknlPlexWR2HGn9Y04UkV7niLdjllAqP7a5KcqJvz6m8WPdZR+4vn3xmldQwCYNPgY0Fh
uJJ6mJEuKrhlxThqOVy1j6YXZnh4oA8rwPdwneNdNe1XkFjIKqgEJb5ZFfwFPE+oSYdNB3KXvSbn
Ftz29QpMFG4bbNyJKpyOjqn76nKv8Nvu7Ej3ahY0I1JMgknsw3o91z8GmqvcmK6Ay6AU03QVxr3w
tA1H4izYoZyMD82MebpuIQelsbOaGG3Dr45VSn2R74sSljnefSEhd3ZOPje33jT6DNxq96xaT6hd
sJNGTiDId5lXnz6Z72hW3SU+ZHQZIg0Cfi0mVmoQRjFGUpU9T/xBwOv+uzA+xnlnyOGKUxFxXcvP
hCawhMC7TNzl6ki3Vno5NHG04DeuJLt+upTZq6Wf1vmcw7IC9Gp7dUBvB7jbuh2sc+sXYwra/441
DuzJnSaPFkXCn/FlWi+tdB/+rJ8i1e0x9fToX7MAYKXpfdHHD4nKsPLDY/JWN18FSjBrPkz/5f7O
qQ8pqgyuwHrXMDnmsZ0kWomPnO6RNrLwwe+UxbZ2FklV0aXIg6K6W9OxmzyhuIhwy2N+ILjYVMy3
9b0F9fwVmbXBPYPmp45+NdPJLYZ+tMq56PDcRe28La7G814cnHN1Z1VpXJ3qNZ1JS5JKL0k/mvYk
fpv8mTH3lvInql9HHF3V/MoICAkJe6Sqp63O3EGlfrIx2Ev7uO4PagcHiCMRFGMphtvEJAFyDNTn
c5YHeqeTXrzmG3Q6cpYRcUDR+yqPt3jD+mZR10NLHyfrrjUcN+lStM4yY/ocYLThq4fIeGR3q97a
fiwiPL+jKr/rQ06BosbymD4UZCstzcZjvsllGgtUJIVTg/jRMqD0sVj0zT76Z4nRpHEGZbdsnvJk
XafutX3LLIf3ARAUsEKKIbeEv6L6xJWsKX3ro6LRlN47YJY424mV5a6VHaOQLV3FsJtEdOVrWkGH
u4/e7WNd/SjasQkkmt8tQeIX0HNWrGGKLhbloJZ46HOgDvtmZKKxyP6QD+34zUru0cDzW918ARpz
+44m1BLV8/whPJxghqOASqNrCNQc/JRLQwwXRqV6w+jvFCuoYh91BlZBbrxoPG3xOV8/2vQ9TjxL
/BSh6FL1Tc+tQDsuorfocI+HAgTegv4huENM9RdLEr/HUjjELZUmwujx1QTbF5p3PeOadZPxS8IE
ffrCMj/JXWaNCpWheVw1LK50vhyE+urvEu3LTAhE+OskCsWZB5Tdx6n1rTIPWgMOB+JuuzRo6WII
UITY07GJuCdiV+doN/W/LDmnINNx7HSISOJuZ3als5LOxsCQdN+a8KyUM+KgGU0+656ckNigeUf6
WCV+tlX0EODaOlWq1T0jn71VQ49TxAAPSn4ZitluJOM0wujj7yw4inwb4zsRk3DdsYVAyqbfnoyO
8T5/ShocAaZC69BAgZjIzS7XCbcxmcLLwk+YFWGeQUyGN7P5MqWA95JhHEhRmE9d/VVYvBMpgAvd
qZnUZ8mUncq8Cb37eNTTTR0uJf9gXHzxtxkZMkbzVqg/UYNb9lsmIs+XGMDlZ4H8+ETzl23A5ohh
lz45QhXOVVHupD8Z0N5KfJCRdt2QQ0ay6lb6m0DeunVouAq3r9r67uP48SMH3v8MVYweMyacVIO+
O3Vk9WleEpRf5Qcl25SAEw3dnpBol0b+2etAqMWCp80bOAhrOgjIIAbexf5YJX89PPzKtDv9bWrv
/idUuWzaeYRaj5nRWu5E0TTfa1qitHufinyvmGiykmwv84vHpnEgFvNQLtJ9xJNg3lfqc5RfVbSM
cfQq9nPvbpZ0GYcp8jr50W3WH0mRBeVBWD4sCfwaoZsz8lHG19R6kuXJX4p9v8FTRbcqBlFSbkO8
r2WYwydJ2Gmmt1mRq0+/Xe0lsCu6EaqlQ7erVWEqvKTyRKf9T6+/VSCmdAg1FbrFzjoSJyuQ9xxH
2PJpmIdzVspPhQpWTXxZUu41bBTLf2qHXGJYRVhn4uyr7WvuKaSJdcfGmjO3dN/6kr4IFlx7s2l+
JU3wTygfla4O25ETPowa95rxbxxASqjA0iyYuzE3v6Jk3ZPT9xyP+0V+MZAV16wQpO2bJsS3HlC7
Y8BIDWE6pbD7wGmm6FQpxG5O0+Jripj4jaw9GXqc3hUVgVAb09NXWx2qVnyvDcJ7VISj9T85zj1Z
U0KhRc1Ybm+b+ICAuHJikdR1+VwkMLkIodTooQxkblSt7q20iNITzGmvzhO7APiq2Wol70YriZw2
M3JnFNspSAb1O+6M2IcJRbWwJiczQkCiKhPZoRLdfXWJBH8odqpksd/msncwK/OrQH2PtOs6PTN+
dtnBMtmdaFO3QpFUfWu66hoEIWy21jFO5Zjpm2zCOF38lwpPCiFFDKGsyljKfCOiCRJOQtiQS+yY
LYNCTGBbPxWmcGglYXZMQfE0fDlkDqrlmsN91FJXqnar8qWZ8F9yUAy8DfJXtzDil6gpmgquBM7S
fBB0uBDXimNgZLQ17blLmjddl+4xdTMeZA8xu7rPJO0yYbwJTLDSxZpAWGS60wbvUh2uQPlQEzwq
k2QKu748TvOowmpFsF0YDCdm0LYiXyYLc45hlpETCb1qd60qeUnM8zYsaJJRzlYXgufUV921lC3H
5BYRluas9J9WRsg5RiPtNNYkOGnuYqFD1ZTmRxOORl2GaTyyGzem4PtlIEYXbfIzUlAs1rIUIqlX
4aKYGNriFFCdM4XG2aGLNKQdIRQK1WKJT+wppXSda/my6nuh82VrX2tBvNwn86CODyGUzWkbmuHG
ax37A4Ed0FnqBlafCeCRChowCWmW5GWLAu4vGS+sqlPmK0ya0u2zX7o9+ArTaD04ZffckJoRM91c
oLcF46AmT7rm9VhN9K6VgjNB9KZUlpHJoth2TAAWC1KstJqmN7LRoHjIH/waA9txNVwl5uM2Ydya
4bgm/ogCYZQZLNvXZPbacdy1hRK26qDCvdEyZWgOET1z/762TzVw6mj+M7i3aX6H6asYLAxrlI+m
+wE4i7rqPMTpWap3hTwfN+tXNQG7SyaUTt6vWu+vOs+hEUIz+VZUQlsEl/Uz3KL2hdQ3jlWJX6IV
EPnodg3yF6uLvrqqJUAnixCRoMZbJNUVav0rNaSNzodgwH58GyRxJ2fJfY1yJ2pN0u5UR4tSlBC1
gA536teg7wzsPpd6tH6mrhG9UVxNV5Di1JO06Feq0aNyqJWxJ1CyGZANZyJ5C6Wm1Pwf0AdJQyXf
ShFJZ08imBFbByTYigsDyOnox9LPs2w3ttYhWRaYPMJvUDHNEPL1EoONNdriJH3tA7XVtYrkbAK+
MacqO2RLCy6VXFuW2lrgkTGvTgJknDJJuw0l4jLWH7Nk+amZX5DnnvM0u0WPBUUF3Gmkvd/YWylR
3ei6LnriWI2+3jwUYudFO4hqZj5tSDvrWbf86iHaRefuzAk2+VES6pO9meXOQuqv0VCpTCcZu0k1
KgXlPnDkW+ilqOxo2QbR06evaftU253M3KkgJ+tQ2iS0J+zoCW6sP/XyeTEsep3GJdk6kjVbHvgV
//oG679IP+YoEDoa5cqgS9e/cqFlghF0dynfqiZ/kcxVv6zQ3GAJBaP5Q70t5YpbTBejuerJq9CB
Uu/Fqn4cuCrFd7LUvxudF015R9PijznraCIK4kRp/xqk/Lkzme9pHAdKClnRgsLlomo562CGxAaR
vPTX4wnTL/Q41h0JRzddpuonj76TCbiTI2yuv4gMZjrsMmMffwClWEXJ63R/G/2e7QjxOqmBEd0i
6axEQ3LN2dxUUCHetWX7SZtp3mf9q1kEQ6H/amVKzMoUaMjFyPLzUcrXykWfyQ2YCogVd2icfHhO
ddnR8Yc1ZqdAjZsrw254KO/wu0Ybslhofk0vHQoghmvdntYEwRPqVVMuYflLV0+6nZ6gxPawtzNW
khx4u+wZc6lHU1vBT4gwe8LOKgSWJ98pvshOkHB1qEBEpu7mM8XZr5S4XlWvq+bzNodpdJDNS69l
TswVk0+vU/cE6QS1PJcQqb5VgbwhOrVYy3UESfMnkbIGQ5NM+eckJJecblztDovwOc6Wz6V9S9XW
F+YXVVGxXp3ZTVDcKhe0m0avVxbIGaaem7a4xbqp7YZuwwOE9t+roxHeVLrx909y4iBiokHm0Nb5
cEyZxMpyO8USTt3gFAog0DBl0KrrxSz0h4pJCkpxV9Rf24rjx6I63SY7kvQxRPXeWgo+B1uw+Zdh
oJ3iB/sHHAgPKf2VIwJYubcNMPmBXY1aKf7H2XksNw5ca/iJUIWMxpYEs5iUNRuUpBkh54ynvx/m
bmR6KFZ5ZdeULRChu8/50wkcwPBxMLGcgnTE49ZmfrU6OknuQ5AQ5J0Ir0NXQNsbSn8SYaIgRd2I
0D4IV763zMmHyQCwo2Dd5oOgv9sUoj318oC7pa2CnFBVCO00hrjWa9rPgkAUsxrAHLRl2375hSXu
UQYUs9ZPm1Pjg+iz7ffwWp6vDI4s4/OwAarCO7kJi3mb688WMhQMHplpnPJUWwX4XLYlrmSMK1K6
FgnjHCUK72YQLNgREWWvur4zJTq95jm5v8P4Eo2thHhjrdRyygEIOlIG9Ur19j2TnHJLF7NCDY+p
tIgRiDQZAXOaRrtoSTALssD1GJdrtZWQtPZggBRi50byHrw2doZeE3d1P7z3ErihZsilI1TUw5ll
3xcKo9Ps/h7ENSpfyqlTrlTvK7NJmQ+Uk0YhquddNM9s66RWsMrxUXUfUanHiyj8VTBwpH9pSg7N
vHhwxVkjwBo9YSMzSUA899GnS/NVFi9+96awufnisTZfegNUV3mSAQ3DSRH0EuqQxRrXcfhsDnaH
d8D1i+LOGiCZXCNW1lbgq+8ubtUE4tQb4eQy13Vsiiu5XWpTc9dAnLtjYYOkWpuujPT3eiwWnVpg
aHYf+6Bda67lJFGvPMrit9tIc44FowiCZyRSzGUwEWSUWm6hCO6kj1L2cKCE71WV/PFGH5TsJR+r
TRG6zxLwgtw8Bj2QrG8iuKmMOFr7Vq+yfFD1ZrKT8PnN2IeEYSkYAbw73VzH8ufgM2RQaOiKtc8k
EHvAi2YUMnQytQm2HKRv7ONGxoZprdL0S0tNCMaaSKJeaXZy7yuEBX9m3YvZ4BMCk9d1m/MuWlVD
sjZB8bzmPSMlvfEfcWIhd0eF2PK42R66p6ZDGqrLKd1K6BggKuoIO2TpwbqmjAZBB5vqprsJy2Va
nKFlYzp5W7xVlnzvpfavJE8ooMEvzSGR0BZM4Q6IHldJUj7XJuUdgFtotnsCiUNpiW7cq/uVhSEK
BbMOISKcsqTbKcNJps6IjJkvQW9AaCcaqhfDRP6dh4b7CvDLBlb8MdX8o+XNouNQfKSjhO1FJ4KM
gUmke6k5CMbSzCv6C2coXsh1RM2iefOkA+UkLbnB1qU07JM0c0lmnBP+U4nGRd3Wm0ZGBDKKHVNO
Z9iKewVRSynmcR2sAndgjjHwjPQyeLyxQtnn1h0Q5L5sAb6FeVK8bI18OvG68rVnjmzaZPiHUKuR
8GzV/PcU9oNmeRhXuoWKr2RhGUQb5l+dC5CX9fZrE5VQzz5dt4TDOTF1cBk9X2JO6Mk4PSBrLzZV
bIv1aBfAr75+l4agfdRCsuNldrHXGpRmQikRG8tbV6UYDisnDA26Oo+vsJJb6lKcKJWBNt23YQt1
92x2JgCSZRwkSzxYUTFX3EM2lHcmFb0m/GUlAIvFnG1sF9nUKxBgXvVSRIhTun6d6dqRoYBQd0/w
kAMei1XX/VELa5eE9kIXvGH4L673CLpbJt3aa4tNwM9SKjT87VOmdEsj/MXGvx6yZBfY1tqtVjTH
frM3nlw0O3nObG9UK1WmzF2w3dFq58iwt7775pbsjnwoiGv8YLzLPWNZw27rfQ8UK55yIuKyjqk0
5slE6o3dGupZnhfjHx2lVu02myL9ZTOLifiHqXLq0Malv+3mRdIfGus3OjA/ePdkiBR0bI0TSO8d
Od26aXOrIBoloyOiwenyFhNZiHoczg2IP9JPWvjmdifK06wGw8pZxYguJGsp19KDmpVr29eWJfHx
82HiYrTe29ClrzSBAn7I1q300hXRyiTJ1g52av+cY0ZSW+a66fJcBNVEc5hKXM7jVgKMnBZ9x8Ye
EtjSfNpG56911d1EhvXLZ75tW8Sr3tIZK47hLcV4kyDIUyMTlRnCBFPZBdRBOuZNt/L2VfvQdcEq
H7D+mflWw0KAKXBBoOLkg290npTUQnYiu7L0GT1yi30+Ay2jTfKMfhuh9jBA6RL/oTQ/pOBBNh38
RcjX3gb1Q80/LXh5pSDVtXnL0hEPaNh9Dn2Gtz5P35QsPOUBIbaVVp+U3nryR5n8gmSc5/awk+Jd
bhMxVzHdTmwUULGQrnJ6Dp7Pz7SwIJa8Jwwtsuf/RpTEebwDO2ZtsXtmVrTyMuTnEVTmvslPvvtA
M+NnkMK7xJtsk8uiCRe1EX4aAKfdwyA9Ue8HhXtqDairngAA2esQW7s1/QaQPP3/to7QgRtdd5aR
pI4obe2hXdc0J0IE8UwV6UEtBmc0ku3gG+o987LQxGo1nsmg7heiQYGrKB57d6yscmP4VIX1karv
VnwaRTOPSwmBi1ohyUps7yCM/h0FexbZi9ZFRO72MqhyNlVHmZs8KSVoPi2w44V1w3eRTkz4lO5A
ZdPnA70usRtaCpU10BPnnrWWxVIpGbIYoC5ND8zLWdZqObdYzWTj60LbRQnkci3cbR9pD3roLyND
czy7x4ixysOVIqEsRdre6I5artLwIAn3HjNEHXx2nXX2hlfD+43VFyqfLtQ0JEf17xXjHEraqQJn
L638IPXy3NTFMjNl897qI5RQvqUtaeIIcEq6JVbEX0GH66ojoS0Rof5uuRFps23BMNC4+/9yXYoR
lSoR7YkoJIizAitw0/CejH45+miOMEz26YsQ7yj/Ru0zhyzQkDy0Ti9Rw7Ch5M/CHB/pmTYmp06q
wI3YnnxoMUFJ9Uc/Rgcr3g0FTIeXOUEaY62wEA0N66gfVr7wDhJag6IP90aYb1XPwCPTG8smV1UH
/88iNgpQJ3lbuKAGQe4/l5G8IL+XR4DvJEAxnFXLOukOXuXOPeiVbBzQ5Y+hownLibMODV1VKO/5
aJs+0AoRr9JLZZXzxmZHXTPBAeB6oyJu65gGYOJWc2IPkPaodW9svI3yIoaN7vLS5tgsKfbvR5/4
FlTr9xTYuffA96HbZ/TcotrYtMyueMxTEzbmYTSXfXZXU0koBaCBXq864T6wvlKZOD3pT4ZIXuuj
eak3rJI4R5ho50ilwlxyFE3U88CreMBKmmzjqiOLDpA3DJ2Szt0LnAK+pui6rZWb9wzfyp3KyM5V
9TD4K01z9EDb5SDEivZUFxkltEcjsMhiV5sVBZa0bCnDumqin8dT+hLdipYew77BOP6CpW1jy+nK
UyJ1NSrjZ2/ed9Rm+Xiypd9J/wIdTos+OUIZikMwryHGuZuFS+jaeDDQbYptgfJBVGvZVz7aKkdk
nGx7gBg13Yr2t6eNyM+DT0uNwcIlzj6bXLDnOgv2PSHgDKQTH/5Is+Zq406HwR+pJZr+iN8FFGVY
DBzkw1FiYbeygRVBmQVN/4plqLZ/B9qXYq7HqjolxhEmE5p4wG8sFQe/TB0NR35olPt4PJV6vGLm
66KEO9KSc5m+WeHzUHIO4jUXu7hDy14iF9cOJdlUUSkAKSe+YplZWKcCJ55UiPCzBkUrKrRqtPal
9KURmRvjGzZLbDCTSKkJcrz5YoGDyCeXrqrXzBmaJ4G/gOIdmJio4rhdIn5WTTH32tbJxoNupvyP
YeRcCJGAs1UqgBYRomJJTOP1kN8l6p1KfSOv6nFLZizA/mwkB8nqMbSOzxPx5S2yfINDNwCVNDYA
Rrq+qttj0cwTYC7vQfcWRUqRjTpb/1NMs7EARkT0JKHuQCeBUsm/Q0w+i7QPQf8Mm4C+SmohXksc
utKh8ZGiMP42Qoxn05SrGu8IdiA4wmhKBscryorCTeZBlS67obvLK8iNfdDsquFt0J3QNOZqtKvD
c9XvTQSjanDMZYlP04/e8kTfWELw9D7t/FRK6da0YHlLG1Um1kjpg7JjQ1sO3IdRGxxpUcW+M9Zi
m9k2YwExbtHiZjW8dm88y/qXkaTousxt4I1PYfFuK02CbwWrQ9EpDu5UZ1Br5A/RSgoRyIqdN91R
80GbzptHLwU6jfWv0d1FWudPctvcBdAxjUVwdLmTWg+bmLTwS+/RC6evIjgbdrAteNKqqyxhXeZa
2WxqbS/kwSARlRI29Cqm/UVrua4OmI0p7h6Fl71i1EAAACGwZAzbIlQ3bkRQcmsgKhnG1BnaD8PQ
gIsa4AEvX5GLBZ5a0vl3DUnl1ly1h40iD4NTdDqRnOldFsYks/hUYWlbg66YrdcvXVEza62g7S36
ZjUyIUyLStydIE9NXz0FZcZqrzyZCXcGGSt6raonT1LMpym3T3ZM+nvHa41mYysAB54NlqDb6DZF
j0wUCxSWFGl4KcYj0s5IeY3KbD5WJBWghy/gnt8sjvbeeygggQyME3a5dMPyXa9PpYlZYsAP1vXJ
n7TC7DxULjVqg7JfKZ4tRg6XSUP51dWfvqbelYWyFVMWRJ6ccrKLzEwE66w9lwDHcGqjEs08QDAB
cWwpHItYZnrDWBbmb4YbkXMU9hu3++NhUbZ9GjjfPdstZVIqhvyYlojU8Ne3dJ7MnzXw9nXK0Z26
xxwqRJPfYsV4JfpIyppNEodvmocfN02Ge4tZAg+gpmtKz1oH82pPXYzwScHVsKhYa2VzL4jrQbYf
+J9DvVEDaSGrC2E1G9iVVU7QUx4nDz55WdRNI1I1sgUp0ZnMgLpv0H950TFJHA95NqrQYEDdMJwC
Us1n1NnkByD99SXrlIzjXOvceVgt/Kr6VOt8xVpy2srfNXROWiTNDdhHK4a6LtyVCjLk9w/6QGFm
PghQV6dyh3FuJTElNulYUtJ+JdMHFywZW7bSzDsEO4X70OkMZRTFKp/KC1C3Iv+F5bfpliLAzcZ8
KhOMnHvFelCoS0REIoOlJs8os44yGr6Q/kKJCHM28R+7Zd9TSmB5w7/oB7Ezpinn+FgdrE6aPJFn
0J0sfCyKJcZbvPinADJ0oHt7Qi9KfoDMXfeeim8MkGHpJY+iWbjDvUImi7RhWWJpze1lKf3qaoQ1
4bIx5n35C923x3xf+b5yt373OCib1l1HnuT0wckN72K0p7bTqw9xsRy632mysNP3AFbe/BUYkFPP
NSxq8OazV3TPcrywGELV7VUATiklnialnx0r+vvk1Ccg5kKZRJ7BnWdR2BwjNg27PZuGk/YHtX1O
9QfRmkfJM37lnJ2xOFADO3J7gJqs5Oap8LeN/aJRLOfg4HHrZovKNt2jaLq5WvHSAjwejYoJjGaF
kX9611hHuyDssEJln8WWvtMmU21RCCI/ocXnJRnniVJRiVYH20DaM4ZsUWMCxphox7pEjaVlw7qR
BExUVm1dK2NbaAZ11SLAmhfYrpTkpZA/43BYFXhJhpwpveU4EoDTBvyPjN2guRslLDdlXqxjCbdU
LK0UTACCRJjkzp/mwfQLf/zti7lww6Oc1TYQs7nNFZnOQ0E9Daq5sSH9K2C9vHvzIwbZpyoFjAm3
oaw023poM6p45MC70qAgGrDjFckvcufufJkmOsMTHPrn1krZfoeVICOnT1a1edTUo6ptBJAQDKRs
3cW06tWwF4YyM4qi3OqW7zqhb7zCTRA4As1d+kRIQSz6vPFW0T89VaxDPF7RCKMdocCH5fBbjSWu
zUwVTxYBWXL4kQhUrz7UzKDqK+DbXKeoFeO21KJ9olUPgY7kV4qfJC/YuWgzDMk7GFWgzUSOCa0O
17bw1+qIIYKEtT4bHKI2WgjA9Ez2z0wrn/MQP0O3yKQ7tyEyekiMeT7ZjyJY4nPDp9qyuWqTU9mM
2OiKwkTdbWoa91nfg25DzWczl27RV3vMAkGVzJpCfpUK900KoYVhpkyTtAPf+G1yWJfxQkGYb1eb
PliaAeWKP3x5YbhLbRTsGBWooIwMkG6YlJ3pqrGbhYWMzVfShWuefS/Y12hzDBmUYqrPYxy4qWlv
lZJQp0fVIkbOQgsUAezCrNWFE+KJZ4a5gbuwkp49tXRsmIE69hFsnD1+EbLu0CiccYTbTYffhY0M
RIKSIfSlHTBEieTOAjUsEZg2AZIiVIEzDT4widNFpRf3bpYezdg/Mf550yfilDf7sCNUqWn+IKQJ
pbWQjl5kOERuvCquv3MTU55HPuYEqnxoSHsGhrWPXDROYY+g+Oc4KuVK/L1+EXgXeemYWHaH3WYm
zz/GFwzPsyky8dzN8AzeiEy8Ekd9OSM4j8LWkFUDBZ++9KXHvL6v3ecbNzClFv4jTetyUHCh+/IQ
a6qyk+UunwSiarkfVD9EimjADilDXrw1UYc11igNKnofzvVP4wloJX30UR/c+B1XAm61i6jjqFbT
srVR54z9YYrPjfGzQwEuRwd9Fz4ldVHEc+alw3m60j4Eb5BvXNq69gimn/QtvrWsNXM0LU6GXidY
l+wu03NlDHn9AiwPtfRDxHhOuBvstUkT71pt0ykbs3nva4IOKj4wqVjVNl5F3CBB/VrE6iKU7N+c
YpW/Zv0CzKU8TXNWgD3o1Vk1hrk6UKnZ3FRx7w8vKdtw9a4VyjpA/yHbmMxDz3z3uyfOUMxPWDLn
AoeZm/eMnmjWoSFtY71CXk/y+9hQ0WKc58PW8OInM9N7ZCKJVZJwVrCy3+UWW2W6LppyrUT1NvUl
tEg6Q1qpCn/H9AdqsVX5tz7GeafB4v78Sv++un99WhfZz20exVmSyiODGP27o5Ns3VO2CmYfznO1
juqZvEJaIs9epDnWOrSys203e2gcMQOcnnurL2/+iQdpL6OFXvz8i5R/v2ngx/9806nZuUajK8l+
OLMfYyE0/yT5UmV3mujCOZAOFfHP1/r3miWQ9D8vZbl+3qQSl8pCX9mItMTqSTpGP0HkP1/h39Gt
mnmx9dRSmXpWEPCEvvSFdDBRQud7VJc3orunpML/fnuaMV3226rQkZd4CrjQfkAeEo8fcXVry/n3
nqldxiW7dpWZcZXFe0OdZQdOdgosrL4N5+XX8KhzohuO++LdGK9y5TEZFxuLlBHfFQzcR0Tt8Fw+
SvdAsFMwYXbjAqp5be+aHuG3R+ULSa0ky9PuPLVdk3wmoxySilcGF7yWljrLbQ3Q21sACE/UKlpp
tMhB2OF70+j2CAWFE4trav5tAwna0tCsC8YofITVS0DHl5CTa5wK/2Qr8drCP9B4ZPkPcJcdsbiy
oR4QT5+6Tzl/io1d/2UM0wUsYuDGdZLeh9qzRPZmvkAj5R1lnyy0SXRyUDuBbe6lRfWZmltc1Hqz
QER7Zo75wnqA6xj9p8FYyoSuRITQ7iXK5MaxaCzQNbBRbb23WsFngMgMy+ti1HHyL9MOImVF7OX9
ZNIF/f/qLBRUGFrnzAuS99onwYb5qWveNU57KiK2nCTaxdCIY36Eye9z0iOkLTLfUvSzjmi8duaS
MJaCqoFVds/WC6IAQ7vTKI7oQpp2DSGGjbLqNiZpVE10mLLfEu2xJ6IZcaL6u8rZWkFWXEQqTLMb
UeF0H4aOyt1vlkEyHjC+Urf4vjqTZZPt0zvFpYfTTH+OVf0UhHsvQ2llHxNErcRchACP1aIeNpWq
ow5+EOqhcf8wIqnuj1pfLIziY0x3GNXQPzyXOPtMxsXkbPvEc+G1UsBH1YeIjVopHko9aMhzFw9q
3p7KJv1QI8ux6aQVCskkBTkg/ZDEkWEXGfac/jQoFz35E0AY9AUzEX6obkqsR770Ye6ZoJ5768R9
r+RDSnsGGJTrgkRkAtVUMnIQy62jmLNMO1AZjXA+GoLulF8VdSs0y4g9x5B0nJzWQ2P0nvYyYDHB
BxhWT+WwbdKdim6lREGPMrMICRMIQk5lo/kSRAG6MiZavZsz6NwcwZgYv4gzxupPjb5PkjPZQoq3
sU2Cl4IFDUhn7YoKd2OE39J7q9TgVfj+c5SuU3lu509Rfc5T1VFa716im0jaFiM9A+ZSMfcb/EqV
5q/6LJohqc8R1jZJ9vDzvvp3fMl/73yYhP5zOfOJtMIecoTCZPxgfiIPVGrfg4ruCQ1sizzahEf2
aQPGWDlL+jFRyBIgjxR1ReeXM6RTvYafNQJJi919V1hfko5qPqkni897DnAqA1bQHbaE+Ptn5OzE
bux8ZPI4dqIGWaxZzlEHFxY1Mssj2ihVBQm476RtHe8lsW2TrW0qiHYeY3jcGMlVXJ3zYT2E1akF
ZoxtCKC8qVcxdMDM8P2zEdifmWvMM/G7cncuIjIZ00hSP8A0LPK6P0d996G57Vrvh7lGKkMfE0Kt
egd9/NWnG63eW+P4v51cxkXB1YuyS3WiQPaIokYkhAfzTX1Eqj++Gzeim6/U5ZpxUXtEhaQILeQS
3nv/mX5GX/pXdZbuabRqZSU+671y60pT7fDfX4tmXGz+vHtL1RDA77svhsax+8NwIqu+V3USy+fl
1v/T3MgxvnYiT+fpt2MmlGRTFq4c7aWUzdpa2Jp044Uo1/70dHPf/rTfueoQW2O09yWkeJlHZFxl
NPgIq5hUxEqGRA4IyUiT0Vh0gPiOVFtMejSr5lBXmb7K4jrbKuno3qjU/l096drFrTbk6sbM5FLv
3IjVEkicomzcaLMy4hp/Xubi3/es/82n/3bPqWyj34+l/g6iDr8YUYwlEX2IkwkMNrxwJiodn3i8
RG+0T1HR5NGdFHy65NNL7oigr3eS9jCiFZf+RAVMRBBtvAr6r5SWIt36EdusAj+Q40KowH2T1jES
29GQTweT36NIVy4kMJ04SYtRJe79+FNRHvywdUBO5xyqpbKvCIzTKuDyKHhr0kOGiJ9EFTvmzFB+
lUxKbfqlLT3n/qcSyedyhPwNE6f1UWkq5HHbIaSN1DDN8LnQzy0z1+vkgOSmzxmF0f/KA8LrmYrR
QKAN9layUXvR89x16Wc/PqklxJ2fHMoeGxNYAFx5CG0ZxLk1//kVXKnHde2ihJVrIBnDrCCZ6pUv
EXGIK/tV0r0n3cPKtHUTEoeJQ2hvdCT/LgV1dfr37288TbsBcY28q73cfLDKqDrCVGIoSbLMJoc/
TQmRiS0H+V1EgJ6wjNONG71SIapTTPi3K8vSKLNHDNpOqkpY3tFNl9FgPkgNdUuKajC1eg8r5dGQ
azDSP0khL1qpQu/bAas0oOAZ4KotB+LGx69e+0EXVXHnJ1Xr+YW287tKwqUb167GtIFUegsymbSv
AFb4d6ei5NdbCwrQVGV0MAabgV7HhL9Yev9ZRvEkrIrzjUkiP/mpaZXu6g7LZBGp5bm3qFzUzK0e
O9sMUUd3CvqKadERExEg1oxHsn8aUbk3drG/n81/b8X635v99pQbRQ1DmWTavdmYpDVaIHLZMiN0
ExvdvHEt6FlIPDn/JaF9NkRGa0PG03D0tGBi61D1VMGftEke8nhY6QjWE6SRPrNIBRMlPVTHZdms
uxIyD59yV+ZQN0R7WsEi8cztz1+KmD79f93DxcHV67Yrq5GdEQ3WQWKiuJrL7+47eeQhJBEhOULD
GyrWhgas6CCazVHy/zEe8nPQvndPEj0EbO9Hd2BZEee0GncSYjZuH+cBN8RQGmKUPsySUJa1Fb6D
ZhM/rM7sl/oriu+wH/Ad/omzgwnsRpf0UjLkhfbyk5pTQo8z0DIjOJOqRbStiJjA+860whUegzol
Qm9W/MLyXsqz5ESKqdAXUXUmxmb0PRSkO8iW9Makib8Tvv71nKZd/du7VgelyEZiv+6I819q62gL
gXWH5nbmM2dcmj0KhsTpc3PLtN25v7SRy84kptTlS5OBXSYoQ+S4MyrSNQjs9P9ykjn2WIcgnbkO
hveuLbA/ruI5PtQjhpdDvKJIviMXGxn1Ctp4E6+adbPzF2KJ6e5//YIvzj1TeG5pZtwV87bnhDOs
1JV8xrRMMjhz4TuHgK2FueExz/qZ7pBqO//z9uQ50ZLedkceQHGj1FCmfeBfj/eiIAjGJurZ9VVG
+8FPO/iM5tMjMmcAJXMiIGbB0n/6+ZNXpr/5r2td1Nsl20MUTddy99JDumGAxWn4JIp9ni7+RwRV
vTho7BrJUKkO1p1rYycoooNQ0W2mfaTeeHNX9tO/MxK+fY613BaijzrrTpEmk2zDTKQizEjSl5Z2
XNwcDnRld/g7lunbZVLNLgnmH4HU4MXzrnH04Yn+AIGKtexM5ltUOwFUY98qkq6cmH8/j2/Xa7Ku
LdwYe0TbMGyADFOp2CZA9MQPErPTObnKbJr0xodwpej7O9/k28U0OHg9juFWOThWo/yukQhg3np0
V6o95WJf9XQzHyJdY6ySZ53bAvMmMZo/f8DXgM6/VfW3H25ZichMvwG7LjOyraIS7UXk22Y9x2lD
IHpvUjbLFsbqHB3WUenRBAQGcWSMefAXieFTczL5lzh0jXSJpqhBPDLbm/Wj3KAkV4mPGZDNMtWI
EH1ZCnZmpcqbWPjyriFbxOlrjE4tnn9iyVLxpqukeTKT2UWOGIy2dScShSRY1yUsLZbt3w1xxPM4
7zF5xHpGwgWhhT8/iWur4GL7gicvR5SoTASpCEsihZ09ZE7exEw1buz7Vxo7/e8m8u1ZB6VhYsHi
Er4WBasSLSW57b6xaC2kiYZiyYuut6q92ubuMfDLZhsneBCJ4A0xv+WjE7Kx3Tirr32vF/uWPyQI
Eyyz570VdN7BViB5G4LiRnV87WFe7FmSqZmh3HvDnVTsmXeh9kthk+1za5DKvzdd+aIWrlpXz3qN
0Q1BXMIpkNZb7VtVXvxPH4J8We/WQRIXqJbvTEHGjy7bvyoCbNWq+4jb8MbHdm2MoHxRw2IG9kd1
lLnIAJTRhGj6k6zdholORefvhD0eR22wZmTSO6qOXOjne7uyk8jT+/r2BRZk/xSFq/Z4E5+a5C0L
b+DI07P5xzEoX+xQwoIbLwv+rqdso3QKOUQzr+CB9RfmeKPuv/bbp3//9tvNoG6KNJt+u4RyQCyD
KL1xAF77yxdLvyQpxCoT/vKUYldHD518Y9bXlWUgX1QiDdNdE1dS+MOxQwD0oDjovsk0/PllXlnD
8sUaLqvO8ySVv25Y/oxhJK5KbP/q57997YVeLGAkU70XTr/cxoEr4+OaMgPSe6HPkbT+fIl/PxzN
vljFfuJ6YxsjNNJVbPgapL5JEMYn2OHPf//f579mX6zjIO1Gj0DibG8i3Pfk0Z0plqVu9JawQyYV
Cj5U9l47RuuQqaSy/nzVfxef6EP+8yv1Y2Rwo55m+yZoPrJIM0DEtWQVxYRdZFGDA4WE458vdWUT
0eyL1Ww2TYYPagz3uKKig/w0JhjF59K5f9Jmt6i0a2/pYmXnQSByZsKG+1rLKNLTIiDRtxAfoYUy
NyfL4NY85H9/cZp9sbzjPrAVza0IxcVigOspDp6tficNWASr19bPb+Ao/17rmn2x1otEinUd9e2+
lUXwVPDid66dueufX8m/l6RmXyx43ws928vLcK97yzZ4DNujnN9Ykdf+9MVqh9evJVePw71EYmpi
9aQXL4ryxol6ba1cLPfOoqJTWp5K8kxmfYq/jdw5hYDH+Uhs7q199spVxMWKN7SwRSw7PXvorXZV
/ob7CJmd4c56Ik/+/PwKrq0KcbHuB6HU7RBzlZDEsdIJWwZUkGUxw5fYSFsXI0dxYwe7dj8Xaz0K
6ogh0VwJmTU+BQBLvMyiWpDAXzIw48YNXXnx4mKV28wAdqOMlM3BfmnjtziuCCP5/PlhXfvb079/
O1PrxLDdPkgSgiROLd5jUsr9OrjxeK6s6L/g9bc/jh2u0lRE/nt9T2R+g90PpPkkFws9u7EDXlnM
4mIx63XTtm3KFZr6mVQ43JI3fvq153KxHoY0F7nfSRhIxp6c488K/2x9Ywe68tVYF6sglcouRH0U
7UPVIQ9EJqGDaL3JtuEU5A3eGnd85dlYF8tAj/MhFRMtkpFfJ6lHLd78/M1cORGsi68emZ1emkET
4blM+FyA6iwd9B0xrZGqzz9f40qrpFkXH72mgHmIMIj2nRcSq26m7XBUpLRBB812pPjgeaM3RVrb
WbhAldgt7DHV1lQsH1EtpLXitd2NvfHag7xYI7bh+k1q5vG+6o+Sfse8pxsf2RUKQbOmK35bIJU/
xKKIk3ifE6lhQ4XikiBIYNZ8uq8VfmKGtN2SD127iYuVko9K44ukiPchAvzCeq6rGzvIta9B/c97
aCDORt+0o70YpZVOXE4J7B8w8MC6daZO39V/9xbaX+nbt6fUxHop5SlXaCSmJ9Tk0Jxc6asuSZ7V
Qufn7+3aXVyudy8A4TfQI4VY0Rv9IXKRCqByyMZbI+qvvIC/WPC3u4jMbDCV3ocBV5PnuKpRU0tv
P//4Kw/IvFjpfqhJdjlG8X78bB+Vj/zLfcUa/PPfvvazLxZ7rdVtjN893teDaZCHp76UunQDg7j2
uy/WeE1czv+LwBpEYIzHfDaX/vnnn33tT1+s2V5GklmEHiuL8R7wg4g/VZ3UnjE0GX9HErQb2//j
E5qe3LcXa+WJ2Xg1TwgnEsPLGsIzfr6HK8enebFk04K5dCQC8sXUCGl26VI+2ekuf791Dl37+xcr
124qIxUe3zzzTZVHeP9p4HiJ+3qGguPnW7jGzZsXRWubZ4EvTzq/xpglh+o9P0n3HBjaL23uvYn1
3F0gl/75Wldux7i4lG5WWa3lSrQvmCOLPOrVezIm7dIMn8HPV7hWWRoXu0Ql/x91Z7Zct5El2l/p
qHe4kQkgE9nRVQ88I+dRpqQXBEVRmOfE+Ef9Hf1jdx2X+1aJblm3Hm+EwxE2yYODKYc9rDXRuY7M
8Lp6pdebYrciPCue5au+jz6yTv7zo/zgjXvvBzdtrV2UCsW1Tog9Egytu+4nJ/Cjj34/UDTuRM07
398lVltqlKZZ9JNv/YMFk/9unHBLb+no/+FhWqnuqBw6+72xmSFFTu32zy/Mjw7xbrioXQ0eYh3z
6xGaF33yID0UgeGfbU5+9PHvhoxyqBZ8ukzGZUmW5XJJD1Pyk0jED0Yj/90QUbqeRSnJR0/3ILsR
6nTb+aV8/PPL8qNVhO99PwDNbRo44UShB87G+Wm8o+LiZIO+tZ/72/Fz/+Unhzk95P/LNOzL7w9T
tCn4i5yTwO+GO2Y5uSPOwJiJQ0pOBWmz95On9Acvsv/uRZ7TyEQpZZPX1BbA4AossMHDFJ2lr83P
ZrUfvcnvWx9O8mof2h1TZoLeFuEKHT+Mfzvd7Unpw/gPf5aF+sE7977/oR3KHu0yl621EKac48BI
+Od35AcP7Pvuh8wV8xq1RMFHB5QbWmXnUw0o688//Edf+9377E3OsBo6oK8s5DeXaSESD7998r+/
zv8Rv9V3f39k+r/9J//9WoNVS+PEvvvPvz3VJf/85+lv/u/vfP8Xf7tOX7u6r7/Z97/13R/xwb8f
ePtiX777D7pnU7vcD2/d8vDWD4X97QB8xdNv/r/+8N/efvuUp6V5++tfXuuhoj3t4S1O6+ovv//o
/Otf/0I/8j9d3dPn//7Dm5eSv3tCcFb+93+B5LQvf/y7t5fe/vUvSv2iQqNkqFzhal+ekrHT2+kn
gfzFD1wttJGKhhnP8F5UdWeTv/7Fl79oY5TS1KMT5/RPX6Ovh9OPvOAXIY0bGsoIfUXVz1/+5/S/
u0P/uGP/Ro3IXZ1WtufLfPfq8+meDj3feMKHS0Y07t38MUaxVxUBwAvZdP1+8kFUJsKIE3s+OExt
MvwkbP79w/f344WBy5kpAeDi/cJWqt5UBszprsxbIisYxtZt6MTRzxLf74aB3w8UitC4HvRJ/T59
IbM2rJ1QhqQYZyhNWTv0xaH1U4x2MahFIkkOVcUK7GENn0hF4qLIjddQ/E4m6idv3PevM9/FF4q0
KJfXDwMu9bvwgO+nofQDXJv4i/Nj2Ir4SWUhosllZWT/p+fv9xv8zzf0+yH2t2OF3EhNZ62mO+p9
jGCGd9FCOzO7YZ4dxvPWvbMBRFw7mvJZ2C65rJI1vXPk+LPt4ruN/d8PzRPrcoYe2C7/3XSbuUke
CDUaoGliuqJ9NLlnkuyu1VQzmQDNJU0SCgXvPRr724TrfCjo4Xzq54AqQbdREaD4uvzw5xfkXR3H
718rdOmY8jzhyvfpcNFU2ej4gdkFddvswzzRx8pbaB9dJAwSGC80HmE18jpoGQ54b2AJTnWJLUtt
Fz9CpvTn3+cPb5wvQlAIPtcpNDwL7+b2ChnsFNhTA/+6sI7N8lZRgpl1lJNO5TSd13G8Fj855h/e
utMxedcxb/HCu+G7O2PLclFyRVFVz5iGi4LOH1WBsvrzM/vDo6dCz9Wnoc7VUvMMfr+cgCbch06K
ilsnTefdDGK0CTyzfKjog3XK19kpc3M+yko3xzovMWn++fFZNL8bzRhUDMgGHj/je9p7X1WROTSO
d3hE983sKg/BXg68+8zT0pUIG/rhZZSh+3leyf+36Dw++LkruiuzmBaDRN/UL9REFm9FfOrwKJIy
wG7kpsO6R8klADilPcyhSBHPoAnGSeRtJVVxO2VAMEB7+stTEZdu+2EJrbqXcO/RePqx/OZXZra3
Tl8OLl2x9F19yGhebzDpzS2h07AalgBYxNKxx9G2oE3GSfK+g8YhQ3qa25HAkd8J2WzgcZurlCCd
3TlDDohOBSvELmmxR2R5mnKJF7D8rQrwJVXS9aZDLfsE3JpTt2DH+zZQ6rYlkPirV+sUzt98atWd
+7I1X0ogisBwkdxg79x0jaOpP00qjHi1m9Ng0fcQEreNkIAkaeAT/jeKv/3lcezgThxXty/6u6QV
67dyaWQN3KNMXls3np29lwS+iySsIOEYTinlvajsrDjjrSTxMS1Wfp58zfKzipL1cypt79AZMyDk
YiChuLmbGvsp942xjBole6h5drNP0+rM/rb23RPOV2qPEiBx6liWoB9DrGeUiZ9NTRtbnF4Mhmdl
66Xm0k29zuJHMRnFY46B5JKtEs7P6ri9v+3hrJYHFY2+c2wC6YANl8NybfXko//rcbs3SUM/FdWb
AZ3iUVMcC+0ploEgqGi16C2Id89rMUdiAoClv9Q9wbOoVuO3rjYJ3ACGRXXhlkE9a+pFCkhFOu+8
T9LDb8RZqym5SwK3xkpadCWiIhFl1DolY+J+WU1n2KVOXV09Lk0aictA98Jc11qaVB+4PXMGA5D+
2OeBqzcf4sAWNHC6Ux8CTK0ZGxDJpy0xh3VCPyBgvTEIkd3w/KDZEcIafUbJ0k6bdo546qxv2RGE
mabTpQ4msixD7kfYFJ00v8iLGUwO8MwTdIDZHhmGY+iVm/uR0gcdyoYTXxcD9dBQCbur+8YmhzUo
FMWDfYHytJ89XL+wtYGkdH6WPgl96s1ZlnraDsYP8m0beDHs0dQo+Lmhyg5RO6Oigb9taTWjUr5D
NTTnxVbYor2B1EV6K62S4Zyh1OFcfNNCQ2kL38J5WouX1OvVckAr3WX7dYazRlV7QhmTFBlOaQUU
8ky5dnnL+NdLHnk03LJEEPIjj6uyV0tSVeLSYj+saYwxWCvWSa8FWtOiHz+nXiV5wEc9xV/mKkap
HmRzhEJbwAo7jHjjPxkt8mLHKmh2DmZek4xgSaOQKvpNT4N2XKN5WL3JnSlhBTdyGsdQPdBwHeEM
87x165YTqahZx7M8UvAMuS8osETmusJrnA22UeDvT3zpqtVYinrq9ykcHWiV3hURV3ZT5dCaQHVA
PFdjmOqztphwY8HXwJVVpG74cY3T9KaQA8X9TZNixikAF41b+LMRnUGQGb8WkS/Pp5SMB9OXL67q
Nek+J1nueYdiDbG+BJ51vjn1GNP92y0IWto4M/asd7oYAlcs6OObMm+8KnLWB3Q36NY9ri1W2W1a
xoHKSBbHAT3eSwqQbMNNA0cpgzZ/rFTsvPSlCm8hvWJDcVYB1zivawlbPDWZ3Xa1n/4aihVjeCTD
00AW5U39WMCHoig1iSIoY2towRMKkS3IOwpL8xJY66cVY0RwJVfv5JSwzhhtAbnQM9OkDT1qXtQ0
xb6nBm4+hNVohqvRD8L54KD2Hc5MDixh11dF8VyNhVy25dKNbD3iSR+KxXPeGJYNnPQodiicS6T3
1eQsjzcslYl8iNSiKo1db8RZaloIcZXvVTuGYWEv0wpM57GbV5D4VCH03vmqy6S+oCugC8gCSYab
M70mfn6YnKDT9EZWuFLkIB2J3qmpVgwftZdceQ0ybjA3VfOwetTFn4AJ+r5Thu6LCs7WcKX6Vl03
4RQCUfAjSpQ7/vUIU2JACASb3oLorLJvTtDQHgrOEDeKboLwku19F167qa9XB0BV2wmoCWNhm8sZ
1TWuuHQewc00oPxK29Bx3I8LJFZ3pRZ8KAawWCmjH+XDRQQqMwvBSo5Tk3pIYujDO8tUxSnmUWbO
q9UFk2KpGbqqWW9AUejr1EWNm/TLrdZN414uURukz9Ypuvqq9akNuKnXPAFOWBin204Uh6zAAzDU
V/KWdpvp5EVnnKTLLRVljhzemwwqr85mIx4VLwEwZ0u/gzERzXQgcDXjTIf0UtpBfGSmsCMqBKPV
JUG9hnKNwi3sfNFNaTJ89AIZ0GOfj54lpDLL8JDnojyHPNphZ5lau7wuutfVrVAxtey2caiW93Vb
TxT3D5ULDU006XDbZIUbbSce2+euYd7btJNXgf3XaYE0Z86mx65b4+WDTYJqvh7zNnLuKpn2dxqM
E92RraCloC6d4NrpogJjMPFbdMlJmcaPxnFiaNBr2V51tULRLeeOzsB1bIrsgu6/uH+N5NQiWC7m
pP/YNXSIAGv0q+lOtX5/F2l8958GkUbPqe8U2bEAFdtvIzJ7AW1DisZNL+GVf67hYUCqyd043Yfw
4lgapurBipnrPA8QkPduLmIwYcj/bpfOoF3p1yZm+GpMTMS/tWCYRbcUH5MmQh4TiJ4xJYoi8IsB
XgxY4KyJaJpVYYQ6enVppK9HA8ps0Y159dNs/DDnY6V2vWPCO958+QXYSoLByOkTlMxq+Urb63pv
mgxXlRN53WPWJlQzrOna3mSR0s1lPGdz8eaPdfxgjVpj1B8F7c/TcLInuCMTEhnrxPkCs4I135Dr
glUIZy4+TZVVFBCnpe0e+yBxrzMV0ttoHZ9MgOhkZyF0WVB5iSxQjBZeHrGgcJPyPnXHE00h0OzN
k1g/uwDhHdiMIQo77eUBrnHfBLRZhG7XngcLc/tuXDTYiqw0ECy7lLGAUumOwl6KA5B/6NhFpYug
xgm3I0PdhNeUYQbVOOZgZDdRWhzzDGjxNiYSgexOUlXAWO8lvxZ5xd2ltGd6cgYPXxoNqfk3EcYC
k9FS0qUzhuvHbFDgiAOmPGAKNqEUizvEF4rdzP2gUt291PXi0YtupfgI7xlHsE7W5AtbtcZexyur
sxGN06S7exPUAKnGKsoxvLWzss88D334NfcpUPzkuq0czlk7wurYddEYs1DNwDpl27L3s+BczZGZ
MAloEyzHtAiS+oWlUX1TZaTA6JjzgFeWfuGZR4ByKrn00FsIet8X49LsW1ZRdFhDilMZ0AoZdNRI
s842zJFV7L4FsgkL0FE64lLbwpXYSqmbToZx+uyseUo79zQMH5y0ncobw3IVYqvswOSXHr69ZJnh
CnfOkn9Aljp79CJ5SFC8xS/CTcD6td4pQhjJTotC0Ru7WHwprgCwpSLo7fsAsHDLr5cN7XuOPwN2
brrozQ1IkmHZ7M3VwgU0QP9mdzjrAg1jyK2i8rgEeZYfoNoAthvK0sPvkwZ6u3a+9znueucTk41v
4WtGBaCohG3IJm/S8bP2s5H2n+DEkA771CynrnBQXGU8M5t4fpXQuF7ozu61WvpkW9WZHhAuIHOL
W4eSw7g+sZINfIL7ylL3dFiKjK7G2ltGlD9Rwayc4+IUNKQbG28bt9WvLs8JaOGGtxxWrCXTJE0x
M0HFK7YjyWz2NUhrc+VH2kSbqgs8rGL1OrCubFIJ3anp9T2Q+7w5LsaGIOO0sM/eEmu9r6cTUzjI
U602XsnTVE/puO7ioRZvtq7IeNeVi3KlRmOeHSXM/oWKRru6F9Zx/E9E+zz/GPEe3yQ20d8CmXEG
0HcX4ICZEXdD0JxwbXnK87H6jboawiY/AVPjLDlfqH/4JvqTFq/H+Mth49akB8+f5bM1ep4Q2TgD
tpLlZAFYy1RfrbVAkYmYp4SbbryBXfwkJnWd2gT2emnDmRuQ+70EFeP29HyHDA/jbvTbhj2TXUcc
KlNyUra5FPXPRgKlXKmb9OG3agcxBwc/CC2cdC9hhjq7lI2xexYjSX4mFJKEO2cO2MQWdcwT1Xbp
6G8jAtQvXiZOSO8VWsDBVsP4acxyRL/VNK5fqjkbzZZHFejqsmRgDtperuGJv5Z4h8W6RAC9rhr6
o6xkW3wtAxVXr24RzsW5Cjo3OCZQgZxjkimJmThmdb2vAuDct4xPatwE/A84qjYff2el/Evh7B/G
qr+Lb982b9Wj7d7e7PVL8/9DVPuUzPv3/wkb/yGqfTusX/77v/I/BrVPf/b3oLb2fiGSppUmbume
wtAEg34Page/GFxOgUusyfUMcZZ/BLWDXwL+B6EhwtauEFr+I6itfxGhCEyooIh5LmGkfyWqfYo0
/SOhpUyoWXK5p2OzpSW09y7GZnv8AImH86qMUvYojm0Ps9NOh1gv+a7qpXxi+zvc/dM1+l8ir6co
7vcHVZw00XzW/cKHmP59+IuyCqMzX0NHGUoq5FvwUQDGrGLQqEWOULcAmHKdezJmcVEkPa62pJjF
vxSEO526CqSniPMJX6JYev8tpnlq68LNjqzuzlOYapGkQSpe5Un/W34u5fpksOX++akL9VsZ7Pdn
D1dAS8K/oSsC8T7ennaLszhBXx8cnDIfhqC/WjCgLA8jjdpwXyJvvld2YPcVqS74mtYN0ZaW4Xej
Bc6mszybl9fOzpP/GZuRfGaNjQQvzVZPfZiTKqOqGxRUsxUqqLpjEmSyeAxyNcgr1o/IaFqop15T
Vjej6Yb0wITOdtYZ1B3x4Zu2z9HRRsKd5baWQT1dRmluN84yeM8VDbibAF0JaYCCWBf3rs3Oq9J4
xSabpxBfSszYfZrMTvOBa2PoMYXMP2Dvq95y0qewABwfV7Y6XzG74CWY4jej3AiSp4cNdYICRy+U
Ocg1v2vMcGem5DlfLP6zwjr3OEKikz7aPhITbM8Xwny3ZAnAAarK/VY4Jb3wY/UIo0I9xn7hHKPm
xKB1xUmIxEEynUkq9ar8oNvltw3qrWpXYGUJdmzRdl/YVn90Cg9QQqnkwTSey8IvZpm6nPyG7NPZ
/9sCp58D6G+UJSgTBTAg8Ar1xS7hRVxCtGyBdG3UKqq3JlTBazg2DbjXeXQfxth/LnXW7bD+Xs5B
M2T7yVFG7dJ2ZsSvWBcfh4LdyvUwVPWtr1FVL+XYHkTrLG9r29j+nI5Lf4Z+MwoEraaJi7thdvoc
ZayVt/ABg291EYDDVEWbI5JT/nQ7eTZAV5AslpuyKP/jnCzgi5JwyPSF0cOkbxMicmZj8xxbclNX
TNjdLGhOxEtQtg8yXafuMeBGzcciH+Mvg3H68bptdc8kXxl5oQhu0n1rAOLuLC9aiLhkoRpunSeg
QBRG6mtnRvywCUiqDpcx2rEn6s6HhyTPSsD5DjEI2AwDQr4aIv0uka7p8M+kZcL3zGR10ElKTzro
Bf0g80R5Rw3NsjqfR7wW+xxo7auZ9fChWCvchHHp0OkMFDgUtFqOgYuQeihY6tcZLhn6y4W69adw
QRrq+Sk7o7BM1mDr+zk0YJ7jiTJU0TGXn1XsJ/aRzG0HQYGo3m5J6uYht34TbKXKqs+aofUkGWoK
B59Zk4mDnybIZRT16udFXYnmabRw+iDdLMzAZZGjWiJ5iVq0HUFcbnRHNmIz9g5QmixMVLWfbVbH
OzFQ0oNCMk9owncqw+7JYXVZlgwq28JXMb0cWXqi3BH7wFBD7f2y90gmINhQbb1JbHEimZZFOFwA
hERY69IOwnnR2Hqrkb8AK2WvBLyp9MJoF7qZtDti/rhQulD5y6dsSFR/NY21+TCr3CseUfaYAi2q
DJ/aKpqAiyvv0QTuzIavGuYCcHmbc42TNJDbqerS/BMvNDzwOJcBtCqvRbOeLk6SnfVdEppjmXvV
NaQXkOlxJhdEpEnWq8ehcVr1mkt3wWhWLrO+YHb0up1PoK28NK7fkxjRrGtjXaGoHZZVFpQSGzFi
NpbLK0HzJrlE5EL8l5rPaj0j6ykxTiy2myieNes+K6bp0uur5CGYyymA2hMi9vGJcSd7Wrmq15Vw
27KtXDa2XMkUtC8p8eHDkgUd+dhMDo99lYdgBwhru+eEhND+ciWz6pKX1otQzhJL2xHTXB/82U5g
iNqA3a2tZlPfyLk8YZ2MnC5agfxl68ulezMEunFhI5zEahUE48Hxi2DdLgxAr+7oD/lhTFXztHS+
KL82MlA3QT62KEQK2+GnUt6kd9rX44ucMcVcdFll2cxBwG5xQKOfyHV5UgRMoKm2oiCVtsG2Wb5q
rzD3tdB9TzgXf++mIQ8Ktl/PL9iaGnu2AALfOVT745oimXWmdeg8BWKVd07lzsjx/AQbS1iWCTx8
QglwCBcY6FiLFPq7CWL92JuGnQ85/Iuxz4Pu0MVw8e8xSsz1tWjyab3uoqgGqN7ESUrmJcUtJlWf
3uplqoqD02qk99VCJH3TKy/LKWrLfP8m7+AknQVASe/yoGhuHVvTlVM3DcXeZFHgleNxyNHozjw4
W3AZXGqnlvBi6U4i1WCDucWe6yHOTjK3Qzpdd/GdXVL42Gj66FHli3xm3IxvZYF86MxJi+IiKN0E
JaXtP/r1imahpCK6jpm/4Jrb6iOClJlmLmPbSzV2cM2CMa2fsthrINrTFrqvh15+qrRpX9qBABjb
QNGK3ar7tTtARQ8f7AAo/KQ/uys890pK0d2AiG7GZ5NJfFCSdFOyh5k9fMiBIN8R9x6gr8ZW3Q1T
lCPtTpLQPUx+mVTbVvWuj6x3odpeOstSsAkeyNilwTLcMJ+eFj6jkvoyJ10Z7dt2IRUwxTigD34+
dz0o3Gg9tdcVX4OCmQLfylpWh4ARBiaDTwHleUcpR3fphlWfXMx4Q/ghpu8pzOU2dwsnvGnFMj8Q
W0q7yzDs8mQ/jRTW7v3ch45d+7Y+1Avg+U2Garu7rgFTr1DhujC6NKwC+/MeDxnrAt+vvw6zO16F
mbPMxwH4wLhdRRtcM2NPBtv9oF+a3CYNmuq1R/hQiBVrhk2jNygibnk5pDUyRNQVqChVh7AVbaOJ
J4YHMb1lOA2AUrtQf48jrr1hKwcWsGdLQmU0E09cnDKL9LHlanqrxrY8G/thfLU6uE0a4VzWQ9jt
wEmFnwnEAgkVz9b3diZw7IXbUEGUygH/lGHHT6AZyL1AEEmC7ihsL+B7tyQWFGFDd8NmlCnRdSqI
IUXSZFdr0Ycv4XCqzGIj+00mJrrIp6Q6p7rXPxJCAgxqiVHV7dScOY5FRljl9k3pEloxEIAPjiny
TzHlBvjUCG9eNvTA6o12x/yKckjx1SZle+F4VBs0pmWmTpGESpOln4lYux+yoHmYulCSoc1JUJYR
a4RJjA+rgR8uhmrfNsVV5Hmf61OktihPb5zTkJLNbQ/j18hjtkDhy/ye7GJq4wMx/4u2H93jEMd6
uyiX5f5ol2Pi2vRSW5HtHOWUG22cbJcCdb8pwvKWZVC9tSfxl++GD53NWQH0kzhg+92E0ly3hAFQ
nuYXgagOeRI3+wVDyjYsquNQEiP3g0t/QOcz+NPH0PPRSqWTxb4OFJA+mvTML/ts582duSZrNOxJ
lYxHhodvg6nzA/Ggzz1aIhtn0dHV5le3Lc2ZWrLdLMb6No/omae6/YLfiS4WHBfAq/OPdczoTK2R
POQLPc0BWaik3/emvGeBDJbQce8j8C4kO4JjXPZQLRSyJEDO2QWpQKpfLan4uCGIHyz05PMlNnhr
1UVUw5RNS/xEgs7XxNbONXcQDbES2UOyejQGtzJIGK4msBx0flLDMSHTLKASORQ3oWMVRNua5o6F
+4y5fpzKjZB2YO3nBC9WJNOlbCv1RPuSekE4ntwQJv8crGNw5yWFJTTjRrum1sUFbrA76aF574Po
SQR43aMRZCK7u4276I+a0G3X4RhlF2RfGuFX50GpDklJ43od1MGF52jyWBPgizFfD21S4C1JPslB
ie2UIbHu5MGxzkmy0ny0FZXAOLkMxqS1OTRd7uGXsNfrnJ2LZE7JJiU4APArUXmL5IHWQ8q48mvj
fg3JjPSCetnSSY6NGJ6aTjHR8VkXPdi0jfbLG6VGiNmheGblsjhnBe1Pu6qc1Ufb6V+zCQHXjGoq
AOR7QFs27wZo70xDMWBhHvPFXtIgCqBToirxitJ78MuyvpShf7+s+oGsPhK6VaobNVXhl2AiUzJh
0EPN1F7yjA5PqsuvKIO5aqqoukrAfi9Tdl15PlT8vCFpSYnxGUkByJU2V+cB/KedB1+xwB8y0PCH
lHDau0acZLU5SELwJdOFb7qD7/sPjlwOeTpWxx4tDkB2QoXLUiYfw2lEr+HBhfQaU3xcKi1vcAQW
zQ7Yln+TJEOEH6hD41AqcV+cJO1OhFF0QCJDGU4K2Vj01cFZF+9r5GEpLFPWUuQswquhIifoGDff
R4A/i7GEVGia5oIajIvazXhCvWi4b9BsXEzJ+uQaJOAudRefZkFsXXWEABpdU0o9arsnGXvhA6aC
reGkF1UuvWNDYHCnqaPY1FME7rxekvJlbdzHpZ38p8FjuptCggcRoz+YefXUaRE/jBmFtGVesOiV
uthGrsUc5KX1dsmjXzPZXbZU6++XMkOVWVcTsjBFOpBQnFWfYqmi65UB/NIDypFjLi5w1pj0uhy6
dE98/zBxazbuVGOwSzx3p9WwrQUilDxxOiZlUuerV4lb6pwY6mubQdhyokNqcnJng5+SNBPwNgRS
kguxkE8/g+k1vmgT2/ssbnDFpnQQMl9GZz7sz0t/ydo9culLNpzpNlhm5ylasyrHZ1YFX7Se701q
zQvVCmvC5hLwd3YzJU3YnvwxQO6HdjgXyr2oeXlYkAMEm43rbsiLBM+a23wNPQyhmrYVaMFmALKk
Q6ysXlzuxeIMB8ze6GiC2D5VWQF4Dn4i1QUnkmnuU+rAamBdo/yhGxSumRKhQN2GpOQIW5yNRA5u
PW9Ux9IlYLsEbAlKNB2XSUI6sp0x8w4sHyQpNfwFEc6BxE5XXk0WJG/THoedeh0IcSJdAqRtfbij
3mFtsv2MkRpi9tiZXWTW5gIQurwoKh7XHrQ/JQFVW84EEzyCz9NIidVjEoxz38DYJfR+B+Yu9HqE
IVFCBnx2qYB4SO0YG4ShVCD4AHMVo8OJhtop/CJdL0nbQ/oDWnmWtkGP9jsivRRvJqrIcBytUcry
eTcVMjmV80Bk/xKaaBgxBDhF4MfbebYYfH1nVU24dz0CiEzmPZ4Ob5/ZmID+q5hEbO78vv1gpwrX
bSrTgMBwtvJb4fXkugOFm24wdgPJOGqiz4rC0FrHPimtR/2RJJwsu5d8yKqgOs6N7pU9UQi7kAVS
2lUpxgtKoLz5sK6BoHZiVF4ZYvEZyDSsxLZ7emQuyPf1XoaDZh1d0DTsEmfP2Se/5bIzMp5qX4ui
/hz3DZit1peUMZEMOAuLLtyTskK2DL570/txv2mi7mBK+cqkazeGgozHrqUxGmufJ3Z+6mCL9eeJ
iHuJctnU3+pmbPYgScDG6/YDOYzdGpIdm1R929HQnLWgcTKwjmg5SMSMawaorka/0zIGnFGx6H2i
CqbbtTOPZksOmPKNdjh2VL+TJxSjOPHVptNuzP1YBn15wavY7eOEdH/qlc41yEz2jAO52nqidxBc
XHhma5e6pilw2q2x6hJwTkpRV+vyPlGlineMmcQqe58Ovcfp9HPzHK5ZjdHLdrGHcRqBTdS07J1m
4WS3plryT8KJMnR+Kt+3vq7bXddCkYEVRoXC1pWC5zWmQKXYOkQsoZ7FPhGJpU3Y/67kI+YzAo6s
JYRpqDZJTHIIUhmP22bR3nOSUhe1pUgkuZDc2i3pNwAleFHZQE/FB5fU01madPNV208KtN9yM/d+
fm6H7q3FApyhXt4E3bj3S0qDSDbsknlpz72qR9xMwRWFS/V6769TdKz7Lr6tos5+cBJ343QFa41i
TW5ywa7jjOXqN0HRXX7WT7K/6uworhwHsmtKMYwjTLDtGYb2WMWvp7B09p3wtp1wq4siKYqDGVna
0g0E5DEdTm5Y8OD6wQ2mgKwdTQwxaKTH1pvVC0l6RN0Kj30/orT0p1gcKuUMF30qnxvPNOcCxSUZ
5OWDQhiNmF4B0lyxBrpZe+9NPdP8sHpX7jp+I0ODLtPG9bnVGOuBffbnvr8cs0rM9/WEizTlVb9N
0ladp7mRhwZYFRWHda3mo/Y853roUbhuJwIZd9GkLbWGPBXPhGiiHSW47dEpq3KT+K7eOtRKkBrU
0RNrxewcuTwPvXTqu3aUD8pHmFqIvLyvjdQseKL5ApmZoGKwTtEtqLLZOrEq96mXxhuNLoxatFO9
joNLKybCmehrhcc+Za29RhcSuPSh8NFf7PyTeOjkfb2K894BiJiBJERcNGzcPuP8xq5D31RPlkKP
8ZMb6ObXNedPgswAutG/lQ8FE43WDtDNcmA93JmxfaQKtDubFphqJk2g3CVCdGeMByA7Sagf/IQu
nWwSYl/icmlUu++MtV8G11/OJoK1x2yo2Rw45boN5mgifeq3XzO2GEhQ/g97Z5Ikt5Ju563INBbK
HI0DjikQiDb7TGY3gTFJJvq+c2BJ2oY2pi9YJbNXz560Ag3qTupeMjIS8Ob83zknIR5byPQwkgN7
55g0nUxjXO4Nf2PxL9bpjRv7FYlK/wlIrX9pKZOMS3GEKYGiyjQJ5lCEbRR77UC3+JVs5fO/oG3o
SHLD/xxdRMlQJvpV1gWBXsVEi53RlQR1ac1emKZdZIy0upko0fNi9ucYniQOfair11XUG9+uR4lQ
SdEc8cvOgZ55WlNj0vJHnAM/xoHLLzlY5m9r67+TgUMyanEt6RWv5mcom6dVJH1IzOq6W4k+vY2b
jfaK0bgyPhwl6oXCz2RN9pljl1GeO+8MHCjf2Do36FcO+SayAOc4dmCVUYPZNbN1Uw3jdow1NcdW
PcLqbHVz6oH+9xWI5r1ObDewFe2fCHX+63pl27xe/pl0XD/YGeV+nmtyDOGs/auF5dmXttHfzaWm
glMMxNbXdFxAByVHi2nI4xKP7yhRdGAZEIqc6qRKzs612E8w9N/FdY/00NdPkqDiE74gsDuTAG8A
6AXSlGtPzMWn5fWu1dg9jXRzEu/i1ZHOKKMdigoGahs/KqvXlESq9AaNVO3KNrVPDO3bBzHF1Ld1
Pu2hlKUXe6MCPVs9asIlmcnBUngto/mpt79cSxqHqjeTNGgam1xyfA7Db6So7VdRSPcMGcfmXbEt
mCtg8ZAOtF+5rnGPL2I+GaVB+AzyFWUXy5i+IAPUe4tJQ7ilLUH+/XRTmVV1QWcEEq2cI8yhusvS
5baH0A4VFbleaqynsRv0Qx5n6bFe4+RN/SUe+0aVaYh9nSZLjZ/gEWKr5kBaspw2KzVQuhtOFeto
p61nZOs6pPXtBzFX3j6t+XYWS9+tk5iOxdQd+rpmBuHIR0BJnuhUblQVIEENtynZ+F+dhdsBCs4E
fYHOHIq96/n5nv9cfKIgAG2ufwFODiHtEY3fO3UiNvrQ8Ks2XDmtU0SDInx2m7xOTvIvCkpJ826D
rkH+bJPfHCzWn5P02bPEdcrkS6uiUMyNaKJ8m/OKmzhZUV45UO9uuaTb5+1NY8syUtIBPRkkB+HV
bpAk/+KolCEYyd7zU9BX0+OKY3VmSCQuPmdLfFlJVu/JjPT+rHY1sBc3eoeoWd/BWVsvMczs2Zti
bk+5neVgX4Z8jAdaN4uakvEOpS3Q89xwhOMsgENu7k+F4sWUbXqllvP1uW6tlsdmMx8bqcdo8Aw2
4KwhjBdUpuRDOmP+5BhalbskW7i1jvl4JAES6sZfGGlpE5W0FE7zoI2yeTPZ3wILNflKX5NjlE2p
HV2jfqPRxGmExJy+oL9Me0Kch3Ax7PiSrVzBBgDHNwqxvVsGSv55LS3raa2FfLoqRo/oO/Js5UN3
Xv/CxPRFTBTV2z52Et95nNnVXsj5BXmuiKc8clxtqX9i/EFZp36yfOtzcOviA8sOhPLyl1Y21fVr
qfrV/Nz+osxpVrOt8Im4rIxy/RznfnszC+XiY2npiKu2vvq1uhmzt1kpng+upwpkHfVtsI/csRUK
dZM558lOjBuzLbtzbjrzTZHTnBrrciKHsBY7OO9rGSchmi/j5DUHP6cHBxaI9wdJJkyqBQqzIAQd
efifqHblwq78BHkhBESFhrGCYNV/kW74JTQmigCg23jrbacd0TubaTtkf5Fw8RcPr1AD47Dnqvw9
6ZHLTchpGu1NCTVetFDOvK/stliDbrMM80LWGb2GdHtRIPEXPmee5tK7kGRVHU1m3z6v07AdS3+C
UQXz3ye97eV7FyHlbl2o/7ZbPBIB+y8rk7Y7674rANmX3pt3rmrsva97686zJo7/4DRI7H9pePqF
09fF6BkMMHuxIIdzs9+VwpvPlHkdxrgxRDS2evyj6itVDyiLrEv64ktfWBxj86u2boHRLY44+E33
PItsDEoXF8Ka3uXXBqLZf2onxpZgpbt0q1+y3vv0+58bJrDbcemOCtsE5U484btROxfWxhBluziP
ZB9LPTNS2FCAmfMeFHooyl5+XrzYDZIyvllzps9uIrnzThd+4EACj+1cDFG91a37XKzN3t2WMZwa
StJoMQy8xgn8vH6QRs0Mg76DdUzvkrbZT5rGET1p+zhP1pOm0ALwhgo0zJw0y/X0gwz5R+UTsVq4
bBWZpI0ELNFEqzgqNP+kSmkebac95Cv/P//zW2RuRsknCyDMMTD7pnjgFqO7ulriJbJxSD173AKj
PNX3wiBZQVHmQREjJXIFtOvS3mViuptjj+6Safj2CSrfuElQKpjmj5BRYT9PJ0vmt+Us1e4aQbmo
NOxaXRz7VXgPtHxfzHKad7HVQlGVX7ZS93K1UCjdOyrROiLnvW87B1yYrg33BVT4Y7WK27bSv8qk
X8KWlRSRxKXr2ztULf0ynYLaVbD/JGya1/oXStXimhsv4H52ya5GE27uoENl6kHHTelt4qeUunU2
I4x6aXd23JX7Ctkv2SChK5a3cExssuuQ3gvjtqjzx8pGfel7TrAx8+gg40AfJomoQquhwK6qhje+
n+M6p/Cc9pvtp20aOk7nXXqWkAMnvpg9helTrnV2q5Z+eeNFIEjdrPEVDTNP6OZo5huju2jKsuQ1
PMbUvIqlSniVV/ue+yu24NxZmfog0+J2af86X7zCFHcOBxs0X5MG9KrJoSlqDArmFP802sqKrvpE
wIj7c3Im+/u6foWTqIpfMROY/ly0eDf40TmHPaQ59PNtzGBMIywuLj0tzsLFbuks17n3ypVCQczB
6TP2KX/lcDe5Fc4ln8XrPNRNltwwI8qqMJGz+J5YT4P/MVZCZ4o0gWOKN6j8sKx63seyG9v3/zeJ
Yv27vQ7+RfkSTVGifDJ7E/85rA87nd83Ik2O9uinj6VTjk+L2XF5Elwn9E6rWnhUws9849k0oUF3
EAAEIo5+/FFPDUy4XTsGPcplSTGBI+XyBKvYYlBZ0DECzKPUdvYklebRDF5J86NfZxMkgu5ubKrN
P+rVQVea7Bk6hPhsM2r57f/LRPj/0bT/bklM0P93NO01+1//c/xvmK//zaR9/W/+yaWZwsdT7Snh
Ow6m2v9gtjaF9Q+MqerKmNmWMi1MkP8yW1v2P8j14/IGgSaICbjmX/3LbK3+IV0LoyZuQg+btk/I
z//B5v6FhP3TAP9fu60tILd/o8Q87juupKzYhI6TjDn/cz+LN1XpEGNxOLY0qmuKldCAtx9Na+ft
7UAB6nI/aRCn16UdtH1XdVSFOUxNihQjjkYb7s3AHROPHlNWF/+CBt//bpWzVY/zRjvqOWa8vX56
4LLGna+WzqMPvs9JgPatZKxpm7V90ySDtmy+RJbTs9mtmRZ4pLjj7GopWqiattdVJPItTs5K1e2D
iucKq8dgLAfkn97Ejlbqrw4Q9Vm6lBYAyM/G8j1lcH0RtqMKGdFDRbwfR6zg2JpcJ0bB5Ud9N5vW
m3+0NpGZ2Ghoxya5HwRCndGuicnClmA4hL6ZazW8CNKk21PvO5hCeHm71w6GVh4bO9tcjlhz3OJY
8YbilKZuQ0HrvKTPjHDr+DSDmWcHb7EU6ry6mjYQUZm95vHMgJZVkEXoEDM811+TmXgA7lW3wYdr
RoU4AXGCR7jPHGOvG/qinNlaFKqOreaDN/aiiQQwqgzXWosyjJOCLvplFZvzNFtua0ZDunhvTm2l
tNITs0lPWemsKPOmMNaQmtO53VVpnybhlI5XvTp3eooZa0UfWI3rjot4vPh8yTMORASmPk1vxrzy
UFlIck/CBmKW03uzGlSq5P1sNOfKLSf4rMZbpqhRHuUcLUQxdWdZLLmBlIa5hqoixyVQXFKul8Gx
Gd+MZmvBxZGiTzoneRY93WqxtLVM3w65vZpDG8Z0cf5uBlPke9Ms/HhneRgM2KwaKpFRDhZ92vh3
4gj9dq0wBcGchHOdOJT0+Um3hBQSpT+TeV6vNwRr+6nTyqEksi1k+troPoO92HT6Srm6p/AbYX/d
Czfeqku6yv6mm51CfgwUvXyZrNDFiS34SoynVZ5+OpxFeVpxJ5LRZA55RpNaPDX7XrvNczqkExFX
fqvr352TmMOfvG6q5sRVJ9n2psFI/lwD+jhn1dHaHaae5JSYki8bWL0jcmBzxxgjn8Xhlyy3hjNv
Z2pPsg8AN1OrI5zl1VmcWF2wLzLRF76//YztecO1Z3WpeeAwHdsXu0YN34/rDLKSlU5m3tB2vKz3
KFBiDdaea9FDZcvUFHsXN+dq7GAr5uYR+xSQYepXaKVW5uC5AKk2t6NtYcAQgYPTa5OBC7jgq6Dx
kpzUgrRJ3avdCTn/xkaPRFdx5+ukoZxTo4PZL6vmBfyEBKdg4CNhcs7UaFYEJDu6Otc9d62iawb1
Ejsy4ThiZhsrQaGTYYJYkJa5s0sjbcO6WxFirzxQcwE2U89FPk1WuBYd/W3V1jaATRrH8jOCu/Oz
3kqgi3HYUEjsUUzyGepP1K8ryNstfSVyO1Wb0S6nOdvao+/FuLHLDYnxMAmj5CYdYzAg8XPOlI1c
OMn+N+MCOjJdvQqM2+4Ct8nAo0ooEp5Gc7cVYxXf6L5KKDZ03KI6c4KCb2fJxRmZ27LyQhqiIJPs
kjb2fUyb8RVjm/P8ir+vkCtAQHSsiLL3D/nWGO7L1LlrH2zTPFZMMbRd7hQhQC/bHCt6k52mcs6W
XZXLLlHtii1TLA71H13eU7qoVhoeXeLM6Uu00qY4MmOz/3QIhFzrtma8xEK0WJaqjSDhLIvH4eDb
gnG/h4uVeZ1RcTvAkkGIDS1747afy9VPL25pMlBLJF1zkWFu9s/U7fgVOb2/luQ1wSmGjeW3n5RA
p/Sb1lv90+/rFcsn9tH8cYWZJYl3JdMT04I3/ihhKKgkwcduevGt9Fccm3j900AsRPSpnI7dwvJ/
VASYMbJLiJigNgcrL27RcX6a0vaUwCOeC+aZ7tIxUui3AX6oiRTawr7v6ohmyVdTTMaNMmLE9oqu
uNn9bSL53VuyJm4opaBOAdi8d9orEI8pvHckk8C0wL8hJdmvRF++5gbNVfnGvSmK6/paRIMu9p2T
DrfjhP651tu7rcajJ6HDggxK8jln2EFX8LIy3W/KCME08KT7mNX1B2MYoLCcTDZgADoSDfs31if3
OxHe7crVMind6caZRh/H4YqjuevmwKBGMdb8gg2dvXPiZGoKKxjihE4OtSefvY4yyxpLtjPbB12o
OCj84a1z57vEmyK0cnfn4doxZKyPDPesKKVvJJxUsmMjL84kaRwGDgdHrLjMdmtbBMYVrugVY+Rk
ebAyr6QbcroBZuByuI3199TU/AtOf6D/zY1SvP+fTWNkf6qOC6PBYxFuxNlmq/ULh9QFL6z1ME/d
YO4GvMxBX6EG2vF6MqpW0v8oo23EkWJOSbzz1YAqFrNrdOkQlrK6mHjad5IBAndduw4nzvynjTH9
JVHCaBFBdct4aQDAsFbnMhAoUDKwGBj8dBLDUs0vW+DXnTtnR6PfGf0Q15q7zQccymewpx0eQ+iL
cT3YejButbflx3mla3nmb4O7vDQQ+KdqMranLkfnmvt4QEtvIp1ji5oYGATD4NAkv+nXtjKgsmyx
wZtcuyWJXD6pmItAzomLUdWcQPv2xXcs+yxSLPgYF5YPZ/GamySe5Q/aYeNTawIXzMXV4YfR+o87
498CgdPtO/xr/dutCTBBJFdzZGzWs29u42EWXIMd+IQ3vuDsa8AZuoMTYBxaW09yYZ5fVgtHBa+/
VAbcFS86GzJBkhh3GURp1GKdjMW5TsYL/nUZJHNSnESbUuaINvozXhrKOCUfipadTth/EPRlKBqz
ht3oysvmwNXKps8vDBnwkSkq0qVK9w3OgRBCJdsj8oECb8MfMAyiEEzmnSxDPkPIdQBgjSGUCO7o
GPAiR0odJGt2K3r7I5vwXsLnWcgUpndyOlY0uHhLP3ZYEngcMw2DlG6nFWQFCgrPcgSh5fA74f47
xNvP0fe9zxKYzNA9XejKYiPydIs8CAXC/ONVzQ4xKPkXcxl8QrHHlbjX90MqmvPU+yedkh2BItLs
loI+VJneE4jQ7pKOhAXEEf8H/sjsCPA30E2KmxoJzmfzc7/n0sVIaqfdo07chClBd+8zmI9Uifpt
O+sNrzLyB6KJ6j9qZU6BQICi5Y8BreRsECR0SITa0N+tkmfWwjO7M+W6WTPtBgcq0pPnjWrXebPj
Y9Lg6Y4bIgvi/pw4853M3P4T867zG4nu5yLW7aBBLVRpH30323ZAwFFDFMhnS0ZSQIwL8JNLCoGl
HVKoS0how4upMJvNjg9YWKECTWO9iE8bhdx7gquHkKMxwftFAWRs+TRf2fZtTYxBWCgKP8uaMXIl
fo6d8WI0iXGyp+7nVCXq3XLK+eLk20NR9vaNTOTjsNLJJTiden7tHhePRdbKveEgbHpjW99fIzNp
1XDrUMF4M03ePXkRGZHHFeyAcCf52KBL41zIHPagdth5XlfxSmdBR5DgS9IA7IS1GJIdd/j7dtPJ
wUWMOLILFLuxi49m2+65PtOPCYnzVtlQAZijw6qY+5cEXea3iMtpVyDCXYbOn6Hd+TE/4lEyihg+
lnK4kLTZ8t1n+iyc2I7ieNbRVuLarKxZFbTEpsvRYAwEaudYydtQxD/YT5+ynmHduGHz5JTpao54
HSbdK39myKJHPBvKJrThvHZskqdmqN5Zn9R5bauJ1hz93UhxNCfg1RhM9XlNDPuFCScF7RnQZqAy
y932k1C7XA/djwa7AaOvXN3bufZvlZ36P7Fm+/cJM3KqXF1jAMol4yqaUdIftCOMu5lhwM73xQOc
Us+q5ohHUMR3J69UwI8WufBbe0tx3rOYGxzX2AJf6dWFI94XPi6S8cDyrWOS26C1231nxC8F1cJ+
Xz4nmR+/Idcuy8GnV+4XyxeUrtHt3Rz4Yo0dkiZ61p1bTjElowSK1rRhvhZZwvmGo/ML2UDxN2sB
/oylFH/Wdn6e42y/rBaj1WTIeQ0nDBX7GUm0y83f9WwfXXv89CrP/lCCVbVwJo+oh2m+aVPBE1Wn
XXdfOcLkxKHWqMg02id2xs9uAzhlvukzNlXpKdEq+TWuhgghp5PjtC2/4sSpLl181aZszoyfE4TP
TjjjM8E+VNVhFWEuUj+tbvuYg9Bxk4J0oWAikGQsLMiSZGiQXOENL3U33tjJfJ/DJXIOa4cfmSmt
+8L0jF2T2M8VIFYwDTPN9WzT/HDiUPjZi++anDpaUzHsF3k05DVO9abwXPdQkItwECVd1hPq7UYh
tplZ3cHtIMyS7vqq6/FrLLIX+FYjYqJBOTnnYeWp9E8/uwz6hxpT6FWEW91iBffNYv1Lr9KL0mK1
uN/H9GNaS1Z+FYPZvmMH5lZWCWoGquUrmXKa/CzyskJwzvIwxwxTS2pruMCR2cE2p/P7aRzZS+Z4
CTJ3bG5HhxnEOIwfmqPQIfPs92Wr99nkzjC6nsAbYaYkSJLTYpmfflW0u06hoFHOwOCQ9A5RfhDs
yV+vgjnOH/HcPmQ1CWzIj++ynPHFiVDKepf31Ys74qdhYuoHjeZy61Fe0EEnn9eRhb9ci/pAIpE+
Z6amHZab9PPSzfbIcV316OIJxVMu9i+qahbua8XSLUHrbxcBK86IVPthU9b3iaSyyjVPsuzkuKv1
cMKy3zEDVV9zPVTPjFT42IWD/X4cLibREZtXvDFPiqA5X/HyfA/cbwPGyJAXiTi7MiGAtSC/oMrN
OtQDBIRn+kiIfLJ8YRIVeZk302bL+4xNpRnWW4Y/pyuQ9VENGrIQEVrG44NoWNuJ2z46cH9PxiCZ
uxFhce0cT7ODkSpKF7EMhd2Ybt8xKT57fn1nmtjcsOhIkcislTxwm4GKy8DiZpBL9e5U46EaF5ZU
y75fXeOIQ5F52ECPE1/ifvVrpPbrTbAziS0K3UzoWyZL6V3XIzXI2jwmfR02zvwxZFt/tstcyKBs
53OX9c2u9d3W25naxeeM9+mXXSTnKU1/ZYLT25ywL3m6p+LZxRZ6iVtofgzQQeaZcUg2DgcJUsl2
wqPktBhWeV+MXfvLNwqQpTFbfjZ44C6Owmjk8Lum7T1hoB0ir1V7/L8pSIcrp0u1shOz09+t6dBB
tasScqD3iwPyVn6q9LCcaicdGPDjQ3IwIuOp4NoPbVRcuslqfllOc5O7K1d7rJ07vON0XSbjLka2
uqsSbk2ZRgXOiY77ipnVonlN7nvGURUyxVvOGjLtBlfAbZ/35afLsgPKVN8l0FOMXgzxa+K5PbIG
vc5JOfyxnDWO8MRPoW/Q1tsPrn4v7ZXmYo2TW8nhFTsC1/yVbp68h6McffLxUQEP3QoE7KbCe7Qy
Dk4u+U07bOHVDdohbboL/ygtuDDhMbnDJffJi/5etsl3mzcfMVsfkbIAgy91X7BMCWfP6O/Jy9r1
zNWWFTH58pi3PujaLKJRVCfKZ7mZXtuyjCys+vg7qxgImGNLllBSbvcLbbW4TLzkBm5zpaC0SDaY
AHhWPFvOC0qev5uH+MbJnXTPHG8KDQk10jk9WJ/b/uhx8xwI7vB3dMUkzwSZINB3dqFThj+WDGYr
NnaEl5IaJdJm8HY182hqyKWVXJbR2qiOa5o3u5+thwaVIwIFujERiG5Uug1nyeg0gj7t6SAvmz15
TP2dlqN1tzo9kSYMD5lpY5fIaKTR/eqdE8/7M4ky308dNzRrLhgqEyGbxOtjqfBgkmSrdksPU9ZD
O5BTxK8YZzr5D76DYxRhGpt7bmw83itH8GEeSFttk8Q5aWDvp5RY3ycr9WKHoZ7NvKZYW9xttpHv
27XFY7KVrh6PDMBp1Fyzo9PmIznbFuoje6fVnGoFK6qLlM7thHq/vZOoHcT6mu/zJFafRdx0x8TD
ZqHh3iH2ChF6Kn9b3eUXuYbipXaWYqCHT1O8h71MRm5V5HfS2j7Twniqi9V5rwo6vjgg/nCtzoiY
JmYPyRhzWyK/JnZxHZEk4BAJ8TkmBA1NvTsEVkFChU18wexNJ2fpOXTzahDvKZfI4vAZg84DtOFD
dgN/6r5tDhD3RlFMd5xpnQejTvsX1VZ/MrBDpDFPUxJLVMWpy+rtrllMWYeU/HCj2dyTGqzpqRmX
NsT4r5B8CKJoffk9NuUxHwC7a11/ubPzRI9EeUcwwF3Tp/rEJS0hi0GyyOlG/kmcZTsOSVlgQBGX
jKAfNGZ7X24MRLmknRS/za6pk4hc1fxl8vK6D3Brpc5u9rzzWBdShZuvswfPZdAW2CCbR3tYaxnI
zpl+e+4QWyGXH5f4F2QD1+KRPHlTXjzOShMdgjWDgXJm+jpsciNfgm1tqgfqgLAjZ1NtfWe4kz/Y
LEobK13HKFBV80nW9KCzSUOgek2JkcfMsHR3MiJxC0TbsrId0FGR7lZAcV4ru0yaY9+YLCVdzLsQ
FANXkdCSXCHsNi13Ne5OHVZYqxVb59I+aoeK3bRGQS0a/CuZcFB7x7I1ol5nbExFW3EyjXNqiIGi
rcBp+hk/EuhaUHhrJSOzm9yXysqJb0rdFYNLk2XzEsyFhIBNwMn1vpzy5GEeh1fiU7pLZhu/VKUl
1gOnMMK5N3ikOVEZD0zZHCdMW20/J1UiXgnwm/5YppnNgRUPFB876Qz33gyyf7daUYNjlYQOkU62
XU/vJk8pi17+UjTSvRRcIK5O0+3RNVW2MV9NOSIlxMc8ebEVv7tivTMsh2w6N2uxomGWYq7CntT4
uWIE7ddESLPGRjWKWxMMy1DOu8FKxYnOS46SwhvuiLbd1bFo32dLrRnjbYEClpVJUe/Q7omWX3X+
VMQTWtbczXsCUy4OrNcn1w3/2HSiuqOZ5E6xe0T+3FqXvuFJFIV4qTp1O5bZxYA940msiJ3unqAq
h4g3HC9M7Tg/trVe+Uc1Hg1atphX4zCXVEC2qMmJOxm/c9G85XIgCNVAfOX8/Ot6VIIvYLJAcFan
8aJ41sA0cy4SMyjwPQOlb/h1Vu2kUcrV51jYbtHhIG6PloaIsFBp6Ldp1E1ng3deww1oSSKZJqp9
/2QsBucKlSj/LfP9j14n567tu+PV18kbQYNeWlpEtk0ogqSAAcySeeUjcRFmw8nABEWByyEEsrjb
qiEieeds1fa8w7WdhsOIFdQZOX/m/nrrxsw/4vZ5wPl7VS3rPe7X/oid4DnV4t0Z0EhnOujp0Ea9
2WGEfASueenyon9yTCv7SD3a5xt3K0kmpl/Cb4uYb7mOkwdDENwA31f3L/G4eUBbm48vtMPYDEaS
b8aTM0tS+solPdn9Mj46faG5D5TuzPPVrkQvkVSwt0ETiLsvTgCHRdRTrR5g6l1V4GEYOXaqHeLD
apaoycQfLr8L4eJ2grDFYgmcOSMBQPrVCDW1VQSwc7YXsf4MM2CQVJ/WGg9vRj4OpFdmq7p15vE6
SEpwOxsQOV6wCJntkfz4S7ze3zPpykVIXgHxn4Q3ktnaltZOptvCld6qL9SS1Wh/rsXPIJF4a2Bz
luXQHetk3ksKeWKiY+pDq7wRM6QyPydcrVagGY+9prZjvbfEb99aM1vpTiC/HoeRwMRgrLHCQXRn
PwbaZVWYD1r8lMPyazLyPJj8ng0OWc3gKlgN1fhFRCM7j7vYznZg61NjaHOou1c5PUhRh4k/WluV
hdBgREhpOx+KYF5686Eshjg9WeOWh0PGyTxTzYlvbnjsxaLfctN3Es61Q4YzrLX2ed9yZuxwtlxc
y0cotQ1Zf0FpTQ98ymxBiGWpD2qPUBtCbgqCXj0YItPZ7BAZcDdZ7nJZB0ROGLPUBtv3fdCJ3Ep3
abbhorX7fDu6/Fl0I+dbFuku/eIed57c4hqPMEATFtwUpqhC/QbiINGT/IG63hmWIJhiTK0jPoPm
fpEOxrASJSlMia4TwbzOxntsxsXtOpKToHPPu/UL3e05Elp/JrbjC49HSHKXedOqSakrSnU39hNU
pFimF88gt1OZiogQs0AdzFaIfu0MPxCUq5J91RIXFuBwE7Cp1KzEJItujDS30RufDaOLfyeiAF8f
+9K4vs5kk5JhK/jzCJtfjYsxmXjROEeqLwGWGZ9d242NilSjdmwjoy7nIYSyKLbzrJf5odcD4yqf
SNRA5KWOsmJpHh3UjK+06E+JqviW0b4Cmc7yKYlreZu62YmMPO9x8PwlLBe4DJ9REeUwg0lKYddI
Pos2hINLWkYp0RRhv8r1d01gmNxThaNvcqbvhD5X6RKm5FX8KOuq+CKfqvdJ9mtGCBH5o0Qq4ntq
ngU+5PM0bofY864YYMteAGdrMLya7eFJSUIQBAPpOxRzMgEsClKM/A0jpNivDobdQLQ9nUS841G6
Mv30PSJQPQ4HERfod2hjH7uaPZ+KdGHsIaosMsuKlJN2JhXa6Hqq4ppa/Sja5amoVwumu8/uilrc
5LnYSfJSIneQJ2XCAMz6oTCGDIk1UQ+xHt6Ul4vbgrl0ONTOb8GILqiG1fuzNNaH0vXIhtT/9Nfl
hRTjd1PmTURNFletoUHxNSoTtNxxfDa0zjngQhFBO/GuCLaqqOT6G7WlJDBjyQ3EEHnNpvTJzGDl
f8aHbERbV2zcdIqR3npTfJgOdypiIV6bCtl/GzfrDmYm3fXd4PQBoa4ckVdz7HAyIn3DrK6O0Ub9
1lxDNyuVIfTl3T1xLx/5UMsTgMcM6IqXEQ24nTwBccoeFKL9ov412kQoHHMxcChx7R/GVl8ae7g0
CW5qgmuIdkHvHZ64GDL2XOrJ/jH1uOmRoL6pyhzsW0g+xGpDCIM/2c7zz6azmN/OQMu5Ik+73xyO
23kcu+exW5n/84odTSOpSbaLTcbqjW0jGY0SZHgxNw+OrCn0NfUOFc/jbeN0yQmj75fn3BSKsdcI
MkCE8LPVV9wQ04kHLa5RpZhejq+mMnIsM0Nt8zO0zckwJsg5moWspZ/YWDjasJnY76Pjc5ldET2U
9FaORsZ7b5r+a5oYrF0CzcvFzkvIjJ0bS7iuCJi9K6Miwb3GUpYwRSIcOtzIy7x6gAJiIfMHRI+C
85IVJTjSZ9b40M1nuefwDmQ7sfcypL+XWRvvSJDqd1k8W7vepvfay7JPRdTP3poSiQVSsQ74PWuS
dOK3/83emSRXjmRZdishOS64KABFN6jJ73t+tkZyAiGNTvSAom8WUZuqjdUB3T3DzDMyXGKQkoPK
iQ/cjMb/0ag+fe/ec9llrJssm8qltP3gxRyM6tm06Z07mr3AKGwtOVaJM/QQ464PMu8MVE7Qj3Ty
u9qwmg3XQd9PleU/46gfDkWnO8wM/PvMNz6NgUAfTe5ap6Op5BvZJ8O82l30bd2fIjwftzbnXYZT
EiKRnk4XJBinSvn+KvLcdA/jd8FTAPNRJO3IhWjbzQTZ6WZwuzhalViJeZWEXzxKw4wQMif2Tde2
T6khk3sBXAhr8NBl/AkHynERhtKXt2WrqhPGc85qLhK1Dml44Joby2o6Z1UXNmKFSC9TZz1yuEoZ
GEKxXtLWCDlXJBWqmyqYmvuW5omOT29ILpaAobvIe6zpi7oogLNVXc0GgMbcKq+jSgPj5OeykQ8c
9VRAQ2pwDAZZcQuYH7aTxiaQm9lD6Y864pS0aVgAbbjk2wFXBERiULfLTrguiZi96nva5AM9AR/H
mQswWp/eTatBnmhPgnl1PiHfoXNQ98TJa2CPj8w9SexlnbGPKtKRxk+pgdxUTlaJDJjXbx1VRMAD
2HG0i0KElK4kcmf85mYdYMsMkuwRYHkElKVwzUtnIc/URkEzsXc9HLVmWD0Rq0CDGE5Eshr8FiFn
UCERAPRnvihb5dnJC3yxJ7/FBx1OwAm6KHQV3xjr13Lr+u34a2D25k1JLka6TLKI2kLJdiqvHar2
vcJOiPR2FNiJY/Cd6iT0pop2JjRJTrutVr7nCNAG3GTQEEFta2iLXIUqBPELlk1IxRgh15XQ2eAq
ivn3yEG2BBU3Q61jYiLaK5oPMD6CtkN5wCAMsQ6jMG/BwRXcct0NqKRc5XjPeo/JhM4is+8Vg9Pi
ua6S9tS4kEfYgLIJrQAbhL/RjKLtF3iOy5ekNHjXxqT/4FOU9CdZY+ZJmpeXy+DLd+W2IItZlQtZ
rnTpU3QDXK2jdeOEHmhslzPk3BPVP3QEG+Whcqei4wNyqxcKUTQmkaC3s+2YuENw5KnmsC1QeGBX
0Uv3orKwjHeV7pAOPbmuBgddoCBal5lOpRTEODjWKjdG6zZOK4prizbBJ7EFw0PQmkA3qa7RXRd9
WZ5HozDSnSr76K41zdzdge6uOY1WRjUuGPw231nhmhMgULQAjvBDFJ6BoxiPZ3gppM6Yd9Fhav0s
TWHIN4E7JmIxHux+U/YczpapQVrEHg0cbo+UoEWStdIiXbbxYEdLb+AAO3A2f/acwAhZFbPehiyJ
uH6BrHtQXKTWxICJvwN3qKhiTkk6LpFLj9DuhKau8HZce8RDE0yZest8BSW4QfRDyAywNdI3el1h
whQ015u7sZeNt+ag3jFALbIwvPf1ASfI1FWZ9T1PWHbv6j6iI4qSJ1TVW+kZkUED0tdCpgRyym+x
urBC49h19U2jkziwtqp2rJa+1TNxszTouBhUGhH9RXr8zyQ+h8toYjUyECHbpF7of05lkqHMIJkX
4946RgcWf/833N3/CGH/jQmS4Gr+51LY//t/0l//tm8AYxSt+lEO+/tP/i6Ile4vLu5JlKZo3EHz
IZj+DdSoS/sXFiNp2yhRHUIzQDj+LoiVgBotC2OgBfxTJ0sG1uHvglgpf5HIvB3PND3rS2H9rwhi
bfdPeljPhNDIB3CEYOOQhvGnbBw1ZjltzNR+rKx5HgiW2saCvqygCp+LyTOA5cefIWwurErOZdKz
aePT3G0EDINI785tOMoPyh1W8mgi9nBoDFx6Rnlb1yQCZKM77Bk+NHd0rPIttkLrRsSZdZNigF8w
PD/VXRIuYNTUq6kdgzVAp/HYTv73VJi3jiJ6IcvL5yzkcGRgyl85Ivig6RagAvDdheeq+2wM9nhK
X/TOvFVKRjsgT8Am8m7O45tR45l5G6TxO8Hurz6gmcXo8q6J3n2gdEF5RQQubasGHVs6CYQUlBre
GL9CUHgyyuDRCLPXgtMnXRZ3b2TaWziLLtr0s6XTu4iFvEQT817NrPacVaqFadTfxkoxrq+U/pyV
yXukuw/1KHco/DVWY375UHM8IfNTtI62NnNlLuI8PIZtTWoHh62VX1ZipceutYz0Kd8KlKibNuTT
xTpD/WEQT/6cUZNm/kNrp1iitMhe5CYXq8zTT0wdYtV44kngp9qOXT2Lc/RmjXmuWfcy/nA0tECp
4HsLqFg3PkDMpe/0NP2s/FpPeCLHhjpXZEX4AeVLICnJ251kiPDaK8o72JAhM/SuvaZdGrIzK7kK
Cm2l9DnedUCD57WMavBty4PXTNXeI/dpWZeJWus2Kpk44vc7k1DvtlXoz63iCYicALf9lKpNOSFW
tEX0QcP51nO0g97zpUH1ZUutCD9zLfyEJfQZqd5YIkg60d11ESJwiQIHR19Utf5eDKO2izrS53hM
ImY3gdgFvbpzONIvaqVbu3HCfNNWbOxUzUw2B74+7wJN1K6bO30UiTT1oFXOPSSDoZEbym0HDnqB
u7/ax82YHLAyJJu8jsxvKXb2RRDygAV+vZ1E/4R/YVw6dReusBHe1hLhCGoKcxsI+6LVnXWJlCy/
51rOxo2OhD6VvOWwpxBu67dJEX9glXuKSz436QkTmava8IiwCLAOgyjS+9g6TExTAGYMspq1aEeh
z6w7Kq55ZTLdLcHODz13kfFnvfIkkyq0Vw9+Gb9rk7rPW+5+EXMNEtQuy69rniuaWSxgtxrmJYRH
wETAr8+5AVfRd0REpic90osVsEt0yTFvEjAV5rs5DzuiSExWg7WV9NkXccGjayE8XmlaH5xw0u69
XPBwF/m1NJ3oFpvLBRM6x61RPWsDsS5ah8jcLFCXN5zxafTvhql4LevpCWZsuhiF8eSzty5gtxGm
k7nNCsvrKa1yuYkCgKMqynnsJKEyqoborEdu/QDb2Zn1ZP6Dalhf4pLWJAFh61SrkKXy3SvRngM3
PU3IiZbO6D3UhroWHc8TvpZLOfGdRM9vD0PcqHUvOFAGTb9yDOZEhUUQg2qJRi3qFW3XjArc6JYx
9tVFU82jOtz4r1/rHyc4eyHz+SQRRPayEjxFqT89aUz8lwIv3Tw9qJd2ibJX17nHZcp5UQpeFTuN
3mtD3goNBRgJd8VNnuUSpyNgKhHhKkCSi9hfExwgy1QtM407UlQ6BKagSwyavz6XpND586BoUrKe
kTAiREfwVVbPuV49M9wVnH9Z8klhclfDmN87dOOITpf1XTLfSIDQyGkHY61FmbtiTX1KbJ6efJYp
d+wCgg+zcPLquQ3ZKZT/Ju3wM7P6al+kdcy6SR/769/O0U6Dnbb2Xes8+MkUrOGlJatkSt7RQgvO
XFm9qgMq2j4lKSzsKeGb3tzm4fjkR/EnrXHcAb7QD17Xn0s05EygeGXTnLZHEaanckxOZcbPs3te
vLo/m3Dd11PFtuTK+BV55nPVZsahcSGnCG16UjXFJP15VmvLHZdm34KMy23bqzY5pLAS1reWj8s6
nqqzR/TOJoIfueg7IyKq1r2Yyryl2xkv0Arfe1n+WmrxY1yC4g5CngXUbMHKabm10i/Nhd6zFFkT
IBtyYy56EJBdNOXNvZkoZ200MZkhGvfSYDsY2vo5Lfvk0Ovxh6KPADqlMZZ9i4Ghxy9zSBGp7wJD
DmsMWfoDFT24zx7mZzPJ295MvK1FuNLeIeYsQE6x7GvFvfXtB9DEzN9QDix6jeelbijwu/x+mh3D
VvI68LGWY8Bfjq3oPRjnKaeRn+JyfNIa+4KIvtzGRufsIpdmBG1m1GJB9ZxNqQe8iSvB3OZXD1DZ
ig7tPvfSV56D53zgoXak8+Bl3ndq4g/hOsPaMCZW74gBuzlO/p0/5HSNx6cgVc9+PXLQwOh/NnMO
5giC2JRt7Vd2GhTNRfSpCWSlJcpcNsHsFc4JAjCbZKYw+NCC+dKTpbXEVo1JMDe0RT8wXe5J/IoC
PqPOZe5Gn/mIMz4N2Bhx33YFPaoM92SCxTDXg6MtQu2hH+FVV7LiI1jJRzoEn+MQbFDefiQtq4wq
wnanqbTYjQqpHEz0mpM5ex3hI9CRJJ0yKSZjXVrkPpklN5YNCzl30MtVVvRcJC3+9CLetkrj3uk9
e2CEnxTTYPTemdohQ9G49DLtobVYyuHeuQsO63waRGY0snn2ab0ms015EfSsBvlIg1nYNMr6ar6C
YVeQLxFwIqeNjSVXWj4CiU6XTzoQQFJ2ZmdPr8JxJYvo3TJnm4CWXhWMsJVArFQx1ueAPsshtQGd
GcdMCxIY6WNY2Y3Ef4AxcttEJMp4U6Ww1PNiTKVjbqt0Upeg0ZHPpWF4k3r5gAeAI1ZbD08RARdv
dN/5Mmn9PNd3NR0w1Kd9jtif4QyYBdzctIJxV7LkGGiBNoyHxIoWEBIpQUCxRiG4BqB5qjP9rRhn
xnNXvGYFmQ/UzdsGZcIaG8zHrCvIB5arJGH1F5CX1yVzesTWebGzEFmeReGYm7GsEIFLr97iMsoX
ccd/DMWj6cghXcSStVvrGLT2OCc4t4pbETt02Qz9FDm8NQ0XE+/huGSCe+16Ph8tCjB6NuAHvFls
BnQ84OFwuYUZvVcZy06asfEOjUUi2MhPug3LWaAzy0+d8L7TjHYzVjyoyAaZF8/7i20GH4VKXoOe
gXs3l9ghYMQzyUFqyZKVrMiKoxsEEwLLmfvghibltJ0DBJr0PUoBIh667fTuV5z+cRdp74FgM5MK
vGmt8aKTKjXsvxbDCKLGmkzQQxYy1s87QhAKTEMUPU+gO5tdPxg4JGiwr6OOAa1npd4G/Ka1NCQT
nCBnf5sXFpTu9aIcUHgzOXuALYVca86sKiNbriJjIM2qYieK44HLmEB5oG/fbL+OZP8F59P/NGlg
/l3ff4jb/f13/3em4sK4n7H+f3E2BQ+av30Po+qnw+lvP/rH4dSeEwGQhdrCljDzOR3+cTi18GQS
3moQDudwOiXS8o/DqfyFmtVkaMmfO0AzONH+cTg1f7H5R2himISuSs8w/pXDKUfgn82a+D3N2UNs
SjYEx+D0zJ9/f7tD1E2Urv6/ysK1gSBAH7E65vaNJtn1YaTZVvxeQLTljY04IKIUeoeD4W2S3ClW
bNP22TaUeiPLZFw3ZT5t2K2sC/6DCQsfFXcO0eksOYwuQLU/STrd6yrJ201bNaznYUWVg+Js2w1m
tJvgLa0t4eNn8PriBHYWuj1i/+1kFBx7ankLGNbe9HryZjr5uM8Q6C2x+rSbrGNLz2wVroqGdh7g
u3SXORwZJrQLSJjYgxPOTmSrEJ2kFGvAVIRH6l93pZO354zzSTSgqKipaLwJcA7qmYo9PX3XR/PW
pZkaVfFHhr2BQB/kSXN31RdPMmSFJu1y4xbTS82QdVHD8m699KQJYHvglKOtPVDb4lx8BZ1DWFHB
KB+jvUIpx4kU0Qyxl4qCA/bpp+H6BwmF6OAgBd9FVvIejqS71GFxzxD2jCiPw1zE+TnqOCXTTJgX
+fjdmXfNENPC1g35/KoS8UNJKbOPsii8cRtMMzDPpvHoWxhN7LGjFKYI+TrF0jWkSBocdzvHACwq
6eunQdmXNik50NrDVZWvouG3Qfl5TTuOI4DX2fh6rsL8vwo7fYX3c48S+ehPzDkNEkDZwvMMD33M
Rt1p37+OMq4uuiUdvnNIU3ZVZaEDqgqDKsj0hzbnCGqz7cIPey2pHjY474cDDuCIez+gvxwbkI0F
FI81mhmqxNk3N0SCLYXbY3jURYMI2cOqjplnEn/OR/5knD9jm756HiohL9CJ7xHQuOazRhSHkFjy
Wr2q2OMkhIoOCoipn3BqFbveteRlnB+dwazPHhDghVd07emrze6g2WA6NlG5LGonM+5Syqh3XRfl
bTS1zxCPtkbUuivoGuhcondFQgjnNWyaaH0vashfa7+6R2CeLc04v6/5tHHJzimyK4a3OWZxQDxY
ack6NrJ3p00+RlhayDhSUKvSJFnPrIdDXgBnk3M/wwvZsLJQO4QQSgj5RDCEOXqFbOvDKCzqVf2W
UgTmc1Yw9Y4oeZKEXY3eeHQpBMeAwrDSJdI466mNYgpQ32H+6yfskfGYXo3K2jWDNtvN8vtq5D3D
j/dpjTq2TXdgqpTy2EX5p6UAsqQhzHZpZDyEtsiBsciR0RcntDqG3etl/TmOQrAzdE0YFxa7NObS
DgqBwTKUOuaQpi+IUxuDkz0x5up8y143wXTuLZ6ZweJ+CuTYm5RwQa5Fw5wfC85NZEAxnWp8o17i
M8i3aij2HopEqN3Wstc5WImEf8AyS9K/3HgiRIKjJnr7Z6gwyPpGe05gop1QFkH40RTed3BZ5cHX
ok/flduv4lZ3wCdK6qSgK62rw7JoGsLc23kmV2lN68gLuAAt/pqVEfAbS4+exnzw4UpCiPTEGSGx
3BVuIlYds1ekQwbTizr86KL+PGTJJylA3VMaU98Y0IwRVlA7AWEPVrUXZss+bvJtGxj0+FIUxSYT
w8QN3itDvLmiAyxolhGYvLn489tko9OiWsiENkMikR27I/WKa3WstDltjAIuM7Ncyjw1WuWhRbWC
3ClXN0QrTzt38MvnllPe2nVVfsq6vHpXhd0uuoizld+1qLl5bixQ3fPLFjJP5pXyKuRTKJnHncCg
DP8cSafmcoaTUcQZSbbn/yk3/ve/OcKFysA2/88Ljvpvu7f3InuLfqw3/v1n/15xsJtbhmlZX6CQ
nyoOMiDY2py53jCdv/Mh5FxWCJrk3u8tdOqEv1ccJjBv6gOA3HAdXPmvVBw/Rwh98SV0CajGQfzm
UW/8Kbxn9JIqNXJRPdp+ubWALmXSXtEkWBUCdDubcpKpbVyMfzGk0fX/WOjAZfPIjnOpmkzXmKO9
fyh0bE83yqYxm0fOYusKAneDoBCK71qbWygCoI42GzjHqTvDUsFiBg0M3WXP1JvVhPTB7TxGqmV9
kIPNmCl7jadxHUZqlxvdXVyJdQppNWC+yQnm2hfvemZtaf0vgSTdkh/yUKj30IVgX2YnEgjWdKwe
EI2cPcJ4QKpNeNALlhVyvqZha8b2C57/cGFJ70E0yMVR31YLv4/fQ6m2ok4J25t13dGbiVZz31Xu
Q5Cla84gLyxPj1I6exPHQRpFHyECFsjqt3Y13HV2iwykU0THVe6lTx2YUOPd/E/WDeh3tm4OKv0+
qdwbMP1M2g0/3DAsWaHaXQ0EEmsJ9lObBOSZ4WrIVcMgZW2TCEjmxnfMUIjb+nyXa/EHGOp4w/Ir
t06vnj0f9Lg5vQ4jWm/g3eFGAKU3po7hh/n4RVOTlI2OSf5gI6lDSmbG6PdX6L5Wjok6EVQnBOD6
oJS9ymV2Qh6C6RP0QzSu8S//RcaUN+fF/z3s6es5ZTglmNu4KDiokn9+XMq6BJSEJ+aRgm4lBgsM
Sb3xynFdRhY4P5DOpt3foAF+6OzgGHrpWmIfQSd2iboOeoi6V42zKcdhFhHWz0E6PKUMV5pCbUPA
8YbfYO/21yh4V1YkdxQUt5RRW3Jm92Np4pYt0ktul9fCH54yMgTCkNse2ycTITBJdCsTGGIbDMcS
9Y3WsxjPd4fZ0booYkQR85hIb+Gszg84TIEocGEkhN0yTS04+/YKwtwrVisCaa0ZINstOy177eeJ
TsuMdd712lG9kBd8wDIOvcza4Ty59ezsmhnOCeHaTWAON6os75EbAN3SgIDJR9J+dsiUHrsq2JBX
vRz97OrwmgwhsR9GteGsf+6C79KRKzvLrgHxB0zBlylH61LnCdGbjZlme/LiDzygJyDShx+WzN9x
NX/L2+wKoL+ZTzDiH6wDhm5Cu2G0Lk3OUj/f2C6pqizv7fqxEt6Dsr2HGNoRue0QE+ldCirdXqe2
GKy1amIwaVgbquLO77aFBNNoDTc4QEg1j08RnT9RBBv01zQyjLOC3drn6or470GO7SpKnZOayn2L
FV6kyLU1fThWZbn/auJT12dDDvOyWxK9vq5V881nJax9qLKm3Oa8b7EzHqOEHhMydz+FVEr2ISrL
d58+bD8jcmG0MI7qnyo3XqnW5BORihhlyOPwjTbNxhuLLbSAjTHQcRQG2tgOSxVDnmG+9LRRYMuP
VntWXrek+OcdThDMFPuiAZ6r6nNgdjeZ2a5iyokMwbVRTWuNLIRY788Z0FzGEtOy0enLVzCbW6Is
CqR95ROKmhu/V7si+SDMjWMPzaTBWQj3e0VqqWlQo1fVoa3VDlXoNZ4PL4QS7ZXJyk+s7z+/4+bP
uKzf3mR9PjKz3XiOPkORflz4gQVkNkqt+pFrDc2RJSWwtsE4c63zXVmON15vwZELbikvr8hO1lqs
tuRSrrSBy8jDofLihbJ97clIgW8ooNjbG5Qam0qSjWlL5hbJxc2wrRftt9rN94ZpPpZ+9H1+Swze
W+xhmwpzlz96e3zqlwoDzT//kv/oO5qCTd0VyK9stuifviMRS6Vjw1V9DGMHiRe/szdaCGY9REIg
0v/8l+n/aG004YLRoGDkTp/i59/WIbeGZcJWKouGXB3k6wtnZTaK0N1jU0IUcJAKd9YJ/R+BYoSi
tJwM9M4PCYHL1//8w8xNmZ8Warog8xd2dZw8ggn/n6brppUEjtl3/WOPG26Ky70GMo402dlQaZ86
1+bgT5WRym3lELui1K5v8Hdb1ibjfULsBuHevsSNeWnoJ7JeH8LWORUcEgagfzBRjyUrqtHl+8Jr
UXsXV8vwrpFVfZNTcORQsMwj4zHTuju74WvmcIyzNr7M3dwqNU8V0AEyvj6yrNx2AckmY3tG/7yC
Ifxrza5t2MNNHfNLKIEyN7/n9MpkMADEQhoT5ER/fNL5O3hb1AtpRbcw8nCApqzzhsb4zT4NZnhU
kBb+4ibPT8yP+x/MeoN4drpTAL4sR5+fuB/KJaX7NH5CLqutmbuKXdxM/d9u3f/njUMH6gCX7Yen
+D+Ejz5EWVFpp1/r5tef6vg/fvL3Ot5wfkGaouuOa7muaztEif7eOTTkL0Kic5GeRG+E+ujfO4ea
+wu4KhJQZkGSsIQzq1F+L+Q1uHH8XVPopo2+1vwXK3n+vZ+eEeCx6G2+tE/0IvmQ9p96hwjzlCUR
GRyFkMzwGOJ7mxE14mrQaHTFih5WpGi3q9hNQHbLaj/hU/sG3MtkV2hrb5MXrmBs5IfoW5r6wUsM
/7MjLlouHDvERUFaBwaUEMPjkmo4vDZx5R8i0DvlQqCD45XMpzNMwxYpIPEJ18Jxpp3MHfu7Hfsg
szSQTRn5gGuJQxtJbrWE9dwuUimrW+IfUT8Dxa76ls6H1TKNyj2zeCPmxf/0C1Rmy1559ENKsyAC
kyM5/2fESV6tM8grN/042WCaDPfXr89S+w7uswrQFcEOPV1HLPHTLfxehfu3i24LBygFtGixpzpL
+Ffd1pRrP2iRscFxKlakNE9np4HLMhEDglCg6pjjtTpfDvYuX6SwgmdT0TkU7CKrOtEwTmhUqhNK
1PIcd3GtLWWcQF8dyqU2wadb5Glk3E1JZZ/wpWUPTQaOlHQN/0Uf9IEJEONOnA/2lFtXw1fT2ZXM
6rxYB4MtAwkv2MpbYpsDOgaYEtZYvjAvqWI4xFGbkRiU5+U33Sj8pVYb/kMzOFkDND8Su7EK4CST
3xjDXCmTO6vrSfykRSSfsCeF1z4xSHJAItISDSpR7isswa+xEs6OGMDwGg5d/aDrvvatg2m6c6ba
2yddkBMQ4pqQyDK6pfVAYhdWPIVO+RVHlvyISPoD0hWZ9c1gk2ljSO9FmGK4DMTVUOERq+nk9DEJ
CoAcVrrZVQokOG4yWntd9MYLGIbkOgyt/9K3CbEu9kiPNuDcsUJ5xuDFb7fW7NqaQiu8DFHsniFM
Fc+AbMRzGYbjI04c+ypwmC8ql78iE5k8dWScLFqfxAvAdQRXiKpZ4/jUKKYyg365625lOlb7Mp66
5ajZyRpkcPfI/nMTxZBFRgq1dVQM4K/mqVka+uRKdEiNdyQv+DDebKawZSKaJaB69cJsnQNtqo1n
S+nBNUva4HVyIRt+TSyNhnfTMCesz1OVnKnqk7NJx/WW2DVmvBFyA31qIkj/jNYby6QyB3ZyDBCD
bOusds+pFyKyikE79ykT0A58+T22eJK7jFZc2TyrawiaHWMdgoNZEODNTSiUa+PZNMbsc55UXuxm
DM8+Fc2HjyFnayeM4Gr8HbsoiZLzDEAIFqMpn9IxciLSZ+05YIIcr2WQVh1VWFC15SoTVbELg3rA
nsVrqsM/CYEhtHMwGd4rVPBzFqpr+Oc6qB1625INXzf7c2SH3UEbwFY0bpvcQ5Ig88myxgK7x5A8
iNAonvHDh/dhGxq3TdbXx8oOEnhLeXAoID88FpUfM1fz+wZez9TusecA0DVFfbaiqJ0N8DPcvYHL
UFdyQvFilNd2StuTcqb8rkw6fZcy394FrDP7DMHFZlAm5l9R2m8Wqu6DHQb+oznCqgwsmWBizfrd
D3vOPzgKGT9v8V/LN1uVpwuYBNJz/1wYM0+v9RzZ31HqQfoE7oz2JY0Im+Z8iwih0f0jIm172ZFB
vSMStXtW2F22zti0z1YcQcrUmm5LkqbxLZHlhVkufUHNNu4JYoqfSaFIjib18ybO1bQfrBLLnaM4
33hZ4f02g2Qs+I+po9L+WYXr2jSUqEh592h5SQrB+cv+UK8QFE2RaSp1bIdu/ObmklUzoi36OUxT
+xrO17CqywFCw9fVna8ztnTevvnah/NdUBAKdpFmcGcmLb8zUjr/cgirazLE4jqwLZ07mPPUiKUO
cTuwIkav8203RhzhGo3rgwShlYIm5gGBfR4c6vmhaefHByy8cRvOj5Q+P1z4HJIH+nc8cXRWimM7
P4bByAPJAkbiid70ZwMvEdIPHlwVhdp5FD6FX0POZtTMfGmya+mFJ/LDKw0WZkOxIIJYg/Oh45Ky
8euWGabRqRGE1jAYwOXUA/rCSbSpCkD/9L95o4M42rfCARKFvuiYs+57o7/K7fQYitckOsbTGx57
C+xgrODZ3MXmc0UPvVGfCIK04TVgN7Ubc8nEa5mds/Aur97y4bE0CXzI9kZxEw/vSEgXZnrBeLJQ
mCbGZ53BVAv+M2iO0Tev4/THMYVNFVyHOuXxTCkb3miyVQFOEoRCjfNg99W6iW4sFPqIJpdl22GX
W0f+EhHNPsk2s8/bOOJXuwveFdoZjtvJs9lDMNx004uWfsPEJMU1wbwOx4P0JN/77hq78d3hkemj
m9bbuOMZPxEam2yRzkakMtpArF2Rs72ujKMbfkOQuyK3eFmn/dIaTeQTM1lNMG+TJGiUwnjM8+6S
dcOcOXzoSvPI2rVOHGcZ5MkS9w16jjsLvEfIICcksAFRiuPJvQ2FE11/Ymirpu/FTrlh8w0PoVrT
6ODSufpJm5015GdqW4oTnXIg52RnGWSkInsZJ3kh0AA8lteuxAiGFD7ds2d1pzadVjW1FkHCaCB4
0N1Inr1Q38SQRSzS6hr5Amx/Trk0P6e+fxa58T0dxYqq58OYvIjxwkM2qHVb5Y8IWXfkVhz7CntY
Uxx61VruQvnPersb8uKSyorVLhI3ppDBguXmvpSEFhjEV2X3CHjxo0n5PrWgJ8f+gJp3mdrxUseC
1uo+XMTJo8EJoOJkTX1+6CMDKL5jjNV6yiJy3XwaWFZZ7Rw3i8TCj811A+zkAoH0ChFz4bvjRRTD
FqLJKZ48mEAjCuUSOwNCxx4U+xLfKHau3LlP4cq7/nucHQbnrYZsa8jl6L6bzoOoVgbtZ9c8Ff2m
i78XIAE1wPAO+ksgkus8xpu1QFHGQRYUEFE4dUZyEn5pUqATp2KoveozfeWqbap9mxSFWTmuGrKI
+vh2Jt17G6GivVG9eObRR7mVy284lzaaP+MPL7V4CaAYwJXMvOzo+PcW8SsDrUZC1bL6QGrdokHs
xo7cdTdtUC1KKXAt4p8x9xwhI/MlHK/gPI1vIQnVQefsIclvRLQPBPXHyF7Y8pbwpsQ0Pppvk7ce
bMIYNZjf+o2LrbQt7aVTfTjBXqZn83HUr8yaFtUbmdB4qD6YiU2/0g2D6LzEAbLMu1NN3JtxTQ30
s+WFN9Cqm13hIe0+GtFNhzLG7O8rIHuUmzsjvnOz5GQSntsC7oxN3COlsZh1fIBGcHWsCfOmEJG4
Di2wMWZUbcyezJI1NJq9CZiqw983GbB89E1F9TmV9doxv6n0Iq1sK9rPZir4Qw2b8yvmJqrLYEXY
E0qtfmmCBcu7eu02tyTurAhXOgUaxJuZXVweXKA6BJYYwKTC4MGqrl4wHmP9uaqYphF5omWfKiWN
IKXujfewZ9ZN1yLTTZ7Mirgh4t3UQHBteAvZkFj4Q/kRAHMJ0BrMOgF9l3sXUJpF+pCTVpOpXUWy
qu7ri9BV3wQtVEJumoiWLSW51u16gq1M5+QML3pN2pml7Ufh7maSiR7s+qgHNfkpEx0X8kaJfZOX
ayN8K2MG9muQr3/RYOFw+NMx72tr5ZwnHcN1HVRO7p/aPbiyVGDqRXocCp8HKa56XGuuy4MUeaVu
LaIiHxWjgia/qeSY4Zl1RPcKNsmjnhk4eZjZuQEMfVBNRHFR+CmSOwyiyROeLm+rfRUFzCNziA5U
Cmh/gUiSuXwU2ch7BzrsBg5scdMAXNk1eS0PYS/g7EIsobqKx23V4cctPAB/ijnkKgniW9boJzAe
PCNzVRxGPGHNJnK8Y9ky+gnHwyjuVHqM6mhPzhJHELzfZvKrU7wXal2Y66QDXZdMK6yXzqplkzgE
+nDKQ1gzAbETPoPQBWSCnZmNm84IdwQYrYmCBkFlQw9YGP+PvPNKstvcsvRUegJQwJuIjnqAxzl5
Tnq6F0QyScJ7jxnVOGpi/YEyRVJXVOihuru6L6+kZB4D9//brr3WtC9Xsegrf2+fDGuzE+rl4gUx
o4veePr2wVTe5f29sEDymX4V0LYhuoXk6DJWD8lWnUluP6OyYykMWCahWFBj1trJK8gSLRrF6dNE
s6g7F4txlfuECQeIIgbEIRmP0HdFCIVyj3SL5s1cP488HYN2ujduJzOmzTB82jPcsXAHc3GVjlGj
xfe18UzGAy+W5Mkw2EyzHlRVH1Yi7HPdeN5N41EawILuICxTNMfzpwZqXzTJPqRNe1bWB6n7ou9v
jG1w0FODmomQ3zLFv6lzStQ8vilLsRZNyaCqoTCxQ+XjT+1DeFv7sgefec6NhdBhh1ENGeO+nz4Q
C+2XggnXYK/XzFuGpMXj02hAuUL0k5YA8Gv8/F9QvnpqKv7/P79DuX2l2P8D8/Zv/52gcZahGbLx
0wrXMbg1/I9HKFmRqPy2xvXHZ3+vcYF002kDK7JBW/jrgNbvNS7lUDlQFB0GLKpY39S4ZO0XYGui
YYkMVZk6xac/Sly8BOMc60qmusUklv6PetU0hr9bbsT6dKJMsHE/VD+JQFQjm3PlkkfZuTsNV+EW
7iO7dUnkzYt8Ov6qXs2r7hmtPfuwv4XbSXoEqCLdxvfZFeUPr75sb7cw9lYfLohbsqWT7PTucMpv
ipcyOlyjZePp2kgNpnPuISrq6w5Md07hyq7u6ScYErw5VJ2Jn1cXjUK3eIhPYJ2D9Zw6m9OF3Xnw
VAeo9Vlx00gI8Y6uFGZhH4HK88VAPXVBEeTu5gl+E+qn9jE5Ka7kFtchyFZ7ukhuG7V+61MMvyZg
z23JV9wxhEniguwZlJfmTXGBuuUqn4xbPeiu2yV19Qih2FN5zaI5ROMzHILSVz0hnE7mqbmP74Rr
+VicrGtzqcLuNIaMgjgS1wnbuCdctMBw4siEz9GwqwvAZZO2NvbELp7jOwo09vqxOo2R6gGE4msV
f7A/R97gxv4TtBkO0uFu5sle/AVVT97RhvrX01A9KeQb3C5QXEqAdhMNvifewZF+gsMzoAvqgLwO
p6B2UbL3u2j3wFCfJ1cK+lB/359huvAVR3eVE4rO3uIbQRFJwXJXhzOfWh6q+9TfA+se0fEhMv30
nikVpwiqE+WGIpgd+gDB5iIl5sR2fkpP+cn0lS/SqbgDkPVqfSAu4jwGt7enJwelWZcg0pk97TTc
LL5+20SqjzCuVwRtKPqVm4bTDQP9t9vN5nau6Isu8Yvdufpt/iDeVJ/2N4RORBfJAV22O0Koq+j2
nnZlLOMyRMVj+wyhTbR+Ef3R0SLDrfiS7C49zwHK7oEW5d7oSV7h5xf1orllECsRzMskaNmjcWdE
iEtxt7MAYl1/L+7qE1rFLpIBrviWObuTfF7eClHlbq7MyZre+Jrx8+aKofpQnZVoCnFTm+SYV/VB
umMlBrGX+aXXsU+Q8Xn4NJ3LZ+kuI/8C/W7n90a0BSTU+kkNBD+7LR7zS36DCPCNfmnO5kN+MdgB
/U0epaf6BOX2+efFEKC1f7HVqaV/WzhYGijn0DiWLsx9eAyTrf7owvDtDOFkG3bLOfTuly9jkPkG
u7KM2mh3VU/0oMx1hSclAmvoVS8UNJ3SIYp3Rx8+OEd0CvsNTPf+ZC8OVUqGSOwslNw+Yof5RSiF
BiJJr5mHmohTOIwVOigP+IZPKs/zVljl41lNTlVQOPAxOzApOWBmgzVs7rWzFIJ9cJMgCbLgIEAH
0H5iCnv4vH+snudwPBdB8QyHwRpmwXaL4ACrn4rzfH4QHMMR3kCbwO/GMH6f+npUntWocGK3eTbf
Jxc5kq5JdmOyli76LQsySiL5aX/QHgxv8OeTcamMMIlQKbuBg/sa+4Ov3mqB0tyZvDu2Eeywpcsa
MGzB8l6P/eDPDuyv/P4LpXfn5X1pv9ZYBeCgNpG+O3jiaXQV+9OXnM8vLnuS98YO1EnOZkMq7sAi
Hmmn5QaS9AB594t5hWHLX13Nn6OytVGd98jvnMw/xN1DRLI84Zy8ZcW5rfOi22LEzISDqjgn9wkb
fqMGPJSLcK5vEBpw0dt0Gm86W3elo/E3qLj80Tc980E1bBRsWQ5yIAeaS+HAZaLEQ3rAQd8yEm63
03Hc8rJ9TG7R62JCF0Shk3uNn3psgagLG08NCOC81S1sxo/c/jo6mQvw0uvdxVEd6cwwhsOgr1/4
i73Yvb8FE65m8CCAtCf7S4JHmF2svr26daS5lksKYUU57+pC8aELc8d4Mt4nbs/yy971fDvdxUjA
AwksY6TAPdMx3PjBiCabCnwghGgFuumpfU7cyfn5NiIG+76q+J8u84cC3GJAnafQn750nn7ZcWWN
w6iHPbpdWNH/55nAL+v3rulwBdxKqFJuUp4EGAhuzsJvBfcR2i9/8jR+hFLZfsMsjL95lf2pdiDh
t5H/cOJg5k4aLhn2aQun88Q2BDHqH1uWJMpd3Q9moAezj2u2ATv6iTfgFQev90t05Vg2h5PkBRew
qAOQ2pv5tB6QUUbmKcZQ9b6JKY89yDFs8cN0KqPjC4dQZ42JTnVd/Y6fUoxm5w38mbx+PZsB9Oo2
HCFff1G8HOt5CJGF5e8wuETFg8oXdV4TwoLnyRwmjxZn5WKPL+88KcpZLKP764XkBArggjAGqYui
nbuzKkk7A/ViOosDd+ibiauTWT46F8PSunLTcOKKj/XiytkbfvOSP/H93FfZhgTB0z0xGH2aIB5S
vl7GH1T4XPnE93G7WVPCXfkce6bXcUrbFx6L07pswI9MJyePMcKjz8O5Y+1QBHB17hzYU0ePKp5z
ZqvYztWveZwWy9TyU/asq2L4zIB+ELEKC92F4ttFHcjeHIEnc7x23DPkXXmY6PPiOwCw4RiB7bIR
YK1kN7LpImBV/rGUG8/ic5KLhqRdcw2H0vgNbMlu7MbRcTlHqDT60xlOR58PcaA44AbxDsE+lh4I
b25eHe3v4Fo/bdwO6PN9k2dPPBHEQXuTRsMJEW9uuB4It8eTRsw4BOTLgmVex+8DlNGcx4qzp+7G
gqudL5SIbMhL7BSrULBnj3uh2TknzbTc15sMxS5BHQSh+AGRiKalhsSC5XRC+TwGeqiHI14ZNkXP
CoUzNugs3C3hEALb9Y9jqUR5xx5J3NxLvy5MCVexcKK50wa97ggR85ccTfYMdt6xJOobbFNYHisZ
6wKnrpdiPGIPZUluMXGHQ4PSGbz93f4ujY6c1E0DzBWEodggA1dvsL7VAEZ3ZBQDEa/cfbQilHF9
gD/8Jg0gl2cXHyuVuYlAPs2+EPZ+GDvL2YqGMA2O7TDyFlDeNqxyuIONMCQl1MVEO0KYRuOrihm2
bg5bVQYTt1RmSR+XCsOTW3NHFZZB70KjhQnUHWp6HnvRE+/N5+VevWLTeNaVK10q97jfLSdDJS4k
/HX5NrtwYZ7B6sUOMZIPo5xdB+VxP5yM94CGZ0Ni6oOF57JcJT59GH6Fz7QRumFejC1Ct9eZcRTs
C8JoMTAv2qvO9hXvt8DExdATdtsXyIMwaw2fQZ/qDSuAqB/aZwwPlS6eDSrI3G9g+7bhM2ZKIEH8
6hC2hZTb3dZHlcJJOLYUmZ7lNi7BnFNyk0efG+uKJ+WrbRO/rvDVl7BYh+c5dusGe9lXKwONAQ5O
If5suXSayhBjs0jQS+Weds5sxy61Tg92lJTbSLhzeD1OZb5JiS2g07VhxHxIPzXX41Z3J8hUnJLb
gPXk9dazCMnNIH+KCbHb2yroCFRSV8E+kXOfd/1S31b32+c1PAIFyBC8jHClD7EcbPU4kHibdbUq
ez6TlXgl+7i4JCca/Ahvhfz1VPvVqTjRYQvK7QYpk/QWfONluAyfmWuwN98KdBvSRGSn7OqZhmCQ
hZyLT+3HAQzns8Ds1F2Czlnt7EJWZDPQSZTUBK3PlBERFMEtcU5OSpHZldMTFR1hl0B+0jnp8ceH
gfkTipfkDJbTekfcAiOcW/vbZboicuzkvumO3u5ZAZoaLuKRzOHx9bKnkJUg+IOS+LUNlQDmRkL2
whGj9qxd4ydKxSM/iI/Gc6c/U9TWbwjEvBQQkl0FJqmEFlCLJQuwM24LEqae/jRjTCKkk6LmmfvL
QqGYcQstV4BS190iQJJkZ89qJBPBKR/UT+YTUiEBt4f35o8Jp6O/zz5b1/6s31VB4qH9Cas+1WIa
+k5yT/vZo8AT4CIJM484FDUPzUsCweu4TriTnIRfx+RLlVPa9K3d2H5FC5lISgv4hd05g31HbPpS
U0a3R7QLblCjhx3RYUQ0WHwaGDz/oXxRuxBu4SyyPsCZl/Kxd/JjTJeKdcIPzRNvJuY7Hq9wJH2E
YT3xIh0W7mETHXmY9fW5WXwh8MMXdT0LHwhPWYDCcBOHg2vayRN1WjnKAJkEiMA48Oy/p8DqvsIo
Zsevi7v4q/dCPRGj0NumbbITOUfDMTzVRmOW1TW4KGR7I3/b3CMMBZppq1+jRvCTHAK0YwUzIzkX
6SVNkgA5Vyngt9tRQv+CPC+zcA49vSXjdOTXKsqi3kuvu+avXza/92IOd0S3SKSvpF8dRyj5fplt
a3IkzsK2QAuGwr3s637nH6cBoQgATDv5VD6gN5wEqt/g3I6wjiAIs4bkkdOGJKIXw2O1Y9YTP/cq
F4gixxJ9ifdQqg/wOTw41q7zMjoKjpaTd45NAyUa/xwPgOFt/wi2j8W9n3bn+UseHPHscbuOFASx
LE4HXCEuunXEtwI2SrfnE0N+do/LPk4Kg2LDksE1bXaOQSI6JxGAPJz/MseK9ynwLpa72Q2R9BHV
CefcwamRjELPKLs5PhWF9+M6uOmkoQHFdk6WcjsnAi0GRv4IBy2C6Ax/aPrdU4Pxt6IyWIOe0wek
GhzvxP06663GBaihdWIdPXUR9wunBN72ze5DVIpRNvG9CJ0GZsiIk40jDY76yxikhxn2jrtMCoBR
Jiy4manhfxmIGAUfHgkv9xZ8C4GLzQc4YQIpP43EU3bNoyPGBvua+bJNBqK6KxdDr8NrP5Nq42GO
dFEgqvh5/A3Y8y/S2OP33/S/6Zhm1da00oUglUizYkKSwhJ+3ftEnOLBJrzhQ2raPXhygwNrONmZ
WhCVI2wa3HOET/C6E58dYe7uJmF5d8Rba4SYARUOptDwChK1JCJTe7+Nn+NLfOlvrNs+YhA8WgKJ
CodFxIpGjysRVC8njZrR8KZ82rwkHKOYeA9SZCw2sxJHoSasTsOl9OdzH9b8A77/cBqX8QwDOhZx
8s3H+UjbOMP57fp2te8MnFAVDM801m6RcHocPh9uQHo6/Bvj227haaFkN7iA4d44r/brzOau8AeH
qbJsOtm4fuw83k5lOUMdEzJGsfMyAx+YYEYFndxNQT8TZx5+Bcaes4A1pKd30r9IBL7Uj1wm1A+7
WXPzKCxRpDtcyk5iuRCicnyHyomz+fTJyTOGI2j1D6cE3MxfXMwE7zlitPh+9Y/oRqPQQNRsy292
94gNjvKd7LX+gCE7bgS+NBAC3YcY5uvlpASfMtJJ9sYTGXAjKt4ZgbJTrdwPOtvdbihlzVh0iD6J
pLHkK7IOwUSBiAGURy4dM8Bggje/Ee53NprirZ5yolEYaXjtOcQxBxv2kiZrkJNnZT7caTj/lfin
94840nJrIsQjxiZb4BpoDTjaeGvdtRfxLTrSLbzqhHr5ZWF7H0ZEtpHZdiqCMNjfYVVhCfbusSZR
JnB7Uq0z8Cr/mbkKZ4p6m8kEbER5v+pOeuoPAxIeqS3JNXt24TkSmNtswNsjRJyIf44QT/E60Udc
tT2VnsgJHYHhyo2bIlwrtqTFahwhXUtYRiWHoK5Vbo6kBPJoTOphubBjN1BjXZM7Jg+xSUfJocLM
MKRAPPvz3QoK/S9269Hm+Ga3AhDRijI1jUv8WbqFwonWJnEy8d6z+LA/In4jX8CYuUcga2Iaj9BS
8us74Xahyjy+16LsUbtrzlTV7vdXpo5vly8MafhKiI/3zJNJSJLewifmHdFDfJec6keaY2cpUE77
l4b6JqT/zu7JVDk3P4t0AsPxhgSaMIbUOJoJiUnifNjFb0tiDf2uPxvP+4n6njtEOE2vODUskewG
djFSzMt7nCOm3xWvkIixrjyIryL5Tn4/nqobvBABrYwvi/2JImdHaUIPh8i6Rw1weZ03u4s6Xz13
Z+u2jLDvWHHK51TelFv5OpyNiNTbOxL8PLB+BUH9oybO/3PtmQMJRSfjr0cJH5rX9HM//I+b7KV+
hV1v/L5F89vnf2vRKNIvJg03Cxo9GR2uA4D/W4vmeIVxQlmkR3KgiSn5/EZgoBi/MFxjaPSk/yDe
+w2FfLykANaCKlEEjMwX/pNxwh8aggbNGe1QwdZMeBIUTTR/mCeURQvtUq2E/7/6kqvPq9jDv3yI
sWHzaNM3PWrCzKsaJSaFIkcNiOqbO/cvYHQ/Dhb+6Qx+QEEDxiwUpMWa+66N6Y8yMl+TCDKSs1zg
hGSEzWRCfPpQ6aMz6kgEC5++nsD/tiX8LffGv70FX9l+/pS9/Nit/K55iSD4b6f3f5Sig+7eTxb5
bfVSf7uuj2bgbxLqmvWLCXBdNlTY8BgLMhkG/XVNa1ji39awrP+iQH7BzKiiQMH3LZJe0o9pWVUV
Zek3Vo9/sob1Y/T0m1kL9gl9bbaWZFqGKKnKDy0I8HyAzuAidCVG9RJomEDd+kKSiYprrYBwEA0W
xmiezbm7CDVctnYxrSb1jaYx4c9vewVm3lVpv7RCDC5MFNr4mssN85sMMRr8OwUmAfhHspCtBPb5
ag7jAodsMjOQD566IEctqqKzsQLao1DP8xu0bKjhZW1z0Lr2MjPtqtUuYP3EDjqiUYDHfd81sDMp
ZNf2wL5cAQMgBQGxfyvT35B6rQQ92ADiWod+fV+hxAO6au0V2mWW0SHi1XW95Gsa2F5vHKVm8uUm
107A5/M4qDpNJRSa2n0/QZEELlHdBniLLFRGEQrWyqzwhyLLlCerKeYzw4+pYauJkvPzinKCkyUb
sIsx6TQJYUyIyveqkVRbjRHpASgZy7CioWPwOEtcpAO9EbzNktH/3bjh93gFA0OnYYJUnZEQTKFl
HI/+G0dfxlIpTohEuUtstbQSJ5Sh6HciURfqcanDAtwQkmgCikNIJl3FQRz1g5JOh2BvMcyQL67/
ZiDuezgPI2IQT1gwWcAAcUxviT+sNgmhLHQALLpJINyvkqCvyNstZpin63iSYR/wv9l1/8JA/ovj
4TvoowMxhqZVORpv39yCJYamQN47jofygQ9CJXsfm83ogiEcXiUZuZefH+84/293EwgRXAtHY7iV
wyk/xFbwYhYMsqvUzRMurRCS5aQ2S07SHZd/c2kYkD8fCjMigxzAD2k/mP6hsQYmbRTTRZzKRI96
bV6zpUWD/udX9KfDYH6Yy+ffMg7v8Jjf3cFsGZsciSrDTQSZKnS6dz4K78bfHEX+IXc0AFocUAsw
4SqD/geX7vfHKZZVXTKgD84Yx8NMBWrVBGBtyaKgnKaMWfcMbbOovS9VQRKC2pCzL0mdy1TI8q4x
YwdtBU1dma5BtJfh1GJdb9elTCVgi6jIv8/VhAHKREYUgJqf3sqxvckVc8z5IiZ1WGgNxHY58/EX
K1GAwU3rrr9VUQ3e0GqeWEAFRrJnpkXV5IHhcHjJnH3UJsVZzGWv3qeS2sHwn1ooBPkmku6YO7nW
+txXBKV8XBQBGzHO8BC5eSm3SDwOAyT1tdAhD1Qthi5SIq1SpXJ3bU6omsUTU9aOBuk5si+wS88A
5GMI46TGEeHt2k5FLKwaes26UYZCrW2JX0toxTkSqn3VVdqrWnJHfcphxZmGwojP08GAx3dUyNcm
EKvn/owuHSVQfV62GMoNUc884E17eY2B0+vPOmI+VCER6NI+EtfUdNDloe0CmASG+ozudPyuknsB
CpQdYrZ3qyWbrzsTzfdagZDobg+dlI13e10I+ZvKSsGcKRvg6SfYN9s8NDOY/i47sLv5YPWpQMnG
7aJnncsYjSL56hBvUzju7dzd7MDgizdJtqn5QyePXUvW2KfZdZ9qQT7v+TptH7UyrjmV0ewsxAH0
GOhCZfapzxFNdBMhtocfJ1O1j1tRlpdFSJD1TOdWm2Hny4f2U4xYWQ512piYU6gJm6XYuy4Numab
FUxtz8JUWsZzwY6j6QTZTgmxzW7RHemVanwe0qlRUSaWUmbtc4jvPYRU1jVYkL3fHfgCtvm2RBEe
LPQcd2X8Tp0NRT/BBNZT8xMSqf7As0iTMkzHxZAStzO0WX6REziEx6CV1qp7hcvUWKjUJ8z8OrVp
oVGwJJAd2bGSSbKL9oL2ONa6QHFWWIrELTJ1rs+lEpsdSPZp2MLCEKzy1FudEQzpouhBqzYQrrbr
BNHPyMM1g2GeQM6NCOJRjeS8aQfWe1r7cLlNcthaRfN+k1mT8DkXwFsn9NXhKl1gH7XLIYFpISsm
Zq7zBQUax1j6eDyZozpTAW41QL+qKIAh1UFMP5tbnNyItVqa3qpokNiXXCrIAHOQKPIux8RebsA9
nPbrQIMWaQVk74SDyh71w7UIVmhkMzuzkN+AVyeF3kZvFTG5UVRI6XzRlOYtTOUWKdYxg5y6hq/z
Q9YYCelp3xsJ2j9yDh8xYxR6pFddCiZmn3TxJJNKU6w0BAQe4SWpGYaYreR2Hqdee0rTVRbCRplg
lpIKsb5C9gvvfY1IF6XdKk6e1JnrRfj10BIz8TNV4UhTrlT7BU3EthTcAZYmKu/1zoALHcG0PEQM
JoAUcCDv9XUV8mq3q7XPZCtc8RtYIKZ9e1r5ACPlBICvIncyI99TXZaJX5pZN7iCsbeVGmRLHSMu
8XMXIP3gA1SExRnvZsLFxNXoZFvf22ZMCCyBRQzxIBLwRIAmomjqte+VrvAmptbbN2slLHsk63WL
7i4UnR9Gtol1UzfdPN50hSZKQVevoulIo74xp58jKv3887P8wfVCBAIm0yTCkPCIIqID359kjZYY
XHmQEkMsq95aq0gZegLdpeyS8DeuVzqc0Tdu/uuxUOzAX+Hoodb7wVkRTbYYBiN1GZNEjqXcK5h6
F9gWYb96s2lW9tAqJGSZKSfX2BREyEetGN6itI1+ftE/xDfHiZDJHkmEiSCMpPxw0VYnDspo1Jkr
I/ejh7ia5KOKPaQJxYCbBZIGYoe/WQ5/Xg2EAcy7a4RyDHKJR13pm5gqj2tJFVSVon23MGBQY13L
tSm8n1/Zn49CkKjAS3SAbslRfoikZsj50naWNkD0s+qhpJcHsyXufxN3/IujyFBEM7X8NSb9Cj//
5lq6hrinrLINvepRvO8HVY4WYTBef34t38O7DBWyD4mqA7IXGouT431/x5RBXtauRKltOvRmNPjS
D+Sw5FuNhYcwk9VNUYj49TH9o9T8L5G93+Xdt+3n+nHsP38eLy/tf4fcmxBbZzjpm4fwpzH38wuA
/Kz4Lgf/42O/FpcM8xcENEB0Yy9+n2T/NRHnFVWDdor8xJREjQzqj8RckSku6YpBEoOYwlcKzN9H
3L/WqiC4R2fBECkKYSa/Aq3/c4qQ0sVfThX+OPrwK5jJEFn836+W2ABejnx1HCTlchkYoiOpHmYH
Lc6PEEoGiQzCSD1glxNxiBFlEgNtenVqikckYMGBSfdLslFJnXWafmL8QtAL4q+UwTSYBQmzJsFc
h86ZvFTyeS0Z7uYHTxnqd4Uu+5Z1P87w+qbmjSH1QcHc+K5Oz1JBZtGVd/vY0ao389Qxilv0J2Gh
Wmixq7Brmw+yln5CpRrBBWPid8Nzkdev0LJHiSXl7prmzQ239UpUdcMwPQPeZk+0V+WgPtLOTxTj
nE/CaiNLIbp5ojMwS0VLsjaT4ZfSs8aDISoZPgt9+2CVSxCPdFJbZKWaNjsvy/h2TmgNbXrYpZ8M
xn6FGg0tiiuPe7yjHfYuTr9MQwVE33y3pJrsGGv2NpNuO0VrPXWamX0d6Uo2z70qf9JyZsNg8bmX
RDQQmRlEwSZ/KipTvvRaIZ5WbbuFbkAgzCtpudStinrp+AHtVAB/YyN5m7y8qVrtukMQckIjpH1n
IP/lEILPwVj1/QeUrZxZXhkZGQlHUC9vhtbWNR2in0Rn+n01ZS+P+zSQjU6lDbYP5t2+oJY96R1v
lIanqlggBMuhLe+WDlWNpvm8xVn7XAly9qw3ex5KjXhTwrTlNggZQmMZ/+oI/wtszL+uc//fWNj7
1UrgaP+6hH33IpSZAPXuizAM07+wMXz6Nxtj/QLX3EE5BwPQQfxGpPCbjbF+4UimrMPS+ZUOA3P2
ewFb+eXg1zWsw//xERkL8HsBW/6FmjYDKIZEDZtZiH9mY44q5DeBzH8CJn/wSJa8tXkLU1rYNGqG
6jQkTDWBubPJe//BYsrIXmW0uzVhqUKxyaRAhtuRUbiMTplM/hqBXEbi0jSzF2Pum1MvrskbTW20
E8ol7/Jl+LBO3cBYtgGkrK6e9H5mO5k95PT0ntCXrDY0htvWgRuAbnaal0FZWKeUYPghVVYBoJ2F
3EQzmLdCPC03pTUWb0gr1XcQaKmMwm4Z1JCc/AVJFGQ5JhPRBGWwh7iNfVUWVIg3tUdJe4HooXcI
I4BfZQNYPVxvLS9Iug9DfoGCprnUcbqFTRuvDlpcnd0gmIO0E+8ONejoXrWsjh/JXSUSN9jzb5ZN
1z8k8KKckmI3vLYzOugDmVrahg3dnBJNa7dWygySnbj5rORqE+ZQe4eNYPTndqvr112OY78n+n+K
4V95Y4ykO0snZkzoFv1JsCRG9pJMue+aTfFoqe5+WRbTKZWYBpOM7SjSivxYxMnAGK4uObpRW486
YmGLHY8QcsiMqdnwtyTX5Rj+JVybo1iL6RgzNvs6wA5k2jlrC+ULU+zgju+XU8fNhF1A1AlPBiVQ
VbJ+d1zL/DK3dXuBGKK+K+K+DuPs4Kovi1H0U72YAqVv6os66uSGuZhfdbOf307Z3DqNEBsPep5a
t9taCjd10szPW1OSfjYaENa0OyZWq/J2J3O6WmsHdkxXmxs1lmtXb6VZZ9A3jqmigiVfmjS9TC02
fcxnEHK6MLpUz+E+1xAXUc1dws53O3TqaQ77p9iLA8Sho2OuCtYQzpTBMrc3y6zkHxMoa+FJmO/N
qgXl3OP+mG01b40eiqghH8FijjwuRc5o+m3DZ62KQbiqEMUZqbyEX83G/8/28ytTz1+bzktTj//x
7/V//HvSN98azq8f+9VmyuIvCjRWRN5HgmGRZv1uMyXiMoayIBgyeY0wi1d+Zy1XkNTCjhIaQMRF
QZSs5DebqdIp1EQLKiNJh4JTEq1/Epfx/u9spkGyhVGGxZRQ/qgE6D/YTkETZOp+ZeGUysyuHRjx
Gx0UDlGHoDqwgpUf2/WDOmYj2j3zJiPEkM/IOK01JCJhSdVZ96hZAOWpWllE79zUb4ZhHHYvz7Yx
c3eG4J8OjXWJhd4bnwrFXCxnoIlR3mjyCJis1Jj17uQS2Myo9p+hsJGRohAsw6+guAT6E/edM0HV
B7gkWeZbtT4YFFYIEWtblfLtuVw1xtizjr7D1HU7aNlJNf1m3gdUmpaWTQOnGETq2USJUdx3tKO3
tf+wQQt1UZUE6sZmMIZnKi1sSZU7wGhHDI23rbYNFaMSwRBb1CQmiwVJa2ExTAQxzKmE3jeKqn5G
b7MRHEnFcVA1RTFLSKEOdHczM9+P64hYq8XENXP1jM0DuFoEFWZvTWtvYKxHl0ls2+laQo4DH0jX
pKHSl9RTrJ1uSKhucvLEoCgoSnE6+qFlaYBBKZTqWui7jhvgdsPJMGpvh0GRQXZOW3M2dog74F9p
GqBmVt52Xms1nrTILZNuh5YyIoOVDtJzkec71Jc7OAHUbn7u6B8BrEo2JEETLV4RNo8hVLMnw+Qi
WnUrvlANUy+rtha3yawqH6E0UiamW01ttM1msuCenSqrv2xJJZ3kbIajcCknKbQqCU1S01rvGwpK
k1fvB6VFITETPi8prM+Z0A93dQNM3ILOguecFjcmWeTbTmqtNzpag5oH7Y9yMqYJusYys+Aw78pR
AJ2rWUhlCeUbFjjOmKoSMjqmQHLhUWWzIBaItdZyxx6mxCv18p6ov9/PcrubIIUyWMkpdJSdGTE9
Lb2p5FJi+WsSJb5l0QF4al3HSGHMEKyTCMmLSC07Byu5SM+qLswvGT0rYL3ruOR+2SUrxdkZB+JA
aWDAkMEMPXK8rdG/FxFro982TuslKYSBEb6aiXcEYorxoUjG+IIUK7QvCdyIgPLMtGKwpsnAn0Eh
Al7HyHXLTqed4owAxcndYFGlc0xjhTOBNdQcOkspY9yj3KsrldRGoE0vDBxBEzAldoU0wtWsBQMu
sE4db1UkSASvRUe7d7tVzD6n8p6CfBJbiHSFITkRrZFoyQgB2Do0lpXbwJdHYqYqbTQ0RtX5WiXl
oAfrRKkduOlzsGyTctkot7ujRbKRwwqr2gthPw3WTK1QZ0oH8R7SCbGGolJYbyolX1jENXLzjtwx
pwytljEicSwbeMz/Ku/037SCgPv4a0/1+FIn33oo5CmOqgOf+SO0VxkCZggJRWvRROnxdzd1FBY0
mvPHKDDFApbzH26KGoFKpY7/Hb05DXv5h5viJWiugQQczXicnPSP3BSO7Ts39Xtoj0f8vnywxIkK
3CMD8y6v7+ZsYrAgGWFU6mMpQHcaUUN4EjxNzxir3GHYaEU6Yk19+LAk6wOuZnLaBOmdUlAWt9ty
cM5VUwHfpEVBH9ueET06dWZbvfRJPEeZEFe+pO2jt1JRgXkMJqNVnRJnl7SVyYEB6p280EhIs1fK
X4xCJXJ7JaJFs66wxpfMWiDnEmFThv8y89uukDva/vrycVtGtODrXHRU6OZOdWc1Tj/N1CsozZxa
nbqg2bW9z1OTQe1WqonXaXLCR+rNiEKZ+r1V4JVXo9HfdJk8HSx2LdQeImZ/2Ru3nhaSGikGnGdV
QDj/F3XntRy7cjbZJ4IC3twC7dlN0yQ3yX2D4HYFX/CFwtP/q8+RNOdoRvpDF4oY3W5DspvoMvll
rmSRRU7x7Hie2zejiMZnSZU0kBD6sXLcENCUM/0TIvS0i5ggAG5pVEJnuJ/Yww2bXBZkLWVz63Vr
fxmM2Oi9466OEMuP40+BFctgRryB+avNMpk8i6weNKsXUekQrEs4YXIN8ikBq3BlkpltM6e5qHWK
eBGdVR8moRj22f2SULyIK3ts669VIYJrSDvR3pdqvXi2njfG2AOMyAe1KwNp7MJwHk6A0A6Nb7+H
S5ltrSHDbetOtOeOJinY1K122nWJQazMRuOyL4MdI1DiSWp5oVV4Hy6QemhzII7k9pffkGleLzJa
hWbjUAkWJt7vvUPldQyw74WdYuuzjh11ACrGmjyCLOFYx6KlV6ybAwN+/yIOHeRpKqinuM5Vf4YJ
VUIKHz2AfgPL5FhFX5G3sU8CGD6JBUXdXSUc1dRsv8yQvZ/nuZ43GWMUANChjw3UGXFSrJB3KrVg
XV/y/ss0DdM+WBVpdcOv2Vjt6u0/tU7+16gg1AL967Wxlp9/XBx/+/e/r4sG3o6/oHdHnMX9m0Jx
M639rnnwV/ZfoASD1vsNuBAgbPz1/G5YIBdcE9uE71shxhWHRfOvB3jDcv9y48T5N59DhDCLJPoP
Suq/Ulb/oXaIn4hOXAddFwmZSlx4/H9eISH6rn3DgOGlxQZkfBiZF8HcFuyi3DgBH1Rz4Mdr2nwy
9GohEeAH2vVNX1Qcctf2R5vDX8pG0iTSzrSZcIfuScBBMGygP9olocHZ7NQulygslNRGw1YoxUxv
qHz/kU/1GrBoOAPFbqW2SbvZWj4Xq/G1nwcQN8gT8psJI1HHDc3sagux1Lji7sEsnroZuRzocBos
lonaSv9Q6EH+buB/F1m/hrt6rNrH3HHrXTequWOtnJdp+4df9uPvg64/gsz/rBrd3kDXRrRiKngz
jCGR//kN7DGV5XzIrJfKhII23NCmde3Om3/9XdgK/6BN/f5dLIT5wKTCyrL/0UtT9RXGC5rsX1B8
hm2TyX63OMO0M+ws2zpz/b9N9f4fzwUvxeeFARwK8Qr9w8gJFmoDWdvTL77Z3nrO5PyxOKHh7ArL
179KC9xzYltFtKe3NeO3bAWqjgenxcC/SGgR7ZhCE+Cy9b1mO/2ZmhK6ABB8iRc+ULfVT+MRcPOQ
J8nmcvA6BdpLk8VxtATihFGj0aon1FtH/pTgs4W4s66WJng2qXVMOBQ3xDlqt3gYrCHqNhwstR2b
aXpvRLDNNr4LUM5Og+5armr5NPxCcrcaJufTy/3+l8sGRbrKbQOyXXM61f/LMO3/+oWhTlMoFuLK
5ZrOm/jnx4IWRouzur+8jKL5la7yTlBiDzOLXGnJzv6fWnT/+w6n/3LthXYp+vznH1ffm6Tx11Op
zQIbBbSy4HYL7d/b235ffPGNUkzCn7OMMilGwfj74kuHucfghd8c83P+gqPn39ZeqsoxElo2RlXr
dxjOv7P0Mlb980PCqNXh4s9SzniM7wTV688PCQ0Rw9REEZmY0PiaLnurq54zWrwOg6w8ZLeKRXSs
zV04YCux0/vZy8xDUK8MioIMSIW0bp3EIIiLsn5NbU2TmlrdLTwurnkQDOEPSqLoxQqWwRLOBc7m
eGg9/9OhF/yR2Vp78ldOEiP+VYrB/Q+tvB9zsK8nSisHm7xDG053Qqbrox060NnmlNxST4G3ndPX
2OYDljKsPdGJFUQ8LgLJwBk9e79y2kH4oYvT8h49I/paaMpA23Y952o5079AVtsejT2Xd0xrE6aE
GZPNZYFxvjWNjlLPrOFMmoZpgOCb1vvMHMrr4gsTSGFU0LGSyW5rjkO57Woz/LLMYXpwvMIlRjXk
M/QGP3eA9+ST+dIa+EN4icZLGzo0ay9919CRJea3clggXebpSPIl8pxDOPXEF8NAVJwwJ3M9Yucw
XijYSm9vZzsSrfcyh81m9JCqFva4uAbTfJcbGZlaP7UyLrLktANBaZTWuao3YrgZ8Yyske9RNmON
4dacSd1+xcUldoal0a3zwjUArsxB+eyii6SxIWFyb6ewtk/aLATQEF5owS6cGxh6OP+mc1WTlaEn
b5vSoUfDk1/S38kVBMyitVY5Rdu0QegpsN9mvUzHItP1saNS7rC01XdHOz9ltV7GfAWkQt3lr6qK
PLppjIn5YVF0HLPXO6t9gnJXWGO9WUqPSGFXMXgtGf8BbkXXCbJJv2srG+4WxvyfxmTeWR4k6XYZ
E5Gjm68dka9Qu89ayOaIN+h717V7wzA+lgB/TJB+k6V4KHtitIt5qK362kcBL6CiQAXwvv842ZH1
c8hQbHq59qfe47fni4wM34jLOaysjS0oWvehkNlFSGzdqqNHF/B12AnU8H6r00OUB9NZtA7ZXsvo
NrgQv3HfPKyNY34u0c1pwFFBrDGgq3zHwJKwHgvAPSBufCPVZOsv0JT5co5ZGrvIbrgK+ku/Ncvu
abi1UIeqDV90N9RPi+bG0sygOK1ZGYfRLed7bkZsLxzwtsINbnXLmYatV5IyE/sIO/dxUVLQM5ff
Souq5bXvRBkX3pifpxZ3RN+ZZIeHCvBLWoXvlBg6F4XwQu341M6JObavRdN/BBMGywUXjmAkIJAx
Zz/YNKZPqroc2eMKSvFqMFd9R363wCVbA9VKak++zmvf3ZuNEMfJTjvKmkWVSDSg+GZCOwfd/F1X
lP7FQMRLFEidJRMExNgbzDlMpMuUAHAxxMTejaPKzJKc+u2NXUn/4oA6va5Du5yZHAGUwAd3LrPI
/yBD8mxkdpAMsnjOs+ZkYFRjUB9GiRM1IevHnF1Rdc1NAHX+iB3mQTbRXlJVFJejphjP5p52WZ2M
sdIS+HfhpDoqXASf4WfZ19G2cP0h6QFl+G75y1sLO7YN1WzK2TZ3XijkQ9qZ58lU/h43BDzLNQiu
uWNhT2eZPrWs/TyDrthixQ8u3ThU8ItZZ4WR6KbcKkX0bcYQLu1LZOX7LoRkkKMJGP58DBvnko58
3gb1HeS5c6ur2mlVdHE9iTWl0XveNEF29tonXC4QNwaoqhPVQCKvycmEpX9Oe0gH2vrZhcoARx+d
ZnQzZDIlNnNWta99I7rYHPxrDVbxCey+t6ussjq1abjuFt+RP7xFgMtpS/Xo1XlxMOemffFM4F+Y
E+mezZOsdxJjqr9ot1ljKpLj0vNODYonnYof2jJZKsLgbqwMFwcA6Ebbhfm+eBbt1UglL1m9VDRS
caw7dh7sVkjoXoPt2r5xp82ySfE6YoLY2HNwQ6fz5cOcaGTo8zsoiyWR05Dx/uMlHFSelGWVHlxo
14mjfwxWoeCHtvWeDx3QJGd9m+eJwhzDI6GGYfbNi+rN7MjZQ/odFA9xND8Wff3piUnstKQAs5jH
HKS6l/SzAu+b3tqsINzrqK3jcbXv4fIemGoZjxZTykfowmXSWhAT1vA5TLO70pL8YHS1B0P+aFD2
oRwohu2YkfG0u/zdE5IpW17zIll9kqAmURnUJN4nHh5nGOcH3xhItGqOpKtkCNc794zFnb1WznqB
6L8AJe/GQwUYMlRFufcY+PJ40LqGQXM6OZm5JavAMfeskY/ioukKtNiwtfbU1iCw05FKKXV2JwqY
6wECTVG37/PA4dcY2+eaLpNTo4M1zmDQ70W/pEfV58MeaR1yS9erTVU0T83QbMmMjSfU130th+ow
twP0JxDGL6N1j/RO7n6d/Y1XIWZlboFtzwzd81B8rMjAGyDYYOMKOV6dkRYt+i2XTT8ab9kA4ZqH
EO23M6PHqdR4zvOxPbJHuIeKJSSBjR3tqHfK0bAL6e99pVJaEnoCY54hCv43FlAnvJm/p4tZ86uZ
+uDVKUCg+UT13QEqr9XVscweIlH/6Lk1dkw2kikjLsp7EU/h+FGJln9bQLfFyp/u/DVP3ztjVld8
w+slLUx0qVpb+zXKljOqD76i2e9AaPaM++u1T7cBB7Ec0wnIX2Yxh3oVTpKpVmF+4WlaxLRjWX9T
HRyj0drr3LijXOC8lO+CedRSvKPY3Pte9dBpxJZF7r2i4MOWOVffapLBeVukfm4K70mU3yKSNE5U
7UQUfcVevbHKS5SSy3WOpZze7YnNdSasPMoHd3LQieZNW8Lty7qFggsNCL10xqtKF/NE084GPiqI
h6A/+oV4w2IMFcb0r1jrx0OmGBOHvfMoKaKiLoGib8fcjjM43rzdOyraUSd7cvN3zS1/MqMey3bz
WS7VgznYm6q1n41IvbdmdkIuux9G96GX3ePIA7PeaLhjH8kNbQhQUIIcv5WSKkZ6OBocW5m8a7g6
c0r427LEPfbuw9raBIBJCpghM/Kqbr6GtDRg/Q2/GqWyt9gSSDWPbA+zDMO447O2xKUZkF3uLJK6
5ZBuU2r3jkXHyF2hx5WN+bF2LXqZZxGsXtLHLjDygwvzezMZOJ+6xX2eKn6VpalBNzl5d217vhY2
IvGdMdJXqnaKrW1X7Nh96d15k0TlmzBXUXic+BmuobzPLrU2fmZRgP1J8XAZuAm6/ofOootGr42W
DOt9titp+KJCjstw3hPFv/1YQde/c2Dja5iJaLtNHnJiMpZMv1cWVRJ47ut3HjTA50b7VpXqfgr9
781kPtdcY+4Ns/rJ6aw9ScKe707vPNXmyE/F2E3Rc+Ebz25tPaFv8ijZc/pgDeraZdZ1Spt9z2Iw
SBK+Qe3sJm+Bkcg3OpimkJ96FsVzhHB5zIufWPcTmuh3KUavy1px6unRdCd30F9NN6sv4VzCsWrb
6IEuRTBLa91d+Uw9hnX1Q1kQ11zcIdKoaVfRJcKnFxggSpC4Nj1RwLOTDiqeXNcjIS7u5DCUeN3d
4Hk0wsyMvVLjhc/b4BuzbZxuUpXntMPHLAQbfKeDkt9UOG6yGYFglB0MD4WuDr6U/uigZ1ZKFC2R
vv9gatruKCzhiCGyI60t7VnK0r7npgSbSpYfU5pe/dAnA9Vn54CdfmxJ2iArlM9+VnV3tTW0O3bk
HsGdn9GSTpZINbmfDrm6Q60YOwapbRwlcQb7Bg1mORQzf1jgPxPcGwzbZd/3Lbe+s29I5FyWDM8C
tH27p1pAqrZ/XrJ1eJhTWm0ZF9QvhqZl2Q86GMhEw8y4CUR0ZLfs7sw+EmCTUc0tbURbrM35tI3K
6GvY5mI3YmtMBtb0PaEh8IJ1QX3tEAKlVBIkRySnU1vlFZhy+9NqVfRD8/mgmVYU16bqzG3RFUWy
BCO4LzP7IEkIy8cXEJC8sDnVclqtWARTf+x7Yb0ulg8GzYWbWhlR/91O524H5P2uaUVPqW9pRa9w
4GH2RAYkMHMMTs5KTkGGNRn6cCXGWM+QMPipvhjoOrQhdF7wsGQsSbayAnIZg3uYfOSkmfIr4xDa
FiSrUb8pvVBVQAqCkSIc+YeCtMNBlMtHttZVs+misCBW2enu4mk/fejLkq7zKtB7zUq5HVsDLDFd
RxtrJbdDk7nzlZZzeCb+SJi/4DCATZOVuOpsM4l6kccGqEZ79kG/0C2zm5oBAG0UGaeIIfSdPayv
AamHNzXbVuINk/qyctz+smgBYGWd+pjVvd5bVJUfAtFMpJ/z6kqB5bzGWtC3mnYT1qumWbZ9kILf
0BRswpjHg4kj7fYc9b/IeimKjEt8lg7gS6u5LtFb1WSGHY/1lyCQ8tPK6pRqA7KUwkntA2mUBi5+
9z3C97RXWkRtnDJTxXVAF11gLs65uOls/mDBKMq9jy4yvFc5W32yrA2cDD5nb9puudjgvjynol72
KQVMsfANDzR891L0t5SQcr0jKUtiBUH9MdY8X2m/0HNXDCe/mqqYRugw0b0Z3tm3T+RSRl9Kqy2f
JjqAdmZXwrt180dHDL+aZeRo59TNWQbecuF2vjx2s0X2ZWreZ29ImRGJ7NzO5QgzX4GPq4S6C0z2
7UKlxbylOBuMDw7PV1PqFS9EAeIr46w/0I23ZwdZswj00Gy798rq0/dwkt1h9kZ/m9Nvje+cLcdU
QXDAgQiEKMhu8ynKlbxwPBkWryWd/fGEX8E7pnPpPzki0ocumOu9ZHDVbJpu9d4ZP+snaRX2lYOa
980J+/F+Maccd8DqqIeONZ2VKHN/GA2oHqeejwKtdNulac3Q53vWHYjkPXaj9V2oaFPDx+mumcS0
5R+csfmm2dNP9TplSSRb5jbB0O3I7mJPsFVhnKPOM54qW3qxKMv5i+Oy1RqdwF7XsQRPYW8c6nAW
Z2PKN65RrNeidsQ7b3xxtzhB+dNNGfpro/f2YRlVL5WnWVgJLsedub6Ak+e6UFF/mtVW9N6okXuL
srsPurSAE6ZO8bV3p5CjVGqx7Mz90idGQIu7RoVF7xXxjNX/B/ovD8LIDBmG0g06z/hST+YWu0tA
3wS919kHA300XZ86kjFzBPAz4iIW09rBLRN3cY3rwqGWe93ci3fXFQYMMq+aPsTSYebJzEVeKeCW
jyWvcV+BWwDmJXR5pr9IETVoOuuh5eh3zJ26q5jBdfT6MoKwLjadP28+2e/7pbIXTg8WBqK4qtwM
7JFK1fO0NGrdOHzLbCs7/97MreqL0VrusbaM9VoPAzdTK6jaY3/L+mDv7tIXQmUcXVQng0d3Lb2f
6ZQtG8qG6H/wQ8RoNZQ+1jyvCO5o0gGObNP0mnRdBnQMqj8hvgBBe0mNXYnIfmBdarcetvaNttaA
y4LkylREcFIC2h/NdqKfCUWjK+/8UmEp4goffRPR+linnQ1Dn7tF3VAbYvcpkg1XKyo0uwggKVoY
bJfQ7zd5h9eT+oR12Ntp+Onh6JgnBs3mJKG4GA0lvwgB9DIS+HIq2V7ojV2O3jSfiCRuggKQa+a8
9L2VuJ2t8ad3u5HryCSG9GlKg/bgcvZKukaC+xx6bu6YkpaoBz8TrvvevbQ1k+C8YodM7SdexdH2
xnfXh96k3W0xhdlm8rtjSL9vIW+PwXun5qQIrH0dKTxefoJpKh7VveDoetVhMGw8z4g9akjinHlF
ybYuO6dIvLxii1F5Y2/MrKm39BYk5vKlJAfeatA/NQMrDcXNhM/ZpXOiloOqfpYDG9rsktjL/au3
DuDSlnzem0v4C1A+bjKTyy3R1NGNJwI7yEDdeudnvn+KptKnzwZmnSm+K5H9dCytz25eHjztUYlh
YafSzKrj3K2+oF5AqEVYpNUKhA5mzb235M2ekMVdYzLWJ/F6Fzo3eMDtTDfnVAqR+eYEbybV7erp
sic8ldlKGVBj/tQ2h+8AS9mVHRhKOr57q0AIDFQYG16L3mGjWGYuCBqneqhvC55XFWCIowLUGn7Z
2Pc555le+Om05SYv7B3q3hafVhaHtPssfUWVhA1WqU03U8lFW3hXr5k3pIy3NXmINB9+2EvwsIbW
JeIaP7XRa5OuDGMKN7v2XAF3PKCfsned+PY8Sssa+Hb6XgrokTOuDNfUPBUNXGHn5zA9GbbeYcwT
nF9MTr1M1ysHJKlvPrsejN2MWobBu1siQa/yocNBsHYQCIPoZTVu2lh4ZxF1jiabGDMn2aClU2Eu
NuAOXtPWu3aGRQSjzzlyGA+O7eyJCn+Sob6Iglc82viFA3/r6uWrn9PPXEBnqgI29/q+SM89pkeq
d9KTqvorJ9X70kUklvTrbJs0/KCyWm1WQhmoY9e5mbo4zInWtql91FpiJAzTTa48KGuYwqqOaHeB
j7vsrQgWBUKK7Dv3yK7/pUjhr6E8buZlOBdme13ghFUQo7n3c0fEhO1J6sUl+CsmHLG3YIfOXYen
sd5SR3NCqgHB0AcsP718lEZTHkYxnnwMGwiHqcdpSSYO7sXRowgvBJAaNGcKnw7aeUR55Nivll0r
2U1SBcmPmWvc8NaggY2nquR+65PfGIfAx3vQwJ6k+EK3JgrWEngJ4t+jIjI8lCOfNY+B4BwB8kNn
Qyg7zoLSIkNdV8fc+x1AXP9TqZCLXp+ymUc/AlnRyl6O2K6pwEkR7N11vNCXdIusYfcIspaltZvB
dReh+ILFwd1I184PbUr9jc9YEJeq/qyo5W3cjKdbGhe/ZsGrFioFqAynxSNdkdim5pR13UZH7kff
f7FCkcxR9GDSqdHl0Y4cSpvME0z2atNbXey4z2l+xjxNvKTPY2L2GLdPkQKJ3b211s8wtz45nFPM
ZHXwLsmvlI2THoW33MmKAo+2m9a7ZXY3QWo+1iMtkh6SK4v8t8ZcHriBHGul3oalP5v6LbKHKw4g
9spVgsgfOBIMTvlGJc4+45rit/xS2gwycNqf8mlkw13IbNuX3GiZaSxJb050utzC3OtmvQ1gzXHj
1WfK/o5GHoKIpFC3598peF3WkpTsIUJjid0b/dlFp+IQ5J7CCKRt9YruEJfpa6fuZ58VJVifLXtC
6aflJdrP6KLUr3MEBUyIyLKYdA7UVBfmOIkoW+jeWIpwPnFDJGeV0sAS9NecE+lCpFL7UGhX59H3
XkPMOZb94elv5fDKuIXLHtdB9oOBdVeu1HmPCYbG3RC+DyZtWi2sQ/QO83ZYGJv70UBzm2gia1jT
uE++LXQBJSFNOqtJ7LjFz/QyuNrZTILsps20Jqns8GXOInfXLDb48UlfOioecRCkEtbBT3cJTnUJ
U9yeHiqueLso78uT2zJr4PyyMbLQupOpemnb4b4rjGPf5ben+jayzqKaS+M4JFkgVyz+QI4d4WyK
KThkJtdQO2X50+FTsbqUTxhaEXAaud9p6u1ta/raeE4u0Mum4ELY/sVUrjiEo0c/gUV75ZNTjT/Z
glA/MHcmbjadfZZGXGe3lXzU4UNajAQth4i8SYnwwfLLROM9FWJuuc0PT8p8DYzmngaXuFJ4M4fM
8R9I99MLrnsk3OnZLVGHsQ8F5MXjYFmtzZqK93F09TlQoOA9oI0mJYVAaJiJBrtByrNtP649O629
p1dSHwa1UPTmWGprLcFLtrLVRM6dWZgPbftF0bxsDvVLaQTQHsYNPURh3JjWSZHvUjUTNlL4N9HU
1liblVAHrwrTHVJ4caijFo/1tLYXl8qjYzm2l9wEXj20m8zMri1CLjKLmOOoiZ6wZgOaUx7E7JWj
mIHibjqgR2FLHItIQaziihSb5S0NMXDS0lFRXUR6V2B6P2A8EdxD0u4QTbJ/sqLgHdZBfhyGrthY
fR49NEFKSS6W64x3ISEaH1yirj7WuXzIYDEQfGfrD79J/ltMdgO0M8HyRAees9BCFxB9QVvdW5EC
x9pE/UH6OQcgHkLycfEqNE1JvvHhcTYsIyM7cHgYtwbFPzHzAzqsohlDdMjhSI1bk4NFOI339M+V
L9q/dSmVBefQoL4uRfRZKxeL5HxWfpjvV7d505Vxj5TwWnrlwfCWg9WGT2sh3M1oTihWESD82Tut
WfjkcKybBma11UR33Ojk27obX+uufpSkjRNnHV3EX/IncI3UxRoIAniumrdYcX5lHKGpCg/7wyrL
b5lOOSF67FdzyblqMvPPIvwM1u4Ji02J5MDHydSXXLivITdFA/l9nzucmgSZ1h13+WNXdd6xJq2V
FK2bJX3bPafKkDnziLU6DWNZ7ykn/l6FjPJAHGBaOdnCfF7D7NisjOFlzUnY1DxtBZb1cOHpTiFA
i/JsBI5miVHMEGqjyU7+XJyQ2NKdIk24n7vU30TVUCXCdfZypaDM7/k3Wia+P6ljLjsjWavVfBV1
aMWL8u9n0+R047dRcruhzBl5gaHB/j0za03y8DZy657YaXPs33aeRDTCQQ1QP9sJiWLCzJKkJWCQ
daCKtS+tbiu0h0G9cmiqVeORH43i2zGsj2Pf1ifROaw3oC026YSd2hmc4OBb49c0W1uaogFmAKfI
8KXXO/Jmz3z4HvscqQYdCyIsRdfbbsWzQ8/aGqdmubz7FcfHXmnFTa3v7lRlFj/83pXHsMv60yoF
B/t5clHwtL3LrdygVBkTfr5O+a73M3XsFm84Gj55pqiBCiHL/na8K+BiF8VEZ3IEuH9ZhqSRuB3M
HPF1yulX64X5oySqatSc6fqi2FszngPbURQ59Ea+GcP2XTAyokSZtESIGHUNF7fZIhsVeMQhTiiq
li/O6jKvkLO5qYvFiIeoeNZT/6KD9KOaTGPn9mt05mhI6ePI6DvvV+CKA/kxpPSL5AKchz08UmFQ
I+L4xatc5xAAY+sd+wk92/IDFGZtPtq3WfLaVg/Sh7qRR6P8MQaUMS52b57tTkT4egfjDSvp8p6b
zbp35XRL+ArU/7r7ahkNpGu53rd+9qAz+2rM9k2U5QcI5SqfCYpB4AQsVhcO572FGFlkRT/KFpZs
RFVxYJN9QYbm8JOXERYFjgw1Z/E1loVbHaGN4BqwlX8VuUuzYdC++hHnmcIOcRe46bwdlnA9iCbS
LyMMjkNY1sOrbQyX2jLzrwxR+sMiAEpb/XKpfd5D6UAmyPP2GOSplxBrvsDlYDxEh1PstPUOEQpy
WO1sgWjUx2zUFLE4Kj/KrNjJFCo2qteFXrr+Qanpk15ciGRDyYo2rPaQqIxjA1gpyDZtf4rMsxbm
54h6kBnWjkzEZrzVr/WKT0/mrosdT5PjxIxgnwcT3yt5O3mw29z5vbLm3wqu/Utf1Z8AA/8UQ/D/
b/4XT+g/jwacP9kyP6s/W7B+Swfw3353wYbmX2wP+5V3g6/95oL9mwk2iP4C5OrmffJu1I7fzFZ/
NcE65l8wRMHzAutBchPt7e8+LP7KCwIfQ9Ut0mljovq3fFj+nwkmf4cL3Ly5f4R3oOU61AtyzcLv
1SXO0HKbDctTU+bHpoXXi4Hpo+HBcbX1sdguQOZaUSbdHr2Z601a1gTLHPnBOOtuqJcPX4p3zIvB
RCzL/pppBNhierJ76tdnq/6V1iszAf2erYoRK9GXOeL0bQ4IB2PrJ2LIKQ5ysnuZiuPCzETCb9lF
Y3Q/UaHHgbfcVy2PdxY05abVw04Z+tPlsstplQAsxfIrMm1jTZzrql8RcRoh83M666/VaB3YDtd4
tV7swcdnYaWw40Pz4GMvJ0RKV/B8FVb/ng3+92V0PzSBninK7m7Wlzi37bdiXg9Tb1JrGH7jXrpw
wihSSmIDhvXBA96bzdDNWNMzliR+iiH0Obhxu72NkdG9PyX+WIHqt2GT+jk46lrJlKIniZOV24kR
PaG6TRvkBJM9WF50hLM3z1jmRAMR2M78ne7me5MCTO4s0PHzXPxoQ9NEGlg3mQtQh491bBgEotaV
ipIOLnPF8YivEffW1UObSLyKWxFS7lO4SmpC/PvIKK2jXzp7wwyy1zJakyiPPvrUw2ZsU2cS9PdN
bgJkalk7V0OXW6017WH+eGDPBl9gji/BOqqdE9kzqTghnX0XoJ3lU76cM1w8h24o9+YMnkhH0/wA
uMj7sdzMSYXzPVu68EDywNiKxTEOUZrSXDBDI2/NR2whRtLaIwIDxbFJqLtmWwQVrN/U7g5uGZJU
G0v/V8YNZOZSfP+fspP+13j4rRst958vYpdPbkV/WsJu//731QvDvRf4xGldUCb2zav/t9WLv7Fu
1FncpRaeUOfm3/zb6uUTYGJligKbhkSTcvf/s3p52P59QgJwKGlvvFUt/hsG/t+oCX+whvP1yVbd
2hnx1ASAiG6hrD+uYqYStUEkcIy5F3IuCfDhuJuJGU/jT08A5ZJcf46O82hVn2v2GE6vk9yPBHF9
nT2BxERMaZFKzjWuu2F4VmmJFHPoTaYI9oHa+Divra3oSBsVFPysh9B6Wu0x8b137lho5sntW6v2
hdTtaJVUmxntd8kA3NhaTOde/eXJrPZBz5O0qecgyZbmCAyU0wCi4RSnkrozecBAv/fbvZ+KpOL8
KPmjoDLxbx5D3BS9LWIT3kne/6zqYgNzhOvhY4s+Mro/Xfnoo+PnXf88N8WmbH+tyovT6F1zVrfq
7puV6ofR1Ed4UNyqwJyLQ+85l9Ksdwz846V+D8tv+Ggwr4kkYBRrTPZN4t0wdpSKznEaxs3yOzOx
s/SezZTGnflzceQXvGTbJVU7T69cuZQ81OkXTl07qxW7WmLQ6TIcBmJnLdbRkDNvIpV01ryTApo7
Z9X/Ye9MluNGsi79Kr/lupEGuDumxb+JOTjPoriBUaKI0THPD9Ev0ot+iHqx/kBlWonMKqlz121W
ZmW1SIqMCATgfv3ec76TcnIaimljja/joPc9PRv3eoqfFE0w2oiq+NyFpxFHbEboHEKJt6kvdMxG
5dOhQmQ1BF9pYGqIb7Y4ZOY3a/7qscX4zxaK+baWWzzH62j6Ys+MC8P4ihTaO3roTAsP2JW2zEf3
JkPP0X004/k4GexmJSk1ylh1dnse9PSP0BwV+DtgzjN69XPONzMRi2F3OSL7i1WF12vccQ5BfIPA
CYdF6ZDCVUK8H8sLaeYrZCOWKLZmNmwj0moHQ8D/IwKpes6ZBBgMbIcYldnp0EcncdTsk5lNEIcs
TIvT0hRrilzSqcfkhRY37mNUKy5ksfY4eohC6ydzhPZVEK5kg6hPmDvRYBlCuR8b7m9ypBmgM22D
Ns2fYtiIlnJvFOYGcu+ekdCZo/tTNySNIVDrMufk612WbInQ/kLkLCR0n4TOQ99/LmdaI9l51kBm
j3gPPAnLK4b2k9Ux2KUzrfPPKSmLDSoFkwzw+Ks7DtuSDORejrjT6SyWEg7evOmROc0RuP5A4Dkz
dk0ldyqeD2yEhI0TPEckzGwh1GuJjpJfdYpRTcMWBPC3yXIEntG0q0Zr5QzjhqTodeZeOTUf3Dzr
rdsyHS918AvrifvePPnHAgMZSiDiXvxKGJV+XGCkC8U1amGMiOw1Jmyz0ffAdlYDVkdm47O4Cqmy
fTAlc+2dqSrB56a3Vk/ExjySqD5QeAcoE8tdz4G1Dx3O68ykCDzECegbLuq7L/l4g0t+JtIHIzHn
LX6HiswCr6embGMWu4F2T52SzNCfFtEN3NXCxU4kCNPgPK0GDg7yCamZoHPimQ++QbQbT7MDT7T3
eMYpReYzR71ESYygzjh1SFDT5J40KKOfiX9tyLfu070xYJf3QEORs2QTAuNcNtGNRmJjj/sftpd/
4Rp6qy2/m4mOL//9218v6mIN+AG2htuF9qHios7ZvdmmV6og7oICdEYajxBqooOZm4+Mvhbf4YSU
udK/+F7l+7L3+1sAx+Z4NsRZxS71/i3kSO49ZpDdKrXcLadYQC/rdESyfgUAM3G+zMBFiOyLGJ0i
ePbWNo1Q55gbj5V7HBEdIEdjXRIPZnzGU29MSERPQ2+f+RtEpivTOZQmzIPu8udX7oNnYtnufFNg
nXCXdw5F6P27trhjYsvPSIzxv3QtCfYmOWsuvev5F9dn+UMfviFeiHOHFFwey//4DYUdrYAB6wBP
GRHry+CNdKBxT4M8rH71Wu5fPhYWaIDC1BEgFBcy3vuPNXjmaIgg6laVceblzo0bWEc8q4eQQXrv
oBpmIpRDIbIS+TiUdDtsubdsBIJbm6D3dDjP0GO2+QySfEruvcZcIQrehUm+mjL9yQwZpLDPRwaR
FoxxshyXXag3g3yIeHiHuH0x6hx+JfGPWXVEB782l9W8W3AVFwN4aMhI9Jiv6PU23oBRoz4ZL5V5
XYFjkOjFw+m6jqyVa5GL6bxOtlzXktYWD6bhYkdGwYpNb2XO/toPyqceDFphjmcjNbpi2jcM49at
s4MIHzLHY42tjmW9dNGNQ5htk/lVG1dh2pwAAPMaOqkeotdg3LT9BSomUTDf0GITo+CO2RC9qoab
fGdmx5hcLrs9uPl1IWGyMR8Y4mZlMfWquQzuZ9jCuwFzs/2wbMNujRZ3+hQpZyUrEgv1fPCZ//fq
tnSZPxLTPJnnw9jBDnmxzLPUqzYOY7XIuJugl6FwmDx9wsTYgZ0+dair/FfPenG5BGgsjYqBYv7c
paiv3UvXQoFx2ZOCbNKhvunZORxkQZXxKUzJmMMnxg6gi09tR9PGgzpi0fiFDdWIM85QTL/WBj0R
XRirzCPXNpr2s5w2DvEKDk+romhrvZMUlGJTYBxC9Wc4RJw2Z5VCGoO2pWXuXs3y2M76zsvo1oce
+2dsb1SPPNhVeNbjTdMm9J4OEx9eptii2drmruOW+io4XpmZdQppqLAkp6ZDVAPoE+sEW707fU0i
DEoUPJLnpBCs9+x92CLt8CwLyXJS0VZRm/FyeeRs/VodE0S3fv2QuvPJ4JyIZp9LmLwkuxa4DpwH
NB9bNCQH17lqO9hys3tYtlQ5QM0bE8SwrNx5fTANsmHQKvrOhR2/BB2pPuk2yGyemXbPrbcz053G
8835Udj8WgfZaIQka3vr3j7tCYpIJ5StCeGKmlMnZ1hsL2SNxauaIW7e3MzCvs3kfW/351J1K+XC
LC73QXjvRSRCewSNIixtyNrhPJwyVdfBDUO+vWdc0d4FfHtddV+RK1J9kfiEu1WZiPspCZAvDaRI
eg3ysoAaJkGB8NrhT5g9Z+sV4gbaL8jg4Wgh4Rbla7Gc3NGtAmiWm4FnK5BoluDipam38sPHxQCF
cWiT+SgxC3GM/CvKv8H7Njt67S1zQR/zEFuk9VB5lzjvN/Z8kFRcWrKJa5+N2riz40/deGdK82h4
fDtDdJuiM537EKh2u67FZWAayAlqmv9f8aXsG/WIOhLod7SZhgHdfXi7lJRDgpPJz7e66Rl99buo
/Jo3n8q0PAhqzSm9VA7B2N1nM47u1Zhu5sZcO1W4pb6TzcEIzht/G3oPvctOWWMwCV9FSalpT2sz
JriPKR7IVYruxV82IWAsbM4W2kGy4XKrXmUozSSDXTndzJSjXvfJFechy2zTfwrgmqiY+xLDBwOz
rXIE5BRUbOKxME8a/G02zzyAF2QwOZ2XwGh3UlwRb04+t1LMCR8qIzoJ6eBMRfrgM9QYMGB5MX1u
io/Oyi5dN8SeNO0krd1qiUnN262cchRRaqMj4lCxao3ZhG21uawsbx064yEhmTFzjrKmbnE0RQiP
cf0U1sQuogvj22J+8NAl91b+mlMrGVixbCfb+KY6BhO1U/LQuOZ2LqxNcpuNLzbHnqqg5axLXvrG
MJw9Kv+TSMOVRkVgRvW10dxUDJgDQc3roqioibONDwDoN5A2VmG30NvhPUjAOMQXmevGilZZmzF6
PI1q7tLsiKiiMp6tAScIb6UlVMAyrtIBag/nlRAdh0N73yhoZdgNkquvw2BjEuexNQms4m5tTYAX
5VbwckjZdtxIO7jUa0jg0HRoYXOy9WpCafGZC/eTPaGHzjce8xZGmCeJ92K1QC0RGgXWKXXPPkR9
E6GsrtbuF28+6f0DesV1ap8rIU6D9j41Uf8wcwbp2R968/OAMiCFzYzXBVvx0VaXzN1GsU6Ha+T4
cX8IzX0ZnKj2TI63yLeq4IA2i09w5tZkUqPz9k3/0FSEMhnfGoapnL2ofXybvhj+gVSclilJtM5+
qJ7m/KFcXkdnF7pOnoyA7qBdPYH/WiNQWCcPVUGKInMWqvtdM97B1jiLJw4S3LQ+tjczEas8JH8U
VYBNLuFAfjMI+Kl0LwzO3+1Q7WZ6fXVfPGFbwPS0McbqFL7QNpt3ijMsZiNzvLOKY8EUKv3cu0+W
IAK+RqxrvaLAW02kcSXFZopgSIzcp/MuisgoMzmYRJghnsa+RhKww+EfcCCK4qPs5pVBYrHXrLoa
PZnGHmKvmGOiBmYlKpFlXzNU3CRzvHYsdzMqdm1u1bEjrI2ja4nLpd+MFpuM4Bmt213FlN3tw01k
ndQspna516089NY9kPlrdI7b0cM94pCuXveItP1V6RufKpZ6xnG7ieNVVN6ijOloX7poS7KgPLOy
24ZduTWGlQfphGkth/sLuaQlVPfB+M0wpotG6qOhICcJBcIwfTWZ/lZtyYHtmPtbuhJ8MZ8NEB2t
TwLmMrXNYGThZPL10g1lIU67jR1wnL8bJBNPJBYjcvNGcl7htobSsqqBiC2f35s4H0XhylKIUuDN
FFW4B+9yx6iQ1WTZ5NKTueaxbgnO7YMtY6otY3wDyRpu5zWjfc31MWeChLnZE806wtWVfEI7gCoy
465CLuhAB8jYYrLeBr/Cfl7SV8ZBlZuHSCcnLSqgtIS6GsVbjH5bWZz2wOEl8ocUgZwJAzMGu2SO
FwbPckRfpQ1eq1Fv8AYfojzY2O4V5t/SIZhSLpGmfBa51mreh4pMRVo+qbD3usZahzZ11vOZ5MRv
BMm3HgMOMQ6rVBMyxshd4VnQpncRLVWKbC6TeLyXhOLE6mARIjE1eF4y7h6TuX5YbIpAcWhH2t49
jIFGTJhsnYA7NVn16COdZISpQ9mZ6vOyvdQp5Yeut+Nyah3zZ5HAja3xVNYpk7OoxRlIIdG9NCyZ
Pf6XrreOOHh3nho4riKMrq7mKd42Otklznz0KUQjnwN9uHUd/SJdQhFZ9qvcouny1IzjToyItvge
MXFvApfdgXyMVFB9co0wfKx7Y8di3Jqnku71SDc9NOKdcj5r77YDl9+HbH/5I3ezCtbWZO6Vbohi
iDapQbBiGG2y4AmjHJWnPqiJo3Ixb4bioQaOmUu+b0Jq83sOBaJsdib2QJXNrGG7unwOM3ef9+d6
Nh5xt5x0yjqtksfQe9QpJeXQIxg/l2MR40vMLo2hvhhkc4RyvI/FsKcJZ6vsBL3qRufxzdup7m/N
0P51M/n/bnj27l/tvxUXz/pb8/8Dvptu7b9vS6+eo/rbP/73+/QsfuN7Y9pmQgbu3gUcwOCWSB8O
+N/xBvxk6crQQGFEZqNp4yd/NKaXMC1+BmXJW1AiYiHWN0XXRv/9m7BpdNPnNi263ET2MCf7G43p
j4FwYGWQXQCvJLjLtcDYfDjR2oYtmVlgg3Qir9tN7uK+TjJ5l0D+OpsrI+Mgg98cRyjpiWTFPAmM
2DtzYvmSclDHHy7cv2i4qA8H7Le3A6oS9zY9Awfy/PsDtl2CTiSbFYBXyTGGMqnzTwgCaVGPFqya
IekSzwYcQ6Q+ba/XDO2rFVMlEnvNIEGN10VPNkLyK68qvzixj45MDfI2mGakAWk5qAdLw78xWPg+
S/yWHBpq2A9oMxRmztEv3QcRQhNr3N7YT24bU/HQfvapChxkTm0Y+Cx20r2dZkSsTZAMiCgJLVnV
xFCoFRvyuW20kVrXrtt/y7wSlbFlqhqxqzNMrxb8hWW71aNc9f7kPE116yNVQVH1C7DJW4Plh77I
24WUYkH427wAALf3F9JrEU0ZWEJIZeloMQvmDYLqDQ3fABugpWTv9YtVWvs+4wjYPOUaNGWEATGl
DRvSuLsN6p3r7uJFHoZ8vKKX03XADvnPcdOga4k3Hk2BSnkHhTjzF/fB+67O93cPst4Wapktf+Qd
LRadIkwa3n3ax5uwbRTRJXH+i/beh97R26s4wO6k9KHfeW834w/dPWS4caTrrN64U662Bi4n9L/X
nT7LXP00A+lYZVVcrH/+0cSHhp50uRUkU09gTksiheTR/rGnGMq6SUqnpaTOK70tlTbPBiCotDZj
c3y2RSLhtSn4pb4VFtdKS8dGQ2NGX8tC6zM7noqzjKnPVYfwnWT3KDLOqDYTNJpWeh9NmdxgHyZr
xpls4qG98FfxWgK0yo8tt7cPwGoGhQpTFwiWDx+AhWQmuymtN1HWo8+RQ7u2U3q480wRJhKn2NWd
pN3XgwVxzC5DpS955swSAbbl4URoooGYqCjbjg77b8sOeJilkW70YJOOm9UnttNc66zt17qi4aqF
7Z5bhTFcDq4vmUCZN+085ZcIBHNGaLTkf/4NsVS//3y2aVqs1WS/QTRnYXz/BdkUJ7ztge5Ir+qD
qOtjFXv9OhTq1RLOxnPnX2V6/GXV4xVpXtKhFz75POaHVQ/7ZhH0mlcsa+RNFVyYqRs4kRjwrRv5
CxTWxygYUFemqZhpupbnMdx8y8754bYv0tTEq0OOATkxa7Cy7a5cTum5Qv+F5cjbVRMciuKK/gVO
3008vv78+r4t4u/WJmCGS/d0cYdSBn9cm7rAqKdO0XYKHT/EAqTVSYbv/Zi5wBeCxibBGofutstr
d9VVlb8uZMVKgzRz3YIrX5Xp3JyZ6Lw3hdvuAO/ezX06bRXk7rUB5nsjIs4xTkqzQWqN3MKLQOvk
DvmQTdWsQ0LZ7vR4rTzCs9qBM7AmaWkVOba9HchNumkSY5EVdyAjgjLdonZCVIdEfWvjAcbR2nrF
Pfckp7u6X9cjLZ04k5i0eG8PcVR1J1ZBQljs8tWNKbLnt8v3t4qwfytPeldh/VTu9P+gkMnmSfv3
ZRZD0LJ+N/5f/v33Iksy/edmZoAvJJj8N0jp9yJLkn5CFA+JBRYIONJ/eLb+nP7bvwOWYhGmqe8y
kXd4LP8ospa/R/Vh8ltUYcCq1N8psj4u+YIHCfa3yXpivU1Gli3hxyfOV73VBPHMaXCmYZT5Q2XR
IoAbwOAr624xa/bXBg6SM79UwZeBXQmbibLqL2PiBLhMwTxBlFKAZKxxqNbYsNvnwnbKxyZwmX1U
neUuIIW2rDmQg2vZ5YL0k90Pl/tfFGcftks+BcoKVn2uF717d9Fe/Pgp6pKQF7OmmWdz2FvXcc0Q
vkkQEM6KDjI9NM5ewCK6z3//ZSX0WZf/g5vkfrh4/ljapBP41noKJ/qnwYaPthKmvpzH+aTs+/Oh
RhX+89dchqU/rFBvH/XH1xTvP+o4DoYs2+U1zfFoYTgihBRSXlWJp5+/kFj+0sdX4mrS0mJMxn37
oU4z69jF75Gga6BKZ8MrBOCIuMfDywi0N+5anC2nOqK/vyq6KmFUZ2LQmDuGjWMcOqeGUdgHYPJD
z2hU2DClIgk+Yoi79GgVwno2bW3Q4JCU06sg84urknCnbFVafZr9Yj5m2R+2zuW6oeGRnjQ9HkJ0
f++vm9XlSuSkb66TBBI2WmZyslFAQE3xQfeMW3ycGKSCvHMZJWkqcEC91fzoz6Ub72k3YvUYeus8
CPJ52NVWN7LahlX/LVITT4yC4H2L2Y2OsOECfcGmiRJ3RUQr7SKoVnxOsXxklYr02KZlgP6+y7gm
XlmMS2eYSzUsF80Ph3lJGmKulUumu9nb9W2WSx0vF71K8X6vyBniuxiModoq0wsWWKEXQtcpJZPX
PtLq25QQzskYyPSLExtLKeK6sRurDeZl+CDzPL6qsQzJ2ORFLGKHFCXlDDb7NS3JKF4N2gJZ0QrD
wH0rAoQapeyZmI1ECSZnDSmC/HE90siHFzNyEqsSZ+J4L1EatuGM3hvaJQOYcQIiSxPHAhCBhO2k
CpNxm1i56E+GPKE74cyjvUVdIRBIVHr8lNtYDWl2CM32GXZ4mLW6m1LZf67s0jTPIsutmiszXIxR
bZDpG4qx4hhBnO93WCqH+cWetZ63w5hg5YS/No4XI0JLeg+DEVdb4BYTRsZiDpHYg8NZx00bhHsn
S6UNRyKpU4h5ivENjhgUAl1XW/3GC5uMxjnoTEa4cUpzxqRX0sQj2vQG39rWjjhDreKmL5h1eS5W
0cGwhzsRTPWJMGOt9/wWt4njdiFCEt+fe7qkdnPL2S0c100QitcoGJFvsB7DVottZipVIiQ1aNp3
z8r2hofSKkh07WK+6CwkjpOAjYLIBNIHUJiDhMU13PdVfar51jCGEAcCwCIqh4DcKTNm6Fk7OBQw
rz82yyLdx9VYAbFh6XaWRXx4W8/zZWkvGrGYM5cFP1iW/mbZBMg0bG//h55sTkBVjbLGhyNRhqWz
HUPszCvHXwhbmGYMb+M0JqNm6aT+Habo+Vd1vvWXRdAhy4sNEL4GPQISxN4/zAPE0SFyuZSzcC9z
qV+8BOee9jiyFl18NnY1O5MQr2VHSo3fNihLnDNl17TIw/4GssehIlL+5+vlUnu/Wy55Tx7zfk9x
pmVT/bBc/vPCxI3LJxZvH95brD/22zWx364PmQGMuavlssHm97+/h/8UYL8RzPjD1/GXhLrVc/7y
7b/43/55fn6nw1x+75+VmMM380fbivPhn+0uaiqCSJZQE/Dz7vtKzPodGD2ATfTipEsRVvLPSsz6
nZKJs4JpSYQX0Jr+TiX2RuD98f6h2eaSP02sCu9QvsXk/VjD5E3ruEEZ0uGxs3bXd4abX/RLPhHn
zEC644kRyEVAV/rHhilHOPCfXAcHRU37adxYUSXDNdMied70Ij21AXNMO2vQPUI2OTNZIU79soGO
u6sjoKiskOw6zL5nohW60TAu8TikxyAzRpbAPLaTfd6AhgpKB4pjK7qQSNccYj3jgKb4Xr/95779
jdCpn923x6Z+/sf/em9+WH7jjzuWY4DH0YCcWFLPyFWkwPzj7MAd69CuoeJ15CK/4i7/8+wgf+eW
hClNoN7imViK4T8btP7vMAOVhy+StXMxUvydO5Ze8Icl760/TDeCP8Vb+UuFCM2pASnU1tQWY5LA
W8vmRzhR9bU3ivkxKLpA7iQ60G+TK8uHXBgTiqJBDO61G+H6WsvCsaLttDQdkQ048a4iMgRnAfbJ
C6v1442Z+vqObD+o+oBQ53JLhlb+gJR17xKOkiPgkba3sVVAihasm0Zsg8Koip02vIrZvEuvAk9P
MZpnYSIBcIRVp8hOTGP8PrHnZafKKhoO94k4n/O6yw9ooRIsXkqTydgHU8V0zCiqb6oBzLey9Vjm
p61S7HNkdSt/b7RtITaECajiVoDPCY+Ea5XZdmr89twEKFccg8bPrYMlCDzeSdmhBQxjn3lnmFte
u25zlwoLLC1kgSJ1rO4gjYL6GI6PB2YTP/uX0ekyEmjH3GYnwQcxYhTwcnPTw9s9SR1ghUefWWO1
jpUZmOzacYO3T3sdGkpto1eWxARcV3UVMPEcUUYmToZaac4Dv2OC2jUQTMkZVzBscuu8Cpr8oSlz
V+8JjwHZlSOYxVYych6MZyJjhaftM9mOQ77zzUEW54HsnpPIbQfc0glz3lHbNT5u5ZHo6yQkSq8b
M/cZHdYSBu0AJCK+bpHGviDEg3xC3i/C7DIJDmFYCYbcMvbOCqvMkq0q6D0xp4YlgP4i8E77mkRu
yEUh4p0yiH2asFHSMDuOHRBaRWEHiKvSHlO6GLjv4CrWfC7LrKeJl+ejwj2k/l3PmGu/zVSBJZLo
UHD4TcLipe8L29u2U2o8uZbAg5u5xYTyvMUjk7leeq59SS9R5pbxFTwb5M2o6cz64IPfU/tmtr3H
slclJuOe7k00DQiDEzfJ86sOzMlFkxDsvdNd3AYLGQGqpBlYxus0kdPGFMGa9qqK0GK3XVv35mqS
fl8fFCzhHvaODawwAz1in1uYT4ZTRgW+g9oiqCeSRs2q8zZeL6vgBNgTa71j5z6Kg9kNHKK6h25E
jhmFKTTluSS4I5xHxnCxmdwkTOs6+rlTzkiR8cB0Alcziw5CFIsPOCxVTvClkcI8qd+ydceU3vE6
sWP/RlcSNNWQi2ku1t0syvxMppTKL405E4/axvYhrkT+bEOwYdKMdRygclnB1UsTq7oj1Efgjxnj
swrAI3oLd0BOAdxjN1dSrP3e179Qfv51uRK2QiHJusm2jRL5fdWoC056AAsBiPpNsx1xA2LcnGYS
YZF9vK3i/9nQfmO299MNrX5+nxO8/PPvuxlgdIcemLUUU4iy3qIi/tjNyPjxcaBQSGHh43z0z83M
/Z2uDkXbnz+k6v7nZkazx2ZntBUIH9f9W+WXYy4NgB/rL9sjKAM7ju1wbyzl4Pu7w207m/wVEw5c
ZNAPq2uid8LcLuR6zttjFMTZAbMJ+LcQdIeDt68eooM9h0l07yLdQlgzRnZ07YIWTe9oVEEZLLy8
LvdooLifw6agV2MCeiovdGv6yQ4gZBjuzQHN/86v4sg5iXKEgxDVcfGhHWxqWT11lVbTTVCUPLc2
KTrZSZKnhnpA1t4APMm9kDkeLAXL20dZZH02RyIWcUNDHwedZJgO+schC867EPv7tvYFrXwwe0z5
yi7D/9alTXLl1Q06sjqucpYCsL0IpUrgWveR5h+hS5lJ5DR9zVy/nojd2/pyCF6ZO8pqi+8SO1Bv
Tq2D8ICID+B5navSa2Qvo7qndcA+NEHzaJHDF3FhgGUWCn2fHRIVutIlVc46ETlCya6bwJcMnRu6
ex/I7l0sM7bFHsMiJo007S6MOcfCHXRpx+FynCIc5GQIXTYZIXypXYAIAdDx7JVjf2klSU8QeZfC
90hbJkFrzzWKF3AzxmnWqMSjN1hCTbJkbyOywL0Qb+BK9XqDyxSYaG3HVoS5wqHzHpZxgpOblVeV
e/DhRGMOfNB7VUG6wlFQ+Ofw1EVzhIiQttvSM7rwNdNuJ+7a0vSancRVDs2ug4G2rTyNn5OiCK5Q
X7k5HPTAp1MYSpXu7FbVE2zYlNspDDtdIQLWvLQi5AxhRlMj7R3DpkyOdpuH9zVYlnld+paEyiMF
w58y6GEmGEYT3LAlm926cj2n33p+5r0EKU3ULW4t9KFNIdvorJpEfhMlDGTXbiWDb6M3TQ96Cmo6
tp3RzkgJ/ala13q09EYxCoJEa2Oa4Kfe59A0jYPMalPvg9xDz81+jp/TCR1uMdH1WMUnYATJLk+B
J6xpqQHFcgBWArAeFzbkaKB3kwEmj83CnOcWq3ofQXWeeTfT4EAnGUsQpz69LroqbEWk69HW6lb5
0DQkA6B/vKQ9BvFtDqrqc1dT88BDnApBIyplMAI+sWr3o9t6M1yFEEFdMwTChbFqWhMSIBJ0j6Xu
y2eBZyXB1Rq2r14Mmh7qVzqWa2AmwSeQJ/jjyT4t7+fIBiNDnJ9lrLMeTFiS1H5AvzJLGfpPKjhX
VujZ13EdpBExjC1s5ZLORLCaqtDDDIFmDb1U1HvPDFC7iGPdOLiroi8wjaUgj25NI6sTRKDUlpus
5Sbb9YKB4hqKE7C0ASMvsvAiAGahS8MmfsQp1L2fuKLZIkSrOf/VflWvOnRoclfT5oF6AfXyayDM
CDFcbSNgqkbVXhFG2X5Jwd2/lKpCoG2a/XBOMdUCtRgW90VphFBtYU2KTymNIVScqcDe0cD/+uzE
lYs7mKqLmxo82RXk9r7YDE4AVAdWGkAf08Zlv0qzBHVhUsrOOuZ8MuTldQIWxta40naZAURql0Da
AHmLoNtfjVE7X8TdQLUYL0MxmvgpnVD8amO+sUVEqTwpp9YHDR9CrYi/9L7SeUU+WWFbztcxuQbJ
2iemM9wUZYOmDn5lTrYxq8dFphbLDyyKBcFrxAtLwBFfKlsXCOcHJR/dAkULurlOnBJjUcsFg9nc
qMA1SCtm0aG/mTB+3EjNUkiGJaevBcpl3ZAG72zizGtvOEITzRzKmFImGdOWjyrcAMmcsvA/k8Dp
o6vOcDqjrPGYVtADRo2ldPBoC1IyVjlXTRJdLEmCULJocDO2intODqlxFIQyg46aQZ8k0WXOThUL
5L1WQB2DUfm+nGJ5BCGI4lwkFzJ2+zO+rpDAdfM6tcPhMnKTDXkHdNizcAnDUKdZUlVXqZffZKqJ
LycN9d8zTos6ug1aboI6FqftVF4FA0HIcQPO3fH6KzktHdvqxEntOsRvRponzJMW+2Ik4X7SKtkM
ZVVdBzaJpLV5jELKQb/RyB1l88AeB6wqC27c3Evu04m+JqcS7EH5jUMAQEqZ/oK+dI8w5IHsqmMQ
R0B8UGQOYeBcWgHdTN/+MuCBd1vDWdcwUlhERInJZeaRBX09V0kAUNbYx3PypXDS+4ZBFLz69qQS
jfpWWuNuYjE5b13POCEECYhYZ+rkUYVYNJwItmzbN+HRGaK7ir9gpYGNc2HyMO4Bf0QNPeXc70uI
RYVvQV6kA2bvGlmBNtUp2x6rHIfCnlPKJUg+b0dmiEOQ2pSGW9XDrwvE6F37pMcdwKE47CsRrEXb
fHZdmJaTC+UXwFgFJC87hYB9gphIr2Ufr1QzXWaxvibe4szop5YuPU7Wl66Gq2ro5HSGtXrt5uwo
ToUQnj90NRjjRQJE9E73BX5UqNMI/pJ7eO75OV87KlK3IDEgbQSDgHHYeyQ5rAwSCS5TU11HuR/v
exu1xt7nyC1I7zwYKr2vdIaT12XnjTNwj2nSnQoV3NVC+4dKpecBCXi3Db1obwXx89rqhLcebHk9
1hWSIm/In2yB98DTlXcVGGwnswOgLwe+sRyrL1rPJwIs9WMJfjHP29t+KPNX20VdoryC3MUeCyPk
T+e8NcbiEsXAi0hCeazAaBdTzrozGamGQigaH7tw9Q1d5mUjEKJsc6WIYCdO5BbEGYmJI30D3QCf
YzYRXyXhiCQ2JhHsoqgid1NGgGVKv4UU6MXDVVr66UZG0V09Rp/MsjWuLUpV3CKCaIS4/BR0PUrh
IfyaZe2TKStKGsexCasIzeIO+q0EU5jKF9cK7hNTz/eZNvBSmYr6BYNtNjEnG1Tcc2of9rKHJlRF
WXrA+/KUUUqsxk69dBBLaUOvKkxg29gPjVs3wcGz6TNA+xNWHguGYClMGgjtxPt3qVnj4gxwkn2R
zeA3hRzPG4tU1pictmTvphITj/KPxkISpcVzXeT5YuUtF28jca6DyHb04bOrzgnFYgW4CYb5ESTk
a9wZDIaNYboTdpo8hW1lBd2RAEaLmYpdYXpxnLwU+6pQTX5kUgEJfcuCKmDdNUh/vwQmRL8FcNOn
58Lq4DSCak9H+7UKAbIRzIZ4DXdKULV8R51qmpu6RbBxInQ99ARjRL2fvQJqEJkLP66GUeVSKszl
ZixMDt0XVe1BSttlg7sk0KVk3hZf8XK2ZbwtWni4ZOsowgvSC3s2Ohms0oo5zUlRTh1GpUxoCyOI
5w06vU4i2Va3MkZp+9nWOnSH7YDOvZQnzjT3CzNPR4Wl7mptWKK88hwEz+kZ9AyaJ1eICTOvuepT
X6TJc1DVjG42DRz7V0YkLoCGwi14S03pDE+K6diqorMwr8XoWEzreuWM+06Wzg04Mcpls8aU55Te
wEbu9CR7X9RGYkhSXOAWSSlKcoVEZJmfSEdQxh8jjv+can9j2PuzU+0//mf2rfmvczKrINW879Yu
v/j9fLtENfoe6hqOo4hpzaXx+v18aznm7/RwOfMiEkCqsDhp/+jWgoBgroA71KPTixpk0RP+ccBd
sBEQznyktsAeaOU7f6db+/5465nK4uT+fyg7j+W40a3ZPhEi4M20qoDynn6CEEUS3ns8/V3gP7hi
8QQZre5oqUWJQMF8Zu/MleZUpgX3oBOR8HV720lJnHS0Ii9lL5ZziWbkKJoMrayyJpLI8p/Lc/q/
bfO/oYZfBRn/dzREjBbbP0Io2e5/PRrJEV1PBEFyMYIK09xZHr1jhzWEbcceED5cNNUIVv/5mKoo
0+HhElNluJWqJaHry03SR9ghwcEHVrbqARXmFYuLNjOQoEfbAN3Ezwf9H5cV9QzKHqy+6CRuL2ur
t8D7pDi+yCMeuLY21zWIdVQw2zjQJfvng0naVKL6/0UKrqtsKlPYC1UKrit1g5vraiismmJRv1hH
rXVMkn7QukZv2HokRq0qfCNpiGSdp8a7SuExbA5mfVQoa0dYEOfwUwFvjNIfa8T+umj8N9N7QzDW
F49+cxLbdd1+KOraDO2mXpA/EYd3anXU/W0MOgFPWjsngqokCKt6HmsPE1EOvHcu3wH2h52l7sIz
rIdBeRuyO7W9+ikZHcfReNaF5ZgvTXPpaheFWVU+i+rFZHasAOUWMtkT+bkWhSXBL42xCvBNrQRM
CsIE/7uY7lpZkgDAHOxPY+XRehj/6P4iAXLbx5vgWX2MXuUciMhp1P7GQrIP9HyeB1jWTh2lbTV5
N8XnwbyCH2ZdONnxWGWf5eK1gDhNhNQsl99b96XWWH1beNWcSiHtIZ2FxB0oxZM7nt10UfmOiFlU
Q+fdlyTqDk/MuzNJeRSCbdlvdB09LogHS9qKAJGjWcUGCwY1iRqk1Xhzz3J4Frx8UUZbVEJG99wI
cx3nKN6wbG2kvzyTn5Ght08JAmVDIzTiU9f19SkBc1F6SWfply5IaPHrmF1YPLq4qthDl66rEggY
KLu0gw2Cx5JSrNr+cg7f3gteBtYudDMlnQWCNQ0Q/+jKEKjXUTTo6qU2/9RIiPGVVeMElgXBQKTi
L/Ke/3U0iQGS116ZXkJG3n+PppEF2JDwpl/ixrpH8+DPDB2OVdoSqFNi0Pn5Nfw2uDFn0yomtl7j
vacE+fVoLisKVgx9fNcD8KEQRVBTbdwbOZGFXbLVreAezmk4+/mgUxfw66vPUc0JVkYWKPXOz2bc
v1fU9VIRqGd0Vw7acw3rNWnNe6um5ROYUWFLUyOk9PXerqJuheeDZzn374KkPetdilikMZU1jJ4M
cVa70Pvw8vP5UW69OT9LFVUd9S5xxRLaxZs7HsiakESyZ13TfG809EPmMAxrc4XUmxwzch5VcTVE
K8np1yJoE3fRGrjsbOEdROVgzajO4DFTr/UqFOahk+zLrbQp1trGWMKRxBboF3Nrr4NtoDOH7Lyc
8fckMtXbGeZ3GkTxTNjoDqBadVbgc3sTdtUmW2nAbw/Vq3f1N/K2fAHI4vhL1y5sAuRSIF8GS+aF
e9Gef74aN918BurPq0GeyqQnVmjnf31G2BSb2lBE1tW876he/fUo1tCi4hWANqjO3Q9jm91DL5BP
8ZYLwXrXFdFYO+yQmmxWPhSkOLIDuFL12Ybv2Sufw8hn+Mx+Pk/r24Ryc57TU/fPUwUOs+tGOMXX
cJ3vVFSMwCPXpZNts5WwShlGPygDKU/RAb/muX2SjumOHpENkdk9RDK+m7m799fWysNYflHWOP8G
YhAzkLZ2hj25WFDgyP3FGO1CFfjFPS60FF4ESB76qRMlZTGZ+BCgzcjP2BI1dpLO/YX4EqDPePwp
JfYam5VF0SypECrjUe23WNIqd49ecHD/iNlzXcOynivlTH2KD7RRHXWVL8Nzvs+OMqXwa7kPl7/F
G0/WqK9vI9cNOZsiIoyknfHJRvnnukXIQkDQtOY1eBA30lFaj0d0cYfkQDzVSnhUH8ArnHGPoqPC
SAjNVKtnoIlai8zOeQh76SXBOJTCkIb5sy67U1kuY4GQqzlRT/y9uFw2pm0Ezqgt/cJOYZF2FMUW
A+nx2tyFUJzOC9WmTgS/fatFi/SFeccwicPYFDkvnRO/FFdh06zNx/BFf5T27SFxhBMTD6Ky8EzS
AAqyjsHj2hCbpF6tls3bgvehyFZkLQmZQwYGLXOrtePIpgoHIyv8xUvzGWL8ZaL6vIroZxEQIGP4
fDr/uYpDyBqHZCrz6u7dffBAeN3av3fnyCd3hU+igi1gyM8ciAM6oRqgc/f6unHibbolN3FhnbN1
b8uOShrcTH4EZxzvs18Wlficbu40MgoLtxdDmoHlQptUQ/++Ibma9QUF5uEcm8uAzBZpE2LeLB2d
9xFmBeP/Fj0nnUQ78daet8kDBAVnvT2H6Vq0Nnq3rfJn1bonDYauo+ERLjQXyeBwVxP1429uOsCk
a+o8H8PRdxcQxZRzCnUQ/yW60jfk/9Yf75R/yLrdZPfe8GSWR/SqfF0p51j/USoMdDcaGxA+zMlM
csqMIsaV+NsK+ny3ySgGAs6mZBMsY98JUPPgKVW4wBKvnaXQWN60MLsxmQ7hYYz2pBtB7JpG4woY
MAQhAOjknDaGtZDTe105YG/gxWybd06eCju0gPAyebdfKwnR3zUCzC47WXTGqaYPrwNrRT1dpWO1
aHQ4F4ZiTw2cUiMhBYOCysmoGQbgkpVgiHIB2AjXgCZzP0+p+4nhuKpN9JuoCik3op4rjV3SXwz/
1Db7ygyc1nwIjDs57cHYcrW6/7iUQduis8DnVVfQQSOU//oAuHR29HH0RSgaNWEpfbh29UEhegei
7FgYv8wct0sZbTI8QgukU426R71dXFCIVOmTRSVBg+YbxHgwFoRe0hsBrADJeffz+P/pqPn3DeRw
NFAV7FJsD7Hf3JgssRHqlaaI3jXU6TY1EoSxIE3/0qyd1vkbP1TFeUA8e9sqO480g4jSugqHcoUh
cVNmivvLxf4fJ4TnjSRITgpfIqrVr1dbANEekM0kXiTTfaTFqjksHBEH6DtPoRnpe+6yVphUheRs
RcKBVsRZ00kJAGlwNgY1/o8bWVZ4LGsAz7LqmlyvNytLxqbeS1D7XqgwLVWsmr7a1RRYC8caJQHV
ElV7LrH2y7z8VapgUtjGNEJPWwJSpavwP79eBdJ1qE5njXhpgrwiLBioSSt5FRkpPHk/PwK3q1n8
vSxSWKUY4rRpvjUxCB4pRV6WNJe6oKScuXbdG9VMG32fneWLooR4xqXfDBsslfkEXx88nfeKf/ic
HPY2374vwbCUeS5fIqikJgqcNeFWVgz2OjvQLlTDVWMdDO9PioCRaih9JQYF8WCKe82igZA9a8Wd
Wl9cdGXiqe+3KWCN/GGoXqd6od9f/XjX1a+BvgW6wWo5SrcR7MlhlRb7YVzlAuAEO4TsJxGQEqjJ
/InmR52QBrQ2ilVEdBVEgZlkHlHjQ9fDJtvnZyPgrT+lzV7TV4n4LMJkKlThUIxU1anBf2QTO1fW
wCwFSPodg6lXfdK9S2NdjOyhMNgJAZPaRuZR8BxZ+YspSxvsrD9UJJjpK+a41jjH4trStmVCK/PD
MtDdVAQwHE0oWHkC72UpgsJu4w0jP31oqBV0UeTxIPsXdtiGTk8RsCJXUdjIKolRS639I2WHVDkH
xV3M9paAlVBa+l0OInEdcq0EJlp8psIuqJtFnph2SYgMQiOEos1fH7WUmf6RJK6p9lL5gOS9Wa4v
Y2nuV3A+z+nAZmdF2k2mrXMifNU1+2fduGubO58/SlzwvFSuEyXSfGgsR1JsWVlRowhcNs7TWF1B
lQm3nbb5+an+NmuzLJNVAyk2dGeL9+nrC1QE5B0bmqte/IBIamEAXJTnJt3NDHDooAklrpbc+OWt
/baa1jREley5cZuwPGS18PWo/uihtUpF5TLqb3RXEgq52WiLuA/MbBsVH5VwEKOZ2jOZemdlCs/d
EK0p0TguHurEYUCp+mfBdGKDQOq9nBwCGTabdjbZCmjnQXqBbzqZuaknsGgsSQmyUXWV+mYIT4ga
MMRzZYcNCsjWWrQb2djRUlHuWdWNJ5fQPutstY1N6FGnLDQPTJMjuwvyTipzM7bpLBc3qbjpq3cv
dVQyfGI7e0NBRn+Pr1hnCvWHUZmVdBLDp2zQoJeUM6rmM6nZjeo5N7KZUT4YysaDGVseY8Ux+lka
/J+0Cnug905UUDyFuf9bWvw/l+vXocNgIlZ0hc0wivsJ7P3visysyFodUkW+BMoGHhqrhXYXr7WT
a8fz7oMmTLbHX1E+qcZCauYunE3a0oNOE/csjpseY6+DlA9u6T73d7H6Ov2PB9gxSB6IAMNYM0Ug
guVRZkQDWKzYr2RJjZvQ2Pvp/phRa4tINANVpKprlblZGd77trYj5amBJWVk/LTL+nUi5Y5CTkj8
YgV/hnBvUfPBgJCR9XuFlyL3K+E1P0nV3sCR4209GH36gzvct007NzH5yMMfTz0rOUSWag8SRdCP
OWpO1gGilMwTuHB5eRyGP2azs4hXq42LgGFIbHbtIivmbn2BrxW0GZ3PTQrwroDMSOj1uIC45CNG
8O4qXOVu8yrB5AxpRWnlnQiWgEtGEO21iVYE7WnlXmZzHbKHp6FD9FpEi9RYDA/SrpH3hbIE+aSL
BzW4lH86koNP5CjkI+kCwj7W1ZlXHDX3AIsA39hSK9+AgVn+Xm5I5sZC7XbaLi1PlfYgee6KfPSZ
nB+L2v6jIZ/Qmtes11BGBmsfYI4JgjPvX0OJlIF3UfdnRUIO0+g7UrZMSzBAhWPUfyWSOoizDJEd
G4QT+xu3JKaWHEDajfhwUaXeJfnGhTQJAr2hrtc0wEfpq+iveUx76448rxbe0VKLlk3AmnlF3o9n
MhewzHcyc3bPzVymLw/yq5A7/rhMXEcUF+FFuG/EhfTmkdDG5qVwlM4m9o5cdoINIn/JfNCeCXQc
2QI7LW/5gokmXvrrIXRcYznZeLLELqINsNL8vo62lFUdYtFGG5lDT4iEtxYXuzxe4k4HH8tbX+3J
b/Vxsa+sRWUzPvjPkTfLXrwtGcyH6I9wKhApk4Ry6e1m3a0aqsNH0piW+hrOo3/xX7x0RnKFuCqu
AdSb86Ayl82Ddb4NH9ECEyNzLtWF+pj+sueTvi9wDXRGeA4kEaUXjryvb2/GWj6JrFS+kO5g2m2Q
Q7dAEcEGEXKYAjewIbszJI+LF5S6lhfj0MusLRFo6iwgOhFa+30lGDsi1n+ZM6a17pdxhfqhaZAk
DFnbgo51s/REOZMEgtv0l9CPm7mnyfCB0jb4rytKPvpktzUgYJBBYN7MEUoduAWiIPESBqwqcq15
EH3xpIotm/zxTy2Opy60fhkz8et//2waRUtcxdOVp4fw9aqjuxQIRhkk/HIz1I2isUhAOHHDR0YC
p0Beg3JbsXUyg8g4FpY+z+n4EDPGUoXP1+Y7BMlXhp+cSFHUvvEWBCXp6/NeeDYKRGntIdAYM7aD
/97op7F7l5Ino9qK8StZKkV4ysKHtP0YTQcdFBwpCTfwxKuc0WmIwkWjzVlzSlThZ0YBznhBcgGJ
LeUwt3o7YyUVboJyTehQ3yEtmwNy4o3pkL2QEekDeyBLbCY72lxdyVsKGisWIufKZjM5p164oHS1
lJxhXtitU9newTy7L9mHex995E/gTxfZlj4Kf46ukYOi0W6fo8fkVXouttJafhnOAj9rp86dB8jr
AZuyC0XtlC1SEsglJxovrbAa0rVi7PrunC5NZZUnr230d0j2vbwVW0do92J4rLu1AOpPovsVIFfR
rmGxE7MnYFrFjhd8lJ2g2EjR1qKI461juM2KY0HLQE0FgBoudDvnv+1FvCue4WkmzwNlbjBn1Dsl
RjaGwBlGAeM5eP15KcVG9/vDA9dHBNpCBeT7bmSo8bebcTNefGCIxarXV2G4U1XA5I4LXbFx+H1V
X8jBmhbcTEQ9CZvyxSoWpWq3+V1qvDbZgVq8Oe5rFtbDjMAFBC05ZPDRwQTrsX0LEZvPq0v8LDzl
yTw7VHMW11QIyGq+1q6N3TNMbKCR14HsILJxnAx52ll9ah+kD/+SPgAwU87eLl9xQptiT3o638B6
ibsFWLVs5x4bx7A5xzX4vD/aQ7vMHGhjAlS/K8P9h0ZyHA8cUTRIuch6z4mImOUr/2iAl5uJf9Jq
QeIRVNlZKd3pR93JN/7LFPNG3rNdrREOXhF0DoQwPSPH4dT2yl6zgT7YyTJa6ovK8XYIIhfeXHRK
mx2M8AdEHmIvYoWUF2ot4tXdAZ3tqHdQ9RHf5LW3hL2D8N7E3b3PNt0BgN1Kf4NM3tqZI7+SqrEF
Wa2dCdBR7wowb0+8U2kO73YRRXY3bDRqqJI9pitgaUL7NtHh2/WgXP18XGr9zvIdcr75GpSgaVJI
Z8ZFfE4fo73+3BCyzi3ZJ/cFGKOC4jOsTrsklFBYgVHpwZHWs4rY12gO2r/jcN3KqratsDXbfdYR
gJ08VcOmo4bJ+P7aroylmcyhLEaB3fnEbi3ac1TPpfvuTXtv93JNF2NW8p3MWUKPMrKpIAntCqgg
mHe3dfJoWWlLuSahai+ajkEafIbMGTTIzMeDTWz3TAcIGC7MYSE2jqtt4CGV4RZiuCY5rrKWJMfM
Nn53jiixeiu9+VAD1lNXhRZxi1EB/ijBQXPQcR1bk9Cua9Jslw1G4BxA2qLuGOpmI48LUH+g0cgk
6VrQvqMT+csu4nsJBOX01On5NN9PERBfx2p8qolJhBzmmMaAHt3xhrtBj1yppd/hR8amji5SudPl
5pSSV4oidyHwA/2ZRolXiX6Zsb9N2JwO04aCLl6mv3bbyiuVss+6xpcu0hOZd4ONtpMOa0Zbozd/
mado9X0baiYVvmhYFjUXSgM3xTYxdpWWoO/xAr94VWyaQ7/rHmQ7dCy7O/FqBAUpNPPE38CWzYmA
lm2JEvG9fMIlDiT/RJU8bE8AjkMq5hOegp0wQZJko83lYGniav473g/ibK79mWR12kyvQeBjqF9Q
y6x4tk+yQbjUMSYtihSCZJqgmtDus0XJtqyeiacQ6dN8OA7PTbtSwjtPPQwTqZivDKd8Kz+XK2+d
7Gp73HjLYGldgJTa9XY4qQtok/v8kT93ZHh/SP90u/wgOx3jknJQlVkRHgweSXcBjFAjJq3cDDCz
0TPWpx7zEZkc4UI99TipEIeCAEpsEl+KlsS+s8SUQ2aywb2Zdyfhfhob9+KJ0/deYEF69+KJ/pr4
pHwIjJHxljoxUl33eQQfWM/YEDHG6Cfloi/0BZr4meaMO9a3jjpjvl3IzvhRxjgAZsJ9+oo4Nyem
W5lF9x3vnTkr3rnQ01CzGjf6k3+psllwl92xFRI2+RkKmv/eptOsab1ZKBKhhIIKhF81q14ht2K1
JzGE3ljzgT5sXxyDJ8omG/PQbKwVsqd3pLzbblPu4jvt77CR99GrBVeUEetEUZifhX4T3iuoZq2F
2rCFntXSVkO8q81HfYfzrXK3ZnUgFJ0Y7GyDm2qAG96em/oUqHtPdYLSafQF1Md88gQy6DA8LGKB
oL+lpSyEZjUGy8B3OmNOFYPMVv2FgrWOlQz8UzXXQp6WWfRI0sCkLBBm+LrrU95AzyS/3JGHi6zu
I7LzdKi3oJmJUN/H9VHABAZO1gpQv27I6zR+qev+j3eWTgUiJDyghi7eovnNBoKZ29fjZRyT/Cgo
QbptE6nHd9CrdgGI/T+PERbBMlirpiQAvKo3i1oymIew64To4lJQnteByYhZFptMjKCaI9P9eUUi
TSvxryt1DkdjRrQkCBYMll9HSAvtXdv4ZnQJK1gb45C8anLanIiiJ+Sk/isC8ggGdkl+Ta4zwgeD
1Jh5jDQW8yPTVU2GHYhKWvWDsKyh0qDybCbeRPX35xO9vQ1ceapBU3VdROkJ9fXreRZ9I4Y1bNVL
PloZrZ2Gx1TXycpVcRV1crP++XDSbS13Op6pKPQkJxkEBMevx0Ohmow5Xp6LCXx5GxfDrg9dEzG0
Xy2CYPxb6OyoBiyWNoHpNFp803AoDafzTI1L7JXsGfk85YxkbXelWwLZJFpu7Aj/+2WO+ww/+PcO
onlDPzEZ7iW0qpp2c2WqRChASyjjVX5pOB62crSzd8JRXWpXd2luEjs70y/1r94me1fgfU9N0eAl
BjMK+R2qYeDoIaEXDmmWlGtiBBDNIaHgEjiwUKNowZIEWpdM6UcKmP+vjXpQ2xWuxXDrSduUOK9i
yyqviHGGzqBTK5pjwXEfbc3EvBmvpdppShYRDq1PuByCuiiSfSpTvD0L7qVjuR+S7W5TE2AhMmz5
pSLMgtfMHs4F4GhjRhouowSVjFahRDIPWC6xlmM+eoTIi7u1MWBIzn3iiFgEavO8++USf4pebi8x
oDjaOvzQMNDdPAyQkim/xsST5uUubRLEywbw4Mkyg72jJwIh0/+0KfPnBMCvEvGoSti6rChb0xQ5
/fxo3r6x8BGw/onk9KnKBMe4WdOwFfZ1Xtn0KsuBRBcnPqoqvFg3+EvaM6vW+6HNVmHXW78MFdP3
/XoROK46AYxo4EJ+uBkpUkIjLb0KwI5bglNLiLryPkT+jCI/kQNymgy9sn/+qN9eej6qNZn6JiYU
dtObMoKgSnUlKUVyDbOwtUtjOyiwhdOC1XyYRM5/Ptj0Iqm8QRbF7k9Syj8d9N7rtSDXNK5rWDyB
12KBrZjvmdTcD+Qx/PJI3S7O+PYUEZA2sBycppWb0o1SkMgkKl53dceIkltasdaWadn8/JE+J4ub
e6ZZ1NFpDYnIYj/lbf98plBV+koq9PZq7im6UXqd9Xd4sDscYiOvP4u+ucmmlzjR+KRVC0+0CavX
ELSm9w1RoOk29C+Cdcz7ba7ZobvMcCxrsRNrtpws8trGDt0VB6W8y6tF7C2katkLC0tdVdGiDhzN
3dbgi9goWltPtQfVLgnycG2LuPNyIX2wnaRr3bNUIsQMu8Bdcic9kHWOIl8J5vmBtRdfjx8iMqgz
1Nw2QUQeq0+c7FC6aRnGh4z8rgCg/iEkteFzEw+OyBTmLdKbwikU0maX4bbGqoDbpVu2+3TZ/HKR
v80UzBH8oyA+RguGUu/r4KCKQuIHsdhcxYjYQr09TvHeoyX387YunxqNhGnK+T/f2G+6RF3SLeCK
Eo/R9LB+Lv7/ubFkA2DuAyNxpSeJzc0nKiExfFvRsLJZbaUuREWkJNT2q1TAZlpkpC7+fArfPzaY
IlNBok18HgjN6d395wxEb/SgkPfpNcZDi5kmmJeq787DAl9pHcpQSbOPxsjiXz759yGBIRg9JmAO
BfG1qHw9bNUMURm0eXkd9LLa1OZSQIun+aDRJU/4pb74P64ygA8QzQxB6ATRmX09mFCLjduVGQfr
zGshSqsqjUNaAh9+d8qENGe2bQg+sGghxXn2y0Lwfxwd5SnZSiw/WJoZtzZqiB6ynwZDeRVSEUCG
TjxJ6u2VRgPqGQT7YdcVYUgT0HugM/f08939fpknVLSqyBASRfarNyOvrAa51+K5vlZJtcVqwr4G
2/K8bHQAytWv4xTX8eswxdEoi6ko6pGc3xayrU4skfgB8UJaUa8oZBGbjR/XmzWy/qDIvj+XUxDF
ElCEXx6nb1pQJOB8Sm4xhVxUKYr89Rb7fBpDyOmAJcmAyK0U70gLnafNtamFbVqCOGhlWtJ9TfCf
xYQwRyFq2mqw1i0PCWYeE5kyio7Rqfq1os/+8234tjzn9DRTVZjtaeyD3LuZ7AkJEBDjeuJlKGoy
Sfrhw2+LytHxZGLrmdzGPk0kJaCVaUU9I3PNJrrwH+tAptmlJqpTw6mzE6hscOcuska0QJmgeAOj
8fOpfntikKtaLM4hOMFlA4/99UK2wPz0PtXzqzVF9I0VHRMrL6S5K0d//QJF2c+H+zaBTppsnb4H
mgviPuWbccCqmkpKPSO7DkavIClHtxK7TfzLO6jdijqxn4D9w3CiTOBebsXXTzWZVzNIisG1QKwW
EAsoPytSf6n8cY3xNiPIbgrFGUaawGqRb3WN87CEWNn3jU4sj2edMteKHHdE3tMb2qbVo+6QawRf
RxI1BX18Us2E1m4Z6keoZuiGxoYoefmviZBX8N1Xy/OFNadBtZSisBz3B6vQqHanljqPCTU0BEgy
Ua0KGyFys4uVkO2h1NyAcVSXuSFW54bqqFub7Xk07NiVrQuygkGrs5NR1MOhDn5Znn7fOXHJkCHi
j2F6YnK6uTNVADWpqeLwSkw9qFAQ0/NWLLKFEUvZXBwp+QVh7W6aJjoxmN+RzzqFzljvYi3uI9m1
lV5tH0E5wZahDlDKGNnBXai/TF8TPOPrmDOdJqfI+wUog8391zsLTsVrLDMNrhPNcKlghDtKdUYE
cFvLxBfxODVuhpqAyBQa5EhP64ZYGZ8HWq1JYKUQcPLS5ySPk81oBbvEaOt1pDbLAJrEThW8be1K
8urnh/7bnMsjiBOAkFnkGBrv2tdzVoAlC77WtZOiy1oqPBQ7emsz75NWZHUZGWR9s/jvx2SAnNYb
xpRtcHPMDk8iHP+2vMhh/XeMq3dgAY+xG60T02USpO8liL7z8zGlG3w1nBKUe8y6fGEqlDKifP2k
mClLWY/r/gKwQkn3uno1LDyZ/QMOU68kjFp60pI9PqS62CQ6mh20mSBAXYs9qjfvigIfqYfT/k2E
YiviyQjMaqGwU6sGdAUu0KgRKYb8atTIf1/1HhS2si0p+OH9kdsjNncKYqspsi+5yP2hRd2TRyt3
OBFzaAw2ud9ocVrroYqLeZvfJ9IrANGK9l2jrVXLsfwPZL+xT2VQh+lQzBL1Xs9W5mOqL7oUe+G2
w2gjzVBJVSdQSc1AJwzBD21S3SYy1oIM3/QfQk5qGYU94hr6dWTsVf1olPcu9Tv9UY1V24yOHidc
XqYcq8whe6gEV6kdhnwxAI56ZtSl4RVg/TYcY5KZ8q3siNTfjukcIeSSnJ+f79z3WcBiA2pC86Ps
PsHTvt63WBy6odFlRkhFQTnRU9x0g4OHrDbr2uiXR5MxmG/3ZeHAYzK9CRazASkZt0kSgZYkYlCo
3YWUqk4+wy1xx2NVcfPEYq5VtgbEwNSeDDAR+d7lJmbu1a+f/GZTKc+K+i6p731HiSs/efl7LOyB
bhWkj0WPY7NE89ZkW1ekB3MvmffDQMxc+Oi18pwswJnl6k5Am0wISTiko4GookUz0sH9ay6dv8+I
vjKfGguJVP4mV+V8VKhfcIeqJoDVGs7qAr96/2i5m8EvZxpunk7XwAVSV6eS0lc1ycOCrXTpfJh3
COjUDiwwgUjgYRZZVC+GFnkEvTQrw88QZrMa4JVLiJBO/69J8J4r75L2BnZ4lkon66lnM1Xi+xIQ
8qdUC7ynIiPomFMfqGeXfFXGwgTFl/rqA6qYmRiQhVYxm0Q0uNtn7QXrAM7gsZyFDy1ipXgum+cy
v4TRm0rzOJIt6gFr04+JvbuzPNAdz5l+EVHM+E8Z2h19W1jsdDEUIXRLwovLyWCXtrJlkz8jn0LG
3C9iBfUET2yzFLSFiS6dSnSxNgm7e8iY8+YgQGENU2ehj9bcyx/StfcXdMAl0hSjaCfjVFDnBifs
E6B5Fs50BdtXZdsTIoIad5mlc+L7OkYEoMDIOKjXoF6TFxlKPiZJcRGZr538AEw082x6QQkI4G7R
ENMFLgIGW7M0QgI7lxZ7Y3cTIGPsXqyKkuRaNtZky4Wl001uvIG8OGEXfv52T+R1iQgdf1zVP4r+
QD/uucmee/q4qHA7f2E8dG+jsaCd15hLzIU0aEv5zoo2RBml8sariQVax+OL0f4ZeTJNzCsTqW/q
VTdESDOO8ZzQFbWWGblR4Mv6LXp4hkL+TdtdKVwjlFHRmj1ZL29wPZvKjiisMD985jFXr9HUT+7h
pqxT6axy8kL+1krnNr66/TWk2VhpNmYRs1zrzOhZdJ/6+9Q9KBJBRDi2N6q3dMNd1GzCeFM00/Ze
GYlF3KTjUUq3QCxS1Uk0SDSPGPmU9p60iGTdZMfBXPaqkwd3ZYQ18CI1p4bGv/so83qMREhYtmXu
ELIn2kpOVxYtUmRQG52GZPZLoUmdZvubgQTWucweD2AVy71vq9eszoJ6aC8jDcAAbWkcTpDOGjyC
JF7DMO7WY6F3R7Uu1FmVeLu0B3MEnsFf+iJVlKKRqQtHvcWLgGKuiFj+Gi3BY+RSoWMgLBLwU2O1
d2aY3tXkZNUjWdyxIaJ+mIRgKWKtOvH7ZdF7VGDaXHTaimkqtsRorvmPVq1IMJiTArVsi+/EJMuw
ngexjt5zzAA5IM36eST/vv1kTYTjcNoHEkisfaqP/tngC7lWhQA14qvsit0JmscCSt0CPEU7G1uJ
ybjFzGJ6r0THVcAXvOa33fe3e8IJTP7Ayfs47b5vqq5aI7WEkGjxlc2buvPyE9WAwclr9QMuI3S/
Gth5XFIcLoe+m6fR+IZpnJ5TzoP+87WY7v6Xp2M6E3ifMu0fy0D083VW68bYt+KwTa5jLD570DNR
TbDjyljqLnX5oFmM6z8f8fvydDqkDg0XCb/G9u9mA55Cc6xGWaX0WXX1wszSbl5Hxl8lt8xTonoY
Jxp5rZdpgh62cm1XLY9lL98pTIabwiTgt9KTe08m3rQ2h5IlUNrO6zKaWfK70TNp4X7uf7lKN5kx
LNoUXAYmq1MW/WjSbpfUwQhOaQiKCBkcz0crpf6y7Yl77+B5LCSSjW34mWC+PLZLOmpd4jW9E8yY
iDQmp0nj1lE9S1oOotgs5UadaQX8zajxJMdzK93R0sxamsbkgUlCxBhVXS0rKddXQ4bqyveDv0Nq
VLtBSghPk8VfPp367RmAGkupFhG0io0D4OuXelc15L2bqWN0lTFVzDqzuiPXdfXLXf+2nuEK/nuQ
m7vuehq89shFSFOJNDpGI3ECiVzLz/+oJo4/UN2OrseUYmM9sPXKeiqaY9rHuRMaYunE7LilTj72
Jv6grkXyRddpLiJlWIwhcZk5Kl+3x7uUgANHu2+uctXDlpALhmMtuLvKb0v572/xVEyXqWKZ8Ae1
zx32P8NIHpg6ML9RuOg1wqbM8Ee7EFuKA6bXrf2cTYvOuqDxdlo/lXc9eMo9fweBVmf+cgs/S/hf
3+Opc6FPbGh+wS716z2sLdUd2CYJl6aIl1qttMsCOJMtjOo608hLkOR8cEZUeWqkzWXp/7F3Zstx
I9mW/ZWyeocMk2Mw63vNOibOgwZSEl/cmBKJ0TE7pj/o7+of6wVKmUkGVYyreuqHKksry0EkAggA
fvycvdeenKsw6SgS8EkQeEoRJhSTlpQYg7e/919+MGLN0Q7yuDtPPO3nzdSiAuGfN43xoYaiue6i
4YMz1yfUB/mGdxvm36L72kNgHyXfoYqNM5M+wtoH7UfK4gjVyog/lmr88vbH+sVLiF08bz2+PQJU
rCfr5rPvrtEgWaaoij7mMiguZ/aznqOPZB4MZ0BvTzwJN7YCVLoe3dFcu/yptQd+5Qzm/jY1zsYS
jOmSq1AQHt52ilrBeyQ5fdrVgJ/WI76Ipw/8H6rKP8mcevbdvYK2n5bN9/sieQCgAg22m06+/9eP
H/lJvw4BWWOvX3DoNmOKpc34kxfqvgsBeLrYAByTl9qytP1Nv17C04hNC3DLY6Pjh/4Ghi7D8TBk
QeQP8D78HZ7Kj8C/v59L2vmomJ+ODxzSZrq/X32BGIE4zVAnjHsLx63SFM8llCm3bkL/GPpmjs83
MtMTt80QOhq+2uTCYF1rG7c7i4hxO2FQeDsouz4ZkmCEStFRZNM7IDXkEuXxdGMoH1E6MX+M6DWA
rspJx6V1O5+PtoVysq26a1779UUrlNeeOoMVRtt8hHa1tQ1PNbuwAgV4yiC4s3dB5qgKbbdnJ/na
g5t1AURLd3rNazcBVhFYMnvIRS7Kexm0bhtsnNZF9083D4UPC8gETG7E9litEDV4TUAUe4Q8dfLx
SiGOZbTgDK5/NtS9V59Vfhxs52pi7MnCV68ciUZjZTZKyQ1QDIBUzTCcUCPY6LrDxczfEToLK61R
ULsc5O1FllgduOtumL1LqqfYxhLc1PZRoYHXfSCrq0L6SBxk+T6SU3LSdqMbnQ5zYpmoxGIAisGm
9pPopKEA+eS0mpJwnXGdEDw4ZMxjm8ZcZliG+kr0yOif5/TNLut6DFjc27m/GtsBIdnUDTeBqaz0
wiVuUF/mYcXvHbDJIRooQnHv6KjhHJKxJtLamwoFwvUJKTVbaYS6GqCTxDNMahcChXbsZR9vVRak
CBTtUd5YTRRjnkoDiUCAtdwzTsMsbOlHm4Qiyl2P5+gbWcXUJGWZCh9FcYB2DQB51yFe8PKRLZhG
iGUFVLfrkYNCDA1QZ+8ohvWuKrrGXILtZ3U/697CUmZJXDKizifnAdrzDPWuUqQzDxO70oH+hIGi
UzE+rhJBC56hxrfOTunbjuNsiXUhXfPrOIiE7aafJeZHu8HVcwQGSN7Sso3uc3cGqzz1ITI2kWQh
RWcaZx91NAhc/8G0iGZHv0RKbfm6XMdmGnBuVanPAm8Eg2Zo7V8Jly7lhmrTuWojn8G2awgyIi0m
CWRwxgqx8RC4jzT1lYdXBjy4BJ4HrOCJGu6WVQbvzXD9c8OobGxRtR8e50+08Tgb0FbONKFXCQww
mh2jG15kZoAwIJ/z4gRhSlLv7DlFCpOX8/SpEQ34iWTI9B9BUnVgFBvX/x77zE5WuT+aX5q5m26c
qrQxrxOxUKxjnRJQJ1k2JWK9UrHNL3qzvNCkYodHoixhyHexLIozgnTbDik8mHn9RJzvn+jzHZkt
BqzJqAPf4wrrwu2j9gQqfH5mGSCjdka1sOxL28XSM2ZTD+M+MLthI5uiXi6IV5UEeTcoJN0nPn7b
MxnFYhQa8McQtVqZrW6Nhn3Bdvb7ZfqxwPbNDuy+pwP30jMLWPxQFeE5FAWGsTTxzHhJhIbcz0xM
++/JRmJ6M/pOdes3Ufug0Yc6xPAY45ekUdkHYnbQJzejYx0TPMnkIC77MdoE/CJ/V/v+eCWatEAK
byIgtyYLPK6tPZk2Rzj3Anc3yxF6lGOf26OHP2kBY6jOC0hzzmn19L4b/dg+/mcp/ieTwreW4rNy
ICe4e7ESLz/xF7mbaR63B0HBP/ncPxZi1yOMziFMAqs6nXbu5r8XYvOdxY94VIYmNpen1fvPhTh4
J7ARMMJgdxo8NUB/JyfYWQrgZwuxg5AA4yWuIpzEjGH3ZQVT5mtXNXbFbq0d6bQDZIatvCjy2EKC
kQQu0JSk9oLuLdhzMw4eRrpF5tKOk41prbkpE0XtnhHfFHRLNriXxPLULifankUva4Vzb2yQDCVx
NWJNi0lhgGQbwdXOkNRt7LZoi2OONH5ronRy1oY0DbQFmbYcQL79iBIypsMS9IH1ngFChEAvqAa0
IDbPWOhWbDADrWkZ5lbuVauqsmzi1MjDXDvQqB1UeTUNcA8E4cqqGvPCkAhnjos2j8+bRBEBL10b
wq87usm1sv25OBnsGVqXTFsMbUNRIosPColJMZ+SK3PuLucuCy5BJRoXdhjRw/XCxgULwjr6NRoN
Aau0gUh5bPgOWknBr2XoLG8ZotLQFDB+b4tOugKE9cIn50H1rqesNgg09mSkv4c6NcQ2j4rch2pO
GNZpQHpVtMu9Br0V1ES5qaeSZm3mS3qaQTw11WVkTKS8i55GPWsCcWmXuo9nqvMI3m7PuB+GxGDN
hATETvy+iEONNSZyOnaDhCpcIzh19HZwVHfqRH5QHKdOWZ2NdV24f3jRhNgLZZb9WES49XM/TK9h
AcMKU1zlTeIl3keJzfm8bdIekPg4T/zbviEWrQqcAq/fWH2LMwwMONN894uI7OE4l83Tq7a6FM50
73oYlGbFZVw5nShxtNELbfLPfgZXfk1VRfZcBKYoMrUptjplgigTlxqRQWGytabxqsvRqq005U7P
0lEX0Tok2BDmWNYm4VFajs0Bvf2ekMDn0UF7aVMW45Y2aSIu++BneyW3jENukRnjd5QkuwXpfGSb
y+iH+lsNqyzwkGgnlHmr2nHZ/7LDpz1bFN6xGJzqrEhL/z2+X6RDQRVfyMJCyLdcOVjRhxo1rnj1
mPNZfZQtOATIvbH3OmtuN0kzyzON4Ks2klWaOjK7lkkbBHzTKf1IaDKMGxKgrs1xZbd3cOvN8cyp
7CzcOnXbb7Imxy8Sti7zAOIfhkev86LHcBQO3eiwODbCzP1oxxmrS6qaxaOWpuVZbDP/KuLi0UuD
C2fwUaTxIO6KWJFLMrQ620QwNh7CSQAdqubuTsE+x77bFySylhLizLqNLXmrhGE8TJEs39dukF8q
LyzRvtdOhTK/5VcwGY8jPpgkjw61Jhkg9DFhWz97r1//eC0+t0/vTZ9+fOWsr/wNKg1SF/ZaQsR0
+v0AKZEZSSI+lKrpv+jau8niBMV6lHcnwoyYtjT0/Gtw3Ttia/17lGLttW8M1onXJ92NpMW6yfJ+
OgsIfWNK12W7ybD7A62Pl42lp48KFZPGAm92kIfOckc8uzvDvogrzyj0Zm5s/Rl8NaKxtJp3gDHs
IwjK9Y79Px5zHqVDWdi/ejJInSB2nhWPrtK+6yUMmzhQU8vdNgrvpMia4NgC977p5qn6FBi9BVTH
JqcradWORCxUhWXZo6pCkVzOeP6z8EGqyICpZSs6zoF9OmbuIWvOXq9juULI6NAe0aQKTBA1e88E
fflRlV6sN3mAyXpuchg7USs/VggVsvU8saNoA5IS4Fdre5N7Um9l78zEAmRfkLsPx33iuV/QkaFU
rm3jspFGu7WCXh17CbCM0c/1UVTY1nsrlsyFf7/x8WYQ8IvI4H8ZLLxUd9/g8jYJev72v//Xz2pv
aTe8+IftU5PhvX5opg8Prc67P4uO5U/+T//jz1bFp6l6+K9/fis1eyd+W5SUxYvaafFs/eu84Pcc
sHn153/UWsJ+t0wOwoCaBumrcPlNP4otYb5b8rGBwpJdg7djkfX87HrY3js2d3RLcEQ8WZf5oT+L
LfedizoNUwb8oqV6+63MLw7xotSiYluOvDReeDL5JC+fSN9VvAMq2W7apnIvEANhzDXt988uxi9e
Ua8OIui4oqAGoUEtRGPx5UF0SQQT7o9mM+QUDqKxxHFdT/Lk7aNQzb48FY6ChDngYi69y2CvfZMG
rVEyDmg2XS3Ns9FL0NA10S7pjXxHWWQdv3245dc9L1L56siqYRBDFY04a79bJMfIoMc7Nqiasnvt
ozWOmhDvSkA3dJHHrFNrSg4Y2pfG++tjQlHCZY4OZgmYfv7+LLuFse1Ad5F5n5+ndRSSPdtMW5sm
8mYm7wr/q8Pu0oUEI3A3vX3G++v1csY+h14kDnAhabe9OHo/Qc5XOUcPa8dfDQPZKkwI8XQEXXTg
RF8fymLU59pLLxpo7j7tJYkQ0fUtIPSIqnJdmlEFSBH5guim6cCaxDDx1VUFvslw4MmA5JOf/fK8
VFnItk2CYpNXI9KGutTqNLH96COJMV6xNWTR3AVmNMAVqh2IFFMw6JNcaHWX19I56kUMSjbNU3FR
T728pckY4y6csuQRUrizGklc+zLWWblxq9HcSQqDFArVKmkc/I9VKVW8xuTTfpnmPPrs0k26M/CU
f5K06Z21yJDiraXslqx5gm4k4bKxLbaxO5I+FkQQaRS6g/M4EAlAmFl252qQjF1cXdPtsFJjvoVQ
Zn2Tc6Nxb4cow/i3Nm2+PrbDx7FMFo5J3U7ppq7bqMM27MkzP7X8ddWHwUWYOtG91E14S3MUzGUZ
9Tm8gKr4PmiUlSdD2gqie7tc3SQx3ZZNYBVL1ISeb5JZBJ8mMbk3MWQxwo2kN7rrzreZQkeWa3xN
A2v6RqYCLAIlhtQ6Lh2VXibeYIDwSH2SRSDNEuwakaqrNxh5YmDIUmBxdEBBryHQtXivOs/vVy4p
S9RdvZncE9cKvEN6MV1DMXjGGQo71WyKqpu+VV4RPZi+UV/0WQqD0sQi9YW83QSnNjmvK6cR3qe5
cwaNO9PPv5MTAMYCtJt5MaRGfWmn07ztfDPCiZnQxIUjF181XWieqsp20ebg281XTROwb0UGT/tu
oHdIiLTTDbt+0ogpptIS87qn+6aFYxwTvuBdWk7bQrsLUyyVKm/fJ6aZVEemHUMlLvOmvjDiGcxA
BPMfYlk1p7dSV0juOScM+0NKdYcbqUjuqypzPfRVozjLnI5kFGvqaRZORTVe2W3vt9vecqlfElLy
jmPPLTeRrH3okBN8mG4Y5++TIgycnOe5g1tp5ZQaZPeMj5D2y9t8SKf7lgrzs2E2c8nGYUb4xzu5
hRjBDPRLIGp7WvVN2RMT4/f2Z79Kc3gTVs4Isey8EzTzAZFLSf+HDjrnQ2Ni2UjKuX/supYu3GBh
Gqjjwnxva6stDpgon+S4L9+fIUAQlmFwbKSy7o+zKz3DK3endjPV7N3acFUj/hjCmyKyV2w+tykB
L63gciAw18XHqv42OGf0ptZ1yHj9fFRXBDhuJucikKSlb3Pb2I3tT0Ldf3pW/yTC9NmK82p89L+b
+z+Sh3+096X+nnQPz+upp5/8WU+Robow4ek0gUt3EWb+WU85VEbYUXxAXX/Nl/6cItnvljxfn+8c
/+xi5/qrnrK8d3hncXIAKGTHDBDwzzLyZ2VDBUpB+muWlbekET9fohnSULctTJYAVnfAiPflYhJN
BDy2vNtwMFqlgcItUg+JGzK5KBqU16PgXWc3bGTXtmFDh7CcbrqdcbxaJz0vmHBteip/bJQ1fYyi
kNQn2+1A5wV2emTHM5pCdK5ylfiDBMYWRvUyOWdPkE412rm0ib6LIkKr1uLsngOxbgKzOCMnpjPX
jiObz0nK024XifFdUtV88KvCQiyGB50L/ZUUuJQU+I7QuEAP+XFcF04LIiOL7kc7975OUQbsOPHz
D7y3EfhR+WQnyCbgn/J08LkZofMA0qVr6NA/0ummv482BqizLtxrIYG2OUbrrivpDO/ZHmJ8R1jh
J2tHlv1R6/b4afswdo+mtusKqH9dNmwYIwETrGpix89kS3P6NMtycDFB3KQf2ULYPbrpEbGp38qs
u4izEYmd09oXqUEY8iopfPHF7PxkvLGFboqTWabQbpK2fZCxlx+5cU7yUhzE+MByu85vxrhMeENY
Yex8JEeU8KljUupk9i2ry4yVRvWZztVt0dZTSFtnkMqroeHPJOb0VH+R2MBTqMnBdfte1/0jtiga
NekKsWrVEukllCYn9MEKS0Nf27Vg0BfyhUV2uGVqp8vG2CgWkMq8IHk1QFgXzWkSXSaGzkssKDax
dzTvI9tjR+iiDyhC64IxAj2eudcNGbvahSpnF6b+joN74gNzB11QnrTNyVBrBGy9SMsAsV2Lvtj3
+l5uDWv0PksRgOxqvaBGZDUTS0eNF4T3WovZWpUiC8/8phcd2KrOnQPA+STs7mTcKVRio44SbnkI
qlo7dn7RIQzuPwAdhQ3kKuijX4WgASFmqaZVqZs+/ByGWfApoC669Ko01jsz7rL3vjcGCMtToxAn
g6ya9nYwAihqc5h+j83Cca/qsq/uxikrkiMmPpgWxgSiSD2GsAfHUonrgIURd3FlKAYfZDfGN+3g
Z9NRz4qj1oNfDN88cpaidUZLl9g4omC/IamPppVf2V18RpzTPKzpyrJKd8Jow9N8yOYvHcs5iWpW
G53N9kDoFs0lfGX+mNiAxQqDnpuBWuQqiC38bn2FU2hmTxhCLpua95XS9o0Qk21A7a2nrwWihgkn
FaUiGd862/WDCrciCzrrlO36tCrmMYB1J3rnU51MEtJ0YIU36RIFho9uwlhYTgO6PaOC1E0YWD1u
56ge5nszGBqCIR2CLKGsopuA+ZrV7TF5XfG47vKl6CyirrpiOmxC456NbP5EXyaGZj5xL64Gq7bc
K8IhNbrtyfG/N2ORe2uD7lBEDm9TfdJ5GnUnFWMfYjW1iidY7n6imIF6PUohm2aeVKTobrumhEhc
WV58X2XKPS6tAQCPb/UoMQsj+yq1k5JKi4vEAM9h2Xwpkp7/WVS5PP4oXNyH2auc68pGMhrSoYSI
FtXpox+MMGGGvCSusQvtSQOfis1kQ38tKU8nSpHNFJmNtxmJCkOrqIk/msqouA2Myf5C+iXlW4fC
5rONs+fraGnkNWHjJXhHiwmWeSVkq7lVfDyfVZIwzuOnI4yNI1rVdZGQ7DjVro6oscB7zAQdX83a
Cz8bvFir1RDyDO3izlUnpV+FyS6oLfAQirkDyUdDGML/Ses5L1d4TAq1q1WXMOBLCvDhkzQiZ0d8
AzSqvpuj5IykwMg/seuwbGOCkZf+cmvYQdGtesLq4vLI0YOUQI4MJeSu65sYT61En8mEf5n/Av8I
vBkFnmGavXdelV6KIiFCHoG8mrE44HL2kdvErh0PjKVtkjLYb1RaVilT1jqaDHTp/mA7mYuilATG
nvCRoeaatjwkw+x6l4yP8wIYBWZi7o66sVvU4Aap2gaJXBbY88ShmFab8UlXUDxpDGpH1E3GNtWo
GZKzLFrnJOCNtrlNtMXv3cZRj59qN5E2BcOPEc3GJkwVq3uekYt2FLj5TB6g2Wjp9xsEWyRfb3Xs
O2Qpi5hYplXiZN6YXRvuLBkQVG6I6yBtyXoWsaMQmw/RWJ+7IGOheBTWnRhoU+DjMlCzi0DDAoqC
pviY1CFMLjpyZrcalJi8tSlV17xPgzLS5xLI8HCcinCejsXYto+5KNpPxhh247aj8Q1FpqnUA3lS
ebSTltdCSJrBOKxLXCB3VR7H8ydjGFSxjjw/G5BR2Zk4UmzzfGyATlLhWLYbNAujyTw8qmKSXoKE
HSNfQY6yAJNxa3dHdcuHT1c8gy1kKhX04kuvRMVIemq8ubvq2EPmK/T4xKNVqRranU9FnjhYVAoA
oFHK6xiDI/W5M0+eOo9NHZ1MCS+S80FphhuL90bMR2aR5O4lyI3Rvp5N1KFEtjRxtqux3Hkg6COm
Y3bS23dR6/gVs6+5CtdOE6TwWrwwOw6GKbjqOKPwNsIQGPBSIUHvMmee4p7mZs8KlTWZ0ZMG61pm
cdVl1jCtgsEUV2YBPHA96w46S7pUZN9aS0blOlB6+JrXRtSsFUFfl6I3po+iknLnxy6vzWZKYrT8
rp2qzlpZtrbvrKSJ8SNAqy7vSl8nX3Krw65TLbmmqykdZ+9EGVGdvA8r+AbWZNri1khHfzKBbmW5
fcqbI3S3OUrsLl9HVtg8uiUndVsGqkC0n6o+ZiLf1SD4uPvh1TS575pHKRF1M0ktGSPCTrb0TyBx
k9M4rvParaGsumb6DW2qV20RXcxAsrkXp+tejXF0pwl1vUu9ZbQxpx4fNFXEFK10XohqW1LyJoDA
+lZ8igpDELSghABAS21IhLoa9YhimZnFucYxMn+wgjkijndCqLGd6zL00QSFtX1X2DFjATWJ4rqr
Rv8uzV2z3jKzt50jwJ3cKgXixGYrBiacq2Uyh5+TGR7GJcdSSX+nU1MsaRBtLnZTEEJUilFNYb3L
2HKTThBhCMpTJ/8iubfNCxWrRhw5oZzjEyJ1Jxz5XsVS4M1+Ckco7ztO0amX7Zhow2bBMgkLY4Yx
YbThKbiwxsH+XORjemWj+gFRRODtWjCiAXZbD860br2eKryzWILNknq4jSc6Vh5OMiZgueuwm8vC
5rNJKGBFBJ3WJDIMwje2OVGO2VUmqi67sixBYKrOihB20GS0pxM67DXMmTHZjUxSAP6Ywb2sWtTN
pLgGdzX9q2GjuGm8j0bfQuowJRnKqykDIUQ5mzOoqqJjqQ36Lal220fi9MabCjEPZhjTj4/Jq6s+
zDyq086ZWm7RxEeS5XEKJ5Hd59seLs972cz6qjGs9rsfJ4O5ssxE2+uldlwbs2HC+7cdF0ZB4XK/
GEPMXR9E6PCISUpCEFrhQH4w85g5gm4yy8jb0e90z2Z6S6ZaoS+Jv6tM1WKHaAimke3GgpVWqTY8
qXvH+1IaWXpWdr1DsDxSrG6dzWXQIzUyx3vR1BOoe7+mbdFRLwKiaXNPUVfLxj8PvDK+MCyJF7Ns
G1APyN1MfCal9q+p0sN7pbJylxJ6KFadw0xwNdma58VJaXttqHL7T/E8+LCciLi/9vplLD9FMMYZ
3Glu/lh64dbvmvGPzEzD8kQhSclXrWE4cN5LCxKCKQZNRsOoLbUdkLZBdhh5sa+ebWB/7g+fD+f2
Grb2MuWC1IKgwTLNxcL/cjdYNqzydUGS7TjmvN6zWQDmLwigynMsSghRCybuVKrXTkLe6szCfoga
s9d7Xz4BkEeGq2IxlNju8t+fjdxYLOs5S3hRVsqUl62BF1u2U/v49nnuOSXRTi7jPCb2T7M181UP
dc6XzcgAy0OM9DI3ft2qaq29JETqg9QZN3JJ1pacR64CtRSPNUAQ5lbkALifkG7H1YFm9evzdv1l
Ax4IwuZ98AEvz7tLjVLmblIyM3MAW3psogs5Rb832eC0kW8zw8Ecz3Nj7h8lsxBA+TE1PKLX+YTt
CSxvVxYHpvp73XCOIrDbQsYKbOb7yGJenosYAzZvaQBzzWP3zGsU0wZ7h3q6QRcdlUdvf5evrxzQ
L47oW3RKPH7Vy6MBopIeZsKCsijkoZmEO25NWfXtgWdjb17DWS3xdyBzA8Egy9kfZjA60Cw6PBtS
kuu1Kw1B1SgnbLWmUxXQtwHrHhgR7XX6l0PS33dMjxEGOkNv72EI0T2xwKG1RCDbPjaJ51yLOO7P
zFh7n8x5UN946UN+MbhPD9yPe+MiJCS8azEgOEzsFpbCcjWePYeZa42YE7D7Zm7IqpmxqXgcxcAF
pj3A2wvvuT8yhevm/sD3+eru4SIzSITUxCSFzdXekUvPrEJvIhEhynJmGIy/DVpFrdI06aPUvnv7
7tkzbPEmYDLkMYJjKhaCDdl/JOwqqVRiYddLeodlpwtHFoY0n6Yb0RMZDT1C+ERJx+I2qAPsN6Lx
5WWCI+TL2x/k1e3F5+C1C5YhtEMf49TLCz61Zmo7hlCEMzH4WQ3FzBbCIuoXYmudeQ6we+/gPf2L
b9njPe/Y2BQYXO3f04l01JwFWDtFJ8StKn0rsqCChQKleGH20VEYBXNKhFQTRuoA+uLV94zxDDiM
QGFPffPqjYeYYdkDx4ooe1+emQR+EBtkBO1jFLtsYX7r6kJkWeBfeP/B23G4cO+mmlpPm6NLWlXO
/vRM6544izrwvuYt9GcCJ7jF3z7g3ltpOSCLF69aGr6c4f4BqzDt0LiU5FJ0uF91KqD6H36f7900
tI1t3+cZXdrBiB9fvWkDArCrkASNLlPQcUPw9LPbxj6+cTs99szx0MK5d8P8OOByOG5WaN77L1tP
IW7sZYW0MHLsu5wN6+eRlx8dE4Hwgz4Q8eU8qG9fy707hYPijWPHQUaMS22y/0ZgwtEwyMEt6BjD
d0kLZh3Sks9tbzzwpf3iQKRWoubkL9YUd28RjicyOewmjdYTjwXo52hCts6MJbWz3x1OL6NiWA1s
LzggDsulL//s/TqYw2QmbAKQWwHyfDqpnPJ0Ey6n9/ble9IrPB8jcSw0E5QVDE6pAPb1DLn0RNo6
HpRJhzOyKsKaaXgOXX+R1mJOT+XsR+8htsjLWbHVWjHv6+CBjWqWR72be/lFZY35sH37Y72+2C4D
c1wwlumaTEj2LnbR9UGVtrAv7ZltnTSxWaoA1G24/N3vH4oIRK4zJ4+EZO9iJzhRxyKOCByr+xtf
Dze90jcmf//7h6F4Ze0idBTl1t4ZpUnqVkVMy7yzyEEpSOXduimkuLBr8n/j4qE2XiTP3KmvAEyJ
xpXULx6yoVXTOsZEehlQ+KyBbMoD7+nXjzywPUZQvKhDWI7O3sWjwZJnDZLhNVVWeky3med77PV8
QtpmikLLiS6EUfTf3r6WezsRnnnKfxYHRCPcIJipXj4ffZEZMnXaCLd2TJKFyV7zchBaX4Vtx30a
x8PnOWnQNQSMc7qgVgcq5V/cnUDa0HlisYKutf9dslkeAuTEy/rfV/a1b+b2XZkvtYHyFB/o7bN9
fTROFX0OinWc4+7+rkepvNKhTxxB3SyeK4PGt9fd/A/eBa8PxKiPdGrsYpC0EbK+vKxWOgRRHxNv
mc3j05PA4OzfehJIDUPeuZTjS0LO3pPQVeWYeEIz5/DmfpPwHd3Cou0ZW/F3v3vpUDWhj2Rkx8r+
qoQZOvI8HIs8rbpNT5dnG7bJ6b/zbHMjIDijHmXNpUB7eeFyIaiACdtaBW5cntFv/a4cdyE9dt/f
Pp9XhYPHwJ86kKqffRr7sJcHErFBLEdHuyN1rfTYhVu0OXw2vzgIlgnkpdTaweuDdL6akhLD1yp3
iuKjK+L2kSfqUMjaL45CbCWvdlzDTEf3qxM1lKjm2lECjnei96wvxVndETz19gV7fUtD8YV4tHiA
eVE8ybafraTUt0nixp1c2SVM1I3LufVHWJMon0N064cYA788HNpIRIiUIq/iOOXUFtKfaJXaEOhv
ciQoMExoVeSI67a/f2agJKgk2UwDy9y755x6npC98lbAyyTBvIRJeWZmbNzLOgkOZYe9+rJoPyBW
xtbkmPbrvWam0hDhTGiQzG66OyCy7KJjbr63T+nVUagagUJCxFpE1YBxX97dxpw1vcthiNTldmvp
uG6qKfjtC8dRuGiL2pHlmDXr5VF0lfZkeGaSSA9Tkz0EdgkYqqP8D9SSbn2g3fGqCOdoiDh4CVHw
UzruPbGjdtrAiwhMxuWa3DoOvkLMTPWHyeqZt6dedACv96trCH4cPQkrBXXd3vHMNA1qRuqgj5aW
suEhex/D4BBV4RdH4bywKXM3LCDhvZtPsrUp05p0yTg35HRmqpHtYCDHGujW794T8F/pfFGf0TcC
S/Xy25q6GS1vMvBEqVpnDNdsQloA6ITNgQOJV6UMt8RSmeHSQl3D/788UhsNQ4HWdXnt8e7uYT9e
JFLafyjUCOdV6wBKGoaqvKpChp2G6zo5wWhTir6jwSKKpTdLvRUDEhNiN6TYMzBp+hx9A0gkq1N4
aPxJX+quF3ei9BxjncV5e+lbar6NocAXRzQ+pxsPEl51VkvNIMqvkXAxuHUT7ESUOKsuIhB0FWde
HZ1kLZOGY+aXn2s5OOmpkiL62opujHf2ssu6GYdGXtJTh9fE8Ab1v8AyeTPMVRBdAg7ARsYY0Lmu
8XbMmxZBw3k4WsS2BW4kcYmXDslqfDHhw9yPHkgUyx1sVMHeeDxHUxlAOWytu9Q3KHcCX9P0+e3v
nbYDW3J6d0sfZu8+bvOgHVNCfcFYUMO2mVEweDp4H79+OrHns5YyXXQRr+9vHiWXA8M5y4MblLST
nHyUl0WoqSEHQ15aExiq3zst4ovYaCGqWuyAob3fOSubIadFJIgy1Vn7OIbKPcqL/pDieP/x5Ci8
SOmv0iFbCPZ7L9I0MFCrIvdY4W6lFE8os2ZhqI9vn8v+YsdRQjRm9B55EdCS2zuKzBNbt7Epmd1D
dUvbCrNyCzEUpifS3QMbjV+cEjs0HlBKfwrh/XIhSyudlKUGwDyQJlUqloWIweWPl8BvyRU/lYq/
nowafxk3nlRzf//Tv3R7PDd7/PfRQ3l5rx7a/V+1fJq/ftf/H5aQp/CHf20J+b//RyXNfdf+4x5V
40P7D10k7QtF45Id8VPRiAIRsw+Lnu1YLHmL6fanQ8R6R51Hj5yaf4Fg+NxPfztEaGMvScQUzwsU
hV/3p0PEfoeHl9cybV8f0wnIjD0J41uSxv27CBjB0s6ks8LkgQby3i3rhUrVuU1gJJ+l39G9Lk4S
WXgHlpL97elyFBpEuMYXx+8PEuezojNwhsSpGixNDLKa9aJwuwMaUB7HnZmcWz7YYxgUJL91sbOo
kMvr33suOTymEf5HSCComf2UonxOyH2mSb4Z0IhuDWUyL7NiZ+M01SHW83K9njePfhyKwobDUAk8
OcCenanD5M+2jdElVTLcuWr+NHg53PCU0J7Zb8mVxB+36uzk69tn+Iuvkeu7rAxYkLjUe0t10zeG
yBWpF0Oc4nuWpCcgkjg0a9hfHJaTw0+0GHCwY1PPvywI0Al4cyCF2JhGnJxPY17cGRwXHKpyz80s
09/ePqv9uSNPBNIGy6QjvNiX2Hu9PCBsZ6IRBt/ZhJiy1xaahxMjFTRXZmmXWIGotfTay5S/07bt
PQ6zukvMsoChYVU3Bz7Lcgn3vlk+C02OheZLw3Pv5NtkYm2JIxdQJTg4e4lVHZMr5KFo7HuSyFD5
rkvZXgg+8wldmhWvZ+8uSklgN0xdr9/+OPtLzY8r8/ensV9emUC1ZoKuDiS0QUrCLNp7U0bmqUlx
FR94eH9xbwnaoECtqJ/tV+k9nZt1iKlIFx0cpAFYXT7mVWsf2BX88ny4KstWXjB1WGrRZ89N7k+W
Lgo2pCFP6ikl9hL4m8bH2Syro3/j0j071N5N5f4/6s6kuW2k3dJ/5UavGxWYh0VvQHAQqdGyJNsb
hDxhnhJDAvj1/cD1ffeaFK/YroiO6K6oncNOAkgkMt/3nOfAqR5JJzUClBjxKnJiz3f6+qaL2mz9
/khn75xHW3gpVmGrOtmqG+QXgO52yaoaW4GMR20O0ujdP54KuOJ4O1jX2K9z8D2+dVk6dGZN/DyZ
oAT2lsU8XaFjKmDE9u0/GIojL4cOg7owRMTjoWIeU1iaTh0UsuiekU8ru9kt9Gc8rOIPj22L8Y7T
obnU/CnFn641Xc9xSngqUk/p1Nu4IhLYzsWlo+/pEYd/mH/fwyG1fBr4Nhxf0AQnQjUqBKV8vbUf
dmuk1+1M7LNqt+pWgrn6mupDuHt/Wryd68eDLivNb3O9H52mcEIi3e1QcxGtEqdrp6rT+RpAgQuT
/e0UXB4VBUymIf2M00irCjySaQFx4IlhTupGr9k3ZhdesN68/TBQHqX4xuzz+Cz86hr/dkUwlfMi
HAh3KTWcmEZbOzvsOQiEZMFt1BTrwt73zGMjmIRqN/28pZl3shZb4IhiQ2g4zdtGx6g0V3IVOiP4
CK8kTz21AcQiH7ywEJ55bljLl5u4MMzeSCecKo4Mr8C9nXkGBI5SFPu8EoAzU01cuMAzN5Q6IOch
Yto4UpyWNeO4AXJC2yCY1X64qyzRP6pzAsGrHgncjT0Mhu/PyTOfWr6yFjtN9i06D/JkVWyjrB2h
M4sASRWxZ21XIiOwG4uUWokfFFm7TuhgJazXGq0bKR1d3z14mmweEq9BFvb+z1lGO/7YLkjYZavm
4pon+eX4FUm6MnOKvBOBlRshZoQu12ibdl1GyxQHzAccMSgIp9HWcHqlGlnT749/ZoKxLjOZbcxG
qMRP1oWhbHXE7Izfe124MUoFDrbEjYj557VPvfiq6eltvD/mm+mFwogtBC0AFqUF9nB8zdIFloJP
rg8wfaTrdkhKP6uIGYJP9eP9kd4+bIZCwUHtnGtjIT8Zqu6MyLXRiICa0URORrtOiJsaelfC7gxs
B42kiFNR9QBJYDorPYydK1ea/d7JZZME7/+aM9fN6dUhqXQxxVM2ObnuMp+7XlfaoEMu6juK03yw
ci3+SI0mvfBRefNaUd5eenIcnJZpfhroMZcuCnyr6IJareK1SFJcsEo0PoVxOG6iqXc/vX9pb1Zf
xqP0SNeAor5N+/H40mxlSB0RsmKI2PO+ZeDYNnQ3lav3RzlJoCUHg2EMvpdUA2j6//LM/f5BSYcw
pLwBwhd/aHjQ2gXPV2FfCTqFpvl+MoVYZ2Pf+uloxHgbonTt4KPay9rt7gsFEaGPw8e8nt0uWb//
287dActk6wgQlaPsaVCHrefUlkvgAIu8ZT8YxrghnSO+sHtc5uvRcoEkif0P/zME1ZBliv32/Ul6
fBW5NePrypI6XsXDnF0ncxaFQQ00e2soanrTsqQGehUqOwt5rHJhEv/CM7/5CYgxeQ7Lsn1aAI4a
LdOqcCDfLM5IuXXIkGtCEqdlpVuHPm86v8jjlrgId3SemKPefSv7gnQF0AL6LLRdjU/5wmf57G1B
GcpdWfbupytKpFe6k5U9b1ZYJfXarFXOCpNUO2fFxyzbIWIYd2HYio1edt56qjXlUoLXm4WUJ0PN
kp4wQlmX/tnxk6FCaSmjs0xNoJJ3kHjJ8Mum7KqnG/FzVuBDd8qsXXjN39BgHBthrrqkCC7pmqzg
x6PaqJeUqCJMPHSMF1PcllWHqVcJAAz6S6WZNtyVYYOUjadDOm9on1/hhBpaL2gJeLMi2tbRfPf+
m/D2TsDgYOPHUuciwTzlK8SeNsaYlqbAEkZ/nclWv21rrbmfTbYQSjqLO2dy6q/vD/p2wVv0wRBK
2CPR7jsVIE1NKXvU2GpQtg7x4z+zdm2OdbHm01b86ScTirhLaCTW2KUk+aub8Ns7WEiz7N05mwPs
9uIBpz85AaCnHrNcWDtKo+71bJj6BZLE2xm+DEqVjJIH34/T6rFGGlyJMG2iac5dBP2U7qO5bXf5
VFulX5RusqM/p5JA7PXkEOkXy9dvP16Ma7Jh4sOCLO+0QhHViIW6LJkDFavSKuakfAidqv0sRa5f
WObfLqWoHdiR0N5c7vCvj/pvN7hO62U/NoP1zK3we1GGyXPZG5/fnzBvr4ey/1Igh0wDpmgB4/y+
ktayx2zlMohUe/HYaNhPlCo2vmUCBsH7Q72dmwzFKUBFTop8/lSuK4kkGbU4nQKtF/mV3Zo1aBUt
Yc1u8ZTEyeS5f/wxWr6QhO6iSUCs4pwsRpLrgkXVTUEIymdniAaanhysC/u4t89pGeXXcQuUD5vq
41uIDUb0Rp3zoivZGKBtwth0OUn07Cjsj+kIUZKCCXc8CmTYRI4JkZ45HM5N0ab2oU+j8cKcO/OM
UE0DJKKfQVHGWf78tzmX9epAdQ1Si6TPeFVVzWKeCpsPphkjt0XZfOHenZl+mks9mgojInWaQsfj
jVlP/DL+vKBwE2VvpIri+cLMSweX03jp83ju4tBCOMtTYrt9ihRq846qc6vg7A27OEhjPFxq9FNV
03tmT3lhtp95XpyrOEksK9XybTq+Mg27od1Mbhc0ovE4M3WgUuKm373/Tp25f8u7pNGjW9rrp4Ax
XBiUKBULWpwZ/SjgFbLZMT53LEnbfzIQhzTOpxRoTye50guBjMjoyXtqyg+NBH7IxJ+vw7n/8xWJ
2YDEYvmOoyo6OesrbjEkbqj2Aeni9b1RWcZaIU3xcaxH48Iz+qVeP97ELbXt/xpLP35Isxnrketw
7G5qJ7oeRJ2LleHMePiSUgsfjK4d7E2haBqGbU/MJduoesSgWTps/HByVd7KQSTe+gAlh3k1SR3m
c6kNZFSPJUbrj5JAzx/CGnTi37JiIkRohjoQvP9sTkX6nAeIm0RRhhiBbZBzmqKsiDiNB6UaAguf
9DqODdDhY9d9msCjrS0PK7oThkoKOmBWrvU2CXcwwet/MBWXm7l4BaienaoHeuJMScgAZ1qZWrON
IKdy6iLdaBHvXBjqzIu87PPY6aCxZmt1smpMCOjQ1qG+afImuykNA47SFCn1tdChYtax0VyKtD87
Ii0FODNAx4zTuqFV8giGrBsCk7LJVWLY/Q7NvwktFPrDjZHV8YUW1pnlw2SjQn+HTRL9utPlY0Y0
Y+qTDJB3VoHrkTAHIyK9MHPOXBZ9eDpISEzYBJzK8Luc7IpBmhA90loNUpn3+yZLxW5WE3GnLODR
P5+pJow7i/IrRyJs4McvXJHqqa1X3RiQ3jb40dT0mznSy80AyfPj1OTKa2FAZgoo3UrSvjzvq9uz
CfoH7z17OIqXfAkoO53G2+OysnPE3mOg2oRJi4z4OoWaOhJ6TKPXo5nHd2TZDIdJB2pf2UTAdXi2
V5JQD4q2fX2PoVOlAoknEvdwsYllG6+mIapwMfAq+gBG+tXs6v2Fz/OZ5X7pRyHUYCeFuu504nN+
UbNKkUHtTonql7Yy7rxCavcQwOW395/VuRnIjOeVJitxMasdPypPRiAGioJ7FItwHVd1g6fSijb/
YBReZpdmn4rc/WSeS8VzZ70uRyrJdbjL27Ta1x6G6/dHOXNApF6AxJ1NID10xzu9cWUsQdYy0bUi
sr/LvAEIUcyxtyYYB16LWkQwqXUKu09TWJTEgaOWuR1aNb8C0fpTlXAnLHYkm8nJonsLnsPgT1Q5
dqOmDs/v/9a350Z+Ktt99iiYzLBhHt/3MUGonpO7ElDkmK+mOimu80gQejqH4VZCpPZ7rTa/vj/o
2Ynl0HhFJ4wNaFEm/L7vazC0gOWuxgAP+IuAT7RS1Ub6kTcX6/dHOjutfhvp5PJaKpypWjFSOZRQ
3KY0v4nnXF6ohJy/HvwMtK0NNIAn60wPODikFDcGleuSZRn1OKATzHh+qXvpJf/E2UsizoTSB51i
IJ/HNy/Nwr5RJItaJjNtM1Uq6WGtWl+4pHOjLHVTah1Luf5099o4Ix8Mqx0DU8p+rU1x72f1eMkN
c+7G/T7KyfuYaWrbaEbNROAc99hXGLO6sZqezTqE3fD+VDhTlkYkuJRomXR4ik67HlIzibuKCEUo
Jwz2kekOqQ8kQe6HqHBfpPC0/Wi44tNYq/kTKA3lOuz65GAWk2tfWiGWGXGyFUSRA9OUd4AupH0y
LwdEXp5itjKYdC1npR+TdaHGL6PmiC3cyJ+DkQRln0T7pGtJ5BiTCCRCcuE4dPYZUyzCucJGG2b+
yUzqw1gdZzzxAivtzhq0zq/wXl/4irxxPLFZWfpaGsYxZLLIVo6HcWrEfk7FLQdg5RzmIsoeMvau
t3xrSZXRMQzvE0I91oR7lV+VhbMUYs7+pFPSe50GSkIXJsK5Sff77zl5W806cyQkABm4If6qXnAD
6GcAwtDJlXh/zp27wyaqQLTVHJmwdR5fekZCNlxpHjNBXCBgQnMKijr7V1DFfwuOW96S08mE1Gup
SXLaBGB3PIroJYAVCOZByp4d5vlcZBi9l97Tg6lmxGkPXl5fq7haDYJ30upP7ZXLA6bPo1MFXlIf
TrWC9GwjZ44sGQCQL/bNkIoVxCbx4f17eaYPwZuCzIq9FP+Rf3Z8mXoTZ33nUvQQxhS/5roVJYEz
98rHJVvmoFVjW6zGdGhv4TPH30COjYRtDohjruZOU16k3pp0IkKFxm4CPCS/8Dad+5JyTxdFgUNR
/DTvuckadYTTLilmqMYOXA7hs7Jz7mfXBaBdWZVvmoX18f2bsqwTp49+2VeaS0UIc7h+fE+iqE/0
rGBNm6o8WSdxe98rVQo8wfqsdcrz+4Odm80Od542BLtqfILHg+lVb48qYW7UmHt9T4InjK/U6v/B
lwc9HwHhTGdUbsvr+1tRaNAyyykS7iPArDUYwOJ+7gbx+P6lnHtlADssvTPa7US8Hw+SmFPOFpv+
QO4Y7XPYedptAdNuXyqi+xIqprdOQwMgoSq1C5d37oktZhVYDMQmsPU6HpkG3ZBWaIQCI1Ii6pAi
3jc1zN51YUOE8Au1yJ7ev9azj40mHp5TxHuwkY9HbCroJ/yiMZCSMGILFlegkIq3eX+Uc6sqV4SS
DiQY/u6TVT6Jhe7KRBuDMCzA4bejt6cV012pHVCE94c69/Dwf5kIWykRITA9vqBcmLZiaRkhJpEh
bzNPN59Ch2SkUUQKIVS2fkV2hfxU6qHxD24lJVcCGJHqYZA4eQNq1WnpkCrsV4wxeU6q2lgVRWle
6OWce2DUNKhHcRJC532yns95aidDbrDQtdjwC08WIAj0yvsn6zay+KWDt2gOT6Nyaj7CpV1zLp2x
Iqw96U1be6qb4P2ndW5dpGnJRhIFDzft5J41ETNSmOMYWGYob/okzOO17DUqryrYPFjXBVhDNZcX
NC7nylQo4wwc/3x/af2fzBKCzqJO1dhbyt6ElWqVjXMfdlP7xOJo78JhHK5aJKDbuUqHO+nF5X0+
N5eAFssgp+szWFkUhRyxdAosx1PVnLW20kbeilyG+ibXvGE7wNR4Tdsw2U5zaX5X9dn4zDmhBYfW
dmCa0866j3LSx95/DOcm1e+/5GTFS4Gs1QQPsqG36/5AsK2+ST1xyX51ZhQ043wbqBlQ2j/dCkC8
MqPEqthez0MW+0NkzLlPtKt24emeGYc9K7tn6vnsCk4bv3Wh6XXRdlqAW7K4HlMIsLCsLrEOzkxd
mryYkxZ5G62xk08RTMFGWAZxZKarCBZNe/oGW6rcCvQ5NAEjK/Z19A7b95+U93bOMF1NynEQJYgi
OH1SOujcKM61QDax/tBnTrzBCz6uMr3UV6TCif2cjg0owXhazVldqxdmypmVHJkMVUdE7Ytk6OSq
RQyVL44iLfC0Xr0vOAitnVJMj45Ufr5/pWdHoijGlpEOEBPm+O1wPW2OcndGEtS60wEoZrOeyY16
VA0A7e8PdWbCoJTBZbs0c11Ui8dDJUTFyDBxtWBCXuaPji1XehWHwfujnPkyLaGiCCyQCCD8PHl0
rrBCIfDVET3goGQiwCl+iVK3r4MQZOnCcOvi21i3WnMTlWVWXrjIc1vko/GXqfXb3snO2tgms08n
968RP9UCi/5g6t16TjxSpyqywbYQP4u1qTgtlgF31LYw/cxnPVEOcFfWVeISYGxG7bf378vZu080
zaJrXJbCk98ly2EmHErXgrgqGoR1Ux44k61fuPy/ZTDHyy377l+hJ0vLnKPQ8fWrWM49pQX3D1IX
tqYzzc2n2ViyvubPxlSustwV2dYaXPpj5djEH2GsVlnQarGHCrgPS2LHaKisiH2Dri9mrbM+9olQ
IsCzbnkz9nMkOTEOYPKHJnLVfVN4MYBXd3Ttq8jQ03qTCOFEgR1FSb2pssb7Eo51IvxChMSZdcoE
Wz+Mx2k3z/3EoZ5chOi6iOMJ6aHHtxjW0AQCtxDKlG2LEEUVdyrC1pKIEQGJmnKcDjSd9EfgkJoN
SNltvbUm8wRUSGnm7hpzY3Q9WfX8JKs5papWwmbwR7cBHevi943WQH7Dbp/Jqe5WCRaLkiYGhAf+
larLfZ1QK8qwfSYjn8yBQg8aYMWfBd5GfVfCiiw3rUZZjSgB8kfXYkBs47d6W7vbXJuymI5MtbhQ
YmnY20GmDmnTipfvXdG30y5DcNmgPKRddWiNNo8Au8ooWg1mTebaiL2F3LpOYthzvUQC7EmhaVVt
YmVPRpSM1lPmtvODbsmJfIp8hCrJuUtpNnEPsJYEE40EqASq8otOsQEzkDE0N1Wj1J8sq4UArDti
X0/I/iEVJ3W1yiWg7pLSRYa+fWqUvTKwXyIVrJ+Bo4eW5qfR5E3QSEPXAZVspMMh18GO+8nQtjiY
E7MLNDejXB11NJS3eW9n4B3D0LlObUd4vhnO+rgF1Km+6FGRTn5nZcZtEk0xpPSYtf6Kwk9qrJxO
b/WVPcZ5c91gKdI3BbL+AhpN3xw8I0Rfh4N1xkffL2GphLY6zW5wYXHc6U6pPANZGz4RHIJp15F0
DcAilPbXiRn7arulvBNaWR/cYi5oP6tS9znpqPYmG1L5UTWBaIA4EHLvVC4ODzQ2GrDZqOo6j7e1
GBOmeOTeql3rKTsJOn783LtuZ/nppBuzD/cBYjBA0yIN8kE1fo4lAF9o80a6HRSh/Kxgzps+1ppU
bsDGMmPVMp8+sFjm3nou5+LFKspcgS1NsWRFQTD+kqa1ewVNoPgB5DG5l9o4pHdh5JgvWYJRF8kN
eBkfLmWsBtjoQ8GMKVDqFl5nNCQtt3l7BfK3BcxuTckLeaugcHkfwup+1OFWB2AjmpyMrkR8t0A4
Vn6Wl4QWh049fOlwxNe7pnOLbO2kkfUCHJrYdIBWob6ijWTcZSQgWjQ68f/G6GmUNXF9c+vH5sRL
CZi56Ndm5tXq2hEOiHFdmb27LMoV11dCfkiCNSnycx7awgKftO+Cow5WWGP4GglVUVY6ibrEpbqZ
+ZKg5icV0alnIJBxmmTBiAZFrNFKae6VRySbGiSey4au9BTbWLXtnNwTggY2CAJzRfpliNVghV28
JDAyJdLWMxNgg0ldGrSjRF9Ts7ahl5PD23iDr0cpKSK9otNAHuOkJ1RDzco6kK41pDe2rkhrlczC
w32txBD3FO8XELU1YhFwdCk/6VIlHgPkZpVuJ0/wduoq+WnIvocw2wlp98Jv9KTP4RCyKND9DjuE
XZ5RPoyjaz0qsWz0TZPPhD+DQZDaYvZOYKL2bUO4JRrciQWHCoWPSl950Kwqk9vRFpjhaYXZ874Y
2lJLg6KRHprf3gLkTfbBqIRa+xWZXDkqD6oiZxvCHMAKJX+qRsINYdAvedbx6n+WDT47wuDMYGiT
8pbal/dosRR9tHShUE4jTmhNRmS+T5s8JY1GJiwsSrMSjaM/TbGW8sckDj05YVkzo/JKKS/sEd8I
Ql20HnSWcAtQoEdAYxx/6SLEjUM5emYA0uCR21UgbgpJ0BRqHgAFY2NaiiYgFPE7XyWI9qkChwxB
ru9BrV7Vffv06wv/R07e/zOb7rshb/8PenXZSPy22XkTPLJ7JSo3+d2d++sv/O3OVRztL+gaVCAo
8y/Mr3+bcxVnSWIjhAn5k60i+Fm2RP9256p/kXqzYMjYKuGYWBoZ/3Lnau5f6AHY1yAs8kAnwFf5
A3fushv6r90S9WJsNVRsf0El+RGnG/3ZFTDc3NhZl8Mgl2TPpNommetdVVNiwuvQverGGQblBxDn
7s6mvHJJEXB8APj3L6AmtbA6lnbp8SzWUxIc2Kk666isso1o8OWZcaktfdI/qqn8PRIWOXaHwE6W
rsvxSFYjFq69tNeFpjWBWs9WEJdEiv/26O//vnf/PbJ3GYV7SrEBoSqmRmwAx6PEbk5SbW+aa1jf
6h0pC/Cim6qK0MarHSQXHdcJ8XWlcmuPvfUyjJWeXKjDLbfs+KECAwQoRTuX8iYl+eOf4DnUOVIa
AetJNO26tlv7Jp9CD1lnW7BIWqTdq6jU379umvRvhkUngFKQRhLFaH7CybB6QUCBKiw+7HVK0kKc
xCoqh9zoVnOs196aEpOIrjqhScC9HpomP1T5MPtenVV3UaeYT/UMh8/HXGhdlzW+Zl8d7OY1SzqP
LyURCqS8Cs84NNosEkj0M26dcS7JGfAMkKtAbMLZXk1TGXk+v1TrtsKNzY8qiolxm1ij7vjCSRPz
exq3rNVurZQSrL4Mn2IjST/xsNIPDiySr27WZMNmgsbQ7YpUM0FnN579gX1g8mV2Rst+6KyYxDIz
G3PD96ypSXdur9ifI2sKzVsjhxP7lFFh3ppVOg8bt8w0faXZMwVltSuGF0fGCX6j0fTq27DP9cfI
dsp2NSVO+sRHqedQRgIKWnIZk4FTUe6c1xQz+1e7SbVvYMxVlCQF6VLVkBDFFo6eTdioqXb2qlEH
DRa5Njg3bj+3hKY43HYfrysAkp7SUgTMJc8JOmZSGJuSmJtq8XUoTTDAsy4CJGV67RcVtYcANEp0
VYrZbdZ2URjpik0LUVyuI6iI9BPbEegT1q0bJ+PHqI6k50NXmT3qPbN77UgYByuhJe63Ih+tbGW6
Ft9zPdFM6o1aulWTLNT8yZ6ncWXzovTIDeofCl7NxxmYHWb2MZXeCths8bPxoEoh4AGa7nM7h/tS
DF+rNJnwj6UV0WnCtUgkNd2x+RZ2YbGalVbbCUUOzjo0u+Qh7xyAK63tfRIg135IcrLBjyig233H
nY1POeeELcrgbuuYinsosskZDqnimZ8pzuck7RjwhZNWN/clbLiZ5BZDvxkh/YT+PGvew4C8VQQk
AUNx0cZI3xAfnhQBDol2TdERhZgsVZPkNteUt+iScWybxVhSY6n6ZZ+nK/FznQ3xQ51nubJOzNrr
dxG53skq55C0dlN3TJ8LEuoyMs0TJ7P3fR8L0kbmxiz3o5mG8zUInbQIar3wPiSO1xD2pnhFyukp
m7ftKJRhpU+ErCH1KIHp0DmbIdHECI52psyjr+Yw2SbRBnmKAT2sXXvV4f31CQ8hWcCpcOUZ3awW
69oaumqlF7Zi3KWGJJ1kKolGxQPUVrepWVK7SYpw/jD1U/XZ7Wb9W9RVieWPjRI+TJDO7kD3ODZk
yzp6anqHOZ5Krf3B2aO89xJ0aitisNIHAKBdRB+GBGeCIYq03eD2sJ5NRS2+CH0sf3plx37aa/Lh
Sws54KsWqdTFsELE5JZIEoH9lmKPykHOtsK7IReT6uueSnSF6kQ9IXN5NWo+a3nuIkAZ2WSLKuM9
0ZzUgwtvxV2gD6X2Ehahka20so+Yg4VVFSt2hTqnodTIfJvUHTyb/QSa1G4UdcQn0PNgkCFo+gZe
AOd1XaIrXA2JN39uFJuT0ZB35asVVQT9kZxRpZuS/AmbhUzRjU016ATB9KkrdIwHBlJoEhQnNsGc
m0DMKCQ93hl1m7YrIysGN7AJjy+2/WDUHLkkNcsVTo1c3c71KHJgRB6lgUlr4iVfq4xZBmCdsrgM
7vg69kJxgowqiLpWx5or6xxDmX32DVG0blJhyGAcpBrvzTDJrFUtU6MMZOaWr25k0plj9sbEVsc6
nWVRzXf2RP1klbtD+M2D/GVueN36zzniro8NLIeQNwJ8lz9aTpvSANDlEj9Wa2QDmapwCZ6aDCfw
hMg8aoKl9ZEjROfsyspIUe/Y7lDtJT1gezVmwn6iiWARgqmWAKNDu80upbQunYnfP6W0X5YYXQiN
i4IBzdjxN82tWIH6MrfWStNbD5yJKi209umc1x+AIl/K4j43Gn0CLKnQVwhoPdmhYDKeK7tNrXXC
eeFe6sVMw05xN4ORmzdxumTe/SdR5sxW5USNTLLAUnSFXk2pkgPEG3WfEOUsWEKI9Zyj/iF2kzL2
Y6t3QJgLb+4pAiA5W0H8SOU6VSa1fNI7VwmDbmDirzuPnI6goZkwkZnbmjdqX7YWCUsGkVIKaefy
xvAQPiKaVQiTNaeI1L6SL98lVN5Jn2e5DoC1KNKR9bMrRhh1/JQQs/ZJp0TuOgdVFK3Mlo7XVzPG
bsX2IPPsA3sl3AVNWqhtgIKOisA064q1aVit/yU5/b9xDBp+YGIWP/7j5rVu/2PTl99fO4QJ/z/A
ixY5/n9OtTcHolWCbFJ8fy0TZuSPXzHbV9//1/9g1/1vZpFh/QWxB58ajjWC635lV//NLCKFEWEm
9oXFpnx8KjL0v2AvLhT6RSWKFYzTzL9ORYb21yJbpitLhxHTMVPgD05FiP6P3ns8y5y7OI7Q44Va
RLeAH35cRV+W0gTXueZl+yE0nzvD7u/rBO5Oj3pnZzdsfQbp8JUhROzgzuO9nouKRVx1ViN+c0Gh
Nep9JKjXvSrMraogC/QyY76vbHPcjQQpkio06uYW9WVgdOp0QKeibpLC7kB6QS9sOxRhOuK4oM6y
at2X4BU8W3F81NUHMeVdYOhNZW2MuFNu5ew8Kz1+Jtr6yqYb7PRnSFDsnd5p5UumTNp91RvKA8m5
4r6Xibqn+1Fc8xWnE1KV02CsqODEL1oRt1+gb8TDLTm1qdi2bn8TjtXaQaGVesOPhu8NFDvnQ0SF
Kki0mdoChDC7GArfkFPhm+KLnnzS++TRjp3r2BJXel5sram9MuOr7DXUdOjE471Vla+h3Xwp5+Yr
y9CeI9M6d7wDmX3XlTNuElnfO5F9r0XlPVFvnW8Z806G2seREDnFrrd2uJbOfemmj7GoH0sHt6Fe
OrfUV9dRohHMqq3Rmh2yfLyX7qc0cQKDfGOKjVt3JGuyHa8H2eBO72uYA8qXprN7CkrFQ9dGj94k
hO9Y6ZdubD6ABHohL+k6zpwD8cyfs2p+kW1+FXK6mKqWVAJ9HfXOhsyJhykSG3y5RLxFlIed6nNL
OMwIqcdS2HwMFanEmCKk+tnIr6PmByG5QdWk1wRDftCrtPLrIjo4lbcZSXRbuZF+4IzJL0ncm1hj
B8wyzl7XtxXvthZi17Tund4wImSWmWSzXeSmV3NqrYgNDrr0zkugCWp3fWStGxG+0rX8XjpzoHQP
ip7epXG2nuYDClIiqHaWfs/iHShiM8+fh/KKOMvnWJuX9BwRDJPyWKj6a13pFO/vTILJOWuIrefl
21ZRS19xuk9KrmzYmGzaqHqywo+VsTXN/IPQQpzf47bX062irNI4uU+U6Ipd9VaQROihATQ66xb2
+K1eupumep7bl7Dsr3CUc9LCqldYO+R66yqyb6Zh3juF+SUR0X0cZttRze8mhRKwWTFSA9+rIXQ4
MvIrJfvSDtqe2urOqqmGq9NqnJidcPH9wd02un7DhzG6pftF8HL8xdJfmUGHWbQbbVA/ZzrR0h+0
mOfUEPsSNoR2yp9UCR/UTD6Wg0EhNN5GWeOro3HllJ9KpaGcblsHusRrt+6uDent6dM8Jb0VtF0N
auimBenhZv1GaB/ArL5oqbMx5Y1r3PTWAa4guX/OtPWm8RoQ5UHYYFvSvRrlG2Ox1FLXdEpjqyfd
um2jL15OcqFVspfO5aOzvHyx633Uhl3TfzCbHwUkMiPdkAIblFa6GTtQlPDBpHtli2bjqu21wYbT
rr2bClGQT0G2KlcyHf0K/DthbGyCHarZ7GaN4s5SxKfcsXaTHj7RZVi3dX2tZMW80hQOPbV1UOyH
gcxYp9S3lRdd6bSX5LwtC7GeymHXWu3air9MpnXfdi3udQKP5ag+h81wC0L4harZN82F8V8nkj6A
qPyhW4/NjWVXCdccbbu2lkRr7sxoD6HTHJTnliNJr+tY3dPRxb3nPameem94YpUTcuorbM1XAtWs
b2v5ZtS+Tu5E2WMOIs/ZzGLbMH1pfEAoGJ51lcaTEOFPKgcrT51D+n7ZAcX2FdGSjk845qEuy+81
bAEW9JDkl97aqZwBBad6O5aPdu7KIHe1YY3yJVllde69uGXdsvLXX7wwFtdmnNY3osubVeuoB6pH
d2yvr8G20hiSCp5pZXDv+pC3FdFdvDUTkkpBsoRafm17Modv2qcHyLIPls0JqtI0JoezK/irfm3D
9Ok0/XNWzo+dlb/21XDbQog7NLGgH9GV6s7KtOG6q3V4MoS43Jp8eT5YRavfy8nQbnX1ExAOqw3z
gDCWQKYcvJKnOLITTLJRztxttK2bOJvWu5Fe8prn9LOyupj34EsyP2p3eFIeuqKtt+lUgUqf11le
b3MEiYdyq2SudZfife/GjHjBpX7TitBC8CsPXq56O+BI5Gk11bqJkhfW/HxVTI86kZhEP20ppB30
1P3UxMNTZYaKHwvnSSRNGEgeVkYma9A3/XVR3icFjDg9Cc0VJ7lh1RbjftCr73IYvs298TEWw6FM
ZbMKIzIES/WOuFDyxDT1U23X4WstnOWcTM5Ywtsx7ksI38RMtVFcrqpcp1ZFewTaM1rxruQFkb3A
sUCHSS0EzVrtf7N3Zrtxo1mef5VC38zN0OC+XEwDTQYjFItCuyXrhpBkidvHfedgHqieo15sfrSd
lZbstMYNNNAFDCrhLKekoLh93znnv5k+is5b2RzbraQl4dZWxtNkfrDU6G6Y+C4VhDbZZJntgiXN
KwYun2UcHLIe12Vp3jh5NazSUJtAgueQllgc85JYCKcKMaQi36uf7+ROe5GmqnYZNKD9S7DfMKiy
YYUDvnSjfmAgfUhFcK3MwX06BEv04LHPnbtBHx4GRz1HorLW9PZzNG4r9TIsiH6NHOnQsildD4wP
EKbK0kozenk3RHTUaiHHm6EwCVEuCXSUEgkYNO2KlTQOGsu3uNJEOLLlV7HXY6pb93O10RujWgfL
FRPAFZ7qiGBdCKU7bSObd3pqP+YVrmhEWASHLIk0FypzeIij9DQ22b97OwSjDcCDJb3qn3WptRic
8TTQoporURq2mzpxu7Pa6HNu4k/spPMBB5qAvL+YUBAl67d5YKSHqDHTY8ZAaRPrSrsGdU5duWlt
whlL9HP1iZrVdNcKV9m2qJZmEC/THj3sJZvNYOYboUkMCLq7cvxUxfohNErJy5zgXGOi5Wm44FFe
GKxT9rXUOmeNqLcjy4gmDyd1A4F+bGuXMJNjmD46BRhZE4WdrxrT0R6qKyS6hG9KRP/KqXSR5kHo
a2V2Dby2mwCs7Ciovb7qo3Wp5VfVGB3mPKGdllrBjKQud9j42/u8Ja3HayXNOpa49p5CJhXnxI2y
ei7ZRGQWOfq6IGT7Aidarpq2K2Xjwg4neztE5V0rSeFai0/IOJIuZ0ynbzDYn5aev0xk9rShQxsR
Bv4ouOND1WabKhPNJqq027y0LL9vpJf/mRWOpki9xqhHs4gpbLcTptQAgmDCRC5uGXPwWKNYHMvp
VK3Vx7hhttirnzsKTdQdzAG/QWL/Fa1X+ZxftfXzc0vv9a/QcJn0tH/dcH36x9+z5/xVr7X8wDd/
WB0XWDRJeEe8SbzXlQ+I+uDJIOGl51q6pj8QqAWM+gNxUj/AzuKNRYfNcB8p6m+0Vl+zJv4cqVho
rBdns0XWStvHcOUNOlFitGnA5TDdgqAkaaMlFPDnc6pHbDkhg/6eoJ9xqZPDqpHiAxz/zNjAB5/P
rBkcfWtaEzQqLDOkaqNqeYXaIZlb7LPUDHaRleXZp0ntNctbMrlvIUNYn+winWNSjdPi1tbw93Q7
jMeV0sVPXbIGr4PlYN+TQ1kQmhrUtk7oOByuvApJLJgmPiQK+v5GMUMQqlBUkVbSAdeJ9JKKTs9q
T+8jBQszGag8hUQgJYsnEs5I2LHKoSLZ3qDBMTrYQdJp66rJo0Mrd9JwKgYmLqtZMARbW2JKsqXN
sZtzQ45NfQs/JNJyJhW1McFYASd7sFsZCZAdmVqI5TmNQeQrlpQKYI3UgJaAJVOkbpIBL75D1LVt
AFaOshaniKEzHqAf2fI1lYaBtDQl4lvr3diIpTzaJ3VSkEmv2VV/P41Mim/qdBgVr6zHbMphJAXZ
wlVhKL9yHOw6Mg/yljYdCSNWowtnDpz7EelmuaVZ7KPTEWdSU7gDWjmmdpohTYGB/RVSX9VL+DAM
VvEAKbHixoahalZBSOuzrmloVTzDigFWgcRyV9ZhRjeG+xqLU2BZBclErjrj2Nm/yKS4GpFPcnKn
QofKyyi6kXDgN6HzkgLiEOqsZcjmXSLnR609iAodfE+zWwXpExGohKwbJC+pEK3aVs9OCMWt45eq
0yXAGD3MN3Ns1ZFnENN+E8hl+4AiG/gjEnK+YupMOSIHidhXiHOTLaSpOju10HyyD+WWcYddVa2d
oGY0y10+ZEp40kTqFHjFrENB6RxxMZBcsWp1p7oouy4RrhlRfLvNYCoX7D7ttlX7wa+IJ75Ry8G5
a+WsfExMgmrr0rqVQ8Zx+Bxp+kWh1dmTCjUHOEHrdDz18FW506oYQfWY6OKulEf5qgrxpsr70vmE
+jk8DUMIQyujpL30KsMpYM50+XqIpSut7GeIbYXYT7FgFKFPRns/GGN5IaJBv1f1Ohk9NcLh0V3E
aStFzNraHmwFYhubYzao8T7NZWlNY+hpRJduobohHG4qYJuRKpq3+YXmsfDbXqU3muVrJuGNb3eq
eSBlk4/Q1foytPPL/gtbS+jjC1ni9X6aCtUvcoo8Xo6UJCf4aVdN1hSF54xGQqCEWpVAYWmSmb7I
U9mklxbEc6fkJKW7ygAQ2cex4mgrux5apqpO0KRHIStj4mtmGWV3PAfJ8HlxznO8rBkCFLl9JqpV
ZoQLtpc0E7d3Gi1yzgsSaLw+mslizWeMkY/zGDQkp091bJ05lC6mr7YgaG4xp9FLCj+oh/Zjlpe9
2TvngFj1o62krbVkC1gR4V6t2vJJcXHjSBh5bBIVGpqX1YQX3DkOCmG/BteTgcXbuVwVk56o583Q
RsTzJgpdrxzK6t2g9DWooqJRKapDSRJTWieptY70Is4fsiZK6x0xq0VyIpUkOPtkpATZGllyqBEm
7wxRf6uZlT3S2vaF6mldmESHqrQhmwVj3cytWweVKZ6tIVeTc72synLdakVdyyczSUnzFRVBK3lO
ValiX+dEHuSrhjle6Gp9D7/suy3uJ+Prt4xSVKkQvEj3Ip8SDvhbknSEYQw6oS5wyechci+3kPkC
ZNbt03/iOJgwocJAkwSB4PUs0IB3NltaD8yXKdVjGQ3To1JH7xlSvgbtyb/lbGARLQkf8EFwd359
lBkzTmHCyiTLy9FOcLeK6YxEfkktO7pVmTanU8BL8etTezM5/3pUaAImIhNoJj8Y+4khd2zu0JL1
AbO8lUYN5FcOW1+35sQntSfeQFGRUlShTuWDZGkkwCMP+/jr32MZp35fEywnD/cXfcjCaCFb9fXJ
E+9hES5GEEiYh0wEkvDAVsu81J7q7a+P9ONDA8l80bvjGPcl2vP1kWzWzbhQZolkj9y5NuZAWYOR
v6fw+vF8IO+TFQ3/Ai0Uo+zXR8mtLOnnhrAW0+F9aBy1WUVhHhymdix/+y1grI6BMbgH2g4MB14f
ap4MyIlmHrgG9OK9DY8wGtT3TBN+cj547C1hAeg7F1+D1wcRpiHTwyUOhX1A8RPqAYOSwG7P1VS0
76m0f3KLgHJ4FlE/QUx6K/JMILD3Ifrtxa3jTpJ7xgFhGr/zHPzsjKhDETkgWmXO/+aMSqPSpFiH
rzBrSRG5cte16T7tAcTcvMDJcfXbj50JFWfR0S96eu0NQmXiA72EbDA7MZturdaYIWK28F4K4Wv8
kLqagprYNfARfckIeWtuZaHfwiRPdwDxGJ41PYNEs+PlBvfvdkUuf/71Sf3kcLQFQDFfcrd0m5bh
e5DEam0tLhvTYigtxbcjvf1eEo66rzunOGrTpL9jwvnjEokPFJM2TIRZjdGmvD5eODOeqpqJyboT
ma5owwekBszve+U4mTU4ep+9c8QfnxKOiMXjwkzDAfWtvWoYh1oMkGnBVS2K9WxVjDy4DowP0/f8
9n96csuigYkjUvG3DjGGnjc9glTLpfoe12k6DGvTULtrywZWCpUkvrGaAaL1r2/hz06Qh5+3YDGl
QUL8+pLWpghZQTrLRQTVb6Qybny1TKt1U9Lv//pQP77WGE2zuvPnQmp866HE9C8PKHoDVwEY28cS
FJq+avp3aGhvn8llJ0GAjQMH/+JNeLvytnaTjlbGMy/66DGtUwk/qCz320n0Zxk4zPrXZ/XT41mY
yOsYhy0L8OsLmAShmOwEuM6xMBqMdLQlHdLiu55lpXOZb2XvXMYfnxNqA5BTxMNs3MpbQVrczdIi
5bVdBUkNmJdJ6a1GVnqtE5G5qx0HQGcyq+E9SdhPj8uqIi/niXHFmxNtx16ppy5lCxgy/VqUk+Ll
wiku8tponyZcaa6kApHJr6/uj8+MSrw7UfJ45y0WGW8eTz12JktqCF9kNAvI0QhZe1RRD7yzOv/4
FgCwLMSLheuxoMuvbyKTzB5+quoArUXaFk+zz6xBxSZxyEr89Qn99EjcEgYuHAzzm9dH6hO5ZoyL
8rWQlQaciYmeq88NLnq9wpTy1wf78dmkNmYQQoKTTMXzg7GPGdadYkKCKAKxUQXUSKmxnoZQY5Sn
le8Ypf54q9Bg4uSjon7GWPGtG1tiFXUwSzmk/6GXPXkMmBUbhfPOKf1AetcgUassypwRum/Yhq8v
YBSVo4hyi1luMA/BqjMHkLNuUrtpZUpF7nj9ZHNNk96K7gBW6nlVyQ1aJE2KrHI98XoYi9u4npFy
lsvvGeP99CIsJQUU7cX5/M1vZ9BpBo3GWVulWXlmAKA/mcF7Vvo/voqwjHGhY7dfeNNvaUJwvYLI
7sATIkLaDgWeo+ehjHxJsZvyarLa6i5GMvCO5fGPp4bDHUQoBP44uHB+ry/8IFlBh+u17TZc1k1k
TNmqcUT0zuq2LM+vGgF00hxEJp0Ubpz9hbH0nXrREqWUSmNjuvWU109GPKWSG4uUSVRMGmG1qgPV
kI4RTB79QASs9l6O1A+vDMagUEuo1fBJWFTjr8/Smps4a82S45dZfejCmbGFXisQNvIJuHdu4/fs
qZZPfHPGi78qGVwU0Rg0vFl7Oof09ohl3q2sSM9v9KAIZpe9I9S3M/HAzjv74w+3Ef2lSeODbgCL
EhzqX5+gWmotdhim4Sot4YJOgNwcb6zf3qSWo7CiUsTj8Qcj6/VRRD30Nq6IhivStCHdoFA2Rqo3
nlKoykJZLD9XgdG/tzYs9LjXl5L1ACQLXQ4JP9SIr4+az22ALjNcYKIQHZAy3sWm8jF3LPjJzbWR
9Y863Azd6q9hvHbvHX2pPl8fHQ067hdYS8GmQzr9+uhtO7eDMsFZHyWj9iWdXNgoTDovnY3x3KwY
o1lVm1xUTTdspEZtTjrPAHr7/Os1/839pX7EBmb5NajoSMt6q75PlCJHQjZnXmLltlu2hEgwC/9N
KfWXo5AGzkIA6wqt/5tzFWk4zWXsZJ5B/qgXVxH5NnOqvHNJ3ywGmDaTHcGdJJxLMdFsv6FDQrDF
R0cdas+Zeydc54HpPLRNbAsPjmw9QSAyhmTdRBWOrUM3ifnh19fyzau5HB8buqXkoRxfEnxe31FD
DUs7mlHIgupKl+wcveoS0jmqawn8t/29jpSjsbdhrWMvdupsbcud/W7pMxmRhflotl4bAkOkXPqI
CW/SZa5pDfZ7spsvdeJ3jyuHQ/eDkcnCwMOV621M8whSXMdK2XuyZkvokpXeyQfXrBtr2PRyMra7
LkF8hjC6NqfryuEX8s2cyfzGdIRUHXUYoskAkbzvzYdaxq9rpffQBVaWGirXvVlk0UJdskqsvvJh
1D1EcZ21wgBSvp+EWst+kiqlsyaiiFQ+t6VyLuAiyHry9S7+f1Dw3wyZ1fuvQcFj8bfsIf8fzd/E
Q84q8icP88vPfcUG4WESZsGkimpime8s/cs/eZiYLrOCoKGl2sAQ5Z/YIGRLug98mVX4tsuIhhf3
Tx4mIwgbQiVjDp4u3fodsNB6w1BeeJhEBi00ZTZHHte3AWeiHxChGtgHkd62TeJDVWvHsCwei1Kd
3UgVLAowyjSI4IG9Yzi5ww3stExcoad7XAVNd5blT1apWJ5kIs3VxucQvGLKwoMOKwxOUGEHayV+
aFr1Hm0oLOW4CN1e1wsv6duHPlbR07hNmgt3bppDbsA2x8DZU/XqAe6mqp4kV05y1qSbGnWs7k7l
OrB9s/CKnVNi3rMx7F1ln5+1QCmWdapi9xQdMCXrNpXuZxoiZbQhnqq4AyLadj0lrttY/pQAYGxl
Cejcl/VV2Z076UWMZ1lxGSR7XAWqwjOC1QKDpswmNmp6rJ21o2/FlbhKViiwkUm/VDeafAmRSnaz
kChiV0vZj+eDWIu1cQuLG+VMdg81qrxidoI69lpSPIIrqxBtw3OkXOZXte1eV+JYSB+BHVAizy40
h9CVtMKbXaGWpxUantoGcPMaadwEYbywuNwI3vpWjAc8BU/M7qKQ8FVYV521R8YrcgHdH4XMhiyv
ViUgw+vupifpXrqfnuQv/5a//Hv5M3poX77+GT2oT+2L+vTH//qX5AFUeKM/9S/6k8GaBKdCZf2a
MFFdB9Pa2VTpQbUSV3dSFyGtq3XoE3aizO7FER2JzOhPLT5B25vxyKaRvhMPuub18MfSa0yQL0d5
m7Y+aKqreMU2mv0xWw3hxqnx8DtDCKMY6yFaod02i7O68kaED5qH3R6fZSkb/lxCeYszuz6xAFdm
0Do3I5rEzY11JPk4qH0aPRsKEPoMDROXXcVPL2YuV6M31m7nuM597+lnbu3zffZDofv55Fr3m6w+
SUoAvzOIjW40+Zq8CTvPsjxzXCPpmc45zyjwKpwu2pV+XQyufj2dR48BTKvmPIv3FlohXBz2AamB
J1Gne3azJN9dhtJT2Jxl5kHdim4dbvjxIvo4jpejdm/ku3NTXifSHY9qqLPIE9qkhIhjBjYQEEF7
KtYkopBNg5G+Ja26fpumq6nwYn1fw2HVxvOoO9H6jTzDuVlVkp9zwrCXLdQppwiyPQlajFeGGyM4
1YLT8iBwNF/ru6I92Bf3BmNZB8VZ5DlndbuLIpKIeb+9Sb1upPOmX7x1GenXq0Q+BwkcXqLr+Hi6
Wq9sTCde1hW2rHCkH04l10BuSH3o5bo3z+sYtVUDIclrjtiYN8CRvqMdaigI19JZH/l8ooqALvSR
0Y0qu1SwE+ohzV6C+Ba1vZtOvi4dBk9vH5CW+w24uC5D0zTo6iUDTRdaLBzdqi+ERBmrQunEifai
TTwlfgxJIRibXQ0BuD3kkMXL9ODQuwYgp/xuTuuX5/IDlWyMacVH+IHVZVa9pGjewwnx3uhblCOX
MxVDVGJeP7ulzQJzBjkxaeST/HMMfY5yFwmXl8e4abSOBzmOv9ufz6Ax8KtxRxN33CorRIzYSyvW
fRpMXmQ9O4N02yZrYZyIcjtp+8XQXZSuHV5Hyi2KEs50k8vrNP+Yyx9l4Zc4Vx/th0Wy1yAysjAv
mHeD2GsqzCvbp0t383UnzuXpGgaAXq778NCdWrcD66HiFhfZhSPjtOdiby19+T/5WXfanH75z/y3
r1+RWV51l7VqXha0rvj2j9F4zXNxioV+M2xZGOf9fDsNgBRuCvAMZrciEwFe0nmlH+GKKdMjjz3e
qtL42IgMZPpoTIIn6VaSfcJX4453qsJ/W4ZJCqlDyI9KDndUurRqyQvDbVhKtIQ53NRtkyCmNyxC
6iGGTjvsvaJyWxs3mR8M/mCvkBC6ydzFLNbmXSOzrlLSlZdcVRRSeceDgSlZyLV5tN2AI6+czJ0d
FZIpds+1sykaV3QumLZT3onBXItVjl2HVbp95DoP5iF57AavShtPr06j4miGHwu2xwDgLD+hYrQs
XBPW87GEd657xuyN6l1OzGpLexD2Epju6Mc27w6sBVud/SlVz1vL5u+44lYPjKn8fGfw0sbtrW6M
foknotMaa9VCG1AEazGUL6EhvBKDY5WJStIVroMRZareBEr6yMb+KRGgEaM0osuMcbxIV3WHnxQh
AUFnerI+IZ28kAsQ+bD3Qkdz7U7xOl3ZNrnpS6LcC1MmY8BeaRIhckXtD8PLEB7sBk3DsDFNBc2v
HOFidi5pZF1FUHBdgO2VPsUXsZEjwrYdf4xnJvZ47bpK0yMFOsvGKwXyIjIsP0UljVyO8DAL/KAM
M3fo57XEEFca7+GSHtNEOYyGOLPE+DET5mc1hw+on0X5f6JK/dezRcCLlR7gV0Xofzx2fzvtGq7G
n/Un4SHffu4bQc34gDU+HqY2HrKkm9m0Pt8CzPkKqRsoZxH10Iw5tGB/WCQYHwgPIkERyddSnS4N
zrciVOVLfAwhOQwjORJctt9grH1p877rlJaMaOZRDNwwlqLXfRvqI3Xo8paIItQF4U6beCumJFhF
gUYm06wqsNuT1B+M6MpRWDJmczjpQdBhPcFWN6CsG7MynYyhuc1nufUawy68L1f0tzqcf7VnZynt
iShjXmwzqrERV4Ie/nUv878v/Sv/8qO/+j9/u31u2uc6/9sVVJpXj9VPP/KfbQ7UExmrDWycNaA8
5Y8njAaIJ0tZGm/WI+Se37U52gcc6RyMK/kpWuRlGPhHm6N+AAkHCAH5xB4PVsjvPGFfkcvvHrGf
XYvve39Uglotslrxwiww3NowTkKkKj7uovNJ3MYY9Qx9tMEb/dQQ0kWi9x9ZP1ddyEJp6MhEtCh1
6w7icm0cuz51LabBndMcUxSa97Y9Bl4v6cSxMIx2EU6om340b7UaFnyMeB7icay4dj3pZzIMaz+J
5xdhhJ8wcMrX02wPB0kE7FJ4v8siuxxKdqAMTuRF106Ia/pC35YKhgJOy3o8DaiDHScCgXNitrge
d4/LWgWwjUYFvmEXj5sJgqIrLAwNCSJdFyMWYjn7fWbra6dHr5ZE5bkeUw4b5EW6eJddF7r2ENXx
Mc/MSzmCx2fIBOdUNuyuJDoW8KDnIv6I790FTPUD87nTKFY3ECdnP0ubDqWbDa3aQMtsJ+XsGWpC
ZKblbHS5U/28kU/hYL9A6EMiFkK3Rph3yLr5MM2IuTWdGRcq6w7llvzcROKhCcxjGI0NrSAqOE2X
UghctbHGtazxksbeQlbHMR/XNmws2DiVnqqqSfdaGaZekDtXaSC2hYPsQw3nTdYW43PdVC+A3o0X
GeEyNp22rYL8IiX1KLcfymDcBsj+AxX1tJcw/gaHdvwhsM7yWLx0U83MuOxaMoMzGIBWXZ6ZM7Bx
JyiakkSgfotkipQmbJutOsm4mdWSfsxrGhmGPTU2FZQ6XaOzMcvjSdEo1tWgPFqkJXhd1MS7KY6u
olCdC7wXstI1sDDGGCpwO/zlbuN4vskiC4czMqgwng78Kh+L8wna2aGth+F8Xui+vTRIOwTsn5om
cjYZWWy2JZ76XKvWEMUwi1MDXzd6a2cbc7KqkSHtG2U6WAjMNlI/3iCjQhWRMr721JKGS+3cArZ6
qYoTx8rO0qS5ZpTkt3FLF9DBlX+BoLhGBuQlGglK+EG6Tad5XR75fRm7UVhuCxrWerqHze+mXUWP
YHoNnPk2VzY1sFKflfsqVL1c/tRTijnJ6Bt15ksBuY4QcwkGJMbG4OWA0GeLjVWfy9G4GRalJOSt
Y9rZrjDhJ2gf9dg4zZFzBrZM+ywpZ5Zuqy5Zfr6MQx3eO5v65vf3hL80Y1p2lqeiZAENo7b59y/8
9/C5WHS8r/7if5HuXnTP9XT53HSi/WMbXb7z//WL3zb+66l8/l//9gSPtF0+LUTo/H1NwAjpr1f/
/8g/QyJ8fvP9X5d25YNlM6JkjQavYddX/rm0KyzfrN9AHdQolAnLRP5b8aCrH0yYOPjUYL6EbHIh
aH1b2vmSDvq0fBAgBgT13/NXohj6HhUAEVVJXF7wcnAQhGFvprqqg3iV0WbiBkEhP8bE9Z7rYzEu
pie0KjLT3aYWxTag7r7pLayBlmiPm6AqD5UmM27ACcRpUS/yPUk29Tw4g+3qPdbTY633lNS67YNS
2Ux/nNxLxv4pk1FOhqJf9dJ0EZSi31haJvyxcyJvVot0K8y58wBFUdqFyHXxZ7mvRvtTOfDaYbOw
n8bgRjYjrGHaKdoEVb1X7ExadIE3pal0R2g4zwGOHVUxIx6mZcK5Obutpr73m2qydip5SxtNbSdf
yRQyHaTGdltlbJ+w7bjkV8lOe2xPh2Ko0X+yiOZo0sDbJvUsnO14nSlMwfJmRuLlxNXi/tavAgkb
gXRo9y1ub+sp7HJ/ts153Q516JeF9rnQZxooxuRuamCEYUf9dYJHgxaWn4NUutXxv+NKx8aLhOLT
HuPoOkhr/YQYiBOnYAWRUqfyyqycd3Nv519ZRL9Vn10XGf+8VZp8/x7++1++rq++a/NcHB+y5+bt
R/03fKeXkvyvX2q3aPAHkJ5b6eS5nv/x9xCroiVn/M8+Yfn5by+588GEZQbN8UuIl7awY792CAr1
G34hGq8xceO8ufzMHy+58UEFD6TaU4E6qOFZGf58ycF1oAxDLFFBX5lg/7G0nX+ty1gVuewsit/+
/r3lF5jXm7d8wWsW0JhVCKSIpeU1djN2bPNZrycoQaBJu9gEoA8IMmGfKvIsGGCgCP2EuVKYurMR
WgbFFhJHL6vCsXBbyoZknRBYM6900MEHAmqUm4YqJ1kFGIQbuPbWdeKP82CF0Obx0PRHu0Wma6ii
srcYZSHYUvsRf38CMODvj2bQ1EdDHvNg5TST/CIrYhD8KFwEv+sRiIIsSeKjZDQLcdSkCvEQClu6
G0B/3llqK+NBwqL6ka45vq1JnGaY2zkKfquYMw5DZHJ6RkpiazGP2TYQZTf4gYG3BwuCqpwocY9S
pModeWdPeM2etg7ZCptMbeq93Q+ahNhPEO1gdfU+1oVzJWeOchpPyFBp6vnYJQztOHRBcownRNiY
F/YlsxGtz4DDOrSGbSqrPr99eheEYb0XWSFJbmVODcaa6QCTWJ4h+kJbRhnCHCehBiUx6aWJ8izY
C53rvqpSyZEZucROvNIGUdt+1Tdwr2e9kYMD1LG49yZDxhS3koWDvUyNv5RVYgE2YNzNlLG10PJG
qYFmuh0MWJe9CE+lpDHvpTqzcQm28v6pSGXriay3efJIga72reGMAnPm2MLcKbEdV7OzqEJEGUQ3
lqQxKx2sfLRWvZwiYrSz9ghWDBSg2v0oPAsTL2x37XboETwq6sFMy+BeJRp4cuM8Vj+qtcTgOilL
EL1J1CcZAsna4+JTHM5EdeO5lOnxDVRDUTEBscubxMrCxzwykRp3QQGzpsqy+TazayVkzlZmWH9P
BIRxaFnGayvFe8tFUWacz33McK0oLVPFmEfg2sB2ogZ70+xU4JKiwNTPDkxln6ChCt2yjtEvl0nC
xC82o/aqn/VFfmJ1DOcnJ9lizlQkW4RO3aNIsuFomXP6iGluexxNE71k1ofKYSaQTHU7wwyuWqcO
F6PVpgFWCJK8x3xTxNpKwTH2jtTdKfelDA9lz0bSGQbFfD5Z3MSVlg7WfROCnnsz/rqzp+cZbDaE
V9GV5Cxmtl082U9x0ku3NquF5iLRlh74laaL3FIDPAWm2qbVxx9K8jAdTvdlkJakMsJ6GD1NCuRk
VYg6xHEvhIBgVLhnuCng6LU6RFmPI/GM0ZEhUVTuapUsca/C0DRbidRKqiN74shkGxLeZ5nmLPXI
kp/P09TJb+NRqE9OkNXP+aBVip+UGZdtSi8a0vjuMkMZ7tCSpZcalsbTpm+wOfWaMSqHTdGnNs5X
WBhfBj30ENRUSsNAzBgZeY3KZGaAB3bteEkut6Ahthgu8OFySBFtgamsFkaM1pW3UtPOT1FjATvh
IYWLLcy/EghKm8NrVDiwZfA41Hct/FF1ZVeEGwxlqn9S2n7WVk1cY1tARohleDWGsX6MMSIYWITV
PQYPqXPRNJpKeHKJXs6rA+Ib3H60tAoKZ5e7AkfKS5kljLsSoP4fe/R0GDOlAVPaaUJEVI9tNR14
W7HHc6xyfJ6lQVzAE5sEDaPUmis6WvNgFR0Qy6BWUsV4Nh2e2CXwdMUigQ4D8LTcS85c1B6vAFIf
QjCJq5BQdd82hQpG7hgxA9J2ovdxSyKSiwMM8slAhaSNhieNi89qwqgnO2ZhnT8x70q4jMPQXQRE
TNBxGIVxqVoVveSYarKnYx+XYOGlsRfM7axWoD8z5pRx49TpzrLxGfasMkgkomIYQ7m5PON5YZdJ
MXlOiQVx14emdNJYYz1QEMKcorkJ1Y9ML4S1iaA76ie5FtpXkkhrx83MUhhrCT3okQcrczyzbpPy
oooD0j6thpsEshMqL5g3qAI0MDOSq7mchdih8JGkG9OR+PaI7YosWqkizpJs1tbeh44RgoGWiiP5
HVv2vTNY2B3ijGsRHGdZqLklwNyjbKbzZVE0Es53ElYyHjKA8bHLc3Frol/rTooisPaBrojWzeOm
e2qjeDjruXvVnljUMHd75yySu7z3a4nXCU++NEwxSIuid6I7ll37+6kMwc1QsWkP4BtCuVXf8Nv1
fKDds2P0ZW0CdCaF0ZZd21phdxL6apIbKwFpYj9BNnR/v3v7V5voLZfnF9Ve/I+/iwIrZ7DjVzUe
P/VtRsdMjSku/GLWWBIU/pwCq9oH0t6orjBjwgMDO6Z/1niGyZdUhnA8UH+wFL7VeIbyAZUPjru8
OXAcdPO3psBwyJbb/d3jwICQDo6jUFAuQ+q3RV4/ashQ4B+ulEBNdZ/FzFkrY2Vh+D6zmeN+786m
BeLfKcAckr01cOnDZSheANl5kYrG1ibX8/tKntmGnZl+rDBaL5mkrTOzw6qlCt7IiTCJkS9ABKeT
jA3oypJoo8Sgw3jo612VZtSPiYRfkcwOO1JwuKLppBW85WZn5/XGzObxJrCl3o1mYH988VZ8l+k5
Q2yuoKiOHgaPM3YTcYlDVVuCp1lK50ZYe16MxBucMPj4VOrNBQUKEHdHsHIANJyL+aORDjokzEg+
KOrM+IPt1ZUxw2GOgdECesCNiXEWO+bQ7LOewq10YG4V3CHk3OGwz+Lp8xDltl9Y+XUoRiSOYjhV
5bwBt0XQjeegtc6VutjlYa5ttQjBdN5o6YnpZKibNDVc1XIlUzkL6SQNmvhELWKJCU3U7f8vR+ex
3DiSRdEvQgS82ZIAPSXKlcwGIXWpkAmXCW++fg5nOx0xrSaAzGfuPZdsd9xpZKWIXejWw16RtyO4
tlYcicL2t2Pb5H+sEJqPuU7rK4ZgHxuCTiGqgznAWzMfx7tyLhzXi+vJ4V8/hAdGiutznY0n1+8B
S1ZWB2jUuuTN6m1B916YcC+nvEqLbsP/P3vpKegTLtvfBghniUd71Owp8aVy9M9vTeH+jQrZnvug
Uzsgh/5p1ak+pGv07RnrY92xB3Pcwt6NNQBIgygUVk1opYyZ8LjJmwiCXJWT9FZ7m52xuBqB+nIB
qcz00LwGgGePS6P6WHQ5HLI0iA5yHY4OkFbWygNmaAVEHZ6Yt8kUE9uml2fZWl+RYCOvDRkrl5vR
YgfJE6ziFRv260Ic0Y1Ctf2yzHLdyqwpD2Jq0nPWYKCm8hIT0QBs9nv/G1Ru7CJ8WCzjkhFf42Ke
BV7GXc1z9HR34a7fNpZ/Eco7ZXX17rOV42XjWbSobtZD3lpvc1cj2yBYp6mEsblTT6rMPaDJYXNX
S2aArbUeCEHHj+iV9SNzNSQPamBqvkFHFPF5ut2ffi7hhUTkJJxKOTVnORvt20gRTMITHJhhQd/g
1lt+/XNLc8Vq3to2a5OzxGQ63qIA6TTA/MYND7Sx4SNeZOe/3OiBXUFTZ5A6QGUyB70jSSG3NqJZ
cOLaRg+JZXZOgFAIGiRbKUiURdNWMUYmoo/iAmzNxoXocXI7vonOGeWVmDkfOm2HfAhf09+pWB6i
qk+GvNsr6aiYVAQYcKENlsbLTeA5dE7McKAPK0uhMcnaj15n+a3SumGPCyxgKrTcpqOA3egA3yrW
ASHMMIysw71+vvFyX4LOHl5WyoQ7/kx1SdTlH3basUvP+0OfD6cS2WBsqSXdu42hEJSEaF2Qx3gn
AsgVqtZp45TTtBcZcqaShddWjHl/coLvwG+C8zg25iGQBfXT0s7Xth163ilsLbvA1XU8WG2xifzV
eIKSQFLImHMSCbveimlOk1b6b75YPtdO0Ara4T4qqvSYQfItasbwKBqffYWWIU9RGlSRV8ezVwW7
Bbfavs5nmDKdkSdFmEanJk1pHP3M8h6UTo1nW3BciNxLbwpETkAMBA9FbUPpGw+5iP7pkWW5Zi48
yuLLa5HRryPTOs6PqxlMHlUWzt88HRn7hikYWYOt9IZG22Mod4/aqXzKQa/uD2JG9DE21UPejwbQ
hK55EKFXvlnBGG4N8kLIocT+PRv67toJdNK0jt47TkePA/Z/b3Lf6A1cjCIZqx6H1oCZaCNKN3Fz
J0LVuwTgJWql8Oi3I6KutPuGk4zvu0oKYT1WERyMZUC5tL4Wd7x6G5xmGK+kgG3JIEvcIeAKW7Z5
5IOLYcExi3A7IpIjkvUHNS4GCzCskbykoCYG134o5/CWRfKE7H7TjANfpXqiKG3i3jZagj3yLIbi
Stc7ehunHz4raTz24/vkiheP9rnMlyd3wJytFrrDMkQeg5V0M0flLQvQg03wdwzGghxO22Wg98n1
Mbd+xjy8LjbOc1C868x3hmQnEI75SEq9c6EsxfpeKoRGcAj7mKCSiTpclcfFn6JXnYV/QX9XMfOM
t1TP094j3YI/dqJsrCdCWRavGc8jjjQcI0zje1P84w0LD1BlCzv2Gi0fDGDDCd4qRri9SzoPXxAD
xVyncV606aNVjghyOv7ybvY2FW3Zean7qy1SaH1WN2WHsi/k1W4WeGooMKu9WBCOBVMTPmsVZt8G
oY9//FByVzV50O/dluhLhkeBvM6OVZyiOm2uK763jz53DnO/OD+CzdI263L/py1QCXeD4M2JJmoG
ZzaCBDGjdzB8wBSbAp3bUZMkdGjqsnmdEIc/LIGpHzuYuw3wAVXxGdIfw/RqeOfu/xvjoF/VTuRX
R/4RL2eVbXqQI7ci9z5sSK7HyveKDefBSaDD/1SsjWKVzfIAr4SPs2yHp7bVa9KZMi56Y/1vXecA
jpkN+3sWQ3URVscMhaN/p5zwRaWL2OIl/knrrIdwjH6oYv+Fm3O1jlmomx1IRAT1vl/9jKOIrrxY
X4q5DEAqO2OIEXnmsZFlyRDZC59FNQQPuFCt7dKtPqt4+ZCG4rNK7f446/Wz9qpDCaGJD2IwN21L
4zYthfkK/s489kVUHoalrne1N6v3qlLetuRy5qGL5gpL3CEhRK4pfcAUouM0o8TQXGkabdBOLhM0
NlMwka77FQd71e6nVdR8Ufoxj+pq0xeZicRwmHxkiYi4cgYiuafbQ18pup/IY3pNg8ZuKQuWbzmm
6rOOZLtzdTifUnwpZRzCoNiyQMtiDPPZYYi8MrGd8AmUhNi1XYVyxetEQtm1Qt6s5X6wpupPZdkg
AOHBbcapChM5tmncNbpCzljG0EAp8dprl9EPNxSWCFm9q9EzhkeZ/cZgFU2399Ko6gsU20tZmIhu
gl3fj7eyYxQp/PSWWak88hCZOrmuiC2rQk+H2mtdC+99oC2uFgndsIQjHjaZD1FjqE+AcMabgmLp
L8rgaRJ1s61k/5Ov6fSwdpYxbScml4mnw3pbiuzG1rF4DwzXe3Mq4Ka+roCKWBCobG3CppCZei35
FS9RBkxDeoyr1BiwCR+XFm7MZBdbLxopL4UR92M6/y3Yx52b0Ng5qwvARJTTJk+r/zJn3oBfIQQp
0rugmBDXYpXBC+jfI+Okf1D4STae1s/BvB7dYvkgmuCI01pQDbhJ54fk2binO7sOOP/75Gk20eYD
Yw+Kuznbm/5IZpUJbDlc7kz7IdovQo2HKhV/ct8Dywn6bWyGp2kAwpxW3cmT0claSDnCQRtPoxz3
6zo8h9pPCq/cdZPBxvU/E3l9J0zwK4w7+GPar8oIvwaVHkWpefKhehvD6l+42Ls0B4RZ87Ui6H9w
dD5t18641uO8d8L+BGQgESqDxqhecHZzXVj+Vq8WPkLYcVNW/Y5T6cfs7edTMwzeRReDmazCz8+d
gQ6tI1aME55gGpmyRSVuaGNkoHJFILqrAVtwI0z/McjMT6Pj/p0rG02gy9xDcdbxJ8nywFrpvQbH
t+ksTrE1WrhLpToVuDKrFUV27S03ooqYtJfHQMuEnEZknaLL4iJfyivzCOfAlte66VrmhzrQxW1G
Czdk0wPZRRcni6xPaxrVV++5Dxk4lk0+zfYezCJCCllP5Jg52XNVTeY3MWPlbi1y8oDN4dcRRpMw
n4XPC9UttlrIpgzTpseliJYkytHdRqvnPFYVMRDh8DSXPUsynVvfgSzRPQ6l+M2lRBc4m/lPvXYP
M7lUxybg0xnHd7PO67fI0rvJZSRUiz249m2p+KMqVKCwHKdtUOj5oQqavz4Iq8Rx2v6hXrlJHYIB
Ngxnq6T1fPTbinprVNHW1CiVGye4kg8dokvVjXf2yMU9yVr9kikWxOuy2NfIyd46m3F8ivZdDt1P
ni/9qRpKJ7HYJO+lVVztPs++oxxrF7vrLl+3ym1TotoRhJaMEL+ZKXVnb2zlbgwBQTp3oucQ2FsC
PcTj3AW7KSAyYMO1Vx0W1m+dp65+sE4vy9I++aEuEVU2TwopFSPBD7ahV2ZTyB8z+YOQiny1TCaT
ER0MNCtcb/d4sUGecHq713CkXuA4kmfhMCIKO4Z9ZmWSjpeXl7SjciNwZN27o8Xxl4fOe9rOZly5
yv9Gidx/tiQ2On0Rr44R52MU0MGThYjwQ2jvT1WhVKcNOriTcyiZ99dDGx1A69h7MEDjdopc9N6h
OhOt9zY2ZMjN4fJkl/LHd9M6Mauw2Puj/h6VtSEu4zf0iu9+QiuiZyd4lYVt7jyPMrrTHEUpMkh3
ANdqyWq+MC3zYfqVN7aoj2lqBhu7dw6W8T1WBjThcedNrn+Qtj7NlXHzmMN/Y9VmWmvn5TF0SVOp
DL6/DEbIxiOQ9SAnz3lF1IQP32vDne/0Z6CFvFy407aNtswte67/SDw8OkFTnQlizx/cFbVxFBTk
JdTQBye7fYkK2hovvZuLA/0VTml0CMfQPzCmRqnZ39fDucXZGq03x6jePKsGG+hqdjzByOalPDmy
+cO4j3GoMbYHphtMuiVN3XklAC5xqfFJ2VrdhmEkASeR0+bwM82KYrly3zCylPAQrI7yyzaOPUlv
724Z1BcjINyi7RjI9UHVP/UEvOmYASvSEhhtd7kTHWppoRmuK1vcpEZe3VgSyqGg5Oi9erworvnf
aKnyw9Iz5/VNuVwqz39rglofHGjWP6my2tfC8O2ElL76t60c/zS6S70LZhfRuw0mtnIqYvpS0lQc
20k5c5xiB02z+CAtLPrUTjV8s51kdim939weWNmEJQsaFTQ7pqt30TRjE1GFLMqEqQ6dWw37YObW
UfAbT+Zdbp+WTpGspK38FEIbe3CL89Zb8AaTNmboZx7NGHdlhBA6BVpqLv48bgfEBRuzHoMXd8gZ
fvuueJpy5Tz3TiDbuDXm6gCfj1ZqmGHoQrPaotgcbkSj6BvdeHiBIjJtyEwJzrNB+CzLh3JbhMOw
XfIZ7PaME2ZQCsq00FkCTWXZlYEvj6Ek/mEMLXmFD5rGlREU19yW8VKRMggXrztBUkDN1RrV+NGM
PIZ+jpajayoTrKT3IstmLwfelmzsidPJfM23M3G01rM7nYfahosWcGGPOM2SnvQjfsKFbGDdrNOP
GzR6TwlT4wk1xYHsmvx5EOuHY1bXbBqaB7PUYeKogjczC1DwqN7CoNqiebNyrn/cgVW7AdVZ0+PP
Xfkyl/MPgTkQg9ngvpQdvotsCTAoRFn6aRmwvO8Rf1Ns01vfe3pyZYRRJVWtFmaEHSOYOZ2ChwXV
VWwX2actw5RyOxjtmAbnGjFg3mSe4YBlU7n9mQ5ld8j8fuSE0vxurvx0K91vZGr+pN6C4Iuf50y9
KRDIr/K71+WLSJdPY2ovUZpiLvLGKm5GG8Gav5yM+q5c7YK722Uk6VI02XpaqjA4jCC03sPCYD/k
zhYrLkRiAGNJhsFeA+Rtk+aZjK2OsI55YXLRj2Z48NVQvjuDJQ41+0B+MWs9t7zc55TBPYGH7vws
gb2+hyVxWI12M465lIO5Wdlgh53JSDKrZWJ4Ou02OrUvk7mOvIXr8uBBNaSnq8WTUk11MldYNm5m
ODsRIWShPCPsUU39L1MaIEFguk5IFm0kNEQ158Z09nPH2JuNbT0uFSZgytAGyLjjQNRS85y+6lr9
U5RpLA+oEyATFiuqReHt2xU4+bBkOLCKgchFszOOrUXj+//p9MbvoP/aRlZv5y7VyRJZNJIoWcxJ
yX1Re6SWyh7ZJDbsXdr6iAobgQqN/2YzoN4uSneLHk3yGej5hVzR7NIRO7gbUJYdV7ucdpo+5NMn
Q7Ds4d63tWjPbB8po6Bo+6b1UIigfNUesFlsuIxP9B3t7ZUUnqzLroD1nbPtplyfc2ee+n6Zr7KU
y6NaKCRpQu29rfsqzu2M4afbHogB6pfNpIKdlwY84Gr8Nu3gb7owmROSCrfGQ2Y2nxZg3IOOwO8H
c2Vumrujc9OlHbi6kTgjcot8dInia4Y2baf4yWScrqdsUjGiBbfjLl6tJ+RPx7npVqJxoXfXTRTt
ceQrKr2GlSMeuL5/bPz6aq6aTHYq4cXMErfpKYkYtUSNYXNu6YE8quEPrzS9o/BwXZERkEbmB43Z
CQhS0gVezHEz7hULnH/MMGKSc17qimBeNTfZ39TnQaBB2BGHAwRqbQkS5Qh/h9F06kf32fQ0mza3
+CcElR8z9/pPJdh0une3gL+iZG2cGWdInu7SqXgG48s6CpXsu9/ixuttlpCEC3UBIkKigEHJa8Yp
IPmejbDeONVJQf42DX7IqIz+QRfaMRvZGsVqwx32MaWJ7gx5qaWt1+OD31v+3aJQnZy2ZVHtXUIB
6jfKB2RZw/KyrFafLNny4baeiOks/lmQ7FVppnupg/JSLvZGkPO3nxhHH2ReN+dZg3IftTgtwTJc
l66aDs5AjrEEi3EuouAzgLD812bKCWz7Da5g85r5Jf4VWTrWeao67EtIOEtYo9gjA+6SRVq7xlu2
ivq3Rggj3VubRvxj9v74wx3Dq5dLN5hFy/AWCxttsKE2TtDLR1OuHDkEHDndtV9MtetGWDObkjUz
g7hisJpk0aOofnySvzrkMHdk10CiBchTFps+/3KyAhhIjxk04lGu+9TxDLqCKcXxszal/utDRH5Q
+LiLUxrm7I3TUIaf1uh0GK4YaP43R20Uxo3dyp8+r+eT3WUTqmlLEDGHTDfRRd3/WcBesK+dv3rI
iKggoneTZbLFnjIXp9Bwnj12wtRJ4sKRwayNXfjFpDV5qQNslS78y31hFCbfah89ZFlXvUx1Ic4r
GpSeEFV4poZIzXhMcbQ5hsv2psaAshvUEtwiizYP/ag4QyPN99rP/SOi9xj7AdEiwMyeQAOdIbh9
aYEpJw3RsqGO3Ggn2C/B397lU5otxSxs+R1kXr0PjJQfg46YR8OgGHeGOtjpHmeTv9Ss3Bebtc9q
RFuy9hiqCR1uF52JvdlNX1PkPfXWSNyErlSSLVP2HKGE9thwbTyDY8ioV7Cp6Kk3qWbxm7Ils6nA
OF2nfL8SCVBgQ2wLtzyNxNvWVmZthiYfyZt3kA2mZb6fbfYcZcWEO4c0F3soeKzGZ+YmnqzZjP4b
x27+7hYDhdDK/cci3xth5eYKlzqfnD31a4g4JB2eqmG5scTm2HDuxUrhPyyokhNXTXzFkyonajl7
78hVHLssf6O/eeMltQmuI3nPMT/vwuQA69sQrse2jp5qMTn/GHo1PDLPIoiv4QsSdVEmgwHWHGFU
+xpCCT0iQ/+bTQsjI9TnQL+d/KCQtSdlemfCB/ohn71fd+U2hpftPKIL2Li+JCdOmwyg09WkKFh4
owcU0V9M3e+BgfXCu13AyKUaIbAE2YJPgtPGKizvMLQqJj9q3goX1s+AW7g1+mPapeyKIppmjnuH
0OpqTPQssB+vAaEcE0HTSDlD/9ZXE16wtBp28PeyT6bg/5e142KZA/8jQoLJGWOm/wbi6bjEK+PD
bImVxDaVIihHKlE/F81QfrB2q2NIMSUtcn3tZvlv1eh8SuM/SysvccJafqJs+WI0P+y1qv+GvN1c
6xs7NzZr4x9LW7I9KWrVHFIC6x/6tYn2tP6vYEBharWUPqTU/+X6KxMJSLxC9l2GaX3NHW85M32f
k9bs2hfXL+zr/Qn2QQbJt3VczKbls2makrdtdbEMM5acytTeZEaptgaa5U2Yro9VrmuiAEmrCEZf
Jms2Hjsfb6Oqiv9GN3jz5xpMPhZoozhkDtkDpSAWpy/DctdU7Z+Q7VBS8GNTMufNzolSdrONcQtc
Vdl8EG71aM/VSKstD0QxLDhqHZxwbTh9dZMZvFjEAf2Z8twnULwBmUCD8FxXoLfmonDvo/M8cW18
5KwaxXOz5Ag2WFE9YWIZLl2vAtJ/owPSmmhXzxnseGmSN1evunztKBTJRL5ngVaRcQz7KH/pQ+zQ
vHdDv3GA224RTC67Kqg03H3biQlMLc6Z35Bxbtj/cVva+ya/Q5RalpmoUBh/RCrd9418ASThn50K
cYnfFhctRiJHSFG6RmX3J1vv0zdbx53f/NpWfwQczF1fSf3WivDamx0mQEX94mEq1kasUkzDxLIM
kE7Q9YRxlWfEVWSm+q/2BgjegVNu8TdgiQzoBXttqiMvY/1AXqJ3Tkniwd7abtwqe075w09ZF4HH
vu+wug5pksnumPaydsmhQG443jMSdf7eNzVfK17Arev0VzUb7qnxm+mg1YJftK9faQtxW0424H8C
I7SnbrXVqSSUrAeyqPO2Ad0UPCq2VWIteVfR9DhOymyXNHBaJHDfjU10DfbC/5DJSSQusKSffAUk
ijRScw/E87Pwjb/GkFX8p+GUV2R24uFooqtNnvPKHN122RE389Vt2OP6y/SnH4ZfSC9QWmt69K6k
JVDqI8zmhWufSaxdOt1NrHdnuThFeFP7LgXib4m4YmS8VY392ohqS6rAuWl8nMaAh9anbM2xufil
Sla7JVPAJBeqmC5NZ8mNtDhP05YEv74i8iUc0ji4pxoWPfsIJIjcnE537MeS3mx4ika/OMlOXeTY
PGSNL68SBhRbUTKJNlCEjR0OWhbBgftGIpU8ZISbPKZk5MZBC5l8YxSkyi7QyU/9zEw5oj2a5fJZ
sbLI+EKP/EKP4eRa2yCsmeyazp0WhYP+vvpzWdIcpi5195bIh79L3tNOz1n/XEQrNpISnSBm1pmJ
qZ32iVcruISTRRaOXIMvj4HgGdcoA+ve33W1uyHW/sxg20GLRfURksz6EiqRs72eiajplb+Zsro+
h2LIHxrSK6mQkKSuhpkzAq+tjdkw++2tNTvoyrqhkG3PAziKWHioQiNZrjzEzgzjoHZ7HLSFe4hy
/3O6H3WYhkgECQYWFj77RoC91ZHkozbBgJCd06A9WWtt7GvBgLIIPzvdQ1icUVsink36Ih2SRnLK
FovhXCfYo3CfD5lo/3Z2wC+ybEm72ud9+RzARipGyKF6K+zl1Wn4xCXrXsvXSPM+LB6QXLHR5+XV
C0t7q62PUjNPDpsXw2OKIhfeT6OjP2P62/so/pA3TzbT1cbe9wg5fYCd/RxOO0X8yNaOpnc+19Nk
9i9rODQwNOxj0fkM1AjVWUboDHWS8x3VTZFou9/PsA35/FkGo8ur+2LZFZXDJIF7rNOc0is25Kay
jxpDhDRwMWHosvlS8pDlYGbyfnZ8lBapWNjV6pW/XPRA4ydJW4lVPnSOtAOMF4yTsLBQO/zM/sCC
EIieRaF5XJVrPcKp73lnKiXfyCsrNoPRy6QsIWUzKL2NNMv7gvCxB9GniT3p4ZB7bIcYK/Ebmubb
OgHFIPvzlhmy31pDyHHlhuLRHhoY1lHnbNDeLLHdD+bBT5lFFYwVr9ZkfwWBRBiirOLIt+EWF5lV
zc1BzLDtZZ4e+2ag8lfcZmZH0r3vGXuOxscVbXBssBTl3nbf+pDFCdix8oPbApFArdB/52m0F23x
qTp2grpBklmSkY0i0PwNa3d5lIG2t3ImpNfWcoldi2CxDSjK97Ua+IBL9nrM0htSV3ylYXIHtODO
p0OLolS9j2yQ5PQXNT55w5l0PDQBe/XF3hYci4mnLJKEmtj1wRlYofxL35K0jcK7skSHTHYnSwdN
EhYzVnwJiI62M7cZVaYFbAnRfZAScHSkzWZ6iqGn0UGFOkKfR+vYFjcl7+di/rs0ETD0YjuNvuCo
lSsWHOcKzpwZFAURzrQXVCje3m7seqWmHq++7+48k8m+sp8Dy7CeOro6upvwuSjDD8Mtpm05M5VF
frj1LNY1OeRIWp7oxpMwHjWNwqdjdTTawMnC/eDWKG7cTtoP6CL5KxhgaXOIAxRf+p9DW8cKsZrD
wziSG27A0EXMbW4HTzD5nyOp7gvgNzbh5y5jiW9bXGu5swyJKMPsEhnlS0QGwnlIvWbr+dgJGc7Q
m6XSoIoRjC/Kc0aHrzA6mrl/82f5GMjmeTXkH22M+7nL9tDnb9INnsnbdcAnCGNrjp2MMyt6yWyA
9hk2gsTKo4oNm1jPtUs2zMbkeRHpKsx/4IIgcFhG0L5bSlTEYgkn2kKwzt9qi7tsPwqwaDsW0UOE
vp2p99o4DyaLPobUwZPqsi3JCLtKg03ILW69yOQhTrm3qoQSNMqBG5sMoYNGCQTMdiT2ZMIyvUc4
u/qvEfJXuCWdOLZjZr7Ncs4J1QFgHcX8y/mcPYUG2isLvnTT1zuvX9VTEVbZiUoS6Vnk3GdYJufS
aFnZrwhS5HppuMFhGZPyABslKMp4bNwqCe6DTQuNwVYtFESGOz54XQDexsTfhxSSnCw+1dowYxWl
L4X270csYeida2fHQGTtVaB2TAIgp8yR8ne0cSImc+Ed+RgtgTOsR9VW2dNScjUTbn1HuiWIu37N
rolXghZgjITAKjBdbarVcTZ+NOok9HPoG50295XlvS5K3EyOISwmTzkv3JZ4oZMu1YM5249Bod7u
889dF1jq6GKW2TqTWe7wUcOzHYh46JSM3ojcbuNgNh7awuZQ8BkxDGzyWKC3z8jMWGcCx2HcvlFl
tnOz9THEtbr699XwXfWtLOfZMpaEsWiA1qZ8LWrkCqanXpSRrmyJA+AiBo4N22nuUSO0T9zhDMyq
pjMedNeLvSGiwcBsO4tYqOWnQmMd62CJyK4YyF0STNbyvrmMAfVq3axFknVoEKdgUc/Uk+RADObA
7VMbF9LJvX1p//+TGrOddht7p2rS54ZofsHtymLLZNIcQsYIUhPfCSGymxHvBdVZxg58RPSsBmwu
xFqZ2wD+dUwAhr1b5HyiLmnOWoM7AmXWX/hFgo10yuozG4S9DVYdXmpJxdfoieAxZzrkrqlJpelU
bGYAS4a1Xfds68IH2TW/I8uETU2keoLZT96MsbM3Hudzwv496aL0v6oeqOlEFtfItg7GGE27arxX
ri5VGQOa9BKZ0xeL1+6AppPrE3dJbDhjFNe1mR2m1Wc2v07ZbWAeG+c43YmwZt+SKqKrENO1W9/W
8yuGWDIS6+FNOtKLV7EYj8USAoxjipTeVgPLsJdzPrQg3XZ+MBavVPrwuhgdE9XiRLdWyPaJQJGS
i51SiO7D/claczqjtF+vkZ4xH/lDKROS1L0jacKURtFQ7nNrGFj9V/mTU3r2GS/CdNWoNJ0NWRls
s+ga+zj0m3bL5Gt5qrqi/ztVnqZ/ztPw1RuJuDPyNQQzNZLKM8ueJSmBiob+WAROgaRA2FbG5VKa
scFSmHUFO9DY4K+PxxbO1+K0NdEjtmi+dBouxrZEFPzPHhuPQw0p10ZECxo+7bkoeQXu9nPndIr6
SHfk/YlR7vrlrvooeUnDjVROditstT5pu2Ysg5uNYkzNGbbMDIAiPsjIR03r2NhXqLcqk0Ty3Ee7
2jaJdnSAMZIvA2vAf9pb+r23ChgxsJaajSup2ogZ7A6en8XDGt7sutyJgH4FXHT0NPhWBxw2Nc9u
y34scSURlkeCQOAQlyF6EIP5Xkx0PEwo+1WrqHwUE+XQMhaXyY30kzXawy4vh2/VuITn0eHkd0Ja
FdrNqSoq4zCnrKkrBZPNzhibCSDgnEbBZ69W62r18pgZSm3S0Lo5+bwcRqUSp8a7HjJ6D8YPQU2b
RkPiRPOu68ezydORefNNnOR7jinFFLCZmARcUj86zkOZmDZzPWrDROcQE2EXGsVu4HbsNqiuslOT
DeM2IGaKJmcxzmuXNXHeC3dPFQSdrZycc5Z7/DtR8N53RuOX3S07rUzQq+sU7CwxU2nfXSkRO8DT
OGfecyNYgG6USK3vLsgHdA06Hf+smD2uBBrl3z2mq1gsfeTHrZOWSeuYw7anuBVIRtr0AiCh/6AA
eyJjCTMLOpDwYGTduC/oXDY5KefcbEP+61eySBhwPyvHhTbvLY/CNn8V6U5s+Y5mPl7MXO14SR8a
4I0dJlrZuhdDtS9p7f2AL+GKrl36xhbs406EqbGbc0O/+aDC0SOXK0gb2W3tpmiR6lb5Pq+8RI8z
lzYie6xcA1ly4XfZBiwGHOJft+1aO98tlrbPuaeyE5l0HfbLULNGozw6U+0ltl3PN1Vbj8PUDlNM
+qB38SdGzxua++xTrPe3tFT+H6x5sC3nujwyMSHwVjrUw9yJwdQ/VsK036qipLAXErFPM4hzIEiK
zUcr3TmGYX8yZn022QWdgpLPgwbB+FsNnoHyWarojSTXjiT7pTr9j7ozy61bSbP1VGoCccA2gnzd
/daWtiSrtV8IS7bZt8F+Rnccd2L3o0/eKlv2kZEPBVQhE0hkKo9IkcFo/n+tb1mVlxxGFxx0kNvz
MyyIJcTHzL6ioCivnHxK7mPksrQlhDgWVs3zqMzPvWu9Vj67X4LQCVoKio8d+V5XHFemJ8OyggMS
6uZ2Qvyz16hYXiRnhGNX1fW1YVTODep664RbKLnUPNxrZmV6F02WUcHmTaZNMRxVkqYvbeOjCEaZ
4Y/4fpyOKp89Nd1lYc3RGcMaCcZ5s5lkmGybxvQPgLuMJ5IBXpKob08QEU1Edqi6Rx74OXEnf+OO
zm3ehulwSOvM/hQWetwovEJ3fK9ruqQkVsXSOKKOhl02fCvc4Ti3YXuaCNdAVdIn04EYq6bfus74
dShQgMUZ7jnHmnZl0DUbt5u+CEUuq46r8tYnDpPmDRHF3Wxmt6qfqC0anrkLygxSV1FP8g48VMhJ
2JVEQZZ6Y6n0Camm+6l1UmI7K52QLOp1XxQTHFRlBMgcpfm8KPJTpNKzWe1jZVnnikiqrWknL2Uo
aCQMjnchI/1VZ3HQHihA5btSdOqOE5i1JZ6t35UJTyeOq09JT4txIIMNs6RnECM8PZT47hA7xji1
XPdoCa88Uw9yTjYnH6QFfPtTMn9UEYJMmsfkbHpWcafMlKVAZ3I66EF+ijrfv8yXNoc3FsUDRCgH
4BSmgRlCLcdupCcK5j+30H8tJQST3sox0ZYUgefCsHZU9pBidZC29jbs5U1BFuxu0Aaq+zzK1KEt
Xcovo62LLWqxHGJe79JQx+81kH4HTosymdXKo2l3p7a20FlVgdMdpOEGJzOtnb1qRXqMOchS/TCD
45RjF+3Mrt/VfkKctPLOuPM96hNVvsYHudcFNMvKoKzjpvAkZRJ5N8HckinQKrHni5hpQc3BvZWx
5Sg8v70AiSsPbBeywzx7yXrAer032HB9RgOIEtKi1quoqrPvg95Ro5fauk3EKhiaT30gQ8gAPmre
gSoj87YRfqJmwsZINsZdTvN+HYrQX2sp9YdM+xe+DWuyiMerUkWv8Vx1a5qRySXNUGB26WBvE9QS
IDYKzju2auTBi/t5WyGLWPdj+upmwyOZFi+L8xqZXN0dNfbbQyucDju1a+5KPd3Dr54ex0hco8Cm
IK38hy62ChjcYD/wAa4C9gbr2FjEw7V/lEVxLjLnDjSQRs+kiw0roMa/2+H77l3scXa4L4rA2PZL
rDfL9O2gU73PhYOTODKSgy1kSZowUqhNivvlwSqqW9QG7jqhgohqdunATlRjjWQiA8dOz7QQtkOd
Off198FRFC4OT2b4WIO3KclYX1sWFSg/odK4aj1PrOdJDxujgapocHyNiU/1O/gnRN62RzSc8YG9
NtOOnL1HnFgOa1lNOa8U9aEeYo+Y+bRAawhJJRLCPbgNlBNAIsXWC7EXoLhtAfuoxi5e0c+oQ4zD
MySIbd2X6ZUhYuPcdbBEo9qBO5RZE77vQu5IV4ak6bKjQRbCsbztmG+Q4I52nW5C/I6MUs64Uhur
KDGrm8Gq7WvtobS3w2kxVuKfJxTbJWS1r8ZLtl4EL47ide6jpTYEDZJBfV1p4gQhSOTUlZa9VpiP
e3+2ByLfk+n83cH2b3Ed3nXp/QRu+Ee8w/9AcsMSdPPPXr4tTQTQDT/a+JZ/4G8bn+X9ZWH/Rhcm
XZt0oAWn9jeqwTL/Ugo0uc+PfdcynR9sfPAdPFcSf0Z5AD69ArDw/2186i+XLBd+ZIFXIA383yIK
fw+P+tHEZ3AGRIbIDE8ghgMPDJPfD5Tt2aKC2MQJweidYZ3g/T9X6M32wpzdy3ae/IuYtJiTj3Jj
75nYZ+1mAo2rVFaz85kVay0r4kVR0Cj84RH+BiKxcP7f3BgUNIsbQ03rW96bG1NYKZIhc4xNPVb1
qWg7ZPeWHrhRCtiYxWmnvX/BhTzz8wXpPyqTjBzXBAP+FgCOb6mJNYbyDd5ieDCN11w0tmgf37/K
Gw+tQVqTpaABYJfEBux/J2f88LyX3Q1CgcbbxHZnXI7BbFMSr2M6cPioHgpgZA9hV1s3FaaIv7F4
/4jlMBcK/Y9/oW0A35EOFGsLIAP5Cj+/68Cz656tAQHLs0w/hWjskZzjdnQct+fslNkF7C057HwJ
Twt9ZYGcJsL+lTuGPGdKy+vWLryP7z8Qc7nq27vyXdtF1AJtznmbE6BQQPl2EAabYLQFuk9XHWqz
RMpTCAi/FbbQD8k4XMcUck/VxKYomtBWSdkbT7AXGICmfys6tOKcMxS6tD/cHl/ar7cnbVy4fCmk
sC0//+GFebPyZmzrpG6HvrfDEEELMHGazyOm+QPRu+aTk5P0s5JxaexNM2k5oLpggkZZnoiMb/+Q
wPX2s+AduuRx+CbfqusBHP/5duQsxynSTUSRgfT0VYK9Y1txqNiqyhDPketP1394AL8ZNS4dE1Z9
sFGSsfDzFTHmZ0mMDG/rU7TYzSMC5lVasj1pmomj7ZIAH4Jb+FbzClipdHueKjfdkmxRXYggEg/G
MP4ppmtJGngzZhjKFskrsNrh2by5p1FjKLQyWtGBkuq2acG4NAaGQEK6R2R3vV6rJvf/8OjfThAL
MJGPllgwOopw2N+MBKurbNJJ4gSvbkBZ2OasOrtZ+Yfn/ZurAH+0KC+xD4fgtQyAH8ZbIQWcwDRI
t2OqeaBEwHJm6Oz8w/uv9ZcnCMhrMYnTF4IIJt3l5z9eJmaaSGmpb1KJP6C0IudYyAC6bkqdcw+j
Fw2byOXN+1f9xTPOF8R8bvCnka1GIt+bvw6Lqe/WRoxBCkB1cBCRK7455ghXsZzqaJcPtAbQMC3A
ikE0E/i9omQ32cyDNYD9Fig6BGsjBXW/ae9SUUdgIO1BLcDtxAUmClFk1ThT9aFRaIxWCnHShyRx
YeRauBASvKm3xGNojvitMmC7TIG+BIEPejHpXHwiVW4EV1QJynHf8cfstZFY5ZnHiJsWt9W4bQsb
3rywcEE2aHK+t7k7to6R2T4SxiTPhsiHYtdHVnnBOEkQGZFDqNcEeiOSTAnEHlZWp7I77cUZ214T
ot6mGLqqR+fRy+J27AsqfgBePHSACBSxlvYZvgyyOYFxT9nj6FtxsEaWKvqNCT0GUaHRQtq2xaBe
BDvfZkOTG6V2Vx91Ral9iIP6MXNwQMd5U+jN++/0dyOJ6che0kqVyeT080jK8D1YASADTFE5OoU4
C/ZADeRW1ovae876M72YYvv+RX9ZNJZxhPUfkhy/iyDany86BFiWgZm5m9xuJP14gNx1QQEDAdCf
IpB+8/exJ+Bitsm/CA/7+VJULVK2Tj6X4qs4mRNl3SCK0jU1SOeCcT7tpBTZ+v2/73cXNU1bGgt3
QXpvY2uyMMSPNacSx7HfXqXTeB0gcaXJGDQbg+SptWxxwb9/zd88U4kbjY0gO0HTt5ef/zAlgBSN
RDg5/KFxDHiUF056gVfsbETgh/cv9csqZjJ722xBCMskQdV6M/voxMGv1pXkXUvcqKxazdGgF4BA
0J+vTILT/3C9ZZP984Jhgi5UlOu4Hvtq9814ySjzlh0q4U0uWzY4ued/8+Yhe4mjOb7v0tx6dryC
ICKjxEyPCqSePxiBGunLpK6tsMV75V4OpECjPmqMmzo0q2hDROUEmVvAU3//8fzmTXjMjQtTQ/KU
rGWN+OFNYFWoBrEIlwoEEZddF+c4UQKcKBWFrH//UuxHF7yjZFZ+m4nXIxvECBSqjRnlNJs8ER8T
Ibx1xqz8h5fwu3cAW5gvlk4gc/+bHT2ecU0rlD64nt3gspuRt9NtNsDo65jaVJslJ1gn/R+u+ptn
6YNWJh/XcOhqGm+eZYllm1oGoRadSgsqqQ4OG6rbxN3hb3v/Wf46qjlB2Askh2KH7b3Nf43GWWXT
Io5BmYPZD8E5hpgOmGxCSwVSa/bvRdAB8MPlDH8bpobLcmq8GdRBRHKYLymblMRp7bSY2kufFfYP
I+R3f5VtS4crMbvLt9nNddyKync0/CVJkQkNe7fHzNOdQZGXa5nW3h+ux6/85WNlboFrZy/vy2K3
+/Pwz1Lf5xxWGJtWIpvCNTliNClMp4cvgw0G20ppRxh2J6w/eqzncNUNi64m0ObUr2C4JR9UAKBj
q4lFzTbQ0mBRghotNkh9AtQOGdWxUo9sI4x8Dg5pmPSP7NprGLZTlb3GQTnt0TMN33Qel9chyhZr
B5eNlTuzo6HblQNr60p7bhhuVVrH53HOm09jYrBtEcrJb8qKmjamTJ19rJNxxN5shItkxmi6r1G5
5IL2VYhBe7CtAfsU26+1D2uu5Uid1CcOacYrss4ReJo08weNTekh5W1/w9EZnAML4QObkRmth9fQ
n13FtSgoX9YKx4unTcjWsA7LF7d0COjwVeYuDzGYbtCALw1RmWXBTqeECa4mUqnOjmjQe2F0Vph+
05kQCMQ76mR3KaYSfwzHrxa6y6XTgadRVm2dQ0+trHsOC/0T1nTM92k2mOEl5kgaRf40jS9B39Be
gQHkID4CXEdNbSjap4iObLVrZ5tzHM2mPNulMd6HNbLyOd3Ho3LZOiEKwPJHg6VYjWDAX6neiQ9Y
QFAulHXAjQwuzJhV10yIURCB8b+wJXRfc0A836TVD/xdaRx2O4Ta4QcamkFFf2eorhspqke2bi1K
5SCm80JxlFQ4ndd06upc0KAYcPuQMIILZiTW20Qfmcy6xXaGVAEluF0Y6jKbx6A7dtJrH7IylzQ7
O0n27NKuv2itwgYzMIPk8G3MHPt6lMMJ13ZBppDpYBHDio4WzI8hQ62wHgQn3iB5juw+aUpP8yIB
xGijhuXd8n8krAlZDkyU7oyjsu3WvmjUfWLAwyH/KPW8q8HLyyNuguiLVVp+ukdxiSG/HeS0TfHf
HmO7KAAqgs+97eVs3XMhzBijbsrHYSzmD4xryJBBVPVfwc743T5FiEX6Q84it3LhA11L6Ix/yuZ+
S49adlOSAHDPo3oAVmz5+Q9rXDzSfjIhNm7qyHD3dSHLDUuwddVJMZDCQZ/YNoZho4KhoTThHN+f
qn+thXB5AhY8k8ocMmkFC/XHyxeWWdcWHdoNvg+QBOgg8Elm1rwhMb5a561b7TqnCtmgICmvdONf
+06pri1e+MZzu+GyQsOxev+mfl2q+Jwlx1p2KezE3DdLVSuAZIocawssCRJCHIRzwqtJGI787Pb9
S/1S9+Pxs+1a/ngf0Z56u8Xw09IGoNIiMrbkQOusnzZTUhaXCqjsCW+k/hy5CsdpAs3DbOg6cQAp
15OHEqaWpEYqnKSnHq7U7v0b+3WTQPIa0RYcf0nFltabQ3acyUGbSaGo1qMZMToS3Fe2RBFbesjc
g1QWj6Lth+37V/1exfmpoGA6rDdclDmL9Le3i9ycVAbqrQFda9CH5ypmwqcMWB2LDuC+DGS3m23W
FilSdaPiVh1pOOp8FRix/iRorzy/fz+2u4y/n26IgjEgb2S/oC5RTyzP6YfPw2zGEW2KHbKDIKve
ibLZ3aWSYyE+KxJS18Y4xQD9Vdfhm0k4jlgVw2eFScK+CBnDX3qoK0wWc6GOYwqUErDYIsq3Z9cx
YOuwv1wvxNrqyJGZua7wg/EirDyfHAATgxDRU7b7CMfAOFgyHYC+m3UPi0ObzcFKgMXjtkRViZYW
eA4cfibJ9TC58gleP0QdY5rQWLgpZl8+pi4+QynFrdtbJvAr7N+I+SibydeqGJlk2rwexqMNKkWu
lNsMDx4h70DTnBbOQYWJ/GjyHp5tAu1aJFkhHdSmzj3yv9xY5691WDrId6fO8C6yacSDu4rhU2L8
UKOZlc7Opnl67dqVfpCQztqdOdv1dce8a6+hiJiotJLJmDfxKJt7rSglAGwcc/MweJaYN61rXEE1
ksVNz5yC1BpPIZ2byMge6y5E+TySX7+HP0zBC90KHbBaEBGKJ6PF5DROU+6u7a5ub8aydb8kpYco
mXUxy7/m/WS09wirDfthxmdpHWoEajl5Vk1ioAipVHfBwq2PIDvr86gr2V/WKvGddWoHM9bqbCRr
IhnauoGYgVJ8R5O0MW8tHMg7ETl2vekaOrmIfbyG1CV689W6zHR0jfDclyt8U8O9EY6QwWREw4G3
Gcp6M3X4ZLj9yqw3loE5Z9fYhn6NgmC4ZaEOXxWDiAZuGrsvbHrh+vh+gaWudNAS0VNloSwiQ3/k
PAnUOUuaAERvGdfB0ZsGBF9SDz21ujylUuCj0l3FqRYOLb2opdmNXQk1yJTt26n0sNvhUbwv60Fh
lWiycVfFcYk5QdldtzJ0kKbbVozkSs8Fw3RhX+JTjJxeXWPA81DTumDiVw3eWwI7rFY/smvQxkok
PhqksonzaYN/UJm7Jovzh9Yu8SUHw+CyvRN99ZW+ahkdKqciWCovTKtbxzJFupV1Tdbs6wxdRzI3
uPsNsh6sS79YrqMmoQ8YseGJuNCdJqZyLKEV/W3kdPPQA5SZ27G6xCxrPEQmbq8dfRDxIodFkFn4
OQyKZtZuij0qjZ5DdxwOIvc9ALGBD6UBg4f9PBeT/Nhh6CfnrQskIRApzYTNpBu2hS0SOULTKk8A
jJ8Mkg3DqRg/DdiqqMlg136eBfpQIqYYaVj6nXJfN+OyswkR8ZYC/gcIHIgDUE3rjs2qNh463Yaa
/Dq7vhhnJ/nqKi1uQ20ACKuyuH8hoIUG64AS5WNa++IemZ4CIwLjFC2GPeC0okxzx6cetJtB9tnH
NPHkc2/53T2wrPQbGuT+qgkrjBRCV4ClckfPD5ZfhS9Zq5RYIVrsyPFF2o2xv4kg3vKdkXI1FbTX
t1lteuyfqxFGBQfrtll5chzLdRBM8MUHNWY+in1ILpYTEsUHNc6M+Swz8zpjUw3YNQbog1kgtj/1
UE8U7t16ugDOXS145TCxjkJgxN92LaoGPMOx96pHwsq2Q9qiFFOZcvrdzMnyJhjr4XnMC6QQliy8
hxRh+IWu6churAxhEev5HF6Z0HoBYqXKnPCCDV62qQaNk8VMYZnQl5ls98DC0kRLMoBVHIFDGvGx
6hRkQqAm8TnH/TKsGwRWlP68zDO3jUR5sSlMGdxWVVk+mhFcGahVTjyjSOr1FzRDzGdemBDmxywZ
UtIvUIa1PNhuXTcJZgExpnitWuF75GNq0dAspguPf8SJHo3AwmTkzw06onKsJnB8RllvBiOlfRV6
ZZoSx9AWcoMsYpz2M6jLb/ZUp/IwlJ144k0j3Sstm8CUGs8gSpswk0hwezNOwfGY/nPHGQGtfUiA
VOJhsFllOWSerZ928qEPiI7A4lRmX2JzNgrqnahoWiOsb2uDRgP98qK4rCe8s+sqgKUNB8wh6acF
wBRvDKcVxKXZBaSzxivHl1BahMpZ7JufA7OeX5pIQLKOyoJVtO1tGv68zO5ydOqSHpNyqdW2pZjU
NqDPMNDsB7XULrszfLfmc960YKuiwkZwaFh5j4A0iAdnLTI87CuIPphHvm8R/q1m+z+20H9qtL/b
kv8f2Gy3lkb4P3fb7z7HRSse4+KVZIQlLiH7qpEQfy0+fwEuon/swn//TX+34YU0/zKXvu6SKU96
ma3Yff/dh19+5FBppR1LPdLwXJ+N978yE0z7L4JSKOggU1m0tPzkX3140/rL9Wyqs/TiDc9im/bv
RCZ832//136PJjexC3LpyULzpQZrv9nvBZzqPDFDljX7Qmr0ygVYKATsqEiwv9QcQzUxgk5q24/I
YEBlWYP2bvo20w9GW0Na4Li2ckor2DluQwytFbjJc5Ir9GfMgpc4VNpojfEvvPeWilE+2N3d1Jb5
tKWf5x0SbV3+8FJu/r71H0Mg3kQVf/+LaMxBB14aPvz7zWkmhtqhnKRINwNHXXggXn7jVBxxk8TG
GjJptKlaq3tNyWpjwGK6shvt3HZele7nrGpggRLUOSbmDZmJwwXkdwv1ufmQytDdBrOeDm3R6D8U
C38+fXy/Z4eDAANBudQajTclSq8BnAzCl52VneekqcwjANv8cZiB6cd5TTYF6KS/P+R/bssvv/TN
q6cmDfIXhP1yAHxT7uIl+XbpkQ/h94n1AK/rsUKjuDI7i2lWOdeWbOQuoTFM5UbFu6or/tTZ/N7D
eHsLHIbRoDAI2ei9eVcKCf4EbQUXQQEaU9oRyFrHLJ5HdHVrAE/qytBYsqJRzntTJKxAkwU1eWrF
VsopOkWxSZpwlb5W+QC5zsbw+IfRxBTw9iEtbRBXUqW2eT1vvo9ZFSLHkM9Dsh+xIXUYUqDzUJYx
MbV3q7op2WheSx3jYAJWQGxvZn+xJVwxQWUsAJti7UWY7zP+69wRoMnh1vY/TiTkCOepGmH2a5CF
/l3TOX841v9cQP0+qGhUU2Sg58GJ++2t11FSAFcCJq+xqa3msclxqysqfgszthdz9afaxvK2fn6b
EjmF43lU200a5G9KK56LK6PzFy2tJaYdW4uTMVXJvuxBoWbsuq+szn7p2kStQIUOmMjmaqXwBqy0
ia3EQ2y4b4M++8Nt/foYuCtECy4tQtPhP7nrH060ne81mdFxV34DeWl28ICU4BUOzLElhdnuX33J
/44Fsv/atF3z9T+uPlf6P3Zd8eVzi7X9f0Gi0LKI/fNKef8a/d//U3dvlGn8I38viaZHLCjrDq0f
Gha44RlH/woRsv6iXYL8jJ3/34Fg/7kguuZfSB8QL6nvcfZ8jf+5IjreX8u7NRSRzvTYlibbm9Cg
90KE+DiWEfFf45hPhRaCRxmMsczF+LU/j5gpTDHQy8W12pRwUdGg63H2DyzVD0kh9LGefNyxCa3u
hmLEuunUZ/aW3k2cG/DhhU9qnvdiOOltjHolHJkHKkdf9hWlBULIrubSLc6u459UnpAOvhBtZaHO
qouMlavL40wBwentCprteMpYa6rIdGEvbhM3yTD5c1gprwRs7iQqr3w3/yRz4xXIOrbn5psW/pXS
9oVRqQ+R1e86B0viY+R/LcdT7z+2s3FwA1BAF0USX5ocEjD96QRuRO1kawPhUwAeFGl0bbuvfvXC
3a378Ar6HT0K8A6Ye29a8o1IN9l6bNtjGvx9cZzSccvRHznVScN0Uw5M1fluzq6wXFDaB+Dlitck
xW8r5+Pgz2fPBzlc5wfh3w80D2jjXyfNx5mMpYoNL9kzOB77VRhdEBB0hY+5kfFeyReQplP3GOYV
4ovVgPjVX+C8Z6u9gOW/bj2y1LT7VYTivtCdBZIaLrpzM4kAaIK+b8LPnktZMViH2V1QAnS0koNZ
j7uJcjAqlBtYEls3IjClMa4ipzrMRogb3ofCqugSCLd5DcbwQts9pIJxIWINl8oYrqOpWaGOOvRx
/JI2uzH9XFbpQhbN1xNn9gKeO67rOKxu8XAdfBKfbXHtEPaxZpFvj4h+ktuQy0YUdVL7wu5vGuuR
7ELOf5Tth5uMJMMEB2Pfw4MzCGCJ/OgIK/+yT00qDSIk17r5QF9nrcwb3CfbSNmbrGluQtnfNV7K
MuVOe21jViciulthbfg4lmG5UnK6DUvvZPeEbKsYCpQ374x29tcjeuVqMD5ol4c8p+kzlZF2bVGK
dWbzm2l8dcwWIkbZX03Jo6HzfdhjuFQ5eTJPFZuNI4C0dULOtAG4DbWL9aAhK6A7Xw3fHfiKjsPR
J+HGbQt8uHWyZscJf/bKlt23RI1n7UOUaGBHteU+gGTvpoBQmk2Pq0V7+QkwJvj20xTdcRgF5dBu
Ovfz1GUPpP0cQnA3GSIQ1+hvwCtXq9KDx9Gt2Qptl5WajkVkzjuSTZ5aq7sL4gJEL0x+PGrE15z9
6b6cKZ7E7q1W1dqssmPmiMNgD6A7jVc/cz8iBXxNmmd/PmjaIQEGfz9vgAA8KujePZrtvAAjo+4I
QiDWx4+gdjEMZX/w0uA26PNvUejyVtopBmJhmozyjmOfe+7mvv2srObVJ3kh+v4yWshYADTiHuuc
cBbBT02WV/KRY+OT7/GRCNf+pn3jq2kZcAy93t9mAHMQjG1p6p0sAQ6ngVIc5jdIGrfG6N2Onah3
uTtXJFEZxc4cxjuVhB99N8XUXafqWkw2xZDZO0bk+X239W0mT4S7McquURWVHBaah4nvqBmZG4zs
AHANgMbHudrGrvucBsUBqIxmErmL21eT8DRKrTMcVSLRqujF9GCwK8jSlKToYcEwwGwE7FQgZzEC
Z77OOnf8wDw6bEw1XZoFnzX6mC8DEfbkcEB2wt+TqfqujMRl7BgOJVzsSfX00BUwHhyrRyihOF7n
NUELzl2KclDNyDycVtOnzcDZGoG+myKyrORkYVksrutl+49TrJCjd0HqEvCdkNDfoFH5tjSF3M0R
n6bqhoTCS/wptfSpJNMcqu81tmcBGuPSK53p3s2NpyabgHQnp0S5Z7PQ68A5dSKcN1Uff20j8YGq
KknCvvzaBEQYjNSj6Ckn0QHUE9XIzEsuGicnqMAdb3pcVR/t1qcfKCOwzJNL3KpeXAl9A9JGQmJS
0wQOTQSXwTA357iuqWD1IQg/J7tUbgC7p51ABlbU5c9t7cD8gMG9SrH5eTGGXcMWPeAQbIFGZT8o
hPrHBCzgwqSRd6Jx8cQ3mMNdYVwFUxA8t12hUR4RfEnpYdi5NMNv8X0miNVD4gzyeDyF7MI2oXbK
g8w4RxZeVW+zEINRzgS7wZYUsComKQEU85Vq/F09U9KchLcRXbQPbbFmWnt1jaGDf9KgmIiN9C6k
H7htqCpvw6gqjyYUnZVVfsHXf2cKcbDJRthN1geNvfMycFrAUw1suoYZ66ZRGDll78viDHqo3dlR
279Egoo6kYDgCiZFSWiRvTLfWsVZDbi+h7mvyZqYgcXIe+GO1XFMFPMjJer1SHVpWf5C65NTGMYm
8qBSD7Dk0qod9xnwMge/ee7UwWqCFHRsYYhsCctDcDSlpA9GUGYHmkrKj56yEDuuYV+GY9UdnUnd
xelUXDn4015bWq2rSgzJRUBbF+aR661p6lebyaSy7NRUyjowqvuhLuWO5862QFovOYSalROaDFhZ
ZzscXTeuI3B4FFmwdioBWqXK2x3WKX4bUvAVDfP8uiisz7aZjXu3orxJ2sMhr717VALXruENa7t0
68vOYKOgHqlm+Ps5hLzSJOO8xlL1YiX4gQBkxSfPHfCDam865Oy79ppXvRb11TTuDYiOxFmHbbzE
TVGwzWTzNBfFl16GtynazG3k5cwGVnaFa+TBjjUQsOmKoJfbWaidbReH1u3uLQ4xpsOKEsyvo0o/
lXCeyY7ZNzz2OM728A32EjhVPO4C5xIFBEK2Zc/kgr1xia9o4MWgXjYHhKABUQHRxUyyFAX5bp9B
F6in+qp0Yf2P+XXocwQdrmvtHopCkFpRQfySW9GnMfzNAnyAuRUpn4ZjVmeePTuIO8K9fWz9hfpY
Bro/zT3JHguyrcZe35vXmRDgL/IhWZJ+aEWleeNTLjec4KjoWO/T0Bp3DfjvTRvhkgPuDKZi29az
QQbM4GdbZ9YkA6AAJphcIamAlBUnFKVNAjYqW53YJMuXVCzoMSMoT2gh0nUUtsaeAPPolgIEKyMC
UVDlYIs3Yg6AhITEJ1k5zsi+b6GCactc65mFqfDr+dRHjvhgRn6y74YZslmUmpd9UyafKHfWS3pY
uUXkxC5JQ+O/q4OSXDYbhik+vsR21kU99tcursNjXbnGIQEV/tQ4yLIBOC/uvn6JdhRFcaiMarpP
5sm8any3u9BO637Lzahcl/CUbn1DfHaho7Cbq5P27LUobMewXOA7lGDPCXXzXQfO7J6+rXG0+dMX
XC8Qi45NStKH7jEzVXUY/Zo6MJjj9UwKATNfZG/kgKVpMIf8osFsRop6bU875g/bPtD2O4yZDC96
P362tB4dZECG+wTqmNN+D7VJqy658eVIYZ7miU3oAmh1AsC94EH2nX8kSGPmpcLBCYHYMvMVw9rM
tTgVKUDoOfHtJ5vMoufc1oCY7QH+CZmPbBXxG3yeaQesRE0GHJMTtBeY3d3VWIjkmb6PdxxNMgNZ
QnOaQEVW9V8oXjmHsRcUf6P2kytbgwkRirYSeGet0vsQ++6eNAWQtsBjG+nt6gaXsSGwaffF2o3H
HA8yST92KK6QP5+9Znx0MOEP03C2aPgxlPpxPLF91xs6EohDJkFGYxp8sp1hl+FwoXRfXMaGeelH
rICTlx2Nrrz3hvzBzuZd0uKSdIDFO+U96+qFrb0tDOR2MyID2tLq+Cg6E0+tMHe0cKptbZQzwBF9
Y3UZaUVdsSZlFt4R8yXFvOAqs8qryoyOPpoBQYpzlg7V1pfhI0BT9NTBtUYuzQbQ0MeyjKKLxAPd
llo9hDgBaYIwo6d5IL206y0ePvyd1PJe/FGCEHeRZsgpji+SyanuLas2VlBtnfs5izt4LgpX/cDJ
z0lMsBWJCTQoaR7mbPY/YN7EQRLO3rrN5AUltk0Xq3AXBAj266ajZ5Uy8L0wJRlVwawdK3ERKmdn
Vf6HyfxU4oq1q3ZNO3Uf0GtgRdkqhOhOAbNKJqOx8q1qBbVsP5I/gTC03SxMAHCXdKXwroT0eJ1c
h2ff7L90GsssLaliE2VGs8vQvqxN8hcHvqp44UvyB3MGIDfTmDty5PuSJgLUzE3HPpR1QuT4n8IL
srnPodC4rYzupooGjL3K9faZj4Uo1tG+gvLrgq/cEIQCjC/A9bzN+hwVFeb1YsfqoK7S3mV/ZYWA
9mLbfjIapgQdSaRaZqrlzskN95zRwoH9kxG1Zcf91jQzyLzQqE8c5fgISHvLd1aYJbvSyJyD59rR
hYiz4mEUwt9CTYluMitL1m1kqyc7I1lKGk1DRamKwQfPo/9Ue+F8I2n3PSSYD+6U21kHw+3bXUef
Nl57me8+WS5ySYh5yVX2/5g7ryTJsSvbTuVNADRo8Qs44FpFeMgfWEhorTGIN48eByf2FpLsfpXJ
YqXxr41mNBYzo8Id4t5zz9l77VyAF5oKpMoWqSoju0MhI8ZDtZXEKHsagPGTnJZnbyOA/Pee+mLX
zp2wE5HkN15XSe2D1RvducMouxNCM33Vg4R0uT4hZl7Na+aXmpVZ5Izq7XOryaBp6ji4k7qIjahn
NAjEwY+yW6dMyusMITyBsmFIaNPkyqeHWI6bLk58PKe5caP3LntAWcdTopXifpYijmAGD6ZuZNK9
L1eLQr4mWkINyI2pjerkM0Un7kEvWerjFD/0CryjfmDRn/ezCk+JJ6fOn1oSn3hoJhzUYr24bbXw
ebQMtP5KODVP5J60sofZQX6kgTBu6yBWXQxCMII0qKTA+bZjEAFTstpavhslktQ4x3baSs6nhEvT
szGbsJOYa4aPKTQLF+RwcLHkPvzuEF4SzRVgVccTO+Pr9YndXc9EBUE1liVv7gxOhoZQTpByA/YE
KzERZvboDorczasGW/KQH0Ke2sgat9IYOwqp0IhbwRNA/rbVVr9lQn1hn2X00VMdwKkleUy9F7OQ
I0zir0AJRxtppHtLibnkIc/Sp5UB9leIbqmIVsDfHGdfUxe1J8J8t5EP1jPngO52GiQlXzDdxEqe
SexI1zLRMEQUuLHCmm0k0TXW4PaHJo7mMnnJC3KLhEl+rrPsVC6i0E4QGZuoNVN+DUtOn8MyygwM
KWU+9/sUx0kWfs/0SlQmzX0nPnWhvwXZ4g4qMYJys5jr5BmvgO+v2lTZjZDb7IgoHIJ9hkMhp16f
GPiVOYApJeFMmOM5P15NI9H5P4ce4llnrab+qs8PcJ/sCcgcgYuhCV2/6MKbGLU0B5SiWFGhbiHw
bjRACYhipYADn1Qe5fKrlc8zqWUDWgIQfNmJrofBrFnXkK+Q9yUMdDIYA9i6ubKsfQSlU65S3iHk
Go0YfMVS7jGo+CrHKH3IMwGMKaQNo8KtY2W+upHkhipb5jwF9uPMSWrLpfwUmK3ZSucLAIhaLwnG
NwIqLyxyrPHtjMyj/JwYqYvlsy+QB63TLiFKbHDQ95KxBGeP+U9vsiAk2loH/0qBACpEF4RHpAgu
sk3OpFa57+q524uJDm8ZO1ADFMWtgT3CXM16LOU0CTWfe1ej8zEPSuoFcfxS6dI5SMoPUErDKurY
M0Ehw+8XYOvCpVfX7DomwsM8cesCBGwY0kSpplKBVJFhC+cVcjK5IBOSsFqWfJOlBUyc1NxQTx78
DtQYQX+PNaQVqzTfCOtjzp6TPySJyZHYCaujK4FyxZYTHA81Hu8sI4fNOgY+uMYua5NNFSMfAgKv
uY1S0m6xpnc/FQ940PQTa/bgwrXYq0hYEegVFrQeuIR0epd5zUGkD+TqgRq/Qa3kIdSr4mkuxm9p
aDVvXg6eYp3GLpqVE3qKnUU2M82MtxTZyEEN9EPXCDmNMwmCSa5bx3FQxnPS1AZZAJhswmlPeJzb
RZ3MrqR9i0AAoFNbR53nwDaMe6sui0dlmA2XMHOiwIR2gaAQJzT2GPPFkGjQNh3JjKPjdI/jvneC
Cr9ri3mwTua1HgXXLKekV3r5ceKsjQrOOhF2yfXKs1mkJQM5qUF8mPUJT0vwgJwxXVvEee91olzs
NoddPBce+UC1W4fjRUoz7ZbRXoxMTKYBKRGOmobGGnaK4cnFBPYlh85CHW9ehTD5qOBAybO645M8
siceF2lwZphvVprT1wIFzeGFvZEklq0Wob2RsBWAEBddTSgu8GRpL2oowM0kYhKbYtfJW5jdqrm3
qHiqfJxe2awkanuQPLSCDl1CGAez1Bg1xVRf+kgqz5QGsIKavb68F/2gotUc4mvCXHXX+MGX1IdE
4enzh67B+UPFZpLDQCgRqu2roNQskvXYeUFaF1dU+gm1B+w7m5hAE+33LO9KrdQOU2oF50KQo00j
WZEXDejaxSkvnEpVHDauS6ojno5K/RE1+HqYsLrIRlle2HjWeUXQpoR66txqKJty1mBDi8+Snt2b
pI5MvfLZl/OPXYk74k/Vikc0AYBCBFUeVw8anMhNoLKiTq0notfIYnnVdtWjor9GKp3oYBSVc9ht
ySpfGfIVFgoIxjeBPhyMUW0BcJrVTqpnAuxqSb1HaZWszXbubxDAiI42x+4cAxRxpSLZ1igjj1rY
TUvazUtnVhSGUf1Y0RKjzc7Ci3iEIxPRDvaSEVJWsOdkDECHWBwTkkv4w04Ok30IGywXz72sjbtY
IJWmJvrbNEAPkmqIIscV9ULFZsILEetA3FthSilUaMrixkssfytKwnEI0O8r4H6IR5ejB4peMoFq
1H81KGNNa9145kBM2/UJ81tzhN5HnGJm4G+sOslOMJ7WrLmQ0GG1qybRC5z2lWxTtzRFSijJzXNS
kW2G50nb50XTrfyoI/NahQ1Imkz/ULRNc2S7JCC0n9gH4/KbGKfVWCQV0msxZFAyx54ud5DT0lDQ
dih8mEggrvCaNvuQA2OfVPlh1AOwWV3yXMPB3vedXu+SZNhmWVBuYjEjotEnYYf4yHTFzAKMbNdI
X6aYtutB7g5kcCE3ynhLIPbt+ihtXWma3F5WuJb1uyX5ID0EHwUPfJ7DQCAgklMyG4e49jJTJfyj
loMdAbQfHd70W+wT8kQEdR+oO5BfBNjkgtd3MBGTwBqcLu7YJPNWlFYjfJL3ytTekrKynMTqlVtp
Djceg0uX6dGqVIIvqh/5UEJ3UQZd24+asA96GBpiQAvYQsTo4gINKDl8V4Q/hw2T2JBOGLZBqeSO
PHOALDLlmMTjRTYIZguCJ6GbaDmoGaCyIAYZLe+yIMrtuqIWSLPwIMfDTs0IVBNkHC4mpS1phBxl
x1hhqdLcLIt3STNYQKmPYbczso2R3PLkiO7ozDEVHTdY+cnQ2fv11DMIL8I56wC5Y7Jdo3PPOP3S
M/SADxxVMTz3qnTtBPqZC0OvrWdycDTrrBj6aM/DOHpW+iWYtpbx4BdiAbR0zBKniJqNIraXsY3v
tYV0jBL+LNXVrh4IX4ePdOoSxkaVSJ5ExEofRUj7ozZwYv7C2eiIw0z0lgm8RuxJqkyr1HgFy/JN
qb0xSIJY5sCeMJn3VhUf8ik6t373mcOIP5gNsRRRkZWuHGikiwnBHvsHhCRjfmoDDSNtWbBxn0h3
uloBQJ2RZWu2YKtOm7wlPGy2mrU+WrvBaqwVl58YtwFifDVde1M8A70gZ4VMI15M0G1xNqyzpAGz
n4Kmqpt7bqtNoZSRIkuR1PjWZUqWFxgaQC/xxmV1claLGXYx/AjuZhDQECPNjBgpH19GiN4PVoEt
A7ovp7TYBpr1ZLBt2kQsnYyaJLvgoi/9eUl46rRId8UpPvdFjFpP4eXv4mI+Q+IwcAwVPlxCQ9vS
U3nGkn8ter7LOFpo1RlGBetqJik5HIV1plkvCv/Kjmd6UBJmnt1njwjbqMRVrXmpfrKszAv00AN9
cKz8ytGxYKecGsuO9156SWVs0Zn+PoQ+DC3R1Uvyy3KkhNJtqo96LhzVsdsxD3ZMUdh0aG6jyN/D
EyUtIY9jSsDIyUQRYSK9tnsczYR5FrJJpk9F+03nqJyK873FYPdWNaN2D8IydrDfSDelGEBPNlrg
A5okj5ZoEN6OnJBYzSJNKoCns8OpOqwwsl5jzh90qFWwWhVOHWkWtkEhBFAkzC+LyAtHYniL+HcG
bliQZxf302DHcBL1JIOEDHepL2PTISpO2yGuSbdVtmhxujMmIyoq0FfUgSlypUK4Jl29E9LgWseE
npnqORTSZFeH2ZoUC4JnrXYvyyZMcVUYvNEMnpIyPE91spUCgiXLdDRc2ncGcZYN2WFN2nN9xn1G
D/EhLqpvUaSlOuFdw3TELxAGi6xzf8Tn09LkgrK0xvxe7gW5hZUJUaqf78gKxCiUZde+UeNrSGYj
pCuB7wTmqT3JlgB3Hnps0p5nkEYhGZYCcSDt9NHi6xG1u7zwN11GGCZWLOpyJsIpNL1GXhP+cmfW
JdwrwOHJJ9hRj7J+05oJKwtL1zaKodZ2/VoEixHRbquCiik3XCNkrQSCwerEw488mlxio9i3OTRA
9aYnzVlhOQ/C6hTJwmoEGm0oQ7ncNfUFx1TjIjyG3dwlMkYPHZqpHnCWGXB8Y8Pt+HaAL71Iv4Xk
hSb1o5pOHj6GU6gGXlBvicxIx4NmhCSnf0BwPHUTIUdUA8K0BJJDN0y/Qd6w25KhllguRrJnvR09
pf0IVUCv5TNy9Td/Ei7isGgLlFXQE0sf0gFKCBJsD2lCIk30loepU3LcjFmGieKJiWhrydiCX2Cn
OiB2IubASq0o6DHqRzvkowBa8SJWWkTMEl5kpvh07hJVMhbYp7idCR8hKqPUxbs4NYL7OmiqC2JV
fvFcEbdQC9YaKYfsyAqJLKIFvz3veKKFjnXIqZtBIvsM3pRd0VpYctREc0/gs7poCfiqUzgdy7Jr
dr5CmGPba6VbZLn6CACSw9vYsNTHeDjQ5pCvPMKNQrknvWhESTpaObU0btPguyFxeSsmLNGQWoun
TmpxDQ0iUISaDMS7MfV1Z0aFBdrMtJMoXvgkqjntRgOeTCw3F0gGyW2kqIcYkq7AQDPI054ry98Y
GdGatfBgtMhlaaW+YMR0AVAy9SLE0C7k7tqIqslm9cjAvFgXZIUBIiMeM+OYkJNhrZs67j0e5x06
TlLW/fRDhujMsO4RNOOWfIhvbIMcMZawxjqlLchJvtPvWtMkAoC+bjlqZws6DjNJhQQe3pYGATNw
Fd4l/5lVnvTeoqMnrKwQmdi9xhgQd9poVyJvy4BLgCmGKhcDJJ/2Og24Ps0iu9RDu5kt5RSk6rnS
jFdB1qCVCbtYaQ8zHoJYw+AG2CjhVs7CJkjiC2BIg7owuCcSc5cp7bPK7roQl9nB1RBZeCp49EcH
2yJLuhqJ1RDDlSnQlS4UxRlG5o0dYxoCKn0fslpkdO9a8l0j7nJEinsA9Q1KElq8BH81gI2N7xYX
ApeTrS1A4W1IJRJu/sc0UpySCGCHQnhSle5qttih/NlfK2Py2llJbJdB+dX54bsiFpTXOumTo5yv
lVzY+IHW2kMIj0WQ1opKbPEc7MAN0kTSCibawR7O4COF4UlBUkiFEF3IsaHenE4Ibonb1sgcyLID
clGygxWTt68O6BEsa7KUrTChrfxhmuwcN8mmqPiiUFOey9lYm2G/k9RxGSj6dplbK7Eo03WpcWTx
29epzM6x37D3m+G9GMJfqyr8L71/1ykz4dnyK3T3LTi2c5vHXkCvAmvkt6wKohfI1i0q0E40ldcS
LA1zRgRYWa1NKPkbY8onD1i54s4x0s0Q8IENweo0Uim2mXLps2arxxmxVk3wht3etEVdeJW6CW9s
I33HEvbqPP4x9aaJbEIzHqUzho+TLAZngaBbvWmfZaE5533tCcZ0Z1jvVudBETkxLiwdo01cTV8S
mS1I7xC4W84+idhv4Pd8aYxDAbEviP9Y7ANHXpjk0jFlQK02tFjIB1iUkvil7qbu3jS22Ms2uDCv
Y3YvJ+QDt/oiBYD8N4tajb+LlJDJT7aBNe4rqExuOMiaPYYacxeQ7oDEUreS/HO8ZMjEEl2reS4Y
I3GypaNMcSu2DWYecpBiwyINJ+HkbqXkMsZ4z4JM/xTm7ID0417ryMKbJWjaHUkRIt26tiFTQ4gn
Lxzpm/fsaY4UtGQuTDtMGJ9B3ZLYK90xWlsZpKXT49hxXJ2YhzHX5HxpFzpq0aDPoJlVE8kSxRpi
0bqzGpNZUC2BxgV6hdmHBjseIB45JpCUYUR4Fv2hM8VPNe7gFSsPVUn4pZHtJ6v/giv/KQj+Wux8
As6QEThyV3+0ZnwVNJVeVFff/WAkE88RlQNKK/D0ZKdIGVbcLmai9y1ibHRV46tJzId6TE642ZeO
Vyaf6rQ6tMTAhcMsOlndo2CwMsdCER10c7EvQlqQRHbQf4rTZ4rcrVjVb2kXPpPzoTCHIJxykB6n
vvrOGeTaMg082t/CTeTVlmhArefpa9Ya4D8Fq2QgLyhZ/Y32MQCdCDQk+KcLe/FONqeLSSolBcZ6
UWUYqeQx1B/wcoX4qDriAk3uqDbJhzjPzrTsDCdMwBFaQ3kQMpRLYSIUTihN34CYeeWpVNvB7Fap
yGQ2bcoVtMtD3ZSQL+iY2Y3cTow2wF8YHR28YiKip+pFW0chw6M87gh7gLKo0rlFmyJ5pW6dJZgC
Bz8JQ4drhHdeT51CFt7ntkUQFd46wVgTg8e/sY9DV0nMcB+FE5evZCoWyErB8yjtcwYPhBQGhdOS
3E7kNLoNDoHrEm3PutZB/fpy9K3F1v0E0W2VxjJ9O9LDg/611buVqR7ykhHMVHOhwzhaGX39mtfj
QeWcEHqlOpHbWCLJ0LVHDHArhqQaXY6md6eeGJ0pD9+EOn4AYxvuc3A/K0Dz2juq6m89r1lTpbdh
4JwFsZeozPgQ4XlkGhEsA6n3tiGCXiTtgMlp3IKJ5F1ATVSxwj3PFjKJIaWIIsTjgE8JIQNxhqZ8
4XbtBQspGiOlRXC/KkWeJpmZRIrmAQO9PYXnrjlaIej8x8iI1VWr69uYnN1grjdV1d+ZaVpuxZJX
S5P8m9bqiCM6RDCThKjRGna6Mj5rcQUgaZTBjbTi/VwS9WRle2nsTwAHbhiy19gwPCOsPZWOmD1k
urDGALISAuXFL661gNattGYPjIPIJJJ5VhbeVfSmacnZamhdJXSNbTA+EdPzWs2hsm6H+L4RiKlC
cOgbXwplA4FHu0EjzZB6n/gUYViXyXbSStQKTF2T9Li8FjCl03Am5PihY65ndXcR/YABRvpqqjnX
igw5liBuOiKwir1xomfUZpG8I4xJ3JlDcggNJGGm6D6EkFnP2jJhR4wWJNcq1MNbVIX+XS3yRZGk
ijt5aqMv+CTzJusU4SsxUrj2YZ/fz8gfv5XQZIeR8a2SbPudDVF4ijJtIA6FFElGrVP7BBxhOKGi
xcFmimQzzV28n4TW3JKdrnhmmDeHaYnIyrQkfAdOXrOlc25VfBy3hPuIXuaL9UYwTKxyzESfBz14
8y20LFr8ZlTMkuQWmLiCjJqejSG7yAHLQx/O9THFfHwylEzcSk3/CE8QW6ZPF9RVhPzRKBON4Th6
851EIAcDzeSzDgDi5ugVAsGbSR8eO30VgsoumvBpAkC8EfXHJkJhKkV5tRyiLgZYxJWQs76Bkypv
FZDk68J915U3oOAVlCIDbJl4BH17WSKggg6yGA2IDX0kYc1EOXMrYuU2Ud9eqsi4q0MzuhtI70GN
jF4KVveuRii9GnHG2kbanQpdeiaZYF/IHzGxBlHPCYTJDM7VoWUeHyfrZMLVxYwKA/izKR6Je4Zv
cQC57BnMXAL9Uhj9hqG4XVHYGdKXMDBbDIVN3Al4S6pXEM7Y4+ghP/LeOvSDLcRC8ysJK5PXCXT7
gkZAIdIgoTGn+Y0ACjARSE41vdAdnwE71aKxS8icplNyCuLFxs0QdwoQDMrRU2357XJ6qVhVgtVM
cKqK7xBfPXIs4VKYnBhY+MgbVuVtkWWXajEvmlHnKmRkPifoGz2loLAmkHIc0nA1zsVTmK9JkN8X
0XSNl2bSCLuC9HGz2U6NxQl3XJKE+vu0sw5+b0LqbfGPzmY0buU5DtwA9tqqxoLu5OhmL74omI90
BkNPmS3q/hILuzWIXp8vcwB0a0mZIAVVFWMFxsGVkqVmqQkDrEy21nTE2ZGm2B+18Bgks9eP0tPc
1vuGNOQp19bRFCBWjq1PS2aJpL0ivBgSlI0Je/ox1ol+xG21F4phjRGSDEroMUKUkEoQjz11loxZ
GMgH0jD/M4R9jM+2sQWrP8JgPxjtV9SICHNUSiRVm2anG9M3tlxenQH1WzE+54SzFDkSV5MtnVE5
YYcWqHhM1ysiHD+M+KMuyTSi1XccDOr/jn/QkIzaGkU25qcWBDWMIj9NYxaSgYh2pQxPKOls1mZc
+NiEBb8jadIKblMbELhmKsZXVpc4dum3EU5T7hj/H+tIfGTCHTqdSqK4LWn4vZK0yfgUjGl/eAv+
I7/FX1oNfzIl/lvr4v9CQ6IJnOHfuyz+/n8xIP4f7+//VRd//68/ug+XH/tv8+HfSOAACIVPkHYI
5on/dloIxt9ITGIQYKkWxivNxIPxT+uhLv9NYbfD+WBqmOigQfyP0wLDIhRqETIcjsEfjsX/xGkh
LX6g/++zwF8BawTLBtQLg4EsZL2ffRZgP0JJ7XLVwbDdEOhkSVu1Dm6+SYRX35PdZ9VR48rdjGig
FEiDwnFwIv5L3kVxgm6ZZG+z1MP7QCSebWZ3MkliPFDOJtdRMi5/uLiXf3ysP/oKlT/7tFwXQwJW
bDEvXv78Dz6iwSwZDJDZ7Yy+1Dz6OZIypyxq81YqBWfiQi1pBMTWVpYXt+FADXIXoq0c7daIEWNE
uBFd8F2ZRwi3uSGtUuHMmbYUqVZH01GL5o6FeWIXHtG4iVXWnuIK7Ek5Yca3ZTWer6FO66orZlqW
JlHKjmotKP3Yz+BKCbL/2ZDBi/RutL5a3x/vQmJ5YrzgQnKRZAqXKDVoQeW1n75apD5Ev/Gb/SAu
/nw/uaeyDmUTwcHiZ/z5CrVDivsZppETFAbHe6s5hAknl14iN2wT0rAhOiMy6NKZg7KNAjkTbYiy
w11ZGgXN1TxCmMdfYNg2hZKb66WMgwYsARJ3LVtNEAB+84m1f72nmoZ5kY+tACbm3v78iYGFNtjO
NMmpEb3dt7mPYo2Ijw8iRCl4a9AsO5FY1YdIW5oKJv4WAhqCb9UvWsWpcAHUaGfqIzkkAV3soIIW
MCji9Ajho330qZPJZmDXbBb/ZngHzmAEs9l1I2DRScIz0k+lg3fNp/pRxvh1jhO9pupNwd7IEnpj
rR3oaPLAhJ8d7OTeAYuj5bhuc45KUzulq2Ycy+s8tK3rC2VXOQY2UiR7RngzaEE/wxLFWqGH2R2F
bvnWiXwNpBwMPGer7IBFBCFplBnbVMixcTNJZvPZpCVsh5HEcacrsnoin5NRPB474TJYRnnGvAtC
zGql6PrXr9iyUP2yIODwsqBP8p/lRVvMmH94xQRCW2s2aMkZlCoCMoMzwyaaggRSYmUZNgToWd1B
ZnILbtN0AVhYntF16l08gG51BEGH8UHmpVr3F84KBlIkxD63ijjq2U7BUJ85lEMV0JWW4YY5BPHR
IuUQOfHsgzYepHI6dn6B4SqvB7vGvCzZiHOxAzfkWxFTfADbmuAiJo6EH4JW5jCvTV2wnOkbIuEO
M1QB5wUFBoLtJgiPeZ0itwn0JL7n3KKY9uhPtaOIMbCMpg+KhC81Tej7BmE6GIzkpFKlvjd9WDDI
U4GxiCgOkkbmmBRkzdHoIPd7ciqXp1kAyQGSKNwVw0CVFdHTTlZI2qtDmPEXHOYvyiWS9TNI7RHO
et6haUqucldxxsIL4qG5DbycuLUnHVYMqv5Cw09jwj4jtUTYi0UA90LSyjOhJ/ELcvLlIKmkd/Js
MUD+zb3/k1tvoR3X4S8xXJZ/WV0hYCW6KLV4rVMergja6SHBj3uqYHmRCakAd9DS5r2YQ/E3NMNf
kFTLNoRXlj0SMDBke1n8xeKbIdb00WTLTiOXBUKKcnyJKWv2NWlXDQeDpSdXrTUN4ahIkZhaWH7k
qAuPglWprlXyqAyNmP+G+iz/ycugS6g1eA/45sqvVC5pVIvRTCeJ8pSs6lA1+nVcNrXt01elXzTM
noLTCnsS58Jcwg1gCEH6EBR+CyOIuk7H1bVG2Qj9I1BEpJKGThvED5g3piM5ILnyQXnAUbyh4fnX
N9OQ//VuwlCksKBWsERF+eVFnrofDQdLcnwU8Qc9J8/Y9SV5yjd+It3nftg2ThzX1rOYZsA1YmJ6
khIxQBYv1hQt7BdjcGcwDWTqwn9nmXhWE6lCHEBXk5xYOTpNYkXqFSi1cDUgbGBOlg9YRCQJz0Y0
NyclBynkg2R2Na7jU6oZkyNZzCuGghG/HZViuS/qafqkt1IjwxvnYc+4gx7tcJ71GpWsiO39JtOA
4sYnVn3OeK9fBkmaYyeKy/HIHISNPutGomtUnzBDAv6yHCXTolpQWazwFQTSXtAnptwM1cy9BYI7
RrFZRh5M0nlTJ6xUqtJMz3JLVzj1Y5AekSTTgZbDvqeJMit3akLHxqi1EfjXpB/ENnqo9AyfGCKa
lTQ1+sr/sW/0U0jn4K/v5J/t6QavmC6LALupfn7xwnaxmifg8iTwV0yQ5E5SNyAFgXXlaY/lx2gc
bW7Qy7GN7qt4rjxJxMaaBDPpfV1HMyMT36ZWir2wQhJRZyrSc4Ridsl0Z/XXn1X5BWiwvMgG/mDA
+4asidqPp/IP20cT9JOCiZbto8+Sp6pSzL1AXJECT9HLY133eJoUYhILye1CRnxoIF6qPhl2FgKn
tTxHTAHERX8kLFNWNGVbslEqxLQmzX6yMiUzVB9Q7oAPNiwBnKxU35UhVAILJdALkN741IJlXGdG
hyhGqITf3YxfDPYqa5XOxojXTaJm1mTll/2RMbcJsowvKCUysE+JyMtiHp7ksbUOdZYYSI7ofInq
Sknt3hojV9d7PnyHTiHo9E+Rbe1377r0L+sUH4pAEDZSBWo0iW8/f6jSzHwSPJloS8SdXVQj712B
GC1HMvptQnbHBj0ZeiTzGSaqS8G/G4Hr/Ybe97Njm8uiogEimkRdgB+Kov+y3kRR3I4VLF6nLIcP
hHH6prd6ycvkYP7Nsqz8ydcFp6BwCpA5UnFw+fnrjjj1hFRMMckEY8psxbAe+WLU34bBM4Tm9DWa
qbgRXWrlhR5P8wozLHgEv0EUuj+iU+w1ZD244pG4GlYqvTPd21jkgEU22UIoi+eJkf6cpfNC1ESq
UUAFitcZa+ZR1hfpjtKoBPvS+kMqWdRveWowzUaUThwbYxHTVZX4N+EAP+j/P5X2KtAZKFUaSDkF
FsYvTx6HuF6kLQZni6pnRd8oQ3Wj54cBk+oDkyR8i4Ex3NXQ47d0XWLUu4N6LnrVyFZNUPHXtbg+
ZjK/YZWb+XRfpUJEtt8kCe/BEDWY+Mq92NXFbSHFkyNX9kRbYiSq32ihmY/UDZrXCwHuFSlNKLa1
vrMHiSRDJN4Ar6wq6qCUl6TwhtFwVrK5/BxqQfgUrSx6CYi2ek6HxNwrgmy8D61KVV1amnZIKhm0
oVAg4GQkjKyuCWkpzS1hvVludJC0zJdM7tPncpRyYgiLB05pvbRG3FCsVSnmN4m+q4WNHP3jkf6P
2hr/tlnxU0vjL5sf/wvbGkvWz79va6yjd2ZE7Vv9x5bG8iP/bGlof0OWyCkBLAOsHOnHC/gPeoTA
H1FDSzwLOspFEXrh/zQ1FP1vVHksUgSqgNcxlqPHP4FKyx9xZNURBIHhtCT1PwIqSfzUz8UPqliQ
/eLyCaEqcRxeiqM/bEM+Ac+xVhbfDLrD7bwtb9md9Lyc81vC6uxypbufyS7bIe84SJtlLLge1snG
2Fv76Us79J/tloXjlN/SrXBOP+NPaaVt0hvebeNjeCQMuHprXNEBuuBUrrUh930bbKhD9/O2/1wo
gIRvO8EOzce12ulv4UX9jjYMyQ/ym0VicLqRwI891rf20OwEj57EuV2lHh4hJ92iWbiWh8H1r/FW
8YhNc2Q3vUxudWXsWjBgumVutFER33v5ubgODwNHWQRT1/lgrsdD90is2Z1wVj7knepgdli3B32d
nDSvWmNB2CSuuDO80NG/40ux41OelL2x8R8zJry29WF+0/cN0Gkhy950wKuZfOp22qzMXbUj0w7H
bn22PG0jPgTjudqV1uW9O0Y7wq13wSm8TDvrPD1yCQ98h2/ZzT14xHa0AwvqIkg9G7Zhlx7ohxvd
5zUf0GmcGxM5N3PLg7hTDuGqd0SPPtLN3+UeWTIO4yY7Ww9fue/VhHs/a5tiJ3mWxwF90x199Fis
Hnv/1dgkaxXgxWq8Mq9tNdv3GFg0+LcAN65ICs75++ERnhZUQWmPWJPc3S36bCf3KB/5XCSpgXp0
zJf2nuRsvJODbmvP8yHbRNdyX61hqMbbaqOtdCfme5HexGWJt+GWQNpNsQ72zIBuzatwyo7mhd/w
BLQcj5kbbilGTS47mOs1bvE7ZVM1dvxJup/wlOz787A2vyeCcu3+ybpjuvCk7Nv7+mwyoEG224MQ
xzTAxNAWNuIp8iSXFMc127vXvZm7adfmzsrCt7WXzsI9zyfAqjA/R+iTPMkujvz8KnJkO/D0PYMU
ETWGHa1RJb00tmRXVw7qlU0evXLiomW5o6/GDfxKlInSbfQ9AlqEzKPpzdTHQ02b2dm7thpX1Tpc
tbETHC+ZY6tOcRd7nPA9Y5N+eu0Nt5j+KOcrzveDyWV65VgHodz1HfR/ruwyhSYSel29ZkeC0732
DByWIp/hLu8bj5HojFvITCoKWjr2eBqXY7pdd56kP3eLY6b9Zh+xJ+s79fca5nLNGZXNqBxb+/LR
eAaySDfdq7bhwBpbtaKjPPTX6V57yDja53gTGao4GvrbCSqqg5B4FdrjQ+qakrOpC3cmtll2IBSK
KRmXK/xSRC1DdadjQD9/txABp434MarwEXl2Rddfq7U9vVW7+SkX6UHuwPeuJE5YO/+juHWXkfCq
3NXxLIy7aksagfGW7qKzdqu+6Q9ssJ37J4N1qfWmXX5Q13jkxS/toXLlZtWcu/tylWPaUbzm/zF3
HstxK2mbvqFBBzwS27KookiRkihK2iBk4b3H1c8DTc/fLBS6EDyzmXbRETzBZCbSfOY179H72ACt
Hu+Nz7Bht7RpdwB3I66jA33w1KK6RAGL8ASrHUkH82FtNB8NyW0HpzG6N8dPOk329qh9Ks8c4Y35
LKtbeCJt9oQ0q4UgCIIpAvWs++xR/yXgF+yxIsYW9lwE4C5OVnwffw8+SifzCBwvhR977P/Q2trS
yH8B52FDzd5ET9KeQ33yqaqCj9O+s77yl6rcqfoLDowoA//OyxcwKvouOuao9qLAMzq6uVfFvRbv
0x9oiQWmY0FpCdxNeUe2XH2lTLZJ9t2HYitoc+xM/06DbDHukaBkR8AzhjeKKdckuhtl34B7Kmj7
dPDHfrpBfNAO2seGLqv/2KN1357VffQZFLHyVb8DA5s+F8kpeWleghGJFnpETk72SV/nKN+Xwtx+
s8wjCOHqM0180/xcR5g4vkzwNAcAhlwDDNxX8U6m7fUFwpYxHmnW0Vq2v7PWw0cguMLpPnYfrc/s
qW3K7n6oP8iYFucbKmbluX6Kdh+tk2JsKSyAIBeHofvli3ee/eRJu+6lepGfZBhmh4ksKx3CTX0E
0uVozS59lh7Fh8r5BbQZnXl5N0nv30v6dwv/yWbbfCng+NH5Phhud694HzB1eU8lrTc26TereW4S
lHMBbiBSBkJH2vY/w+1wRO0j2VinYAdYbkfDdD/sgShvrfsQwt3G/8Tv+RJv/Scf1lvWHTgcyk7y
z+W+ye9pbJk/kg2/dhfuW2h2/ol7g54g+dyLFsC3OBYm3FJ44ANmxRtU7BMdU07s0DdWu5M+x+Ym
+YoTJ27WanIffJHTL8r7sv6meCer3jbeu+qPVoO9y38a5bP93ojumnNiv9Pl467Y08l/j2BG22+f
2/2++5lUezOEOrwNETva6C/e+Ku9V2KkRnN1h5epv8/v4ZlxuW/Z9r3FxRrxg6fmUKNGi+03KqqB
/MiLBfvs5wQTEulnHZMcEMQv0s7v7snEo4/IHANoseEdAirYhOfm1O3ybfFDfBAP1FCCXX1fQFtC
Wv8H/1Pfx+fhnfve2Ca74gfKTCeG4qMCONrH74A6U2OSnPxk8rro3/xT8yMvNt1d80N77Bz9DjxD
124AGUaP2TsAj8WXznhUHHPX7NQDc0UtAnBOf+T/kPDLlDgmiX9CbHRsHPYqJfGgobrjGHjHRcci
P4XB2R1payDw8NLRPPjVnHAbQlvCkvZpcnaBofSHzDqe/TObjN3c3qODA7W5cYLdd+H4/UbJDvDZ
O/Ps1o9ydqZB29e7XzJ4Mf34Nxh9U1j+KcO3I5nLtF3E5Mff2cP35Hc1/4f+PwzHdQTz/ns4jh5G
HLwOxad//P92F81/6YpA/mpyV/ufziKim/8CJIWaKIV8BOanXPLfrUVJsf7FTzSL4gWhuso/+j9h
uGSY/8LmBZSUopDHT8qmb2kuMsirVgIFU0yFCOdpcmI9qZInXAbhmhVroQRn/07xjYpejsjM+Kku
Rezi84sJ1LPvhdmPVyuz0CKclUKI9GkY0Rk1DUszVJv+6uWg8Os9COsx0dbmvbf58PLu4eNTtLk9
yGXL6nqM2cTsoaXRaEB0jjZfvn3yNu/czfn2CMqUzP8n2b8eYlbiGMw8gffIENX+6cv9p8dw9zhu
v1LVW5mKclmwux5oVvQvoDYPxsBAd2hk7z75OyaDkPR2ZT7T33tjPsb0Z7xOyFRfkUMqE2eE6MDe
HBHSAGbBU4qUgqWCs0Wc3BaObX2EsbeVJ00tlBLciveHkFDTz3B5N03erNQrV76kMVWaXv1ZVKb/
vczj4f17e3t8ILD8fxxilooWA/IGgDnEOdl887ef6s2Dullb3st0F38mSxUUhimKYZiLrcdUtHw1
jdxzxz6xrfqIZmyHIg74aBpPGrwMaa0HP+3tVx/y71AmyAMwCwq3yNwSNJewIIrtAuyc4WafPEOc
QcuETid5EfyqrkZqEKWO27tndpHosIroDSPdrAJC4zqZVb6igcY7dPWErAlZh1Ge0rK2KXcQYNIz
KkfB/3lg/qss71+7u9eTnAZUVGqpsq7TnZ7XU10pLNRSVRkwQXtPLYlLUYswt+gSYSaWd3AMosI9
1qFv7338ke4Mo8yh0XYCTiFcGC+qu+95LpcgA2mGbN08FTsI1pO2ftCPO6l3ww+SCbS0MhLEIl3P
3DT4TTlemQvYCG29D6rWOqHfSdMxhJqJc4q205qiOBggw7aDJft7M8KLYrCSeJ+3iXG4veaXdW6u
bMxedEtMRfyppGzP7risTqwkaWyPDhdiWXYcx4cs69q3jmLgik2xmGqRrIGFmV9zCOe5kUzLYjAT
FYUCtz2UUlOujDI/HgjwyrpFY1PVqU7zMF0ej7GUItUYEv1Q13b5ORepdI4Lo/vYmJbi3F62haEQ
+6VCy6vMM2vMlg0jhsSiw6cfBg+V4YiRnwdMUPZi1JsPbx/KphSMTCm2zooxOxVAAEQWaIhEjgqy
2FbRjcAmA+Xgq8BObw91tRlwfOT9VoDcwQ1BWfhyAUM1HXM38CF40frZjwJJghpVlpVjPr9aIPvT
qOTssRUIT8S0tq9uMYg48NY6u3Es+pR/0lwZ/W0Z6wEZvs21NqIE+dGuyChWbujZ24TrDwPKMgLx
tCd07W+74dW4surLRa237tHzcJMBLB2XX2Ij6qJDKgfBS21Y5deAWKuAGFmpa+/D/HLjdiMUQ4Qe
1gCGd1et70TFfUuvqAlGMqIPo5cphtNXmdXRcIzkD2pre8obV1rnKp2OHBGgTd+AcuvFSosEIeo6
lcxjW2RAZS3hfcnNLtmi8qDdjQIEowfvcOVozDcRHSK6glOjcrL9tP/WbF8ts5G4Y6IZInOSFAQt
sPfsvsj8YAVKMD+Af0exiWKBz+kyk7ycGm07b+AAZk5RVxTEEnTIzNgAD1L1a73AhQmpMm8Ei6nw
As+DB681lKEXTMgsbeQKLUVC4hLVpttnb2FCSEgAdFXBZFjyX8DOq2WDG9pbkBBzp0tVDMjsCgGs
gwf9C/u0gntorc3E+rx++ujiTU8ejVz4swAXp0m/Gq4RmdtHat07nUztN0Ph6U5oCYjXposfbs/s
ev2m8jxpCEcPIYv5rTI2+Jz6hkkdzXXLB3RayqOc2/1KKL00yt8moY6OhIzn2+WEJGHLHvJdg4Nk
o3SouwCse5H+ePNUQGnyXICc0kl2pkP+atWqms1mS2Hn5BkKzSGcPZhPgd/8uT3M1V3BasmThcUU
npDbzc5tJnparErcORJ7Ek594b5T5bK4zwcxbquhH37eHm8WHrMLLJq6BhEA7zTwnPlhMuLcawA1
OybMUqRE0PxXtAg0XEJNFGJHtKvzGkYAAgynWguylU93vfUtS5EtUA+TRLkiTz9/taoR96Xlq23n
VAYudJOIGLaZvtwjQYiSxe2pLmwTiy3PEeNKhGw9z4MGGeJuq3QOGMgINH0M39b25EBbuXqX5gRo
ik4X3XLT0Gbb0QX7jQuGPTj9oKffWVGrgmtXBcoxY7DsdHtW83QYBCiqqXw4e3pVEUWZ7ZgqwDzN
0mLJab1OEwc/NgvxKNPE/Zx6kvQwjmlSfQ0xmPrUuUJ8SPFeE3tsGTsqm01shyu3s3K1g00gEwag
ZhrZgm86u1683gz1sJNlx2MdaIIFfWsfJfza44MK4aXcIchMwThQCXp3XO+ycoh8EyaeDt/IOkZu
X6cHcESoASXSGMbQrGvpM+jW4VHtsd/c3V6/qwPAn2vxQBt/0R5XywfVIGwSbRwcmGHWr9SVZEpq
agOZDVnbu04FkWInorpvrM7aq/LQrdzG85CIHcLrCyzOpqmK3v1suay6yQ09KQYH4ogLeQ/7N6Vr
gyMWJeUXt9WDdwAwg5VNc7VFGZTKDV1cAxwgl83lsUPlrYbIKw0OmI72GyIpiBh5AKDcTYuU8hq8
aXE0BXgT4R9gO3v6+atDnndRX7amgVQHPKkTiFG8USHAw4L21TWc4dJygqHg6lQ5emIe93Ds3a6p
OXxxTZsTSzGgHHjFgf3Igm6fWWq/7y3LW3MBmbWjSaSmFeV14P0G3qjMHX58RfNHq+oHZ8wwJ4Oc
FjdHtdbcRy0Qnb4N5dSJh/YACDt6kb0OCn5vIvGlRVvNL8Go921wr5C2xJhKebW6EpgtnUnCQPrv
hkzhbL4qoBKlGEl42cF0EU04nM0/gbCmjC3V0Go0OV7LXJY+g01REMqDwaeYKBGvP7lrhSgNdQk2
CDEUzShJ7ftCq7LnXC88lNI1/YjLsrSCGloclIuQ4iYmFcQbl4PKsdZKGAuMThF3dBjSUC/3RqsW
H/FH8D+A86VVFeIPYb31wmen8Ybhh0SMT5F2VvnqC5Wkqg5kJ+jsHPdG366kfQxN6hdeO+XL7ftq
YZIaMSlwMPQgiBRmD7bU224cWdbg+JGMvwFw5BhWg9k8dH6V7vk7EJ9ACuKtgdz0jhExqkSMQD/s
2dtpomcVa6U5OjJ1UWBRil4UW7kLoajdnt7VI/13IG7jaSEFT+jlNxS+r2kxFWUnCZGHIKGKHKzx
mpUvtjQK6GebSQHzE/MSsozPdK/UmeLUY5m1O/pm+JErlpEkKwPNq7zTvQBKhnIa+hWTFcvspk1N
gMxuJCmof8lyvx/LoSl2OK5741bzpuVTqAN/QtVdR9RqxLhmk5cquouSX2IiBNlDxscnR8jECURg
lCt/3tI6EKED52T34sg+3RuvbmYX5bM8SHIFzWiR27ssjCaAuu7jTXH7sy48AVQS/zPQ7LOSq8bu
oDGQkfapR/+zkFCS6ov4A/pSsGtuj3aV7nPF6ROim+ecIGx+IIuixvU6Srl9JMnaer4mvZhhrZ6g
cSQfweAjZVSq5c5ONPQUbg+9EE5M7BxLV6F3AXSdTXRwu2iILe6CIbHTT4YYwSCUhd1/4F2YVLFq
+Oue5A5nzTby7dDG8BBu/wUL35T0jrmbAHVNdZ6oWGrW4P5ayY6ZhCCnU7mqunPQVLm94gG3MBA7
m/yTXFzH0mX2rKdDPEZpVFuO7Bn6Dn54v6uGOnn700WGQoTE2ypPXZ/LLVppTYcVjguAyZBMavdJ
19u7tguSn1xE0Eqr0dW/3F7Bhc0K+0ynsMZ3pIE2G1JFJyEv/NhyMqnDq9Wzqr2Gz+qZFNBdyX8W
Hmb4GGx/ImVy8vk7SWQEdrcG7g0Rrf6WRF76qNmu1O7sIgF4WmZW2azEfvN+0HQl2SQN+C9NRBBz
Xvc1sjIfFMXTcQ8Y0ceshlEdNn6RRI+l4gPE7tL8g1d4zR+91jpgN2OgIEMW4+N1e5kVc2EHkU1T
biROUFjp2eVIER4jjzEER1w3dohJE9HIoVbq4glNXt18UORSS4/CwMkYnLsNBSPqVeMnuvG2fFCj
GkADCrOtsTcDhIBCZKeyHbYK5FhBqGIXVMeQwfdtCE0McVbQ0kC7oUV7rR5ONkxo6Wcq9jSKFCQP
CB1VxRdtjErNsSOlf5+YVpdvRYUb1q6lsGUe8cV284MUh+jwDKqkd3c+SoxiO+ql3m3tdrBwCRCJ
8qss2/oPAWiRvfNVA4Ba3KnRZ5SNE4kNXFvWPsCy44PRtIjIhJWEbUNeVchMZmqt/2wByg/bQHax
CSxShSXpBgn3VDuxsMbV+6jcRUYriUPPyUBRsA37cpvgGY3AUd0C0tKE4e4srbWhPVODMw5aWFTx
RicJVNDyF6qL0Jvef1PgrNdouDTlfdsZtPxN3yi/hTkB+jam1vW9QmAIkYEkQI0Ax4Dhc93mzacc
pdtwg8YzSm5BKP0eSlX/KapaL45Vq3VPph1DgIRfmWsbLADsAeFiMjvC8N7QnmLFxCinRU34Cf6y
hPLRWNuPdZUD5FRSz/3ppzWosDZ084dadlvLYU6IWjaN4b43G4/XwwDugddJViYPDbbc1TahngVE
UusmE1gjTb51wOi1o1aJ+LnvDCXau0XX/NLldgDyyO9Ay0upfAVHJ9n4KTwFaJJW5Gl65ycYgmyt
sS/gk2V4QfMaNiqqSA1/0KFKPFEcgpSs9Ekesb0FS1cowKdaqGsIGeOJcJKScEAMWJU7BNm0NqrQ
u/FVBy/2TD72qo1Mc6ZiY4BqRydHSOZG2s8M4iOi+YrSWVu0otvkLKQ8/t5DekEGwR/ROoqwMkS0
psw2hlqU2gECmfvDE3L2Q9fqRDngrRHLKFbJUgroRkhfJE82EeCu4vIpJ4wgimhk/gz2mbcXct3h
giZpcCYluafP1kFW0mHx1+qf/9VGfddXYaHxfFbTrx6ofmIxHeTxSlSw8E7bvHOTaTjUKUozl3d7
qOV2IbmV7uidBsC1BOEf7aO+97+UXo8xjYc2OhQPzSOmbWt3LfVfun4MHkidehtMg3l7JdEkyExy
rjo11+RDScdil8ToIdy+5hYCdrLeaX6kh7RxZpPssRHSMi1RHbWSWvBQxAe8/EJuknEj84LG20aL
rR++NVTZn9tDL70uPM/0xQBkT6/o5frqTeZNoYLqDHFYJAip/TUok8cPRi6sY1+ZX2+Pdz1VEzgI
ZDH4nZQn5y+Lm2PirPid4YwuEtdo5ElgSu2iy5s7KRoNE6yuMfYHf8Sn6c1bydKpoaiCGiL9svmb
TdNJCQqpD0+wLUN7n9WW9sMLImzQCrkT8AwyK232Depx3QapFHst91wow1G4pVU3JS3kZvPEpR58
Ux8QADuZgel7TmsKv9imQQrbQfOIs/c1KZ2yKaWg0hz6ADn6tXqpgTeu5PpZl1NsUW5/jeswhlYe
nSfQAoTAbIPLrx9JQYEZfIArDAqdYmNXJdj3SjHObRmI77fHut5pjMVZnuySLZtU53Ks3ENJP0Ms
94RUGghuLcC5SVEb/P1gIaF94a/M7XqnkbMAGWDJqVzrlnY5XtsGuggQL3IEIgVHEEFovBljcq+F
g3IMKtSF8C/5t+fofwUNLCwoNXLFsqA2sNPmqbcm92AzDM12uLnjBx7yChaROe69Rl5zxL2+muDY
cWFMVDQIkPPGSen5plXjW+BkiL8dJPSSznWIFNGbv5pFcwY6EId1qoBerqLijiQLeQMoRw4lnhBX
+lj5XbsPOrnjlCr+ShVBVfmFF60nMkDIa5TI6N4ZVOMvB8TKSut6sjZqw/gjUfoSXH/UM7Tiru8K
7Qmjqc48dXVUJbDvXNc9hr7iv6+60noMJB07StH1tBZDt5Q+oYdceTul0pL4PlR1kNuuhrzDscqN
+imU6xa4dTroXxEnt59Hj1BoZfkW9gNAALI9WnfCUObd7GBQCS2N2nV6We0VcCBugeiYzQZCqsdA
WPz211ocboI42Aw5lfIuFw9+uZ2PIH+cvGgEbAN8h6U9VePykx4nmOPdHm1hBwI44iJCCQ/C2Lyt
UKC6IFm+4jp1UhFeeq35tTGT8vGfjKLzVChUT3mrLudkl4wQx4PrZKaEeLEUaWHzLPemIlYGug41
QBcJmLWCd2K6EC8HipBAKkw9d53RCqxxR7isEv3h41BWDUrppYvjAoLtPnJrY7JWFFj6clM5gPSV
bY9IzOXgMfViqa1U10E1JfhERFSrX6JQS59VqcT56PaSLg1GaZAkjxwWwNisGulVwuvsvpUcqUQv
Gak77FmzopBP7eQBcHushWufjU99l5YyUcYV7KYf00hXBoRNYxvZobaud7Kndoe6HH4MHI+33/o0
K8B9Ukmj4Tu/FQ25rns7USSH1rj/XpULnHdGM35XRSjypnkrnUolMVd2zvRxZncWg3JqjamcA+Ps
8uPVrV/3vN2So+aJCcMXOVZ3GxUKzh2NWfXg8JLORLg9SLvvyMOIo1pVg/7m0rZFoQX0H7OmtjQv
I0ZpbyaG2aC7avWJ4viZCzCsRSu9OyDhOsgIjXhetUXRovx4+xMv3QNIDKAzM1WTwM5cTp+j6LdN
lUhOXIzmXRKOEr6+nboyv6VRMICnMzuFq5RML0fB33U0SpHxZaPBR1iVPpyGmIZdWSsDLe1YTEsI
0Gh906CYTQeDSj3C5ofpWFSTQrvOt3bQ/kKRDaa6h6bx7dVbOowcC2OKiug9z4er7QDFU03YIGIq
fadrWUX7qTZRb0N34PZQCyERPfSp9wosja0ye8wx5RhkPNwQ/I5q4GGNCJsn2ccgE5OcJgGRqueT
ZHNhr9HCF5aU+xQNDWJfC1D5bOAxY+vXI3Ns3Lp2KMvGm1EZzee4pT5DsTXd357owpqylry3uDWq
qGLP9ooRU1SfkkknVtDUUF1M5wdfaBQfoTTfHmphW9Jk4RqVQdhT5JydfVr5KYadhe3koRE8xGrq
nxuzDY+3R1maECEYhTmgi+z92YQ8oAGoZahERVHc34kqrPcejoS/bc9Id7eHUhYiMN4GG0IBVxoS
UrMZqcjPKV0c2k5oV9kJ1R0LeUsVZaxSRqsBX2Bk9Gs33cZeA0qvalHox8b9pdRG74hiklipfy48
yza5IhfadPqv0raYwkZS9tP7X+URjUKRYTrelO3Zo46G56gX74PSJOLjQStW1mJp2TWNRgFIZ3L7
+Z0aAB9DQoKx6bWU4bvO7IFDiVQHlWtKfd+u7KXF4chRuXa4wK+S8UALsB/QDKJFyc5PvtlrYseW
6B67fEBG8/Z3XjqTk7IcLS6hc1CmP+ZVY6dzR7sTLZ95tIBSK32P9KmmahsX8MWmQqFjZbyFojKR
6UQK52Py73ksbEptF6dGbTtVPGLUndSqlmzx1NHH/YD4qITskeuFd5T5q+iYeFWLRCieQgitJv0Q
rxyov8n27M3mT6EWgXweieL8ighxmtNDobtOFcI829oUYXAxyZLMf19mJeVWPw6Fu3dHCRdYTB5g
6CZh/9sczOYL9lXoHxQNnqSIvAUhsmWekiRHuUaTc6CsjlcQYuru/u1fbIou/pbmp87k5RdL3cDr
5dF3HTssy99YjwRf5UkJB7xcPOCo1Brqyv6/PnukYnTKiYptUtr5VYBFlWv4SiIABYxdcdSrVvmK
Mx/+IYQB+PVUeVBGO0A5UK6rylZXtsz13SoQEZGnp0Oe8tzZs9EYVWSPbiSIq7TShvprhtCnewB+
h9sruzyQDtgRmA2XzWwgH+RvU3vCcgrPE0fJj1PcVXDivT3K9fFmOrwSANYotrDnLr9fFaNEFGUV
o0R+fFDGVt8hsuEfwCX2K9t7cUKkQJCfgCOijnI5lD9kjQ9OGRq2C4jGhh/g5Com7/9gQoQRFA6p
6hCVXY4CyFYeq8G0HN8qU/zplGJbtrJ2siTIhv9gKFJpipE4o14BYFXNM4I+7yj1c1VsRSoP+9xG
Mm8cMuWfzArRTfpNgudvvunThABbB5HojH7/ogAWAojdVUcR5d3K03Z9BU8IK2x+iJnpxl49LwYo
w9HsLYBdWX0KlFQc5CSCM2mnKlwnzXjzBcKcSI4AwGrAyea1FdfX1BR0kXDSzJTPmYz2XRGP1T7F
yHqrmHhL3f5oC/Njt2scKqHynzkPIo1Sn8Ch5vqwQvmxodX9RN5WVO/w5jR+4g4dqiuZ2MIRgwMB
eBPA3sRSmh0xr6vLqJFyuKjYbWEXhQAoHXzI1/mQr9yNS0Px4QgOCDWVKziXVWc1+DEURMd0FGff
qKsdLSD0/fS0XRlq4TRTNeQgTyHQFAJenrPILjSz5tFxtJYqbV1WEVbN6KK9/Wu9GuXv+/0qIECg
ss7roRIQggXgS1sd6PkN7adBBLXTJ6b5D3Yjm56KuMXVTtBzOauO8G2gm8u3ysZ0o6eZ/TSY/bDx
MI09IM8Gof/2BBe/GAVTG1ky/jvf/pJocSCRMpzGWtfbWxXeGSaAPLpc/RqbZPoil9EFRWC4r1Mb
nSqwPbt/GyOsCAhS1rJEV6FGsXYX6ezIKBmjLSqKspMLus8FTIUdgkzqr9szXYjhGR94AlUQwHX0
Wy7Xts7GyNdM1rZDqT93AsWLfuMo3CC0EAgrxrnUrLLHoYhKVEdK1SoIgLTqY2Kq1TmnREa3ufPD
ZGUfL4QT3AUgPOG5gKmax1xpOYRN2WsWdSdjyDFKypT7sHSt701TVB3K3miCboTWNn+UwqAFfHtR
lk4RXS6ILpTYYBLO9lsyQaMLm4AXTcEKrXczgJWuSKfboyxtMjaXBm4MaiS/4HLlfTzE+0Ci7WBF
xfBQNmm4D9sB8ZM+/3l7pIWAeiJn81L9ZSyRL1wOVXOkRgo8wgHygHxMClhjq9DnMLd9igmVnlaI
4gS2151kmWTbVjq6vTWSaLf/joV1hSKJuDU9PRKKqyhNCzQINoPtpDZOAE2UI9s+pG+G5ptMlseE
bpUNunB+s5emHqldqdiOm4aIgUzVEVDY+JHGK7fEtGqzozsB06FY0GWYyk2Xq+pjbQauwnOR9JCx
2osrSSuQSiyjzzH+VsG5C+PiXsO+Yq14v/BaomQHcNKEx3nd+cAljlpCFrM/40h5V7Pa597COBAB
S1QzBmGuxIiL+2fCGwLtm9hn83zCQrEzViKFKomutV8xC8vvzcoX9EjoHfid2++NgBgVuqt9rKIw
OXRKvbZ5liZN+4D9gzyArs7LJ71ej2MV0MVqSiP62odZZR+xSg9tfJuQ90JhtBqj/e0Nu3BECcGR
S6Dhzrs6f3goe3RaYvPQidpqUID2USPJ7PwQloj9vn0oxqJ0M13DRMmXm0kzBtR+DZ83DiDDcxzY
+u+KyxlDrcTw1lS0F65XsKr/GWw6qK8ecFnu+tQYyGJMxDd1VJjL6CvSqNWpBz6GH93oKY+APVD1
yUAI987tqS5dA6QbU2Nf54PObyOV3qNuD5JwJLXLHgI96hAcJ469PcrStyOHmi4alBn5hrM5RsQT
eTNwvQ5Gude1ABGbwcQLvcjdlYtgaUJUSmkhAxS9Zs3ovjeOckzU5TYh1r3uGOxEiufn7QktjQIE
c8qup0buFSigDuHYpZHp+JjAHnEsz3ZjUOQr+3CBciPUqS1IWCxPoPvZRqSA3eejmZhOVsQ5XDul
+jBoiL1xwKnp6ZGJ0fjgH3O1D3ZV7spIvcvWO8BjNC11PEvw31Q2llWUD0mIS5A7hsbKl126d6kT
0vcl80J7ZPYXuu0UKvrQXu1QbbZyliCludvLmD3vewQDV5Z98fJ7PdzssMClTALZ80wnb1vlu1vr
2i+OapscmqzszG2CD6IT5n72CaKAnp8Bz7Ro+7ljsQYLWdrRsIu4zKYmMVHR5Y7OMM01c7M1HakL
6y+2r+C4qBbe+8hI/ZVdsLTXBEEpbSq4KCAxLofiy/tmKgYLWqekYT8qjzvPB/N4e0cvXekU+lHy
5lPC3ZuNAoy6CwTXjOP7g3XyK6Hi1Oz1lDmy9LHQW3+lX7OwcTQ2ALYBJBLKVYEY0lte57aLTlg7
NnduixxDOSbSAyuAVphhpOBXq39wsdP6RlBbpqRDjWzWQlVx8vYEHkOOVscuynToSHWdZDgq5r0r
IOqF9YSDAHBm6p1weOc71R9b5DR8vlqArKqJ0/yuzTPv6AsU6Scl1t3t77ewIS/Gm37+6hmJ5WYM
2zC0HM8Mgm0ZqOqDlVU9GUIRrrwZi0PRzdCoHbGW872f95gtgbc1nSTHIdQD8voeXdvuOTPdlUkt
LSKP/cTOBSVOdH45KVvTqgJgl3fqsqBFun1SKK9EfTd2AutJ4NcrwdV0amdRpAZ8BdYl8g8TnfRy
vDZIcATRau+klZYVn2q3TZ9xVFUyROm07pvApC/eUxESyBqGmnpXR214uv0dF047pQ3QGfSmCGjn
1bkau2reX+GdmrxS9kZO8scbVKyc9oWgg6sLNjICIRMWZLZbDDUO4qLQPIKMOn+HTkh7b4rRurdK
03znuXVmYxhg1fhg17b34fYMZ6LoE6WOLh49WsxKYd7Dvb5c5Zp8PpH61D/5VoaCfo/jlUY3CHf4
d03VATFWioz6YI/1J5jgtvLdsxG3dDpbKcEuXHUb/Vj2pj4eJr0HLAVFaDVHPK1EtDMwSkeJQZmQ
ylanF2sUgqWFw4NPZe2m/8772Q0oci03bIARlHGxHVMl/Nsb33+Mg7E+2zJgJRFV8t5CfHl/e92W
jh2PAJ2mCdh11U10rcyNRd2jI5rIHaJ7o3rEuqbH3rbvVjbh0jkAJDQpMRBFXecYHDo5ScfghOlF
ZB8LEB+4Hpd5XH8zXU39JlpN+dpLOgiUwNfFu0ghA1rhzy5NFxUydcrnaPbMO11abNeljk/ESSgo
sduidPeD5f2sBn9cuWUWniJQA6Qy6tTkRmbmcj+GUejJ+hAArMHUxdz4gQdNKmikctz6CeDITWva
dbcPgJqHK+dw4YKj3kMCRXWDbs38wlE76qJaW0mORv26uU9aERabss3I+TN+9qHS/aZYeZkWFhaF
5QmwRF8ftMSs1tH7gZrbYSQ5YKSf46JOn7GReE5q0a58waV1ZTUJAMESIQUw/fz1k2QZjaSoOJXH
cYkrnYyZgD/C5TwXndWWmxZoQQpqIkvWcvKlGcJmJA3gc9J5mD0bg6zUTR13NJ/j2hd40knousLl
w+Lc6stxJQReuBLACvL1NJ4NroXZelqNFPOU0G4u+1z1jnZtQUcVQytqJwuNEtdrrvvfvhV7H1PJ
q4aVLbQ4PBVt5PTpDVwVzyOp9TmuAjNuRZWeFTuBz+NZ1YCWKGEGqtIweTNHF2FWnoqxa6XPt6+l
hbtiUsChek/PnTM0mz4yR5kylKF/CpPWan/Bp6jx1GH/tbtR7SA+5MIKEXO1IvS4GpD/uMbbVf4P
CvsT3B9ml4my+RUUDyBcMUQ5cCapr7y7WGDdJeJmkpb1kpUDtMAJF7qgITxRHNjZ83Q2S0UcjZIl
OWVhSt69nWuefEC+xE+poWn6KbOyHAJiI1VoI/imnFQvduKF/VZWvdg6FG1ShkcLvuTZ6CWpuesk
aXjoG/o7K1tz6SDwZbjaeHCvsxQj6XLZLj0JNHXXGIjwRd43qW1LjHCjEr2k2zth6TJjE9J65jLl
Y8yOXRK5aGhFABT91CQxMgo8CHThj9rJ03Lve8D5GQ63h1yIlngRAYur5J7UhGZXDDEOegdIfZz0
QUkOOBBnh7Ez1f3tUf46g8ziQgIVjFxsAF9TGfzyJovEGPSZMIhYytpPfhVepAR3laEMwabEegm/
GU317POAd2Z/bGRrlE5Z0xmwWwBvhScMiuPwpdB1P8RcWCu7OxdV6ge/C8wau+82N7bDGFqYosP3
Hs5qaOXlh4Bs3fwtEYXhx57kPVENFIg1nZYFegMMTw4NKF26wVfHt9OVPgLgGpwkO9bsE068Vk8Z
AajLphgG27tvQjkvt6qLosq2GStWODH0Sj1omhQ/5DjhvR2gTK5LWsgYPH6APS4X21SkSsaxKjgp
lpufgsLMtxj95SvX5sLRIK4BnwxmnV7WPN8tClW0pSmCU2IZ4VkmHH6M6jFHKDpVvt7ePkublMCN
Djh1S/41OxdjEpZBObLEquf1xx7gxRajuDV1moXXdvrdHHPoMkSIsz2KF3ckU7UMcN0B1y1ZJWr5
XQmYIMvhi+W6Wt97ip8f/8ncWER0tMg/57lgPLZaWtQcQNVT0IC3B10Kd1kh4pU1XHjlwHZO3AJU
JybHzctN4XaiykwsWU+R55MSMUeKlIGlavkmiVK3P9quCPIHqv7tM6or4dsB0eQ7TNCYiA5AW2YX
jVeMea9H6LXoQ0laZqv6tkiK/CEtZddJ69p3bq/rwl3KVNEagiRCcWTeOEHzwcuppPqnxKgR5wcW
7Ohjru2CwR9e5P/N2Xn1xq2kYfoXEWAOt+xIWZYtZ/uGmJOYQzGTv36f0u6FxeY2IWMOzgDjgatZ
8QtvmHCyf/N41DORHAZkQGN3fcOB6nIgIYgoKLK2PuVYcCDrnpQXlJumqyrKP3iZ0BWGzuuCL71t
6znGiNBvWEfBPDTgQbq8Ps9c5Wfoo3vklI2TzlC8gCYAA7Tr1scvmdIxFlkUtDYWVaGw9XdCrbWg
Rk8suD+Lm0NRrmWrSiDKOpNATVXLK53scBhhm2LgnL8LReQ+KEU/7lBuNo47mpvUBKXuIE3Z1YZc
Kq0Yhz7DIgUN4PLd0IYGpjwkhMaxFgsM4zlO0/CHVXRL/P3+V26g8OiygSujKUvMd7M5NQvfH4vu
dFBhuSkugEggck6uV/3Txp3+LpsIPM/9IjDPo2k+IwQM9s0+O3YS5wc77fv5oBi1+X1oJQdb9L3z
2Nv8DyfbwqI2Ui0z3glStxYGiL0GwYvqAxXA19dHBjcJVMvgXUdhRYcI4h7+BF7+IA30dh6WrRo1
BQ50smQL/5Y9pJjAIWjqehLGrD8ljTAJhKvxNOhRhVB+jFNm0U4nESbJUTSxehAd7kv3l2jjukT9
hK45oR8vwvq6alt3bFK1kX3XevivqqbhAY0M8xgiZnqYzWT85FrFv2Eqhp29sfHWke1RnwAzSsq3
bisvsVWhlUvDNxvC7oo0iP3RmcY91ZEtpAQRi8c5Q+78ljI1zXVvTCqMPcLtDEuQVjHD45x0fXzW
C6P5CQwm/d4VyvDd6gb+D2Yal+SacVVVZ2WJMwwhusWLd6LRjUuboh0UdA09HeZfpkq/J7waTvR0
7sHKNk32PsFT/j/bi/CTGGcs++aw/vHmVQaGxkSzwqiw3OAFRydC+oVe19jQd/Hs/xwt+RA39nsR
2d8bzfhfVQJXuT/mxr0jiacO7zCY4Jtstx0hBTTZBAA5MqqfbVhgHuIiJBhNDmVafMPUzDZ37rqN
08vRJbHg4EpK3mpebQP3NkJfyBZe+pNKU3doEZ5CUGdpds6N/JtWgT6hoARz09ymVbAKouzGwsU1
M2lsJ+aQHJROR3aptbGr9IXgtPmV3VnDsYo18VfULG148IpGeTscjjic2WVJaZ+tL6uqyZUhERQU
tFrR8fLIVPupdawQYpDdiWrnvtqaXKStZJORmvNNIGy1E5BWk2LJmPQ5SJQq+tZYMR6dxiD+5MN+
G0peHr+djyFRsBIuhvCatGl5Eb3y06jT8Txr2fgHJ5GCDmQ5xI/gOK5exwJtCD0NezgzxaQEtR6r
j0vD5eDOlbQRa/+fr8UbGMTAS4m52ZsS5roO12rDoJiWi/BqqBkieAg8qz32P13xr6Et+h5Cc+sM
khtJmRd63De9s6RUhdp2NlwP28LHppuSIn3ywIpkR32eawosqa7h3gP6dq8lvbVbCMMBJ3PJy3bk
6yX0jMkeY1RLroubDifpI/FUVgUWTZUpTvdvmq2hqODRVsaKjuO4OovKlNizG8N7ElW0nHv6rIfW
jNSr1rt7FeCtoVhAKiTgQkErrYbq4kGtAahjQ1aN+cdC1SLO3uwchqXGwer+Z21dMQROtAVlu/Um
0h4dr8wWlcZgbfbOR4FiQtCHpvoMNB/RAK0b8al0vTaAWDr+HGnN7OXXG7EBvAA6L4BOZBC3ioUi
M1OWsbBIDOMwVANdhGV/Xiib/KvmUfifQNO6PUZjbnwnWsj38HxbU+296FZQ2OcXrDcQPTzaDp5z
dYq5+IDh63Sucb/1Ke5YO7HI5lCYYSNRzHSb6yaXU4k4sWj4Xqt+wIAuNZajGJLsQW31P8Bow6Wk
fs9ArOn6yjb0mdxKYajWc5fH2jZQigHkdohFOuH41ext2I1NxORJMA04sNvmSGSlZZ8srnuV6F+8
mw1r+SpAMTZUoqro52xlvF5NiaYSSUT1MOtt8u/9bbwR6AFK4EnmlpXMp9WRmaOuWYwK4JBeW86h
abv8iJvrHvZhYwnpFdKnBGEB3WndbjNcZBD1GLh2P7nOeRRmDItAny5pg7nT/Q96CU1Xbz9hO9pg
0Ac2pCfiwsUdvve869Cr2XC1xiQz8Huit/EXomGj912r8xAviL7Pm38jpbMel8lMnrQ6NOpvi4kY
z8kcamd8GtErms5jJ+b8mzIOThNk3exoCDpVUfG+0OLic1XTd8HsrVme7KHFDmwem2x5HGpN/UwD
uGtOCtLh/WWZw/kfL63R2UjCVjfO+jiLYw8mFAvEuYuToMqxEJBlZw0pJyjG8cM84rrm5d4PzRnn
6RlhPg8HOCMxtWuZtPlnbWnxrGghjQ9HvfWq/1qzzwE5122Nl3hR6mjc2Un3P6USeohKWs9WckUb
f7Izd8aB087MMsi7QQz0Gcw6AfPn4Zah9mkHAAkf3fGkFbW1+G7tmk+pN6fZdzTyDPW0s2C3sRrc
PpJtTgEbcH2852ZY0l6eOapaymEc0zpQjBQhrNLCy1Mv7bcHSowngU6IGt2qhCSEoKE1Qk+1RtV5
rvD3eOhqgFeD6u2cra1dzx0IhYpmOeoG8s9/i5O6AYUXlGajILbMrDo7fRlFBy2L3PasJ2m5h0Dc
CCd4+aR9A7Qtmq3roywAO5A7K9ceYNCZ5zH6Ys0TLpfINx9TPNePVI7HneO2+Y38rVJMlnrv+mQL
u8ERRoV9Xw5jG7B44RMaWvYHiM7d6f5G2bos4Z8jkIsmFI261YPXOpM5j3jTX2MAKwMdIT2iaGE1
Ce59SpO62H3PlXlIcC9/gG6FGFsaO4bYqehtfTC4I9lyhXJ88+5DTS8gSlAtrOMx+gpatjyYS+N+
KxS93dmpL4/o+ipjl1I7BzELNnn1xUXSOEaHuva1IRCcP/deWf2iH+rUfp0nZnzO82Wcz70elvm7
JVHSx6ijgeanfWb/yPAMfiry2usCI7eU8ohomk331gLRBAVJMdPnJLK98oBfF66KStw3X0VeZu5h
bDsV9bEuU4pDSW/kf2A30m+EqqVyhoytPeBzlMf+iMDJuyYKkz9gm0mxeU9aVQDLXO/jiZqcotm6
gupN8TXLDO9SzzYSzCruovd31MbjJzU4GAepbZ7gVXrRDanuIdjAicm6HHX7gru3wprv/ihblSRK
zbQaacxwG6x7FFVdm15TmCxjYk6PojKQxbCklrenMcVpaZp/1XDxT5Od/RiHOEGwSPv3/m/YKGnw
E6giAdrdUIvRegqZpadwTFEDuOJJmo9+ldTLCaCQdtayMtoBDWwcE649Cvw89qZEX7+++9rFzsa8
RXkkA97ul+GQH0xPSbDM5O29/22bq0gMzLX3UidbnRKxTEZq9YZytTD8uaLuNV9Hr7F2gI5bo5BY
S0CXVFVdF4WwfcclZgyVaxuZMzYtAOP1Dgzv/W/Z3CsSJIeQKiX1m5ywcpXEnWYK+GrYOIEHJfZa
Tob5YbCpfFvetPxHz1rFFXrw7EejsJb4CALMfr7/MzaeEgRVXMTwuNGpYayekskbC9yFEsr62RRf
Z1imh6Fv0hOhKcrP3tRfaBvuyf1tDSqxSsAPwJbDxni9ZQSdqcKMRrrccYT2uqqED4bWlu9zVDwx
TyjFJ70X3U6FYeNRQTWGDcpFIE09VldA04rEniaETaI4qb9piJOeok4AUlyM5DgpTfFugqh+iCde
Tq38EwaGxJtgikWCc1u1UdGoktpsnEuanO/Lri6Pmlf/G7pUGiXp9s1HhboG4A5w6DDxbtpfqdZp
ta634TVeHP2LY8yxpLvOO2f/JjOVLAgp4CKBzvwjj9Jvcc+si050dDWuXt26z83Q1B96DxPlPu+d
J1EYDiS8GlAi+KU3JxoMDalEajlSTiamfz00dmlhip9Df52GuFf9xY7FrzZcltl3Sivco8jfnlYp
HU7yTUuKdi1tidfDRbNrLpBscYMZiKMRJagUvM3ndIk+DM4k7KNWUwg9LGWdzfAN61z3c30siakt
K0138Cwb006C7NGz5PRIoZ7XPyZNO1uN0nLg20ukZTOA+8UpYja+p6J3f7iq6M0zph/OSFPJIpm4
f2dsDE9FWT4whEe8pqtruF9QUx3p8F8JW4xD1VFY8rvFbv0yS4bHtgTVWee586D3xfe3jwzRWWaW
vOU3zQoPxySKLA1mulHYoFFS5+/U0hSTbxbleNGWyH3XNKI/Aq0Og/tDv7ilvArR0HsC20jATYuI
cGW1A1AowwPEs8ZrujjDQ9Z0ZnacS9x69SFeLpPWKo912hs/vbkf6Bol7TlVjdAXdrvIHmbjo4YX
/92H5Z7qz81tKoWoePD5F8gh25ARwW+HsDIgRsepPlz7UbG/uSUSWGW9OBc4CMuXxouNr72Zj1/v
T8dNmEHxzaKYAeOcxIcH+fWgNeCayGr1/lrntaqekLfMr60TJx9Gr1KaM2RFc8+y7uZdlvU+E4Ez
OjaSz7/e9ei562lUD1evJO+19GQ+qZTBT/c/bHMUsEOIYfBY3EDFurYxyzBsh2vT9NZf6P3XHygv
GH8wCjkarxB4AdkjeT19wszdskkoWjSjayHWPFVY8nh7nYKtb6Fh76igZJGPWMPe2tky63kYh6vZ
KfOhbub4ODrxrsaLvGpXJ4N+NtZVALo0YvlVBFgLKhU2WgNXc3TcS69XUXMsQ1v7mEbCSo414HjP
pwBiPS1JVX3E57Nyj6hfYasw17m79/TdbE3YG+BIUDEnoKGjIK+v38+DA4ff0cQixQky3TdKqi4I
kKtV7NtepSs0vqf5nzfuGjkm5TWc46B53jTZurqKhxYA2FUhPP3Ym137VNThuLNrNr8MsixMGN51
HqTXX4YFpWWht7oQwiDbW5nYN6Z9Ij7RvtUvWhJ7e1T+m5uefjhHjb4aQRpR0+qURxMa3Kz6fF1y
Mz15wNkenbJJP08GFueTFmFlr1XiGnVJ9NYOohyZXgL/4Y2hlvz6U+2EZhAoEPWqKKI+m4WRPJsz
vQTbU7q9i0X+Xa/2rxyL94zVk6DYdXLoGnA1u1pZrkCbzVMTevNj19jx57Exiz22420gwWCo3sEz
Ivglglnd1hMdQmTnsMYZc0V8N0Y9fkc86ibnYmwGzx9MNMj8rrW6v8fIM5/cwZs+pCkVwZ0Y4uZu
oE0j1b64G6Bz0bJ5PcFu1NUDtifLVRd6+RGyRncGCYZW9FsPhoasERm+rvNvmCuvhxmKrrJShy3L
BgtTPxIoXxw8LZr2cu+t7/l9oNXrkGl6oYjcWK5aoZjv0mYQpyLL34y6YtZ+G+UFd/rb3YK/KPFh
Oi9XyMatH5fD8lyb6d+hvgxH9OennUjr5mmXw+GfJTk/klUqP/q34ZoFqccYmYgreljLqcIwJUhM
c7qM6SL8UmoAjQVF4T9Yst8GXc1kWc6atZjDcnWtSbugPFQ8RGLUd/bf7aHTKJBw7mRBmE24uloy
rHVMe+Ec4HE9f4z1WZw6J8WVGarDzlC3W4OAHYkOqJjIyNyIoStKGnetORjXUsnioxmD4DH7do/6
dvtBchR5pKk4wzFe3ViyYgnmEK1+nKrFQZ/z8TAaU/056am+31+h23cAwAobAwYB0NGbVDY19TzM
EtW4zlCnfRdX59O8tO6pK4rkOILG/X5/vNttKC0wCbwlZwJgrP56G3bs7hyyOz4lXj5cMBMTv6oq
Rbs3qqPklObYcPtAWdWdQszWjMo+AYqArB71pdfDVlCEHXQizCtAzvgIUm845BrN8kox1J09vzWj
1GIknIJpBYL1eqiSTE6o2JRdRZ6JIO767Gsk7OVxwb3kX2+mZLtzL8pD9PrNAWtG0MRrwMtzI7ds
IZ6b1DHszxFLtP+hDe+IB8jeEBKMuqhQRMajwLrkTYE3H5X+oDT16u/7q7oxvbKfS5REOEGku3qJ
Qn1s8zopEeAKcdPtPQfjxyzUTq6bvlknjZ4Ip4NNS3R429id55guVQQtHonS+AIpzj4uzM3p/gdt
LCLUGA4FAFVq6WvcKBRQqxi4RolWhENrzkJKo7b6I8TR+oKvBo6m9wdcXSx0YnnY0C4hxgT5QwHk
9a5xQAGUdJjygMqK+2iFyFV3ZryX322MAgWalwUECQDjdbafNz0Wpm2ew9fJyicsKJvjUrl7JM/V
GZffomOdRxlHh+d505xzTJFlNdDPwNTK3s/7TDshavGXM2hL7Zsz2jN+BBJiZwZXx+BlVAAxJHXU
kOnjriLavus0WBZNHoxWUn7Bl6Z9GEJMW9EdTivPrzIhacR9AmocyR3jY+bST/uT3wArmr0pOQxr
6KVimPPEo5oHqDe7nyyDgAuXK8cXUZge7GRp3iuKJ3x7TosfudnUX+9voq2JJ9ehnUcyTb4p//y3
N77Oaf0OVVMFtJlRuJxH42fo2MInPusOuqKX7yGHceu9eVQDSj3yAfTpUeFZbd1lbKbWm0UVLJDN
nqNO1S/CntpvrTq579M6+zcBg/Hj/pgbG5n9Rcfeocl1W73RqjLvlmYoA68SxgdRKcKPFTW/3h9l
Y0sBP+AB1qnVgLhf1WlQagIgJ5QyQHnX/eWKNM1Ooxiz+kpkg9pVoUdlhatRlNp+VnnIm9Rt2CTP
93+FnL/f7ne5scGxUdon0qeNtW5tjZ3r9ZqVV4EsJvwIzeHvuZwtX0l6/cv9kbZm9QV0SITIRb5+
JWOtXnArLKpAhGF39vLIOi/GlF3uj7L5PdxxL08FpWU567/t0rhN4sZsljJoU1JPWpCNXxmhQ6ai
vBHu9DJ1OHtQUoDoI92wXw/VWlaVlrigBY4z6d9GI4cR2iuc3feIAcsIWK8GO4jSOK2PFCKt4u1H
g9IMlQzwuQ7l+tWdhE4MSNqkq4Olz5Rj2w9zgCdjfxorszii303EM3XGTqyzsYqAkBxDpYoudfxX
8zumVYSX11AFY6QaZyPsK9+bxj07xo1VhBVDD0T28cHPrT7NQJifXD8sg1jLTT9L6vpSGzoqdIoy
nO5vmDVPTS4jY1EQMUmq5XK+XsYsp3avKpz2VsTNdDGaULQ+RjjFx3zEgu5cAzx/jOxmmI8DejjZ
ow5jTzk1syNGXHq9ck8scGuK0ebBNB56nH4j7zgVcdQv2szHD1P5t9DHDjI8fqE7OdvmMLyfIKwo
vN3omvZTmwninSrIRNs8R2PmBBjQKsf707uqzLzMLn89iETZB7kh24sk15vJE2VgDV5m+CXFTPto
FH2qnbsoHh/MOUZpOh2U9FLpSEDurO7GR3om6QD1cChIbNjXi+vh7xYp7dIEtD6ML4pVjQ+a1+s7
U7m1h9BfJiCX4hOUSVfD0GkYyUuKJogUU/3qKU34oW5U56I0WnuoM1M51DjnHYZh6c6YN3oHPZvE
F0spsp0UcuPg0KOFME3PUiMdWd1JydQ3ehdHTQAKpHwabKv8TplIoKIYDTs37dbUgjkhWwVJwD/y
p/x206Z1skxaaougp6d1GkrIc+yhN7ZgJViJYFzqQEE6IfJb3QTQnUOFTDkLVKdEvTVnp/E1ozdw
Rnk+1TOl+PZjpIfjG32FX0Ym0pHYBEjAN2D5vCQUSgXEQOqV0Sejg/cNPbXfIVLfzCLfB3iIB4Ri
LHHlasFCr+lKV8tSOGRO75fQHv1yFntn/XaDymHoFsB+NUhQ1xu0yKOECDVMgmgQnPG5gITgW03h
1U9DVozhVz3uFvVhHPXWOA/qkABmL6xSOdEBWDLXR5Aj1YP7V8NaruVlhmVbVBJySVDWsV1Yl63u
xG0alPVsTLxbKuHjbEYFvdGJDXdSi3AO6qZaHD92U+9vg+g39OGHqem7ME5kI6vLMl9t8OP0J9to
f2oz5KQzZnLxl7apsxJBpCzZY6rcHDImExUIMOgQRgkxVmtm9kMZ4+OUBajATO9Su0yCqcpxp8wL
b+e53RyK4AI0NRIiN/eX4tEkLrwlC2AjZdeljXV/qjLnmiz51/ursTWStKIn+QWoesO3jYoKCFvU
pRy0wvY7o+mCPJwMhBVy5XR/qLWp18vCQ3cljZOFKG7N11fHgGJxhIFYFhBr6v9UJn0yqGuG91WB
0TVjeZwXvwRr8CtN1Sx9sGHdur4W9epPSG5NfhBNbxr0tjOlf2/Vg/Xc5Z2lnJw8carDpLvlX2oY
mpo/tJPxrXLxYvX1vABtOkbGvPc1mxP3UpkHXXR79+sCJD8N9zRwRgzKwBCnvlAbcRhorOxEfFuX
BSk8Yt0QvjnLq1AFh8u4BLecBmaCAfDSz8kj0K3ofH95tkbhyQbnJj3KKBm9Xh0AuZ2XO04a2Knn
HtMY2aMqme3j20fh5PM2A3S5dS/Au3ahmN8ngVXM1hG7OeMM7/CNdixyp3GDg/2QYFfJ2nn9LQl8
lbjCyzIYMz36OLmoclt2X7z9EmcU4kgA5aD0103mWbHH0ugjRlHn5gQPKTujE2/sRBkbG40+CBUw
KdpOxLq6dhrFq6j+ZdwFpZidkxNlLcqLk+uWvl1j3rOzDW4iN6ZOskkksZUYav2+Z0WMBGO3pAHw
kPnaD24JiSSHledhE/x90mJEwdXU+J+ap3uZldxhr5JSOTSJt/Vy7d2opbWxY8uCShpUXmMcGyMS
CswnbTGuE/6177V4Gr+VQN3+Q73Y+Ueo1j/39+bW+FKy2SIxh+G9PgF2aGVl2XhZMJRFNZ+J+twG
9nDeu4HtZVmEeaBonlvgd/2JGwuzA2Nxs2onwJLruZ4FxGcBLSAoeBs650iEGrivZEGsDsXFmFou
YhPo1qdOS8vPcZYm+oMw270S88Y2MyjVkn4QSbLLVtsMQfQR9VsLW9LRMuZD6JbC8hOq32BvoTG8
/YEjieSikSUl8vZ1fGc4oDGssgwqMaq6r+GM/Um4IvpnMmZ7L6TbmNFXg+mvb4PMDIVlNSEZe58V
7xQ3jY7o9Kt+m35VUvVHFVrVziFalXrl/YM8AK0WlHC5UteHqE+6UXi1mQUWitGDn+Xp+KUtURvG
gTpRXamkVEzv7+/eNYf5ZVCa+5Zs9FMcWCNdqxY5zwGn+6BwxfKMznuE9Ng0X9G6w0TaLsfzgG3y
cUptDVvNajiAf2hOxI/NX+1c7tFftiadhxFcOi5qQKJWdS52TzK1uktgYaV8sDr0D5Pn1o99FKfH
kLwJuHiGy/H9Sdh4xORFSVhNyRaV29Ujho5TVtpKlQV4oi/PXQUATKiK+9f9UbaWl04MFEIpkGKv
o3ckenBU7whklthVziXO1GcUCcTnBvTBpwyb9J1Hc+tsckY4lpwXjvrqObM7wvPWU5hLg3rzsEzV
yYp6LGrsYk+cf3so4nLqoDw66yaFOtkTxhlFFtiNbvmWmP6qTW05zJ61Z7CyuVTQXgAJ0mG9uQLS
NlGUHNB+EPdp+ag6yvgQUlvbKbduPGdSUZQoWrLKboSVPbVpe2ck0cLUfhk+lGEbTf7kJYs4Jajy
N7gwR4Z+9MJJOA9lXMX/3d8qa20veSrR7eAmQBCJ2GqdNSxm6zjtQiiflS5ijiDH1WukoDUQKEuT
jT8MLXHy76WosHV2KaqPfqLMqM/7nedUX+cktc1jWqdNe1is1CxPJU6a9tmrPW3Pd2xjQfilHuQA
3oBb/hM449KIG85O25LVZHlSvKO4sXN0tgZhH9MWppfJMKutPIQm1V/Q1UFC+/5CYpP51jLXO/WQ
jQMqc0s2Mfh1aqWrxwwFoXKQsqCBNTbOJy2ckw+tNSX/m2s3/yqI1ffsArYGlFpJ1AteOpar98wB
0ajExRAFSlWJY5egpdlN0fzeVZafBs3v0/1d9RJaroIEInV6oyBdZYa/qjzVIXYdYzXEQVeI6tmw
l9j0ofLF1pGed/lZG8Oheu+Gqg1XkI7ndeyXgfK+Oc4P9rzo1tnoMzc9lrLl9r80LYwCXEAaz0e7
KwbDV+csCg9dWk7moZ90DSyxZsTRyfYSI6Oq7RrUYeD4KH5ZpJpyqJooQ0BXSvCcc7Wozp6TKs2D
CF2j85spT41jkToNXWvwl8650aYqefsdSUGcgIL3j/xyPSOVXpouNFY0ZGZzPo0uBkqQbYxj2LXz
zlBbi01XlVicYy0LVK/jiZw/Gimvwg+YvDkIS7380nVV/gvuonpIMkX/k91FLRMhEDSjeNhX2zmE
V2EWEaauo9Y7x6gyniLNJN/Eie1hWZQ96cOtM0rDk1o/l5d0pXr9fUuRqT3gHTxkVbU9JoYVHWvM
eXZu5o2XBpw0UlSyQ33bnVbRIY+EZytXTe9UqF1Ce9cWTfsJQZDs8/3jsvVBvw8lF/S3miUEMdSZ
XWSUWuzqDqaSFRenQozqD0aBaUBRAMgEIkqvR7HtZYoHyZiJ8qbxM+riF7p4ex6gGw8aTUNAh0i/
SSbz6gLNk3jK8XGIgtAxMATJNOUEHTw5Q6vVHwq7iS+Rm6vHKOfOu/99W9vee0HlmXA20AZ9/X29
2unwjjhh/TQnh5Yjf6mGXPO9jM8dh8I63B9vI4KkdIlZpNQSIZhe7XoPWhh5qINkmTkrz2arueeM
8t95jnCYQ0Mlhzg77wECNweVZg90hfivdY2qo9map5YbB6Omh6dsXIZD38RWgCSNcxwqq7t61FR3
otaNo4C8E2aY6MHBUfXk/v1tfzqtLUJFadG7cUvtqc7sjmTX6b8pg2ec70/q5lDwqEDn8sxzxF8P
hWGjPbg572+ZJO65t8PcL5QienLF8M8fjESOB4ScB9haE5rS0iusokaRzbWE6A9agoECDbaq+Flg
i7mHPV4DV2WcBcGHAI+zxxt8ox8wRXHdZXEctF3fP5qukp0d7O4N33Uj+3M7ouZ3soplKQ5m2Jq/
zMoQj2Ipir327P/nh8jmF4eF1uJq20a1cESVo0aeaMI4xprILhh/9edRr7EyHTyFHFAMTIVWuQdU
s7iVwr453Z/8jbMqbwfeKNhzJGH662WG1VOO1oQee5v1SKmlzj+FobdIOmUWhRXb+YMNbND0o7IL
kJ/K3uvh8mo09bCSVvKyvnespj6BntjFf3Xgo/eEKTduc3YTfS6qyBSs102NqVpwealq5ZoU43iA
mdc8zJmqBvdncOugSPCiVGcFF7x+BOdC2L2VQ/6d6qQdjhZ4reucQevyhy4xft4fbHO5yIPQ35Fi
Z+t2VzyqdlXpMA5j6FvWoewqVi7U6IKklXYcF/KCnRXbGhEKAoJbFLrMGyOt2nQm3hY47DAR0Ml3
zaIHxpBG4VOu2HN3tPLCUXcu9K2FozBCC1+CQm8gqKJWSNTyPgrSJOUYFqYHScDeG2XrBicsI66g
8nBbxw7hFtHaIxRvSqUHiGFjHnxpIKydUZnv3nV0IfAdN2Lrcn8NNzaMbDWjrwnjD7LTKir0RopL
camyLa1Ue4jjKjllxuj4IbCBncVb+/jIy86WwAXZioLVbMvV/e3BQPV7mb10SIIhjgr1ohdhJ45F
mYfLoR/1RvkWjpawz0ahF8m1tC1FHMKyBRmjLyHQGDVV3c+qG9NHjTKjumZ9MXzNiza1z6kVWupO
4LA1M7//2tWN2ChzmndtgbYIwJGjOQ+I142d7mOp+UZv+/87MeDFdNTacWtaJ355m9K/o0dN/WcZ
vqjTUh2qktaxobTiQ9XX5rHtun5n5eXKrpIxSZIiggRbTba/Sv6QXm5E1RAzOKWXPnejNvu2osWH
Hiftg2vnyhENDPMny6Meh94rnu9vvI2jDCpHCjNQa5TP4OvNMFSx3Y1pFAe2XhrlMWpyGqeu1RX6
JZow5vBn1en3cqCNMJT0ABAUgS5ZyTqPLxAkA4iJm4Kn6Mk7ra/aszWOmb8oucYmosSqYQEIVDB+
I/XmZYkJzoiS6LlQJF997hTVaaaDwQyUOrQ/VI5a0/CLtYOeNs7Owm7NLKQbNA8lGI+2yOuZdWYb
rF4heyFpKEN6YWiXws70i11TuYxUseyclK1ZhUtBVgT8AFLKasC0L1IDhGAaxNEQfR/brAZwJdJT
Y2mz85C0vVf5XJnemexdKXYGf/nbV/sYt1ICbXI+wK7rUpXVayFdbcHM9nHaQxxVTHHM4XHEDwai
J80pSquBfucQxUejI+WlCxKrut8YbvlBidvxa9QowGKzSG/LD1BOG+tQR1r44Bh9lz2HYdI9e43b
vEeTFz/Uunbr5dy4VlXunIiNhwa6KTQmbkhsFNebc2piYSJFGgeiTqcPmIxqkd9jQXW+f/C2hvHo
mZCf0DC6qTJBe8pQIMzjoByU+dHtEVUqTWdPBHTj9kQ6FskMtiBayut40m6tpbdHuwhqC9bL0YCB
gi62UoOQMykL/7r/TfrGFnTR4ALgQ/MUBNXqGRsweaoz2SwJjdaNzmFbT4MPQkv/nBTm2B/suC4j
n23a6ZdZn+vUR5/Tg2HdTnP+q9CtdDnzHUl+nNO5/8dA8205mJPe5FencvgLpkJBgb733LC9VEs0
PY9QM8YPphpH4+fOtqPsYJb4eRx6EUbKA4q2ghdr6PN3ZtSXzzCbFrGzkBtTDJMPER2gdxRZ1vsF
IZSid3qjIFoui+UQimG8GJEZ10Gf8u+dMGhN1ZY3GB6pgH9g/MBHXQ+35GU34O7HFCeD5h7Qucq1
Q1+oTeGXVh71h1jvil8d5on1owp1XL3UkZKOvh05FJjAlbaurwyN1lOfN9BlHJeiFsf7+2BrSmDE
gesnpkcIY3XLlqpWLNMA3r5MXdZfrfuzMs2tb+X5G7UuX6YD0iiwT3hkIL5XQ3VmFcc4uuQBQqna
GTG07u+wCMtDry/lf2//KtSj4XrI7ir9odcXeiS72zUSMIHaVe55zgz72KFzcrCz8sv9kbaOEe8T
ADnKs0jqroolY5j12dIWeUA15ldeJO7JQ33SVxFNeTa9cThg5ZIdR61Od1KJjUvpxf1HOsgCglsH
I2FnRWphMZtV1dUnY56d9zPgr7f3b6UqDFUZhL5QDVndEnlr5mXbtGwP7NquS6bUp3jC70vptT1l
dxkdrl4lhqIeycsERGkd0iWdGhaamvJBbhQ/xMVYHhqbjCzpZ40HSIkPUPyrr/eXb2P7eyAg2CHA
EW7xzmEnDVAGqDPJ3LSAodrwXaph2FY5yQ6IZGOjSJ4hBkrEGLc6O12iew23cRaMkzIsgacj1/sQ
c5nWB2FMsDuWtJqmpwGoqf05ilw93LuONqIc2Y3hUuaBuYU9dHNTqFGlQuBRzeTvUKFmj5d0nH7R
7DwXfuvYxRfEuqjUIv2X2p+UuYZo0xDx2n5vmckHvcPD+zKgyPAOjBfGsvUYRaafh9BrT/fXZWMz
kPTQmORFhBm8Lioljjn0aUY3rSYkuxT6ZPuVmi3XyjKWQ14Q34fJNOyQvTeXCJAm2ST1JboMr28N
t65GNXSGLOid3PipeVX+da7KkbzcjC9p22WPBfPL86Zawf3P3SomEWFwinmOyZjXQ1M9mkvMILNA
d+YYG+8CKrYPU2VJDzlS7OLIS5PnCIpUdXkYhkwzsLlzDSjag1A+3f8xW2cCCoCEjhMc0qh8PQ1d
aZA7O1aO+qQtXJ/8Xv+RROb/oexMluNGkm79RDDDPGwBZCZJcdLAQdzAVKKIABCBGYgIPP392Kvb
XW1/WW9qoZIpJ4SH+/EzTJ/RLe5q/uGX/i91DJUMIhmw2M/25/Pd/H8jLlO2EsPIBQT1L0HmsGDE
iL9c+b9/Jvpd0IhP+drffIhq+hWAw41XkV7yFRJtkAvX9qeae/EfPtB/O2Y0owDayLA/IdF//0Ck
D3aTs8Yo2KKquyxKJU0RGJG8mE6LgH3B1j/9rx8OFS48IvhUNHN0Nv/+ipgCI9rPWnXtS8zb8zQk
3RDrxXGN8uEgCv7/frX/AkrQCbP9BFiOKWf/KUzpQ2BAp6KOpHuKq/g2tHhJ9yrqngkVZ5IJ1ZJO
xYpAcPyaDVrUeVVl0MftHDn2EnMRW/Dheq9OvY5bcYqnUPenqffXKieGYgr/5x8Ex2KsmT67DsRt
/znd+Qu+Jj02n9fIyedTk5noBjsVYpFTv3tYs/X4h9eL+Lr//SJDJcx2Eo4O0qG/hXnApxvBXYb2
usI6uKDtmIs2JdahD/bk6h9+i8/79z9fi+4DgBQwCpnHf9zPOIeRl+at8pqiYpdSbDuG7PGnLXWO
i4T7Y2Bs/1nJZRouRzI3W2GRa5gcjWpbo5Wexi6fViXiL7DSzY00dfYOiWneMII1LjqGWuu6ROoa
63JvNbfxP7x//+/vn4XIv/w1oYmyTP33Rzc58MBNJghUTeLNjxVw21+6oq9D6ukfcTFXUfiHwTFD
BaUyKlCXhO131XXK3sa9xCNZoKdp/qHp+fsJxqaG5xtiDMDb37zK+T43kuY+r2pvGH94jRPngc6y
065272nczMv//SX8l5f7RO4puPRYf/ecbxxXa7k3EuUc84jAtfx+aw8ITVkMqBMe7T+pZv5+uXJ0
6YohBKT/hSvThpR4p4vg/jRr800LONnGdS3i/TAlGtRuV9idt//Q//y9zsNpxpCdWCIaVnbq//5L
owYY0LB1+/XYudPpSBf56TOd/MNF+nnE/v5IsTJlqKXLQT/3n5uvWDWVu3cyu17qORDnGBVLfd/b
JDplnnVErjTh5oUWJvnprXpYTiIyS1Jim7DbXKXO/k4IS+9/ytLi19VE9cNYSaHuo2khS2321D7d
oipZl0L3xg6smWdRQ+nx6+VS2Qqzs6lezf646F7GeXOQM16YrpKkD2+umnG8T7Jfsyud13CK1KPi
lq2B8fzqNa1rceSxpK0qoR06HwfOZrbsj32491S9/rLWSHWbHcb8jrx9b5FGRHtfBB26joKPImSO
4x6egRDGlufPIyxyAywanac1ErY4ssR2jziVyR9ur7rXpPWHV88c7XwRvlyeRQquffKa4zhyOWtN
GtBWdd0fLGLEcL2BDTl5mkmh8zEi0/W7rvqVABG0kV140TpmdZI5mx1/1U0ARmjtFH1z3CH9q9HZ
FJ0a+nB98Ulm67BR6Nb5tnNYld4q5FJ1uUVGdl825Vj3C6TxIPhrl1nj5Jgr6eM3Fa3DbWuSPnR1
7+irosmsvFN+7HDjzfPoPcq+mr6ryKnqHbWIydz3w0xZf+X4kw7u2mBgN0sUsHF9SnPi9HK+JlMb
Yuq7n4otLuBh9YZ+N4je2Sz08RcGeHvp7DEtxfaZlXNlQJz2K5nu8l1U/vbKwphORUFneNpcLLiv
jOQv5LAsdV+2q/VNjsNiQnAQnPuRLDyhpwICUf2R9mMQFugd2yPfeiXfBltrxN2q1iwtpjT9hrGx
J2GEKfEyRdU4ITGb5c8VR1dZ+OlCT2657DI4bhD3ToSPqCmHzeMduTokVB059xmcKxTz71WN/Vrh
eZA9oOPXti7hqWWyBO41z5UV3j1tzPoTEtHan8S4dPNpl7We85msuy2PsfuXRZph9VvM0bF8cMaj
code8dUuWd/kjV3jW6ffUqh2CYtHNXidVzCJdEVbjfFW7JlovjrLjO1vhJ/yliPz3750bSoHwjaH
+bmeOvmljYL+4vRq/MsGscoufme9sVzIzZBFhgnx12Yd4jZ3en83BY9/1xKTiKNLPh9R8sfbg+r1
ICnvZmhNY06oasgG610ZyHJ1uWduxTT5iEu6MbwR4NVD7o56+bI1rYW5m9TVV+9wm9eMK1Riq97U
34euan+40XS8CaddjiJqhGeL1q/q3yQhCSdv/F02RYfKss4dYshsWXVJn16N3mqeA38KHrNRBlve
DHX3bLojesrqcNPFMdn4flMwS0vRpPr3EDrWz7d9AL+c03QQKLi2AOn/MrYYeCeqcUsx7HbLs+HY
Hf58y05tus0VSRND+4BBa+3xyZpkasttGaKpDOzS2N/I9jjKS9ZEohzY/8krZ53CW8XK7OGoRFYq
FOo4mRA6aXNoh+FR4FG8D+XAck/lCu++QslFf3OCeF5Ku2r/IawDyX+ifi7VeKSqMIeORKGyrX9t
ull+EJsbIBvuR49f19bJylPY94+TJdW+iGyzvYhaLnUxmVodOfknHJB9NivO0FE//dVFhF7lFcVM
lQsJtdV5FXH8HLut/ljiVD4H/daZ0xrva1RkSyweo9GJ6wt8coRAtp+2uhRyjjYoWgCBJQ1/5tHl
1NWS69rxL+HSqfocDCyR8r1e5jvT+W5HpVP6qfJ9wK8+pG/Oh6QNfjduU4uTnTGMOnedTYF22L78
DI6+FWUKVEZcKyZwT4sjqq1QTRy9gO/N66l16nnI0WUeHw573k8Zm0mP/PAc+0Lwdj8XWe2oqzlk
qC701HmYTeDL2pUxz0yWe87YP6Jxa18hWMAB25d1N3mWuetbXVcT4Un94P4iL2J9kXAtsDBY/O5N
RjaeTjW2fnGe6RXfx6ThtYq2aT41FqjNorytmvFDN1CIyjmKW3Xad5MkxZS68sFHDvDVQ5VgitUI
sRK6JoJnlNxgkG6zpeNTtbrxCiNt738dnwQTjqPnzKej7olO9BOSBkNPrW5J0ts6F2kizPOISofW
lMjaiLSnnojqDm9N/FBIMfDyY/YxzgS0xeM37o8jOaWOTuDgJA70BXiqmKiG+AdeD24VVZdlGD8V
f0nY8KX4BsS/iLrOd4p+9D11arXjPwMPDBNmrxqC3jYMwfuisuwO9RFyw8SiccknNWw92ZbSfg3M
Pt5GnViSPKxnyE1ckd2D9Wf7FA7d8TTIiWcVo7D4I63o407DQTtN7ej8G9N2eL7KuU6nc2iIrcuz
cVsttErsQHOnVaG8DaY9vG7qTfyqB8oC6YhCdIVt9+lpCQPRndsdkcsOzD/cYMVzTKx/wuXajIv3
i/DBlniMkX9hw+29ocxvbn3q50R/jPsRYKmNsAc0WS2UQXcZsjtEDlVd2s0mF8/vl6kIqijuCzw/
1z9RX8koP0ZXiHNr10RxyursAxH3TIQs1cTJj4HbslDQAAVhrg1RoOyg1cfWxPtBbyEGsOhBhjb3
oBWshVfPtcw93WcPohaYprg2MoWVhFvlYTC1r7vcxJ9h9PVeVolKLai2E3+tA3fg/EdO2LNxkhEN
Bq6mEJS4WLuJ3zkPt355OFJ/WwpLy/ytcpDDnRdq//UWmyorjapojkduIh+s0G4pdOoG51ukety6
cVzNL344+AcknLr7Mdsjk6d+gACbkyaVPoz4DexlYiqeycFfzXLVoVb7E/RO/9g5PYE6kQqVLuo0
HbtCt9luStt9Vi22GParqYcmvmr9trnDqor4ioW4Pvgc0bw/diRI2IsdEPmfqRLuY0oivKEp8Oxp
2NSY3TPCt1+Jt2D2ncMpUWUfWahu1vmkS3DfWCryUcvx5DauXPOxdrl2SGwTCYY40m1uHaceh3yd
BzkWGrEF9+NuRo4o1f5Pf6ztI3ZpTP9eKMiMJZXk8K+OtTfvmbfVlyXuo4zzspofQ2yHL8IG6w/X
VVyDWO6zf+inZarywafCFuRJKJ2r0OXyd7oOm5Q0gXcQzzr+KdOWE+Yec3BTtSpd+QRAn3k1U5QL
T+qR/DxH7ENe+0N8xyzXmDzBwHYswzbY3NPRDb5fGDFRF+fARFEJSQcakcSdweeIZOkDJCCSOZJK
VF3uaFv1PH7CuV0wpVD5OC07/7PZs4dBsrfjnklIFa50pvVlX9kZsj+TNF4tqQF/Rj/aGpT5NLHQ
KRVBpXLxeVYqu3Xv5N+aCqtk4X1XaqyfnGjLXpPF5ZKvJTV9a4l5umghqvk8k5KJNVHsezMI9egM
pNiY2OGB7x1WKHE/vO6Zu48gd912Re6r6K+kaYIfat5kwPzhNUE+zj6cxmybvf7sTk4IoTuCo1Gy
1cD80NV99RCmn5HKImRTDBcpwuqSCUsS1ml9oc+CVc2KB5mDDbRBXrblThx1f21+f8xXfSicb0q5
mBQtENWfvE+CSBHNGKjlbQx9PIcd4V/1yjHs73CAJXrM6O171oyTW3Rrur8trlffCrJkbNHNgZyu
mJO9tkBSwU3iMOx0tIcqvJ/Dqmc3mArvRlvH0xcF7W7JZaq3H9ikRLxrN5IEfdnYfevGtr3RcaW7
ok8wKy3WaTQvE6S9NRfeEmuCgANjCrHN+5pjA1ONJI7rTpy8jUa8yHomm5JH1esLVknzb9GFO25F
WZO0ObeM4955DkSQLwwHicx9bNMYpXZffZuaZlhyrH/838jOI1qQrMesOplGddJtz0MWEtSicww/
pscaSuOQ4zxQ/RVs3vp8jGo2paH56PmePieBWRk1l7vtVoDz1HRzXrG0hH0zTc33pT2yBwQL3P9H
bGd9XmiTwrydsvr3OgXVL9aeniqidHL3Iq7CkZfFRvh+YI/0PocRHbZw428Kw8A57525u69HlwWs
7SPzi0AhnOEzDx10EQ7joktL5/VXGHnzy6fDmHPW9COvzuFtH7j2qQ4N6ZZ+Fmll17yje/ml5M7H
8xe7gy6jA7iv2Mfos+/I5jcjmvmQoxQLCwHJIxqqce6YJvZJ560IKcKViXjDWnuYtkhmDLUAMVXB
egejIQqLrh/lb8Kj5t9hnXFryBCDt3wSy9GUa+uEr+HGbFaEJtGvDLQUMgoWPMmU8nzb1SpsCus1
uyhp88bP70dhKbIe0r5FJp7GnPgeZsvIP4I3hKJ0Pk6zr6bsokzO6Jf24bWpGv0ebQoqR6sYnXLI
Kc4DHXvE+LpNsrrsk/J0vm2r4WeW0dScCJpfEC/As1y5FY39qRpM6PI1mV2n4IJvbyrCUKg2c2f/
cnTdfBl8s7Rfew8q0OCo+FkgFO/Oo7YZYoRhzIIvGKA3Y5kuqr6k1bx2JX3nCIHFs/t4UTv2DLmZ
bVDTZ1dDD+3E35icVehzrJWRhVvFn4CxqrnGSWaZ/xCam3a5tkfDDAj2J0+fl/bb4YRmzWOoQV1J
ja7uzRQ0H3G8hm0ZLY78tvtu05efD/WXgSwVGvcpdqcCXYFPpEObALQtK+w5Tff4PbXxNheL1sYt
oIQ4XH9Ot7131YEmLXOOIcoZcs1V32aTl9NazU91alNTJC0OFLkzz84vyaXxV2Xi4a0L6gPXZZlt
1P5oiJiIY7ouLzReSvkbnaxo5bi8WJlEDbE6Zk7O3Pv2e+sOzS9oMtNX/JfU2xwfXnIxuzetRYYZ
fJ0vsR25MVS/DYU4VEL5V9CBc8WEw3DcifDXts3rfdDwunlDIsi7GTslmboPXeEj0AZcNdzVUeFO
Rj9K/t832TiZc4mVZ39WSmXfqn1ts7JyIF5xEqaZmzkEwM//JRHKBbSG672tDlE4cgugg6VH5Jda
981TR+97yVSavekjDqnjWd9G1Dts6vNxrLI/eP5MXU4zOM+nbK5CecYXIW2LIBUUVFtp9ULX6N1q
/NO3PBwjjzT2xFuW8+BO6S9TtfYt1P56E3mfHnVEt9p3yjXPSrpGvGCmtp4qCWOwzj0ggPfVRunD
lhzTUWAe2/xFf5SFuU2d/gZRxpqAUmwwDsADpupajAc40jK5h760mW6B7N2W2yM+5iRjoA3UpWUy
N1czGWMOovjI8U5ikcsdvBVri2ZNm4GLaQKC6p2aX7+dtlnmi99LrrPA6vSLM2r3aRPz9oDkm2bo
CJW4pWlmXLNC1j0siWUnkHr3AeyawwnoC2H6yVyM+O+fVOTXX11yQ6563x++6WNZHMIsiJ3JKy81
Q6krkYz5ke66xyAiTZtCCMvp2JBUAJftvj2loZB/HbuXvbnOOrfk7mUeC9npyLZ8T61f52MKSF5s
2xj8CNx9eGvXzBByOqdaAz4vo3vN3LhpOlY9NwXpdq5XCIDlOo9SbFfrcGTeiPdJ3LtOJqeCjk44
Z4SJbDvQQUbfWhF7fSn9DS/dAIDL5qEXY3jSJmZ4j+VOTF+9Jwd3fZYuz11rqm/aBFVVsmTw/yx8
mvsu89ETJp5Mv5pmNbxH1X6qkf3krYKSpfKuZSjLlwpQOw/nrP61YudYF2qYRm6YWqTTaWRq/+MH
OhUlNuID18q6B0cejQGy0AFi8X0VKO7UCYBmOXufCrub9Zj2B0e2SsAHXLPHMZ43CrTjHgAbyRys
pQPa2p+OaHB4GNh4e7mrDv9m2IY45A1X8SteLqjZUrmrr07oiTviQUwMomeGl8RuS1i4cWN+6Nav
+b5qG9848+AkN9CPU4/F0lYbTG7rJL4hx9x8jHizEfsAf+5jDC2wTB262Fkr6Cj0K6vc3sdIb3Nu
186/pTOz20V9Sv3yrAHjKUw/moeZNvatz+INnxqW8U8ZcXGCgXxpB/wgt/SN3Dr5YydbgavCYJMK
DzJlFuuOYX/MsqEVTNqD751CdagYSVXifmch6MzX/cpsnWeVH9/LqApuMBrO/Dzd6+3N1JH6iw7O
/wiUZRcgyBEmnG4MMPIZq6QTdGyHN1+qvnG/oCEdZ4jV1WDKVNfjrybYbMoKLasXTByyeDmtRz0/
72BtPs173Y0negGgxWQ7GgyjlZg+pDu5CzugSv3e55ryKcFs01Kng8PJO4x6XDpPfMDQYcb2p23/
cXiLebCh0D95PoJvMSF0fwlQzi43C+xQrDGr6U3hF3FX10PtX45ur39ZOsa0mFvLHjBLGMbyo/OH
l1rv/c+j89zXvffG7zNeQa+OWub4ouEPPqDXT341TV2N2CLari0nELi+PBzPXOClwSqkyfT/HLDA
fy6YGL3K3ihTYHXE4Eqn6r8rC85f4iQV88xtHJItDTqM81yv+xGHFfZ5nV9BKgm5/908w5o5y62S
2VxErjHmks0gLLQtw/rM4tr/2ibZ8H2LxPDFm5qku1qV64qywxskLDSXiclXEbikoPjkJOZWh/WP
yplszR7Ob190JhzKptFEOAzDHP3pncQCp7LyeT2aDcdNIZsxBNru3PHEzkffjLE2CayHZH32al9M
FLU6SC49FtJpznMJ5ZlPh9WA3dxbChHlramGis3r6O0fUAmpKq4V5EeyXBqcM9/X57aPx/yHHRPD
vLAy5VwHo9FRbgf2iPmYdSbNaT32twnVQJ8je0nB4lp62VyyFejzaWxCgk1WKkyuIGA3rEw2Hqyg
9uWfBYABPNtzIWPOS9CfQ7iFXhGuhK6XVszIcZGJUBonRzISHyOuKnkEUGjLAfS0hkoi5ePWTURW
C63igTt3yLKibqf5RvvYu/EW270tFQHmd3JSWVwQ1uQ+V2aOPxbWF9/7eqfHWDuezw2m7wxOGA0h
5WlxMvL6ZP/ir5iV56ZJmqd9C/bgiSCX8NsElWzsz+nI0vuFnfXyZ5t8hxq/pBvJqJeFuy66kAcw
3nV+tjHPTGq+9Rr4HFcY8O3qZPehetuoHdd0hkad2xEORSHjdXgPm6rFN72S6Yx/awz0TNRdxug8
7NvTtGgBykrNFpc9Wbe7bF3RgpMCv3+ISX9ObAyIXyPbjY+28ZIep4M50DT/rbrTo+c/drtxm9OE
QKvJ02GxH62Kgy+DSOyPaPS6F8VTGuF0POlHa4L519BO8XPPoh0ErYkZN/ug3Z4kdOvhNiE3Z2Yi
kpqxcvJpnnfltUBC+x4xS1BIm+l+BF2dvSs5pMHeAcJENgqA9l07rC5spsRXMWDBvNQntgJ9QpfT
Wjp3F2JwdxKzVzFzeUFzM5L/xx/3xKjlTmo8t5ypr0+t0wWPKcgp7QZUnD8aE6CXrVuc15n34uU9
Hv6WvdDiIU9kWn9P1iBkvcKIHBQwDtqbFUxrLMUyfuKAVJl7jGXlgArL19OprXg7bDVMfIM0og/P
rkAg9C491Mp5yPJ7xXWu2ulkMhpKHLmY6CkO0NBWPNyquKnuIxO6ptityr73ejLTlY9Vr73sCpfX
T3DBHa98zRB3inxl9pMM+vqld+DJAl/MQDrEKIq4cLF9bUthxbF+ceO6rU4mOJKs7Ps4XfNmGRNd
DlAxUtqStf+GYsO2LObtBBU70XwRXTbr7wARw1K0mXTTd+HKiK1gKmb3Ztm8I8oTbk9RLGNAe7am
lew4TLTpFxZDhCEsG4PDFI+TKielJgt+inTjFHi9ywDY1C5uXJmF4HEmLtZ4j6Th7FA3ueNefFul
gP999OnqOIaBck+xas3znmxrVuogWVEwx6yy8hDyxfHAzzf5xRqzcSvXPR2/cGmr133WwVXWyul3
xw0mrnaYud051Va153iasge1L6orOSxACK2fTIIxI+6y0+ChFs2bLaJBbADYx/Pn9ehd17oZkruW
QeF3JUPC66Y9+Dmswg5lK72+zw3uLEORSbQquM4d3kfUh3Q2OXDYGl+8ZPTXRxs12/EK6GGWuwMI
PD6FtDEir6Su/6Diq+3FY3WnvigijxgJNpGo5wEPUv/sTVhhlICC4XQNtbitz3syi+E+tGNl8lof
SX+tgdNnJtGQpHDOBU0waHRjb1QQLt4rZYuJJhtRITR5o+ctzmXDHXxvXNlEj06G8UmQO5k16wnx
qPxBV1XF165Rw/ww+J8EsS6NrF8qdzjehwYo8Nf2Kd68rDxoK0feZXEnGtc7BZS89tTU6P2KfSUy
narbK+88pfXGbMrzwyrV05i4NVgHr/zNoQpvcKOK1y/ZZ9P9RG5Ian630tkWTjDFJ+8YH/m+lmYx
93ivbpS2wW1nvHplENwlxsTNDdOu6grkES1AutYC59CKGz/+PcTRmF2A8lVdyHRhPyKiOttP7Cay
Z2EzBy7gdPi/Axsu5pus4mU7DbrrMjKSd1rUZWKTWyhvaPyLHu2k7zCYdbyL0zYs9RzSVIYzdW76
MIEzu+RCV9g2rOxCz/Lw9PtYt+AgXWWNpnnJvI+df3y/BYKbunMAiLk+JYIadLFHz/DI9+M9DC7q
s2JEoUCHiw1PUHjYi6y3vtM3V9u4E7CHXc9265GqOL9zsaS6YPPUe49ONaVBIdIxcx5DGrgRs4Zj
2++zSqesKDn/+qs3bLO+A6tOwlcPQ5DktJglZNMyWF/ftDbV6x1nwFsLpswRn86VA1GGAyr5fN+X
yP3tseeey7QBmr8OtJTjNbAu7gLw77lEVvQIC3WLy+JqjtZRlFHc6OXib9CJcpQr1v8hgYeWXHXa
BdxxgdKLyQ6mv+uThbtAMscupZ57COoG7xqVS5ygZQ5Rwv3iensL6NQEsy38McxWRiMMUm8ygLf3
Y7TsmOGmL+uJwbUKzvVU4QRYUy/22z6beI5YcR+mXGl9hu/tp3iCu6rBFsdsZnPKgUjpjre5VW12
ghMQm6Ia1v3N7449LDKE0UfOA7fGV7VM2vW8dEfMFJGRV3/y+71fizkku7ZcSCi0pwqHOb8UazjZ
ly5VvsuyMtziH9EyeslNxm6VIRFfwyJwet44yXfr0zyZCoULMdVDsSMyNcVCtvNRNnLfCb9d7bqa
m09fb1uaI2zaE6oan48VH+hphDPr4T7TffSNf5wLcuDDPS+rXrzyWLcMewv2+u9MUss9Jki1vWLJ
J17C6vM6Ilk8dW9dYVx9HjNNZxFp+k02dg5tnohrNd609cq92AnniEsYIAfb7zUJRlsAo07BDRlG
4feQ8Rb2XbticJcDVnY9Y0O1Hc+DdSeVE7yYVqwXeja/Q7ZV1dnd3XB8YhGx8MPsraq/AGTAAlia
dQVjZr8Vn6QREBHhnS2ssmvp7c/A8KI+H6bCbRSlRDyVI9k/8LyjdDX3/ZY4dxH0ivQaOCEec2d0
G+9LBPbxtO1VBFgqIISxQ10cKtic9UBzYReSkJTAPCykDbDGX3w1gtB5qhLnNaljlbcN0+TNeER4
ApMK6H0DmWXEUHLGW2/NepBUNVfLmwi94SgHfTRVoeJjXIjKG8KmbHv4Oz9Hpeh8A9ZTbZ4EspdX
89As7kPWoaE8q12l7p2L3x0VfAcyYKfJnoSuB2lAEJ1oITD1kZWO1wsP40EM+7wg7RGtBOT1YP46
90EF/fxr9OnI8dKtQgiWwTvb2tPYVsy9Iczr6PsYN+5ebjsGw+/tWqUTywLqqKQ/B78BnHV50CeX
IewSzkCW94fvtU3pQHwNTmuks/Wqr8NlO2fwA8X3bTYz7QSquP5sHJzER7nb4UqTxvxD4Uf9ZSbi
ei79Zj3YKsLzKAPhRf1tErTDeM0tp2AamgaIpFkXFoVzE+yk1weNegXvquKimdJKEAsTbR/qWOMG
gwC5hddjPWPKtCMFeR9Hb3nQLL9e0babf+EmLouAdbXBGajY8YkZAh74QXBbaoluC5Op9MfWqfAS
oiU2mCCz9IJdEJz7HuvAH3jXQFlPyCL8026LOW56iqA+ObpJYYFQ8vDBH1nbaI6b/w3+xTC4heqA
v/8MUsv2guK0U8XMHjsp/T6J9/MUsqZHVmacbRry5Gg74r9dd9/Huxpb8R27YiCaWzivzX6O22F6
W2e4UWBUWwOymLk99hlYe1ZUxJo49sU/EOjL/ZhfmCbU/jBHmbhFVTzXFzHbPTgPgMSgBHvH3nbJ
Dq+HZtMHFQF2XUfyuF5T2D3xDCi4TG6Y5BGqNJUbJ9B3DTv77NJoiknhLawMi0gZ3xKuNTPNbc7S
bOe+m8bLCtmqLgKCqsStz9JMldWGYvgqxSALFq7tO1sStbyNxeBb7yjXOhq2gh0DNzbXfBOw1w43
p7BRUt8Z4oYwUu91CrKXdeJ+hcIJk0hsER+s8Y5T3HhrcLFZP/9s+7m+31Etw4VpeN8ehsDqfDBH
PQsxxfeW990XWZVuTN91M7xoI/1fmCB038JIjm915SmYF/sRHo+fzJv0zgt2QFe4SwsmNoDeI3F+
6XDkGgfZt6aLRpEHayoXIBCHaLp6ibPjchin/+M1HOyzNNXan8lBjKILh3FNT75IdnnGOQKS1DpY
O158J+7MJYZRsBRLUyfRGUHQUv3YN4blcg7DzwuhX90X/jFvvl1pWL1fZM5m0WUYHM8vB6EPcR7T
+P9RdmbNcSLZ3/5CfyKABBJuq4ratMuyLfmGkOw2O0kCyfbp36fm4o2xWmHFxETMTUc3KsjlnN92
+mi/FAwzeTTJmH/1Co+tm6sueSnDqAfBmD3xA7oHHVdBbNiXYQEwjOd08n90KRaSjabBgyumaGHL
czB968Hcsm2Sdfr3xNjfepfDDd2CCJbIaoJB3hMN0CFuCP2x2MOuz+wkN0vsjS1Ujt5IGbshLDAN
QMZru/maqTn6WixB+xvVsFfdeIudI16ucT64o6rqrVQZGJtv5y2eNs1f9mXwtcqOSLeYbTiPINdP
Rl5ICypt8xBMenlz0OLUhE2G9KyhpfQvCLoiv2YoIhd+EgS9dyWWoe+fJ/SScp8wl8s7dBnny9m1
gHgP6doLs9O9GNHMuFONBTWhsSmAlOaTyeXwhWhelqhlBe2PGi/b24Ty+sGKSHLeNikhM+xIpkkf
i5m4gF2mR6aMtGtiexd1lmBqKZrY5pC04/i4DmNNP921hMIMMPTRzg0XuKPUqgbguixnVkDb0t4i
5piW/oiQyUw7a9T2PRYj0DKV6Y5cUfrdbF/TDv6jxnCGnFokZHSXsvR+ls3cpRvhzqsLijnO+oTo
j5dAIdFuekaE1HuRDU62C+bBe6G/QDIAiLbU34waJm5wM3InMYgWVnuDN0SRj9y6fRYbQNjiplRF
/i2byqrcaRU5dlxK06lnqZMm4KMJWBTBlNzhaDuDN5EsVNtvQzIh3EGM769IqqbxrR+slTQFnZvh
iFKIkQnS95mmHk5M49lJt/TvbOrh6VfFHGJvYwT03HayexzEVWNlCoVXF+T7zCvIlo3I3COdT7Tt
t8kl6XrfTR0TdDmTShHz/xW8CS1cA6/jsJ57XQ8TftR8fXayImkOJPySfYZszxvihIUK7IvS/mtR
pba80UGSolVIByeN52wAQ7cjKzgvlmkBizKpKzic7lKhEorpbxkFh2AkxXgOuJraCYokCJjm1FSM
hNmNTZjOO7RvWYbMpAXGGtt0YHpuG4IOOkpa35amppPidb3YVshgXdNiI4PZh/7dzWMGTYTW0kYE
wQnNoM+Ur7xbTSW7Yw65/rr2OfCZBDseqePSkkIjz/TTOObReJqz2fkn6LMgiTvw74di7REZcVVm
OCtaGVzoydrE2LIDLCVz5u3gE/0njZwmiLE0JP+QRYg25xKic78Gbl0coqS25Znjcyx3lNvC5Ypo
NR2xv9poiOjns31K2RgefD78b5v3palvB5kfKoTK1WvfkZS/oeSAk97ksnGP0ALpGWe8ZU6YSqPy
ooNZ221Qz/T3LhCkflQBaPrGbUJAvr4InfmKc7OYtn7UhnF48Y5tBhgF5+gT3FofaIwy3H5pmVVn
lMvljCjT7zGmS5C2PSu8KW8cBKY1OxCUI8awn5ybbulusoHPv18DY3+BPBsfo1BEP9zGhfXOem5H
G3zaZvEgVLR/511klZsBYjPbQQQ5Yl9GM+QGKHyFImwGCDc67x7l5NnTjqk5M5ZO07ThZkA4NyFc
7ic3BnUvIf2c3EU/DkafX5XMNOmwyzlDCpEPrvUsG6Gs61xQCOwiDQ289eySuDo3c631Ac0GyNug
kyjYTZXt31RowLLHRZFtVDDHuu7NFlVKflMNs9PciXXqIPn6JYsOwsrzS5J+7zza+DAJ57Nyd37Q
kUoxD9vt8M+shmK6msGA1R0lyXLJNAgT6uHGVvYB6pVyxAsG7d6DTKkhtuikW07XsPiu+qn0NiJx
/e5pBf+lnCpTsGGK8Nn67mhtjddL5cDOrZhL/Fvgr2rcM03A975aqlrFDlnXDHQc5CK8dCkT3g1E
S9mup7DNN+VUDBavqY3uCxo04GuIUfuIoDl6Eai/i/1gPNZNFFUzUkYhlp9mjBbuwFJDPacoaVhU
yZD+ttouGh+RjkO8etCq3b2XhQsqUsCi6X4VZvyBoLbskLSi3NvocQ3qgzcghorTIbJ6Up2Xvt+q
WY73qynckUI2US8DhVCK/0RZL0trUSxWvourKRL1OD2F+ECGnwGgMFJybxowx6i1nb+sDA6x7wcA
IyQTrvE8fcynkQsqRRH34MrF88BB/Oh741T2q446+U2g1DeXPk+/1GlVRF/cpEA87q51EV1PdptW
9/MqLohVmIf64CK7ReMruK22rQvZ+7DmIEvXXad1dO20En7BG8byi4/PNLi1BuMWByqgxI3dEiKF
SUXRaIFzWUlHZxuk+Xxd+OBR8WSC8WfEVTtu+6xtOap7ZTcMgtW0+onj9GD/5L/dFWgS602Qtwb5
RUMnfL8AIKkdWV9NsqHSqJnd2q7VuEEW25GOyUg6sPv5kmZA3zVStbQrc487irHLhLo1GbayWxRQ
mHKN2Ka8d6KrjJ4U1UUQtlubA/dSwuIb3KkF7htgHw3lOWELRtslB8PclroOFfVLq5stMcj8hWHU
2t3vdS6Em1300WaJu8j13a0DLP6Sl1M1bfCACjc2MpPeTd8pvqPXE958Q64FEuo2ctv+qQKjXfcL
M0ouqzEClMOZUVTbNeibau8hVVmQYtLdFCR5oInivuYSHAP/2WkBmrZUuk59KK2+7a6mscyfnK6t
++3YF4u1MzMqXRhZgWbZA7++W5nAYe0Zdl6LuGnTtD1Pji6yKy9sRypVMaLR5NVQfzb5tNw2hCYQ
8aUrRbrqXKiCprNvekrvaDnjBymqZxzP8khiqHnUIkM+NOu2fZ18Wf2GiwyfmE4DJG7cBPk9A1Bv
XNsv7yqcz/dTo4YunmEqUHiaxX2sKIThvKG7H72RSwhOkwgkaqOpG7ZJ5SJ/tk0/7qemF9E1MKUj
dybM+h/sBs1VCgQANe5MTHVQVKEvdTiOmCWWDjnckvrh73SO3DQu8r6ctwjj+vYYZVr8ri3krXFQ
IaqgkWTmHtG5umgD+OhyfjNYAL7PPXfEhdMO+r236tK+cxbO+S00htudRG6S9VAiWX9BJYUJwl3q
8Mlh8nF31yLSG4CspDOBs4SJujPhwiHdhyMxduMc+q9ZXhbyANQBW6bSPj8LuUSYGkiwr45c6gPS
U5nasfRlV8doWhHP9Xgwr1YqywWlHQGD59qJnAc19OqYNApBk6sTftSSTwmFjLK9cyhrTlnRqf5l
rC3X3sus4Hynb+eQ5Y+kSSrzKtCvDhfK1zkL+m6bEY8jYtvPRHiscwr8GDeU11LlND7ZUEmqJL6X
FmVZEUz1z7kKzfdlsbQ5W9KeTuWQjt5jOKzh4kEs5+svu52w9XiNCxUwkSX20qHO969WDq4dAvOi
wZXb6mi/Gp/+C+x2zuq9Y81OjoVhMveZZTW/SPygH15su/uh8qpQe6Ra6JWLcQTaV02rfOrzxv7O
6LQ+e8KHM32lQ8FTN4dLtFtW7k1UE8LGXdNxDy+U6m+MOpzmnaUMBxkDspFn2SJE/lzTYt4WaC6/
EioA3ebpTP+UaNWGTVhG7ZUUiinaYWIAc/q1zK+APlg/JN7O/TbMXP8Hg8OLb0se5nLTQ5hkm25B
5oH3Ol/HjVdlOTqsC3l4HTJ7Zo6dpKeulIODUhzTNVKOSVguCEq/kP41kKTx5K11Cm+BTuKnNLid
T3KcVnzU9hp0e+kiFN8m9iz0QVCmJRdeP8q3I0RGrK2M6osEe/UzZyNm56HBtgaY6LrVzpoEB6yx
lNdxMVPSXtc1lAZKfo22BEUhAvrGpSGIqz60+riN0vmW5KQpeFt5k+SsUDHaV630alxShXHHfZZH
RsTBJJbyWMnZ07wvnzOiWqsBx8+YzfmOtob8+s1MIdkz8wQuBJC+VT/I3sL0xacQ+Q5u9CI4au3o
zW5RXm1Qjlf57Wr3lY6tIETbRUXiebxcr+FsbvSYmH2HWaY/hhagO1Tuimq2Gxww5h7ta79jooiK
UNwsSHxzym+MeyljxGISvV2kLdlwW8qpvZFy6NOdzIZUXgdicd7ETHYxzOo4eQeApXk59Hk0ta9l
L3t3m49o5M8XtVi7YywGGAgQXzjuAivF5UVpEYbH3pmK4mbVjvpJc7w8cp6V+QEnTX5j9YFpD9Oc
5v4VIvHoiXiq/GczmIWQM1TOHrLgpmP8l2ryjJaSCO9NLUeuZlRVTU5Xgux0i9kAOxL0bQrIpGgT
9ySmMc5P54KrGSGevzJUexy8e4xVTr5P3KG4JoZ5HeKeUre87ekw9o0R5G5Flu44LRmB+JshPl5x
Rng4Pkdekt96dBrzDjni8E8a2PK5FdiubsNo6tRx7ezhQVazKF9sEIj165qOU30MhyUdWKO4SHaN
1GNEiVDK/lSkkruFw8/5Ojuk3m4rr+KUo9jn2OUGNOSK0jX1pNE6jXewJuNZO7wKzSMAdv5bWaP1
s0XGR19nYBORDpr61aobKkTpMLvgCGcU5LGfVSXlUzFnMZNVL5RXKHIESlSz1x2IQrPTNjJdvO2i
9OLSkZYPar/Kt2bOIO+cEacQ1Ysu193c4DKNK5mjJxyJYRPHwEJBcijM6r5Ig6Jq5yDMrg52IJO3
YOJP7UxiSDyCj7vDNYLUyszIYi5pOGh5hrpZhpMP9r0vg2XWKB5YSzWGuKb7nhWj5ULzXBIIO+FP
80GDfWoOhTp8xUMsHpBXuG+c6mNw0VKV6R6wUWdfnMw2Ldp+7ujhISsnBYODyjSJi3peJq4fPy+P
jpu61NnBQnOJzL1ROwt4/FnpzDMHsdBqwWmlqr7JXIao4O1LlLm3M7/td6NexutyLBv0pogjaZ0E
TOANxgtlI4vNV8j/WrRMlvSG3MxHywHe3oCwOke3rQIbndeMuwfTRl/sCARqrvyi0d4dMyeybh9Y
FximH6P8nj+o+YHOmPezWeHJqNcWJwNSYNJy+0UkM6SHWccBmS+R9rhiJrX050KqqI4jG4Vaid8O
LT5h5eGBM84ej1aGgBVxRNRzOgKWPyFQX6iffe2mN2lnmuF2itbV4IOUK+oFGzsE1MWA56U3WO0P
YPqJfOSPasBvse4k2ymxxddEQexuWyen3ZVZFiWI8RoO4yhDMrjYBtv5iHzgOnEtX+4bTA9XZcmi
f5A2yUlH+nQE+vRYiOgC7VjJc1XOBjy0UdNvHyHCeqLt6uaDBc0rzsjlKTSDphR7pO4VC6nIyxuj
nAl1Khr5J9xTqL9Yp6p6pPiMfiJ5LPENy9ToLZYul46VgNDsKdBZ+orOSC77lihPn06C2Xw4tjzp
7nX9n7aTpDzBvgNz/+lObTdt0NMWN2BEXX5m0kM9ksdV9r9nNwPlBgxC968JDWQB6YavnVO4r3vb
N+16VmzldFd5eX6fp3WBQ0Oylb9xOzd4AVAGpDcZaunwjLA8FztTYkdFLAmNu0uWQV/VlSiSLQhe
+F0TOlUe8A5SyZi6LNqT7JwyOzturpiuyWAIDDpQTKRnMvocbDaB9952lde33ydVsstctyDUkrg0
xiD4jT0MMWh3WN0h1CVtP5gX3CmL26Z3jI5T3LpjNceQAF4S18UExN1aIvzKXHWFIkUvU3LDJkNi
cWnmvtip55hjtYZULokMOSICH6NSgNk33PVOz9UfiVYF12aW2A4kMACHrzPJm6kM1ue889HL9YDy
0bYWCaxbVNr0NG4xLvc1z+Gt4FTI2cAtnUjpyibf2sgH/FgweWOKa4EvMG4cD4RCpeB6G9OhtNoG
qeuVB+Q4Zbh387D2DrMFWUomV9Md7DBHXqv7ReRHL0hybz/mmbjox/zibhimRKFxK4P2bq27vHlg
/6rglDjWNJ8wUgAXV565yyRO2q1qsxHBKC+RWpz4KtduHXNDQtAcnqO2a27TBUP7KVpIHUH+Uq70
EPkSon5Jit8rTtfuBL1J+wQkFeX2fW35YbshYq30WG3FWu3qIfPVroNGfetrqPxY9pbqtlqCIVFi
relDjy9gftWDgCPLqdjKOEEcEhzaEbbr2I6dpHJkPMJvwRWJx0Myn2lnB27RHEbjjdP94KgywNxX
Ld/kRI4/jwjqEMOC6K5CNaf2wR7QvW7MmkJPEPnAwd6k+BXBoTQ3T10ihdnMZeDwhyYFvAfgXIVc
2baCX1Em026bunOWb8Nu0U5cE2l9miOOzy1qS2JO/dUNOu6vueu/9mO6BvBUTFdSFE2U1l1qlq99
mYQPKRSPQ+mApH9newMzvR2ESeidVYbtuSG+GVdH5ffTxk+kfoUKgbaPmkjQw3oZUkNeTg5mQV1Y
HhGTO2XsCrkC1QTGy2HBMBXHxOekcu90gP+nBSkNoFWD/JQSrLR7wEDkdTstp9zaFmXP3ZaQ/Oid
5hVB+dGf6/AXnANmLOCgIo3FrGcRr6pevrKLoRMxYy6b0FmUcxANWbQEKozek0Z/qK5VNC3DOdX+
+I0NfpnQN5o0riOlfolBLL+R6+Y4yLS1oAkLKZ4Dg+KTSyPE/9QW4O12pAYYb0x10cGa+7XbzmmS
rHEnBP0Ty/1eoZH6DYke7dAAXrxIINPd87qMa8EfF1ALT7QbWEvGVN9BUmnKwxnNy4nKfQqpy7su
3Khk5dQTEREPW6w3jYoZ4uGjf9GcRrs5IxZ+Q1G7fB8jf/gitNO/zLVcjhUxRflZg1NfSZLSLibW
CfNNxSAVdLyS/H8wraS41mjgnt2sCxtKS+W0yLA5uFnyUs8xmVYJiCbjVuQxnKyw3C0iwxoUTSRv
ZCFih0OL0I9IB0uHKBLCtLlnUJh+Ie42e8yX0npxTAOxU0tuk2uysSoRA1SO/hbhe3gtixkjCRN3
PIRQNkP9RCkRSNSJOx0vJCjUHqJ7cHUUdje9N7dvNuOPp9jMHkEEBCrgGZehSoPDzPyOCEQQydHj
sAQRDR53z4ZmKfrWo8XL8c0kJiBmKPGffNTMBRSNOz/JetXfA69k7JRwVPY6cOrNcQX+/KYtFF8b
RMbpfCCV3n5lSZAcSpti0xfJab4jYMK7JOatvsccka4s4z4yfX/PnJcOUbVYnZ+BXhu6EXi4Zqck
adq7dJXtl5z0HxHr1qT3ORFSv7jMZbCzTLW4NNKOQFnbVNVbA1M3I0HXkr5mnTxUdqKE0upGhZxo
FRTza4tnFW1sWPpH6dKcbTN094BHLhnMm6Ajn2LrOhmMhjenERkVOXFGAwSNOZSpGhOu+Sl4ZhL7
hL9F1P5dKlN6IaeIxPOYSNc9GCXnhyKv0uoqQLjyO5Bj/txbLXu5Zm/9ByJdzY7Eu1puiUbKvkml
ivGo8xW/hkxldLQi4U63+MOY8zVGs0FP6eZiOYcBqlOKxxE0RJXMMN2Uwxy8LNOMTGA20ZAcSmjp
KwfTXr5vmZ5iUxr1F9gYQ6R3WK11uTZ6mMzJxYIX7YKSphXH4RTJK1jSvmYTav4KyyiAaHyaRQkH
SqbEzneGor1t0oSIC1av/bXktGgOSLaY9WSJcukfy8AU92W/rD8d3A6n2cFVeeHJGUg/jEqnTI1f
/BVzUghgHSVB5G69lirg1ATas5GiWGTOeXlWpgefbAZIed9T6W72qC8PIPKZ82Pu5+lJeaPV7zE1
BjfrkNbdISAS4iU3dBbAq239iKCzmTaTz4tjGZBUsOXGJG1jSoL1UVXGXzYACQvq3c4ihy11AtQs
xlpoeej2l/SYglHGrj3D8Bd57XgULqP+NbghTcKAtGDYDFMwe3Q7a/JQm1pYe4GB4KddVSI4eZMr
/jFr69dAK4F9n6xljeReheb5MkIasQjGf0oFr4n884rQklHvpIbcNWRXIWWGTDLnpR39dY/ZvLkP
AcC5NUggfZ0w0AOah37/GgV1Zp0M8NoXjT+h2GCJzm8HVMQFHFDr3TtA4ayyRcAFuIvKkxv8hzk+
z7KL7nqnquYDvkyG8LoXRgYFjf5iOQPAlN24URb7Q6XZPlY3mLtoSuc0XqaKUWI9ye/qyPFExRXV
DgN9WY4Vo4PmsKxYT5IskbxBO5KlsGOcREMoDq3r+eh3/oMQ1RdnKNgG19R2wd995at5ZMXVqJgo
nDKYGDJcDNJAB87qreyy6K7geiMdhovkR4C9qzvnWZK6sTVL8AcAiUnEkoyRfIf1Vj66yeogeRdt
VjOuopP3Q6Y55XtDkWfVGncskTjo9gAuIOQ28Amp2K1l0oKvua3c2/BSaJyaTPhbA/cC/mjb6pEi
jUJuUraD1a3nmDqsvljuKoczdDMu0GiTX+SXEroDb17HoAAZU3m2zWd0wJsxYZjSlWjtqr/YUSgl
3+hppCQRxHfveM/cJb5vMzEMP/3y4JHH9T1Ruid8IRPo8NecE2RPatfQnW06mMd0kiU2fL/NkQhh
qBo3qkCOfgPsABCWqt77loRlcj+ka3Jjw9QkV54KVrklc8Oa4iianHqzLk6wXLWpR37aPNj1b6YP
ti9WZpJvC+LR9VSSyPUb8iNnoFmDBGIDqjiSCq4zsDEniepr4qE5dIU3Zm/kGWXyQKgcwxKXpVoC
2h9iEU6WbPVdkmkHBD6g8Yr9DqqPz5A1+Jj8IBFHaSGix48frKgZO93BQajQ2XlNrbclwwb9I7QY
VAXqmCLZeasMEa+hdGb2RlmZ5hHPg7lfCjM+iFr1HNMI2nvU+Nn8vfMu/Qn+kfFMFgOysbCs5XTF
GZfYX1iNGCmCRTQjkjXfd+I0ASzBCIp+bUNjegnet4fpKglntJK+5ZOWCXlXb4Mwdex0UzJi6R8N
w36RrOE03gDajy/GCVGA06d0j9nQItknDedKoZLy42SBgiO3KcWPlog0/5Vq48w7JONEv1wyM9zN
iuQj2fvgLgOBASL67idu9o2odvWlnHM2Tu41w3EJlG1Dw2TeFQad1N0ULBqi/6l3itgvBakSS25H
BxUV4hpWdmiYxg3MfdeYCk0OQLX/NETh2G9aIzo2AvKfBDgh5cb0KB/72zXJdbRJCavyt73TXFzc
KXVNbKVO8Rz0hV73GqLF3POnzo8dlxPB/JaOQFADXwzxit0APSV3V8Dr8mE4a2/tvxH5BPtTVWH7
s49G2W2cNAi5KiqDcwMRB5oRrxtQAqaX4QjbQiR1fujsGaUPoTiM7gANEv2tu0b5E1B/4N+yECsy
Q93AJLGjfe40wH+o89Sgtga09HUa2+VEIgz/6qhj4o/JLSjkShQefkZC/nm3eK6AjwBeiXaQxa4b
p6HY90TaZjRY2XjruqN9CREIs5t1FVb4JU285am+bEbgiYIut1VR8GSjACHewG/Lq7QLK0HCTtQ/
j5Ce86HGY39bcyEwTq1hLGwK7aS4Gsz0YyAa+h8SE7xrz6o9oo1kmITb1ENEfcbJZpPg3Kr5RDqR
f+46Ri5uMLagiliprFiv9Pn+DwdA9LuDQpOyCc0RgCb2TfklcCvRxmM3BiTdcCFve0xGJ4IoRn3g
n2Xlpp9mzDeVG7T2TuAsqvehZ5YflZxAttcxi9KdSwdc/wCUDWMsvhdIR3TUzbR3ljgiKDTnUYzg
SFaofeoS6UevsGduhQnfyS73A+nQ+CWqSTyRxGZ/mXu3+mmxTl76elY3mZcuF9tIwgnqJ0vzE6O+
fXEoO8BlESF2/2S1xTA7+Jdg3izcX1cRK325qry6urfKovS3K7rgYuNLpAbPJGOkuN2YQ4w7jXhm
cPuVTpF7BrJ5N8zt9DgXxTo8Kug6fFNRN3yrwSSRhhJE/4zCYgoPyMeERgXUcFIyFFL6G61pPI+T
raz+B8S43WzdKdftNbiGOivqq/XQIYtx48xOLSwNSLgI6ann7IE6xP3hpAnVZ7MiG0GzPaCBW+1C
D8TpMPlho+GVFLCyaIvDukYLjrKmonhuAztizWWNR5nMATjva1o4TgHVO+0dMtfyFjNNV1xPbeUj
BbJrRFdlKhrUwoWXxj5YcksJOV54UE0K4wMpaFjXfScPmxMqmUBs0WUlryRwpcV9a/yu2DMKw23i
zo0mRJmhq28Z4Kz1xslt/mqMNq57dkPk36i0w+pQOXWVnQFIFXUb44lGVFn9Yj8PYWv9ohtveLuT
kg9LUHtIL5eiCzbERpr8i0b6tRfpvJi4cmc6/tUdewSwIlF7VHXFvUPSEVFRSrXrba61YOwsVhsG
wKG+Tevb/0MZGFhDPkynIByzM/GcrbwZ3TyJNqtcZmf3f24iOg9RbH1ak5FJWU7dtA2RO15TxROp
wPMeFbqt+E+tiBJU0S7HtlsaGVeGG2sxfDiME+X0SbrnB0GiAQUO8Zqku9KjXP75f0XjQn4uED2t
OREYbW8dXwl0Ieh3XfrMz8KhL0Gb74JECQkBYw2IouR/74JEi0taKI4eczLEJOwSQo/iPHDD24Vw
mC0IkfxhJSv9REQdCKeN9kxRjWMELMQn6ZsfBUVKweh4aCHJWKZ3kaAWSxq4zDanXq7D3pCHSUx2
Ph7+Hrr5QQZmIAmHC11xmeog3sVRWikw7kIbcjJJ94UPmH4XKMwv3KJ1Aj+gidIVhuy/P9T58C0T
gO+gZ2Z40PuZJg0WyCkBdDxN4+jcI2MID57rWFsPQmZP1UVyEfqauO6DdddOpd4w3DTatpP6bCjv
R0uL2K7//4dcMkn/a2mRttTJLuAlj3VN+h4yqzB08ivsouMnI1o//JzINRgIdQl2/1fCazAHlfQ6
cwrgjw8iFP5tQGzcJ5nVHz5FepK3JQTCtnefc0SfYhwUoieX6aygU55/VFPnx3//fh8umv96yrtk
bDGkASqs2ZxaTNEnJlSkcQg79J0kruZcdAgpqfnGT/bDB5+KkT82Q0wdWzJX+N1PY4B8BNDomZMk
DzH222W4NeWUEN6G7e/vv++Dt4gWFFVNgFyJtPp3AeiGsCX0IIU5MajOxT87BOEeqSTk+f/6HJfV
YAum3zhE0b4/bLKG4xwRC6uv6MWtWl2kouucfrIm/p2ry1MoI4Un8Uj+K3GWsEZ04T4rLyFucR8q
7X5Notmaz2teuCdwwMT9ZDT75fv/eYgyj4qRkpxdkgD592vdZdSJJI+oP1EimG+ZT5thFVUZz02Q
Eql8yfovA0X6W+K6nwTf/mdQx7tnS4YmRAGZ48xblZdv+987GtYFI1i+nobRCpxTidCX6CXPimiA
28ZVp1GiOzx1hnrsCCsQaNoUxz8bgzthX9qRpq9K8BTD0ZPb4ldyqbdYIhL/2GCnRURQkwMK0xpG
6bmWPix8i7x7U2HJr2PGQaGQrck8QSlYrd6T7FbRfnJ8/nt5knLNxeChmPGYXfNu+qATVSrPc3c5
ZWEZPBEUhY5hzeyHvy/Of++3y1Mu64UTmuFI7/ZbV1qlB6exQFURM5BZ04C5MHNPU7v2h78/6sMf
FAVRGHlEKBLL9Oc3s7GqrmEqeRTzsuPSA5m9SAc/2dUf/SCGXDBBTgReAND+51MIkIq6LvIYMoiY
aLv0PtEHK00dnoXPpg1+sAFANm2wVboeCSv356PQNjf4FsP5lNIgqU1VT+RDmekSaUSAoZtdE7Oa
vU6RQXbrVtaSfXKwXP777zZByOMdT2JZhRd4d4CBpha18fR8Ai6xgBBr+Fo1IdMDcbjS2i52gVCf
DSH/4P2GIIA+k8o4Zpjc/OePbpM2L+TQLafCyhnpEUxVLDszxYLYm//9U/Koy5wEjwkeDJL881Fp
UBAiX7I2C29+9tzZ4O6C6w2EV3/ypA/f5H896d2iGbRFhIypl9NAEfqIdiu4bSK1YI1xx5Mm5QRO
Ngz2f98PHz40gk0UDNKxqTj+/Hn44WigQwwdPeKNN3ZM+rNuaV7CxnVuase4rwvM69vfH/rR5/O4
8zxeqhfa7/PCsa2lkDrldErxuJx1jcfK8nA8AFF3n7zUjx4VBq6HFi9yXBIJ//x9ZE/Tok7tfJo8
QsEnT2M+ysd/zDxFn9xEH7xJxBO2D+3BXcAMqj+fpBdPNaMTTKeiH4d7UkTFfmF4yFeoXX0dJiny
xdz++fcX+eEzGRWE54w7EGXmn8/MFxBF50KPjsiCa1jfvrqqiJjf5TPBSWQE2MT/LKjJvePfH/zv
i144DvcB82jt4DLg488Ho4VrSnKRNJeen2GfhmyvmIHxS9VG/SMIKUk/+Y7/Prd5oGf73LMM+gje
D83q2HhT5vaaLHurp2ckS64u8/6Tb/jxUyhpKZ5dzu53q8XpG9Id50GfajUjH4mQ7T9EReB+8mP+
vSj5McyiDbla3X9/Ngfo1BuToTt1E3lmqHf69RCAJ067jPTi33//VB88LLjc3kzlItLXD999Ktit
Reo8G04E7lhXA+MH99mc1LeL3X42cOmyxP+8CwQRnFRDgXMZqvB+Mlc0+T6EQtKf2rbXwy/ymumi
XLNUtwQUopoeIR/HMyaf5J4JRhWdrsNV//ef+8EnJASJ7cfdzjC4920JCZBrUgKpnvwkM9f2YJC7
4Df69venfPRSqVYiujnmB/nvb70wXxXjpZQ5ZbWb7ZO1fsW5W8fSQ2389yd9sNMue5th35Lm1X3/
eyAXpsyZZXcKitU+mDlMCzBswqDhnEdzIHJ1+N9HTtMTMsjXpgXi6vt/pJ1Xb9xKE6Z/EQGymW8n
aahgS7IshxvClo+ZczP++n3ovViLQwzhb69snAO4hx2qq6vesLwTygIzBR1pAk+tleGR2wBVIWty
7wTE3NP1r/uTQC62DBc49w5HesavzhHurxwapl8IDgZRJAPuZ3Y7G9bVdMyh5+xgVRi3jVkX/0GN
7X9gRiCOxEH1RSDzvRHPVtaTDSMEFiQ6edvyRgLZPIhKzLgFML0vaNfSpnSiRjmPGfD669+8sqKu
juAw4QxXJK7B959s21lqtVHUehHorjulL83PftVmEP4aCkXIQOIRc/jXIQ0A5IROA4AKRkKLGABS
J8/TKG48LCZQcjCtI73X5qAie77Pexjr14e7PIMMhwkj5ioqbUR7kclMPeWuUDq1F2ph6yF4Udwo
fOvGKJdrxiikvbNhmUqtbjGPKbhiw+/92oukO31Abse5SQMXcPUs9XL9g5ZDsVKqbVGr4+axcM1a
3AtKZaDc3yo00Ouuum0KvQGpahenwIz+NWH5MxSHXXfQHHQvLBtpwIAiq1PVw0kkP5O0fIU42M+s
rGBj/partBxp3qd/HT0NAYckkQUGFWHZn/rWtw6GgnzH9alb3gnzKFBoVJ7pGq+u5fuki0eNm6LV
PI1sBMVV03rVddf2yNntYye1+IgqpPuAZ0pzHNA43DhsKx+JU5fO2dbIU3iKvf/IBKtkvIuQjBSA
Lm5zxWnP0Uw2uP6RyyPNR5IO2QBeIDo6FHLej4KYl2VERBYvT0y46Rk81AgZT3xkIlDd2MH8o7PP
PN7/zVEEexIazvvx2kkhG/IV1aMxqHb7bErir3Vto0d3/btW9j0zRx7kgJJRL26CDrTPqOSWgL2C
hyus6XhCY0lSyIVjg77BxnAriwXylAmkHOZCB1tcBmZRgRuHf8Cz2YSEVMXxPYtre9c/Sp9n5+87
h9kj0PPsEKqNEd4ycAhpxTxmQeFx4hv3NSrykAKHUTQvVamAAXNwd4uoqQThKTeaEfeLSgiu2wmV
TPCrndgrQaQheOK0dnQKXLU+s7e1Zl87LgjnagpHXBAIq9DS6ec9FXUulQOCOtbjBFaH0k2q6MbJ
6pPI/YYw84gaSik68NfwCQRNMYxObgdfTdo9CjJ5uMelRwU7DuJz3Lh/1xbYwalNU+l52BQs3m+k
IRDozqBa6oWqE3sTfMNdrKQFxQTIZtenfeWMUDZl2rFyXyklxTFCFujJT8hmhd0XGwcbDzpaf2iN
tvxvGLsNt+X5jlkssk7rQOegzPWR5YPBqfs2n1SGw6YPXaEpyH5jNOl8DnCq2CN+Kz6i7YHzc4Zf
yfUP/ZP8XQxt8lThxUIZdHnbZmkQN1UF3IrabmDelbkRfQUP4T53imPOXqsOmnZhG3ycWqX6KrK2
OoHrt14qvxBfepQQPnaUDI/Xf9XKSv+p/4JQZ1IuyvXZoGlBlBjYoELQPge1bG7R/Sg+g6CLNyZg
fShaW3Rfrbmu935TucaElIFisdJSRTOyqEHrmFH+UCgATP6Hr5qr9IIiEPF9cTFnnajwVee2RMgE
7hIi2fKQKmH4DONcPl4fa2UD6/P7yaLEbWA0vfisaiQFiRtn8sAHTMlrQG73eQBM8NCmiAK9CTEq
G5fX6ogwGefKk84fixFDJYsCLcknT+tLG449kpKg3nB6aQPqsGmw5Uy9LCcQGLkndZMuAVnbxfut
6ZTSrhI5ekkYiMMgYD12JUgq4BkZSNHgTXV16x8z7z9jsicJxGQ8tB8XmyUEx5kFJgE4t4tnwCHw
OYEA3xR9Gv1/DjVfP38lPLKgfx10zuhNwomjY475wFOWgA3aKakqxo2tuTqZJtaytqXjabjMCZAK
tpwQGIjnNr121yPwf9Maafp7Bs+fg6ksX9HFLTf26NrRE7C4DHrYtJWWV9sMyiv7lmqlCenow4DA
4I0s6wg5JDjc14/DWoClbO8wmOFY9vKUx00Nzzt3B2j6giZFUFRnaIoadMkE5a+e7AdbLFxKAeBu
VGm2Rp6Pzd/riPhprIw5HwkycV9lNugnd0RUdMjdszFo7a8ubMAU1FaRbwytrY0993A5bFjbOstr
pTLLjgZ8wqp2dV1wk0u/A9E4Rt0BmeDY2WM1Eg6HnGdRv7eAGHsjvNYYCX7fvUVHy9F2KgSAcO/k
RoDENexo1NXGwXd2tVk1mBVNoocX3aP7c7y+YGt7gyoQyQ99CeMiE8/CzNdG5M68KnXSU+8q9gHp
gJTsUXU29v5a4CKhUAV5HHFr+V5SOySejX6avK6uxlNQhM0Zu5zioAbjdB+GxXhz/dPWzhpSgbQB
SfJNSr3vdwRwYD0IEH/1Otd3xclo9fYBbIsfPHZ6IRwv82dVCS1p5PP1gf/0i5Z3PYgR6Adc9WTK
i5GtgHtOReDCK5RBlGhLRMaP2sUFxpN25dQ3BjgI54RTVxId+zoJUTeooL+AsxzMrz2yCflHWCeJ
QFo+gs7kF0bvHMoxQireQV4gOTVwv9VzUXXx5wwltFkrxy9bCBxhHdyCwZ8+x1WnglEaTQsIKeg1
47sMoGPv4STJt0lOE3oRDhChA+yZ6mXsYxtEs1MNoPJbFO/uUM3R8Q26PjErO4BqLRphLrcJWfYi
rA9x3lhwdgdS+XaWMSu1VLmLk7D/Dtw2Tk9N20bV6d/H1GxKZNT5Kfkv864ST4mwkwoV+AJu/aEq
85FtR2Q4Anj1NciqHUWP/2VMOtCG6eqUdBcJSB1QHR5qxhwN22cRNADNkthwMpVh+NSp7saGm++o
xX4DcMFVqeqU3+lrvN/pCBTqnY8IvRdkeDfsfImNzd5EuHsLOLNypAxq0yZPJMsiL1gsoItCLMSz
bPAM1B5CFCZUTUHbJ8OtFK3WBJn/cJru42aMf1yf0ZUwZRhILJM/8wdN4fdfOPVxY6kmvT2BzDj2
EFY0ukcse/Tu2AlTbLQv1/Ype1QzDQ25G+px70czsgHNWohUXiWnFm0jiRCoESliONhyQq/EQsB8
Iw6vXCG0MEy2KI9XijyLLeMUYSD1sJpAJKGq+SCTmR5shYkF5DH7YSnKg53b+rDPHelv3Nnz7lju
Htqlc/qvmXgCL4ZGDS1XG56nHjGlOhP802MmAejVjhF7OMoaZwvbqkNex8q0K7uq3pjttbW1XB7X
GBXo1O4Wu5cScEZyrhEVZP7kYCXkYXjwc8KF5eb6JtLWRrLREJ9rPy751/z//8oREg1VrTyoWFfS
JPExjE2KqhAPlPyASg8dkZ07ZeWDbrdwg/F8yb9XTZWfAWk5r2qW66AQYTb+5BRU1m0EbkV6SCtT
R7r+O1eOM9cVriGGIIuiPPb+Z4JRkbabDZNnhHA3RStRAm9gIW+MMh/WxbrDl4FdT12RKvcya1GE
hoMgspCexq2f3vhd1pZ3wK6D2xZ/IIjKXV/r8Gq0+M7GiBO1pyCfvlHHLXAnHRKoLQDo8xvVjgD9
2xCKfzUqyG6UlIWOyckkbLlHUQw1P/R6oJjwxMTqy89G6B6x68b2T0tpELVFEloVd7wP0/HsNBWm
y5ZhJz1CppmNSnApRxYpSkoE+CXB+r4bx/jnYITlkxEFwW9RWpk8+L0WwN71MWDbY1aKUQ1K+fWt
jipdcMgUa8xxyOnFra42Wf7t+kxewAl5rlhU77X5JUgvcvkITBGMRSwhMHlGt5F4Iyso+/9axH6+
wK8Om0fVaAzevFFn9XdVO6AYmrMw4Z5C2vjbBiSebVxAKxudij5HifocSemym+BoCFymlWZ4egHq
fReY2mde+cYj3oPDp+sfvxIreRPS73J4j/Lpc2D760ypbp33RWnirakQW5BykxVSOrGNx3Ag4Y0+
02YI//1BQxmFGiQwGoZcBstgikSE9L+OGkRmWWfSBjc69QIPmq+jodlb3bb5vC0OigMqyERAb37p
L1OIsBlpLk6a7mU6HG4d1sJNbWEBgPJ69gX4dn/K1PLp+rSu3AfsJ4rHlkEvQ1uChXg62p3MQ4Ou
tg3+FKEjgbW4k/WPdeWSPVcdZapgSu6gQAdbgOeVAIQhPWBHoDuEZHexpn02wbnHbxFUKgrdUJ2Q
z0JS/d/DHBc5yEA6pRBJlki5PsI7JRlzy0tas8eb0sZmO9S2/O5XjoIzI4JmyCYt/GVVPJam6xsk
ZN6A/P3BRcsLqzWpHPWCzuH1NbvoWxIHeAOaSFW5rsbszfP611kAhw9zF4tmr+5s2OVWZt4bjoyO
kWJOZ3u0RyrFmfxqtJ1+CBUnPkz4nmzM6sp5nBEnrByFW37J4jdYcBDQlIptz4R29CWNTYmoueaf
Cqc3v+ATHmw1hte+GlCxMdf1BOBYZ/5Ff32106RWCdnHmrPdHEN7E7rMlEPRdM3yQC8J374Re5yk
H1BhDaIec8bJ3gh4q1/tkOWTIvJjlsclGdVxCFPVRprTNU4JrNw9bjnoVQEpOBS6HW89+VeOiKtS
tBbE/Bm/vcBAQnxPrdhvbQ/OU+wgEOImKNUa+UE6WJvYpTHbXjvRM8AHhKMctcHWnnr/aMb1rqPk
e0B/3rmJ0KB5vb4J134YdU8DHymBSoy6SB60Agn6XlVMzq5jPNukuDuz7YKN718Jicz0/xtlESFM
BJIwQ4+wu0iQeuXa+44vvfgy9MaPDgHg26aX+kaa+qfRswjDXDR0rOnsQqRxFzsbaXpSdodbtqyz
VtmVttLWpyIfSuxQcATeSWxc4OmkiAZ8zNGzgKtUIjD0IGI0he8TVXbfEGsdz7jc+N23KFUM/B5E
jgDPiFIKIiEgtZBYhK4b7Ou+T559q8fNKBGdtac+OrPllXR4pYej4IAYBI2JO5/Z2IcIxMpNmEg0
2HSsf2EcIuOPZUwda/4BZxLTf3b8AVxSoc91xQAofnBoerQdENk1ja0W7uqB1Cn1wUeF4KAa4v2B
tBHHQke6sSiFFaN7imOSt5u6stXwrCV4vu6a2nCVnTZG9lmz2hEBBgH6FUJW6Fs317fjSvidWzvs
RigkgLEX58SNWm12fbG8iU7DMbYC7NFigbmXm6kbMWDlymQoKuMz1HzuGL7/7MRMoBk5glsriMJf
CRwndItL/AmDenyA+DacW3QIbmnpm1upNP/ycmfOqAbKZwQFmq+LkTOkP+NxsrxmQvwtN0W3N4Zo
q1e2NpX0QHklkmVh+7XY/8gvjknk2KbXTwNmiYGWEdli/QtCtZ//fdGIbFAaHOBSZJDvvwe3DDxi
9Iyb2cXvOUmi4geQW/0hksAprg+1FkioFWMoPSerNALfD6XkKAyWJfsjG2z9NjCV6sXKMnEf8ei+
FwNy67ZVb+RWaxPp8rqiPsPhIAS+HzOIEV2LcSP1bD1o7aNCEpbtI7Mrj+irxBuPg/XBeBeAxiZp
FYvDaNRulWHfY3oRbuZEhmLWL9fiMxJPxsYBuByKZ6tKwgghj/RYX2zDMYrMxOgIyq5Ip7uqHpGr
9s3pUzmFW7XceYre7/j5haxjSkFBl1RjMRR6DwlBVZieCc8edjSXfIbo4en65rAuj7Q2hzEwujPw
7KJ453ahH4o21r0+MCv3ZqBrIZ7MtujDO4yf8xRbPre9m/fVrxybCtSLuVYRC2uSFywM1RfXAFe4
r7O4QrZKiwVtc+TabGRf8VLDa6GRWn2Ifem8DrYF91wLRf57gtvwqSvB55/8wjKoUA6+/2alcBl3
ihkGn2GKFdm9gxqas4tbao87SBaKtnc633pL28TUbyJEAt9sE60FVLIV8z+cevW3GuO+j/iqOj8l
6rrFnidsN8JLFyXGh5Xd3IRu2dovcM0ocSXTVHXPzZDG+V2CQ8PTlJt9cvK7cvqFg2Kdnf0C8f7D
2AMJQk6zEi897HgwSBUo3z3Irlw7UZPD+cVI817fBcgEvKWJH3bHYowlSiEkzA9JqViY6GWVVG/x
YUQTUFMzddfas5x6aumttXGNrzyWabxzhdvzg5EKx+JARFJVcU1IdI8sGIdGZK7c4KdahdyGGFRr
xkNX6j04iiTG0DK03BQ9TmH3j1xZ2pfJKd16I2P6kxIvNjPAGZ6RGptZs5fPyU52PWqRKo2JLPzk
4MaMzEeMIBl61kP94Iy2POLvjPRFTOuqUAz3EBphjOSQrtNjUhAPoqr8cn3ra/M0LH8UhXKYWbwl
aMAuYvCUFchKpoXwjHRsE2RDHCW/j3L0ONhtbvDFnsCwnIc8QpGlQfg83meuOim3cHNkepuV2RCf
jCjDo3Ljh80RefnDaCqT6APyplS5+GG0v8CZjgVyVWFRdKiS+WV8TMe+ch9GV21/TIqbjLuuSZxi
j5yjih8AjSy8Vgx8xF5FJgf1rKD1pB90nHJLZCGk/EF7fvxYRlr36/qvXYlTAlyPM6OqyT6WryET
c08sUWudZnmmfkpwLB32o46Q48asuJeTQgEeZDHQX0azFtdY10LEckJV99Q+d7+lXYCBAyDOjzqp
Kto22NVkSDz3CBANTYroUYWVgrYBDLi8SrldQP0jPkL5EKwgv/Gvd5gC9xuZoIqYzF8+saQOarGZ
QG4ExfgAadvRPafAIjeeAmtTzEVAVwdwvAb++f2wUYmKUyMnil9TJ7DgzeJbHg5i45Cu3G3C0IED
YLCl08deTLCfwuSHk2J4dAGwiUc1xX1r3TJ4MkBIx6d/3jU8NEglKUjDPVuGKLL6bsgRxfaKMjO9
EUOQp0nGwUbde2XieDza1HjpvQJ2WHxS1Tt5jIKu7pFWBre+isQNZK7qw/Vvmf+VxXEFuQFaT7iU
enkRvF+efJK2r/dV7+WR77u/3V5YyQFegYH6ZcMBfMjpWW+MubITDbgMEI1JDi774flkDY5dQP/S
Kr353qszOgW5kZ2NzM6hRDvwfixw8rv+ofr8JYsvxajApPgB/4SC3XxG/9r/jY5tdTTondclWJo8
ZKICK4c0P70T4Ez1I9ODkxVWo3IWkA3ocaP4ZR4DswnLWSQebk5fhjiHRFkWa4cARcXg4wC7+HMf
TfS5ZqDGg51WOb4FSVhqL2FAyrMDjD97LicE3B865irJt5Kr6ociQ604JwSMBiCXiOxTnyYIxWZk
18Fz6nSZtQuLbXLm2tyzp8BlUv5RWfn3s2CHrm4blZReHOvjJx9DF4xCEBYEziLFaaB+jTWKVvXP
12d/ZZvNrTnQ+vTn4N3O5/evyQ/zCgE3A/y6BonqMQ1QP0cXyN5DeXWeCFZyI+DOUWW52NQo6UXy
wJ1Jou/HowTWkkADJMdW1Xzqc615Q7gr3KOagPBoLac3gDbVHvWnfGOfrRxb3pbEIJOnAzO92GZm
KZrSr+mBtkaDDBoiYzdmYA431+dTW5lQRuAUzdEBzbBFhl1NTtxXpQVHLWqRLJGmrzZnK9aEZ5W9
FbBhi2TaYVakKIcUGaLpzmzYE59aTEiTHY7KvvxVBxgEnAh0HeJmohbgfgql/yywozY2fu/KtiNa
0lebuUuXhCLsRfAurmOaeMg90B62yscxTRHf76SetLuo9lOvGGTqHq7P09q4hGjwBECehViCSspY
RzgGkX9PKezynLYyejLqAk/gLtE+ck02CLLW0ev1QVfW5k9tnMrfTI9c9ve7bkBRfeYP6s5UopCo
4u7kdM5xaItXH48p7/pwKzsOnz+as9yvKl3pxZGu80Q1OqwrvaZpkf6wOxcbBqNMt+AZa6k5Pdg5
24Rk4BIo3h+qyaxoB2Ji6ZlgoadDH+jRj5wK0yztm4/YIoe14Wno93ZANZLok4reurjpjMrE+FwY
44/r372ytjYpjc4ykbwBPnz/cwY/V9CTVRsvwmITO+80sp9K9vGNbEVxlyAzJo5aGhb/XmiZM0WO
hT6v7UW/Z0oSNaIlAaOwQwjc93FPTJOgOXekBcfrn7iSNyK9TP2Dty2FluXTY3RH3qpR2XjFFGp7
M7C0XVWr7l6NI3ka9NK/0XxVniLO0inETO/l+vArpUKNTUU3iVhKjWIJ6IgnsO2RKKWHdMbkH4Td
IkmUY1PwGCFWDUvdRggLpBK7/ahHqUGVNdaCL2qI8u9GRF/J8GxySDJY+IKgERZxdeCVjdQjzJ0h
aceDBUbH2hnK0NaHpivqrR77yhEmgsNg4FwBRVtek7x3gW7JBm5XX4DYk2F75pnV7lw8dA5I5Ocb
z961r7MJkBQzWG0y5fd7OcSZrdTdWHoINUParmodL6EhH4NveHI04uP1dV25HWnK8jzjomJrLUej
oV+iolhL2GSt3LeKhii/qRVeG2vKyR5QCB4023yqUIPaiMem4EPeX8yUW+a0mc+ce7SLZQTeEvtF
CoEIhl/CUe1I1TF6aLNpRxlDpQUGdeTDlDr9JzcOMVIsDGf8gvi30h/A8PlU2R3Ht47BNDkOStCl
imWU4/cI6PWyweRhqoZoN+KhoB1QgyrrY9OniNc1AWCZGycphllFfUIRNNB97Xfm4j2DpmMw2jvb
L+1PWtko6W5Cy+yD32rm78TWlPBkDnQNPJ2ayUsR+CgBd3XeAvRo2k9ujwDFyYWogQygNBWdxRsx
p+zs3u1Q/bMSwLyYkR1MWImo64R+/7sIEbjzIO1Je4/vi5kfarQm/b1mRTjF7cwM0eV9UIWWubHN
LheeowyWk3KZxptsiXCx4hGiH1JsHtrZpfFpFmJwf2Ov1YY36KODJgmzGq5JTLz1d6RsYgv6tv4D
yIsoW6jaBcSvCkIs3WyF+9gyZPw8NWBrUCluqoeAbO6GnlH8AXBH83GEUfr1+q6/PNPkS3PLg/yD
oLbsyUUNvbYp0Sc0l7kTVBudURUjuV2PiMpp7EmLro93eaZJOEgCmWqeO6jNvD/TaWKHFW4/8AyM
Jj9GKJgfzVr9T3Ztv78+0uVN+H6k+dD9lV0PQuQRrhWqJzFCP8rBbTFg6hDB5048iRALIHMYq5vr
g16mHQzKKXY08nlKUYsMVMYjfPSQzxM+RdQ+0p3bbkjqjeSGFvFlxCCL/lOzpn97EfjzbOwl9ZO5
ax7n/aveIXf73a2KRP9R2pAq7lQjFP0NbDPM1GVUoy/uo3ONTHyKxuLRaIRbeaQqCSUpwGvxrrRG
OR0w4xVY/hbZZO50TZbVLsUYbBbQK8v4LnZTiuKBlZQt+jtgaw8EmrbymtJIu0dyi0mg/+90v0rD
hxkbRpVEezr0JwX5fw17zCoZ7O5QhQ2xVWs0ifJ36uMxHOBm18GiGfX2UQltslBA3eHwAiRI+WxF
MdqYQRq0wZ3ZOZjKYTIf/PYtO7EPRola7aFqIzqPhhU2u6lHeXA/YX4d31D3Lz/Q0Y7S41xdmpBt
iayPBr2SENkRmb8VJIknw/S1Jwfw+2PNj78TvYtzaRAGKm6VmIQ1h2miFIEedxxX9xCaTQrPaL6/
alJzkn2IB9nA50nxoZfaFH9tJuzpdlTGJZV2n1yA6zGry+9O3Dr1T5kWFEWR/HLDOxPlwPHDpCrx
qxzH0D9UVdMXJyRP3ZtO5Lp8wxQn+oRwaJbcWBbq0GcH467iUS04Mm85NYGa71XKAFtGqwHJJSfx
CS1/tLyavo3TYzmUbfEYV1DT9upgOtEP0VAevW2cmqtFYWL0vZbVAlVDM+/cM8L/fuRxeFEPmbDb
gEVeSsTnk1obb7GIdZx9HkLB+5hKYFngonNMJBw8P/xvVhlbt1IKfLwojlPe1yn3flXMuukoiWvJ
8JJOpXAPDuwX/aMfxUZ5hPWQJXsb/WbntQ8AEN5PFSjCVwsN7uJHkCSKthN2Lc96jf4a5X7VHnZG
jErovSL9oN8NQ0t2NdGyNu7qKTLic5AVNe+pBiT5DlFgRcMJe7QiPLenqjkhmMitlzo1PQA1NvXy
S9dEdv+lMZVG7NJKiB9BpYfNXRHleH8ETYig0UD8Vc8jbqEDbiJzOudKvfhomhZhEvKlrZ6wpFAR
dLQQ6B0yQL4HFiKvD5JKfIQAraUZ8VHW+KSDxpvSW7XA+3g/lab4jrWej6ouBnqgZVM5PmGjhbee
E2BK5SLbrPNXa3gosmSskNbMw3afALD46fu1RW0oyeLyLnfc4Zfb2BF3VF+y7BSqBizRQ9tUPFtC
VdileLRGuIyS4xxTfCGsHS8I7Pi4mkW6bzpHahhqO/rP2gQHcaTzQ4cf/1A0l7JQNtkhELUaHfJB
ibKzlrVaBlzNR64/Kt34tcC8+M7Cz42muOOnT6opLfPoxGDVb+H1dONt6WpRc7In2/eIwUn/kZdE
9IDXiFrcpL0l6z223RwsOxxpLg7hmAX3qiZ7/Zymav8pRXnpDfI7rrpGigDpfjKtNjz0fRdgnlMq
MaqPVt0me79BJPQGv4HpYayd6o5ZY9LpYNPKqmhBZbvRUXPtOMUuJo+AUaz2dVBlbf+C7tFiQdu0
2H1xL/iYVdeCu3c089k0D0gINC6urF857h7a2yDU7nWIZP6opUL7bEKTCW6iMI28fmgy7TAWWJuB
W6zq+oZ/Qvc6h5fXrqhNWjYIBW0lryv9GGqVcwdzfl+7F+VXJynNKE4jx/NlFFRkc6FzMjJh/DAQ
kPuUGKP+vTTN9KEu9fohigLn1ATC6nd2bYbfgy4f/COOoGjUYzOgbbxJV3IMJIMQGID0Ly5b/YoV
CWdoFajqvl/t2fblaXDd4S5X6/FO7XLz329+BAA5eFS/wUiL+ff8dfPLAEM7WTIXMe/CpxofjWHH
LZaeffZyuMsjy30ZC799/ee7H/yoxoPUpJZ40ZbHYwiJ3GS0PRdRigOP1O7ep293uj7K5euXKaR4
B+6dOpe2bB20gJOl62u2p6S6m+54FPrYSce9/iHHZ/61rsL8zjDL7h5Pwf55qqfq7foPWMngELiy
KHgIuCH6sgSPhl8sZM3sYh4jD40ODrEMgMgOuGOdrw+1tnF0MIikxvP7dgk6UKGkqkMr+FaKYzsf
w26eZFwKyMy7HzQoUFsPscusai7AWxQPESC4yN5E3DTYFui2p4nwhxFY1e2UutZz6k/qxpet5Iku
R5VWLugUqlPzk+CvLUqLXCSEE7B3QcjjKO21D2bXj8/X5+8yBUYugv4FXp3QqlCGeT+KP1qi6rTB
8cxGUe/iOFDwGQ1tJlGWZzoCxb4X7J7rg17uD+jiM0Z+JkbM1Iz3g1oTxudJR0FP4JqEICOmDjSQ
TUDpnXb8X4aiZ8sOoYe3PAuYdlS+2teUuUbc6tGC1HehYY43WeyHG8fucsEoOQFVoifK2b4A3mLq
FYUkdo5XhQDsZ0D6A1lvtVGDuNzwjEIrAHkawHpUWd7P3ZQCrol7w/aI5L56BLQZpDs9MG3soBQM
1xGzRK373yfRBYFPtZRqNLfI+zHVuOE0YOGGoKmYcypOgbbnIlb2lqz6jbf2ZfQCtmyhL4o8ELKR
y5Zk0zShxEXH9NrZsmCHHEwQnnsM2oG+9sCZD8OgO/iLk9nhrgsK8EDHb6g3zvmfgsqi4PIHIcN9
yT6l3fb+mzPbLhDzciyvr5xA2WPlZH6gT2sae3oT7guEhPg3lEATd0aQ4+VuJm3U+6bucwunD6CK
O9oJdnlCA1Ypbiy/67VDVwZxcuqcFpMHDJ1r5xC4Vlk/9pkULQ+KMcg/BQoUjodxmpBngV84m29R
UcXtAFWcfg88wfG6qR5pAcWJ/gaYpRUb0ftyH1PnQG2LkOPCYFnC7qqim0Z0sGxPVnl8DnHzvJvU
vN2Y4MtlRnkEeh11FUiLF/PrulFXugqBtED/+bkd6+QbtpxFudOF1HTsNO3wNs/wRNiJuipu8Imr
vlzf1X/kvN4vsQ4+hWBOB5yCwhJyoTZRXPuo+nl6b+fiAO7Eyj/1SVm3d05OiXQPtNrN9ilPpJcO
O9MG2ygVe2iY+5H8FqIp2x+kgiXVGUIbfmEq+q3VXRX3tn4clR6TIg0/yS1a9OXysCY0nqlDzn3g
5flIJ1sp2TQGRQttOkaxluEkhoHG9clZCdHzbkb0iboXx37+FX/dPj2On24duaaXz47LMqFJsCsj
dvhUpWJLt2g+S4uF0NHoI2pSNp5pBe8Hi/FfkYEKMULhTbxv3WH82k29HWO2Eo6PBklqtW9DW72P
dLkpa7EynzpfSGNGpVrClL4fXFe7QE8scPaVTdkuGK1kL0dz63JYIS+D7UQyDb4sgg+g298PgyZK
Y9dV63io1coH+Hh83ohh+lMjFDTpeJeMCoU1VYqKVzqHAvZLwqsgyRW9h+ivBhrm9tb0AxIXwDYq
rwGnpIi1YofAgszw0Zly7EOo6adHJ4nr21IC7d5jmho9VPTSASInbf3N6sg48JYKnbY72Nz+6hEy
nvvmaBK1Lbxx9Q9uxiuf559Qij36PThx61OO0i2mEe4/x5pZCn8uaAJApyS2jLJd5vMfY8dz2iY9
Yl6tn3VgOP9+fyH+SA+Ei4XqqVgkOYWr+lYw8LqI4OXvB2knOA3k+CpV49bttbabYDQhKqb+0fdY
FC87kXKL4mpJftioB2rg5iEkWd+o7q2dzr9HWXwQBb24MoyEaRPRBGqnzE7B4HcvMYZCG0OtJIhk
ochqzDBsMo/FCvl9lJZJEDpeq2o91ssjBpPEblwuqQ3duxXNeqjy9kaGuJLlwGDiOM4Qd0csSUz+
JLEf0yheGiEmNGY69Se1xyuShsJwrHFSerwe7taWjbaOjY0Y++sCFpip9dAZfW97CXP5YcJdew/4
zNlIbdbmcm7BEVlJ3djH72OAm4IYijoE2ahAut8KDL5dLDupq+B5dls2veJhINVt6YqvbBYodsZM
tSMpvbgwHEp8aU0m4aUDVh9RqQQeJm94xbmhs5Ftrywb0ZtGHI9c6GfL1wTRHZxerrqoTYU5b87E
FG+Krgwf6PKkD1Aqsw1w3kqnFZAcEsDg9rk5aPq+n9IBc4cAH0Lfo/obPKCvZf8CKKl/oT7lvgzg
Hw95IgmIU+IeEpFZT1Vc+MNG5n+ZywD+QZIbpQ8L0MTy/iKZLVCEK4LbwqK0jud73N9N8TigU4JG
wWtIQuXiWRUm4d4VeUCSruVltBHkVuZ+Vr/BR4rsDbXLxUzYYQaVGhC2JzV1GneuqmQjKFBl/J1P
PiE1tMJiI3qv3NuUbAS6XwAKkP1a7GfDREA0HFwFD50p8gbwG48FXnn7LhrrcxRWwy53w2nX8aK4
+efzCq99RmVCf9Evlr0PMrN0J4qXpi3tx97CR83N3XTjvP4JbovEBKE2BJN4rc5Z4uLSjiGSBpNb
KTgeDKqG0zqKVJ2G2+cu6cEY7IBzq/+pip08xvCiMbVyx+ijitnoD6FN5vSShUns7yySw5BXkzkN
H4ooK7IdEHOkZUutsrS9q3QSZ5ZAibSTlJrt49cUq/gHtYFLoRNz+enYQWa9b+BWolfSploPwSnF
Hyy0Rgcz9THqk/supc+w68Ctm+cyCLQXmAxuf9ZAV9PbCDr9uekb/ws6PdGzrPNUHBKsuZsjrZRQ
3ozwYJ8m9K8wWOpnB3DJ2x2k+lgZ2M4ms8NwFxnDJyuBv79PkOAbsE1vtY84TljYlZlZ+tzlYWYd
cE3NXzqyNRwenZJMQ/oKjlVmBKx0Xw9ZDRyzknZzyDq3zPYSGzprJwMNtzmT/tAz10wHuh/JlXYX
tkNFL6cY8iezCHFswosB83AnTwfxmMdIDgEZ1zFMjRNnvM15jP7OTCl+twEA73Jkjo990GbfEaVM
3N1AObvZqzSuf8I11l/qLMp+0tL0v7V1UL85Kd4Lt3EbT5/hVmGK5/CpNdIbrXMPlRYiV2wr6Qm7
MN58PvUhbDERlUqhtsWO8TlTbCvcuHtXIvecfQPAovE808DfB7exdRpda1sFvnn0ZRyERXeg1pyj
YeT/h7Pz2pHb2NbwExFgDrcM3dM90kgaSVa4IZTMnDOf/nyliwMPm2hi9t4wbNiGq0lWrVrhD8nB
Bbi3FDrSiGSQh5MlbTKKBoNjfgaJilyW8wfkV6r3JS5b1wR/14NLYueuFZBGleYP5ICbu5YBXxpi
ImdfeiYmDxkmn09LimHW/QixEw5twYYwBMqPSnbz7kyMpTCut+wLjiXSVz5g8xgnjpzAVNFsSqbK
rkb//pJ7DwYOBeQPqCqZ5GXzudIuShnwUaAvyG5I1ji+zVW4q/dX2ftS5H68N9qDoqv1chU7npQm
AS9+mTpl9bOxmH19mH4BJ8sOtt/u8xBh4awLTq4mrr3/1IC6KeWmGfM8FnbUD/hPYnBah0fz8P3n
+f9V9M3zSBBBy7wEiEazM/cy1C/ODI4Sr4cD+3D/1e09EPcVbX8hdoPMwcsHwt/ezjDzo4+l4FLf
0e763UlW+vPVq3D/Cjs8QU676Z/gf2znUhs7l6gbi0AbquWkVFX5+lMEh1DmUgJTR0q5eW0p8g8F
JncOrgCJrVChTaHzgKv01B+8tJ3vQ8VEk0lIlgo5ipcvrZfXsCi6lplFPQyfsikFKKBqqKcxRW+i
gyRmbzGdnQa+CkzXDR9BDUfaLz2FDWSM0IdlDwq3G2cXV7EjT7id5MUBCow/GiMKi0r35XNFZknm
ojKLyWl/SB7+nszHw8xONXeppLoHEDDaP8sYNzyFuvvD/U2yE55QSObTUeKQOm1jRayhYFWs9N0x
ry5caZFwBJ3iWodlWy+f0DWJDj7j3uOCRoSGy0iI/2/2/prTa00BZ1wQhMh+gfvF8HbswtVn3Jc/
STkYTBgZ8lM3tujj3X/Yva8KTYIBKUJTdPy3a6NOlgyiugLeu157czRIdYzWegv8Q1cP4uPOIYfe
peF1QkWAptZmsY4AEq5WZYHKi8yg1ZziyS7U/GCV20dClYKpCQMM0SPdvs5RGzBX7Lrw4gB3eADZ
0LlDF1fvZuvQ/2OHs4aiMfpjBiwdh8b45okAmCpMqePwUjY0enyq9CX2RdsooY2h2Z8pKdrJwzjW
nPyuL7rZqwpcz1291ktscXWd/DCw5s48gtne7inxw2gSw8WAs7YVAZFRGDK7MhH5yRpFJ/qe2U8E
RvUTDsRKjcxe1+ueukRt4uYVtqjB/W21u7wAUjGZINhuz9BsVxhuyEp4SYbBKDwMs5cReSPQn64U
ddXjOMnaF3CReRL0E8pmr84wdJk0j8YImt2Eq00AqVpMMfHaCBEGh/WjS47jl3I9BmXoaM9FlB2N
6nZqXS4U6mob9Rjq3W251bZNw2S1Ci+yhn/6qPcwSlE7MM/LgNfpoPRyYCgpLiC1Pb3Hvxh7SX2q
n++/9L2NT8EFgoSGqXUzf8JpYew6p5Uu8Txp3uLMkGfzvgzU0jIOztjtSRYXKC1TYoagsm9esJV1
ZlRNlXRRZywq9JR62lIL7X/YRcyo0Unj4hFS5S/vAWvth7osbfFW0+UkKzk2jn2ZBnOGlNSAdYqf
Z5PmJxYijvdfpfgvv6wuub9xiRBimiCmtk2ueICYF656eEH31/QaU9PfRkNTerYsle8kJhBHt+uO
WrYO81ucVda8nfbi/KZj9NU7lxV4iKjbikz9jkJY1Dwb42oWp7IYyi9W32ufu7HUc8/C0d7yytBO
Kvypq/bfEereB63q6O7cfxl7UQ48JKBqoWsBkluc9v9km0Zmr7nc1kAyciMrTuOUZR9lM1URa0Wd
78u0yEp9gj5efpclJ9JdpPHLD1piqa0/DVa6eo1UK9nBFrzt7ABBJR3h1Bmiz7T5UV0m1FBay7qk
ify8DMWbChnyc+J0xnWJlDwgPfiNx/bqR3mTf73/Rm67hbwH/kcNg2DEjR+gWaqxZhZ0CyPFfDuU
mZ/FrQcQKX/KqxjYG2qbD/dX3DnboIPwveXatJmGaC8/QRSNmaQ1jXNxwhgAuCOPQZwr8u9aWV6P
bqCzS1LJdYaqMTfIy6WGeoHvxeT0kliF6mlSO/hQvvqDz7f7QDBNxKQR3a1t4pElGkkqLZgLMD3M
TCn8qDCgGn5cJ41i4/Vvz4Dmzn+GSSFp+ctHQoNK1cOZEjoyARWCPS19JHEMfJ7DoxpQbLtN5ACM
TcDi3mOAuR2byBWsdVsanEthGEPy0I9QyNxwxhrDxXRqrjzZTECiq6MdfZSxfDw6rDuRi/VJs6gJ
+NMW4EPvwybFIo7ItrT6NsSAYNX6xq+sMfcgrR3pe+/cBADBeWCLgS10lk2Mhn+qKoso5ofOmN5S
DOmo6idHM8+9p6LZAkmLhJwLbnPfLKPEHIDC5BItjplcjUipPhaJRhiWayscAsSGXo91JwrbDHOR
JNhBVkxYSnZqRBVnTdofVe7aN3Wxhm/pxOVH1M69s4C+LIowNF4wNNm8w0UqBmdij17mWp6Qd0Xv
uKUn6cmIGx90Z3eWYjqIajfjfaELullKXkHAaIupXWILFH2wTkw+aJkZ0r913GVFcP/c7d0ctGah
WYnAhbrGZrmsUdZpRbnoArKz+XcqNMTAwB3LmZvm1MjnZa2q+VlrpxW1/ahFIGZ0YE/7Waa2dGE7
2KzBLNdyfnC/7+xaG2AMLSj2Et2aTYxDAKXJiggKf65L7ZdVjr7MRik933/6nUUcUdZRviFOdTMp
k+NQU/BrNi9KrUaeQqfwIi2g+++vcns0REMLNA44du7nberZhY0y6AK4ONhV/UEyB2fBsysxAb+s
6Y9kifSDYHob4VhQaKjSSDHQvticxQylS6tT0NuDxxd+6E29OM2JU3+sgAa56xKPX+EalZ6TGt1B
03/3UcWFTw8PaPY2jHdK2GupPFqA3OflDGqsZpikmZ4K4ZZJpPZ6VQTU2w2GnNwbDMJvok7mmEz4
G2C54TifqzlUHtpxsl59tSP3I5pRKoLE5ICbvTioCG3SI7IukJfhecla9KZs15+OOlavf3+oltIo
ErueifvmGtStYczUCUQmqtnqkzo4wKL7Dt3ZVlJOq5wYB13K2zSJSSNEGnTzmBijuPvy2m2tMY1N
mFdACBA/T82kDWaUJrxRCuerlOqLh3DPa13LdXBDgpVtchtxDW8nfgAzHHXtamaqrWP6SYU9CBuq
DoQC/Of7R+/2gINaBL4gJmwOdcqmCwvYZ2D9OXyYzST+MHZTe7FrZTqy1bqN2WIZrlgU13iJW1bw
ovVoXMLte6hsXao9SVEqH0oiHryymh2NAHYXo+8FhFac8K1GMhLJOqGxCB8W2czP3VDjx2Q24UOs
NEdI779zzxe5ErKVjPXJSWiWGzf0NQWzM7sw2/gqLTa4zBh5DiuQhwwZpHbR+19LUU+zX6G8brpy
m6NFNBh9+aNcnbQMIssoUfCf5+ZLaVTFn6mk6XQa1mGp6DTk1c+YdeGKNVMTeroxWLmXrg1451mz
JeudFvHNVDeK8Kt18zXVLYSOkiH3qrJCYbdQUUfz1yGLQp/LdPmiNWHzZ1qyFDwhwK4BBSkAHUT2
BW1jwWj1iPUWdonZwmYrB6sfvXoKm3eGtNLiKtYoxqty1YovazkhkrW25fjvmkbtA7giQ/Hj0lFw
ap+GHMKHvGbP82pDg3nlhhUvXJjoMJml07itmWAgFmWIA9I1nLvIZ9RTXkoVgMP9VW62ECBbTiBn
kIoLsOgmzMixhERBP0uXDkzYZ12uNT9fleEpDrnT7y91cwL/LvVXLYKVbuDKdowMhGGAzrDaLgm0
sVUf17I4AhHsrsI9QD9JtAW2Of2aD4OJvgfNtCl3zqhISkEJf+3gWW5uN+RakC8ROp8QLW663vXq
tOloG+GF4aIahFafe4qkJl9DZ0ivejsnR94GO9+JLje6uQL4xoW+uXgYhXXmikfxFWNvJGs72TqH
YPHcOB6PqqJbQCcPh9U8UwqmmEL7/uVVUCmL2gDLlC5rHDafqSy13hfNtDdKn66jS3NjHP0kH/IJ
quM6cVRis79iGRg9p2o6P6vlLH+cDa2PcaSbpcGtKjW1Aw5u+ZPRc3s0+tr55EQldFZEvOVzbN6N
sprp3ENlu1hFmX6Q2yH5DrlSPpAN0vY+AUsw7WAMCjxnc0MqUSbljelArLKlhCF8HE0Od7JGibG0
cOUesnG2V7cLEyRaF1yvpIeIoT0e4Upv/ygSR4s/aGUkjSi+j8ZXnIBgTMVIRWkPWZm1i8v8sbeC
SSZ4Po4o9mSeERtt/EEJ58xALKYwU2Rk1d44S0kidR6sg+xHOevj4nWjAV4RZcySCIfCoBYY1tA0
p1gzwopWtwzWApzR+i9d4AbuWxiqRw7Re1+BVFPlD+oilKZf7hrJSBUD9wL6uKkeE2yb5aqFDYTS
+1Fk7ysIWDXqQYid30SRsVMnoxzK8NLoUvlrMLT4ba3ks+6aCNi/GvPFSQBgJq5WtDidbUmkjIh8
0J4PL3k6ZtAOV9U11Lx4A5JuDO4/102mLpaCCkOnip7hzdQbIfUh1EKmE0sy695kovtQZLkdLPI6
vulobJ2lEiudZjbNP/dXvmnOsbIQoCO40MC96Q+PMWKVkj05l8YBoujWS2Y8JAVtAbQbG0+ykWRU
zRx4XWGsASj86iDz3Ns4oCUo3BGFIuRsNs6krDLXaedcjDKMr1Nsrh5qAMXp/lPuvV8QDDJNW6QH
YMi93J7oZa6jEUrORbdaJO7woxnPuRHn3wSX70GSph/tZHUeoLxXdwx4v0ycxHXElIPc8OXKUgV4
C6ft8GJMq3auW00+z6CcQBfX5Ws7BuTvnGVOBrM0ei/iVf+n+dvpIwp/Yr+Gdpu9KVW5fCybwTq1
9XhUWe58NbYqiBAhZnzbpltEiw7NleiKonj3T6NFgvFZjAfyfTtfDVqVqEsYL1MrbN6dWcHmmHUE
6LTRzv6N1HE6lyMM26BuJ+f7qhQacc0o43OR1eHBjtl7QkHU+QvXFZOily/TyiTb7pmCXetqMM7w
77XJl3UYV/79nSme4WVmDdCZXgAFOjMpetUv13H6NSsZG0TXFXZfAM78YS3GwEn6+QFPkyNf7Z03
Kqhq0ERpdbCbN2900ZZEV+MoucZa3QR5bjmnelhMTHXM9LPWqM1FtYv2aw9H6GBz3lSYgocEQ4Xj
R5hj6PfyOeeschChbJNrboLxm5XROPd5nn2CMas95mv7L/z48KDh8jdCb14uYE4EuDCpYDC1jeBL
YQIztPL8CjWhDgN6yxISQnYVda412cMc9F1VpKc+SSvtIZyVbrwWINqArY1x9CXHz3d2F1TifsHk
Vw131JOyDmj74xyiOoPh5l3V9a42sk3dTpeisyLNpua2TmvYhDFDfjfHmpJf29Hs62sXt2HvVlaP
aXqC+uVvu1jgEkhOchnroVXdunKSJ7C10VcT392vYSRP/yaRjE1X1ID1cuPeUX+Bt8i/lZgVRIGJ
GFD8ZBj48faZoT8zoF2fLDYsZP1VNhcPreXm0/39uvsdOffUtyBWb/q7jVMqw5SjWUCPnLlXsSq9
4haqMxluV0S1eZ4WzNu8GU6wdnAkd64qimoWxjeVHsVfdsh/4ht6LQlS5kV8Ta0h78/5mEXgGLtI
N56rrGvfsuGnnxJ46XekxYP6Bm1X5lr3H/+2T8o+/runRD5OcNrcV4mi5cOkJcl1SbM++5AbXNvg
GZnYQyQhLLkDiqqrJ+Ge/BOG+vx+xq9I9uH4drGnNNb4cR21VDqoSG7H2vws1A3B3SP9B0VmE67M
eQqjridUVmXXjQELdbU3NjXMlpkhpOI6hZIYZ0UZ697rlsbIXaMz9dK1c105qCr3vhOQYgSlNCY5
N0gVfQAwQTsguqqw8Hwx5gzSegmf8hyMVViY+LNKZeknM4TDjKHxr/ufSDzq9tADWGTuh97jbQET
LmM1tU4RXUu9bVxbWow3IUn1wTnYyUQRGMfIBJQam3I7V19sKkCIVqwSUWkCe0IThVVOU7Mehc79
pcTwlNEuaO1N8kIZ2lmhk3FFZKoT9MOsf9BSZfLRsGgO8tD9pWi281hwcLf1cx0NZDFpFF3TYupx
tpJ1vyjX1R3G4WgqvLtlKWdx3MICU4CNXt4I7ZTHZYX94SUvM/MR3ZkykELN+KRJZfc0JxUKYXKZ
ezIKoad+VmB6aWH+z/29snucQfwLCqVgBG6r3QZnsSRWSGQGZbG+MeZMyIGbtn7XyXmKkgmWscV5
zvQYTHdGeHuLn0a1+lWkTd8qXZEcVzVL7ciQei/IsoOFMQVOSzfwVDkrVosoEl2528afSLHPQNnz
SP5shX33iKQmjFp1wgju/tv425/cHB1Eo6hEyMfxIte1l58Ez8mRCaKUXJm6oEHfYJzyswKX/qOa
F/lbqQ7N87hYefmspmOFckkjD7IL2y9FXydvKUqdvreeUcBJP6/I6OZuYa3SD7wBx9Ir10H5pNXO
ErtJ2TSjK2uTpHuo2CiDb5vxQldBqtvTWOkqnG+Hi7WZ6g423pBaH/FEyI2rBvcPq6m4xbc2XuPu
O+OLMn8sMD38jeXvSOWfW3WAI9xfqDoyNx4KQDGw9SVPn9OlaX5LaVJNXgUPAIA8eidoIxVxqgVZ
WYUdkXGpfnS2UikuAvYNumypVrynNJSqr51tVI8ARDvtY7TOWVDo3do9Nt2c/mri3PiTRPH0++CD
3IayF99jc0TqaLGXTGN3Tkb2Qx0TK1haq/FKPVsfXr0SpHsg67A4GXBuY8ywUDhN5EHXRQf0Zoz4
dpXTaPllMhvv7y8lfvRmk4m5hvDKZDxkbcuUsmsQYJb65DpWTvXYrygjmFVb+fdX2YlkqH9SCzH3
QsB6eyFagGCxHJjTKy3x4YseZslT6YTJqcQ95yDNvNUmBShJkgmyBTABf7UJ0HRn0fM1ovQ6SU7z
o5vk9fsCs/AfGe2Xj0PdT++mti5+KM2Y1A+JHE/4LE3aUAeTboff7z/3Tujg3uXNUtYjrbGdHMUG
COOxIT8B+9Y+2f2KBhHWLCcmvlZgVKn61TFy8+CT7hQxtk07hqgBQvVG0KN1cqlsKiW+NmhtBZAR
IHcggPwUDW3v4WESff4fHlIM4mhT7nDFEOYa1oinvKZJQo9JqJV/jJTS4i/zJPzG9H9eXZ0ulHYQ
Iff2ro18JTMQQCM3iBtiIdJOzGyvMeVu4mqlvWJHHdvP95/vFmPGjqJeEbh0A/OZ7T284EveW+oS
X9s4hKIMQHD8JOs5ot19qCN7Vkf5ewkO5q+mDOdLN9Y5Umsd7qzBVEyN1/dyqpyadWwOPvTeqRLc
RIgMbPabOWGkQpVoh5jsX1Wyp0mypvMU2s6bbM2OZmk7r1oI7lEskoeI7tTLuyiPR7Os6ia+qvEo
f7daVTv1KyzI+29657g4CMzCYyBY4Bm2ObqYWDfO6ujRtVG5cGZt9ZMh9BY5Xbwwg3I1oGDx+sgE
nINrlpYfLfZtqJ3mEtXNHivT0shzXzcj+WwqDORNhFwOovrOuQRbi/A8ngusuG0uICaWSnI+Jdd6
6aTHMbWHpzVJpcXLyfr7UylV6nBwQnY6DBSFQqBYoH8YKr/8bDWIXiVSOCGylrdvGzLvj51lL4/I
isrXOImHR8PsbIkJXyoNwf2PubM7xaFhniWOzs18flRX0ypkkzZirRVn3Uq+jY1UvVeb5s/9hfb2
Jq4ScFNArwMF2OzNJQNlNIrjWaE1/A640A8ZuMFBGbW3CEk/aGXEPegibt5kiCuittKIuCodPjsz
CqJxEGt6e0QD3TsCXAYCAAMK7WaTSIZSJnHPwwz9+LGhDX1mdm2d9D5PWoiMcu0lLdzqg32y962o
VUGKMXe8xWGbJUosOPURSSQ9fN/WU+HZCr4wZrUcmTj/jZabjEPw32nlQcMisG5qdhgbWheZdX6F
xDuHJ3XomvQdMvnDv61uoPwIfQSFtrmPdF+j32i5zDD69zVqE4Bn1/hbmo6oSVpJWP/ogAr9kqNo
+FjmPZqLRWnUjTs5tXWUjN9+foO5jMgmkCsGlqG+PEgcIb1biiW/1pqNFdEQKgFaw/VB42BvFTE3
k0WH7HZuYzsDya4V0SGbysRP0UUJliarX30w2cYaXRs+NUTum6AwxHPc9w2SjKuZn9jw+bltlfqS
tbAtXns0GdZAJxFDYIY2NwVda6dqN03p1ZLA0td5VwdtVRwJSN2eGbhTdIA4LgrN9u00sFj6oYj6
NL3KPfqvrto3a++hj2G9C3sms65az0objEBOjqAYf2uwl5uZiRRpgZgTQZLczoJNiimUJZPiCj5I
E4lIp9reqA7t7NfYgsRuqqy6M1FkRVV3ph9rmq4kz/KPOleHzyXyoKM/pQOUSm5Tk2HT2BW/mqJX
MJFqIjQNYzAB0RunSmLAr8DE/9CGnN8Z6KeaHqQI/Z3uxMlzo5jopTSq04KkqApt9tdeybH963vb
DNAq1YCUx5G6nPle5eIl+YpyuxGOdg6DudNbGNpK0Xt2K6RZ8q7QE6+qZf2fVaugS4+OQchJq4UC
UM9bGzEhg799f6/cxiBepUHeTu8MJcPtfAFYPHhKTeV6LPv0nGPzHahVnXmVlTkHwXxvwwiuPfxf
sDo3Ajl1uMSTpM3JdUbg1AWxav7UsxacrzW2H+Gk4NA2d6/G4nIJMo8lxtKFQwl6E0LGoVe0JiNN
BjmiPHQLhBe5crCEm1XJB87ZHJy928YfcBUKOpPiDkzzTUena3uUjsr0qtiVkftJFuu/0tYMFUEG
zFCK5QY6WYtTTgGIF+uXGjXIlN//prf5hzDbIN3BMG1PeCuNM6kLR/KPOi1DbwyX6BO96PyxW6bi
jdnLzUVX2wFZGX7/wdp7+4lykzEHr/0WUd4CxFrUibXLPHc8gX8UGso6qrj5UcN3L24LpzOTOoRO
/PZVZ1JDiVOwn0JEhIPZLuuHyin6g7h9mz8ir00yheoJHSGUnV7eQfmirZxbM7uqUuFVeVGcQ/rv
rtwg7QLs4iAXV3beH55DomjlkW6lMKI0zySjAkMTqYOKMsASmQ8p6LdPdlx2YSCiwewbUQfv2B7p
5rhtk0lvxgJUUZskuVdKWBc+mBOyYV4IUf0xlaMjsZS/sLpN/KWzLCZYQEC5ODfvZI6IeOiacZdF
OAOcV+AvIGGYCGDL1CMP/kZBXVAOmqEe3kXhrPceOK+xCpKhzj/JWDD+ixVwsT6aclJdDFXuhax1
q2NSnKRWYEKxS315TGwIiLlcV5ec/pd0xScnHz3bFn5QIUIsc1CEZpeBzUzH7mAb7+wtgEYoglii
9ESf8uVXN+lkJMvAZ1BQA/mkF7rjauhIH2gwWkLFafsiGa9i1gnTAcTk5kWuWlJzjwM0cux2Xq4J
evGKW5nMx4DmSWX7CKATze0haQzlg1FXuuRpGeMLtzMElU0Flleg5rVMoZdacvkxjFYdUQ8Y6bM7
D3JPS7fTB4QNR7tyVWwPipMzAE700qjMWy+aF/st9QgQxsWs5dUb5Cz5lfX6wChyNX8Ww6o9G9Uy
aa4CRC5x5S5O0iBTZ9v0o0EyOr/LoXQFytCYqj+NjHfpsljzP1WrFbo3Tkv0UFXG1LtFosjfmzoJ
/xR1aD4p5oKLgwUo9lMy5dpPKPRIJPalUzuPYYl4s1vT+AxPS7aO39o1LiSXII7SQh5J6RQUA4Ta
N1ZEd9CtpklqfQcr5c9kWFJ2WjEauyxZLv+2w9KaXElv+59FMy6cX7CbEVooqKK7dDYS5W2qN/M/
Sovz+smGAG+QFyzaUbm70x2jigGixVPQZL+5ZRczxokILfBL281IM9Mr9VO9jbxILuZ3ok/45HRp
xcSsL98WUj/4PTMUz7IG9SCa/a2stzsOtJMoqMBx3QLwI1UrsmmxL4iWaHrgRGNc+03aNe3T6swN
J0uNk+gxc5wpPRc92QEK91KWPHTp3Bpu3zuTcwamFS4nTZvQoC8spFUydJAN16A1b79hbLIMf2Sl
TXoPoSTa3gXb5bM8GF2OA+waIxkftfB7ZmmUq+d6sMf6VPXZ9LPILewB0D1Xqre2vTpvzXUxdb+N
zfZ9akjpV7vG4BUyhp4V/Gtzxy/vi2XxpM6aUldCTeBbUq1ydiosuQcuviQUJmusF9MzpHIOzIIw
enkdl6G6Tl0yYCtMgJn93FmUd7K2YhdnOeyzg2Cyk/hQXAhoD8ecxEBcMf8Z2o4N4jnrXDkXVcYl
t1GLxnF7aix/UtgDUtY1fkyme7Dq3qZjWQQq4JYzYNqO58JKAHZbyb7EyBO4qQl6Y8qKyk/qgWnW
UOWeXXSh13eko7JaT4+obrVnrVuOILY7+QjXM+UIvwWm7w2OBI31lNEHPwRqmT812fokqXMfMIsy
nvpBnlG1L6yTYRw1gncuU1VoWyAGKQsV0k0Ut8ANOFotNrvslKewS2UvbRz9JKQaz/dzrp12JRcV
M0M6IXzqm1bFXDJq1fEBuNjZ3H9AWAfb39QGg+122soM2Cyy9UOajEjuW43MJBNC2JB8GiZp/a6p
iCc0iDPCdnKjJJTLVyPMwP2TxQiGJJX0TbNmxnJlElIittTmQZYU61Wbp+Jglb19LiZnxDdIIjc4
L/5BUSyQ7PE2TCWGWwBnPy2Z04rbY3Cu85BZODIbcXKUCSo7WbdgNjBrN0C/3iDoQOZPVt/E0iUK
824OtDYSoomFY4Bd4R/pIPT7Gl1oY1x+zkYy/yEW9c/sG4arZbYomPbGWu8EphIazQPZZqb6oVWP
XxaAZgzzrFQ62XPL/D6lJn0+2Dq7v15Us6TbQKq3cxrayZOiRvDT65VIBY6UmbaR5h0gAaXQ3ywa
NhaQP6NTXSny4xxGautSFxsefDD9acIrxeukUXrnaLN0Wu1B/hgt3fQAFkX6qundfI5z6UjTZyct
RjCPG43aGRjqtvofnNXqnBjIMXEkv6RrEZ+nWi/+pPOcfUoKSTl4STtHGYKMUGKie3LbboyzBk5J
z3rQp/JfOQyTxqvGoX0fcekfMQ92F6MhbuGDjSLDtj3dI96PcZ0pXZZ5SH1aULi0oNP8gBSbcbr/
8XcSTbjqhEaB0LqVcqzQf0MkhudikDx7yop+c7UY2kFVuve1BMaZHc3j8N1e3kA8IelUXFIj5EBP
6mbNA50W0TkiEfLjSj3C2O29QG47uuBQ0nb6qVBRWuxBwstcmINvkFkFEj7qLmoar2+iEtmFCBjT
GAUr7k1jUw9Da84j8WjJ0r+BmSojvWxj+pWPyUF8230qgLq07wRP7AYa0E+MWYdMuuj1mLwdJGe+
0LXsvhdKbLn3t8XRUpsPhtmMEs9RyvFClOVkyTatNbjEn6MwebWyPZ11rgWTP5iWgm14uTcsMIAT
NN/wkmLJE7vDorUeZi/Tw2wRRO4/1s4NQVsEJQRRUDM/E5HwP5mQ1PZqCqYEvnk2REGnr+lTXIyp
bxnr92aI/+idMh1czDtv8r9L2pscYCpXI5uN1bkoZgI9DHe7+WOFdupIctodQQj2no92AZiVv2jn
bcrVCIiNjN/HpbbN8knCoeYxazr9sTQ71GenaOISXK2DvtreEwp7DNF1oa+2BbTyN9e+G0Ibj1U5
u5rxQO+1WtVTZEzVwbbciSN4YQphLYZb6NxutuWCf6vS9aSU1Sj1/oosoz9pPcZ5epJ4lOpmcH+/
7K0nRFkFhg3jgO0MGHZwOIwl6g7ZMKanpJ/W31NnfNP7Xr0m5ugc1OM7b5LqjE4PY1DS1S3fPFGS
UspbgTWJYzSJDVwrCox3zkhLHvmN7C7Ft/p7f97yaOcqgbcI2+BK8J3eaKWxPNH1Md8PNlyj+y9x
B+BloIOGYBdKHIzUt/MAw8xxPTNDoT7qKKd5KSSvnkvdn8FlnCXFWihEVoi1ENSeWq3u/ymmrPRU
pZYeo4iO9/2fs/fkjH1NcAvspZtJlNawfuWokKtQPQ0WCHAP5HRSENGpPUCl7BxH9GfYOeLa4/pT
X4absR3DyRrh9uGFtrypuyp6UBJJPrVrlAdtZ7yfpSo9AJ+II7ApsEEFcA8xrqd/+rfl858QJ3dF
jrD9Il3SrowCZymzD8wi2gO94t2X+J9VNk9Wy0Vl4v8gXUYzTajHsbV0U6dJXHShAS/d/2J7lST4
fLivfC3h5r25IoYwX/Ue+7cLNA/rB6boxmVCisIfQxgCpKKO9r7Bse2xD2fnH6XJdMtLVg0oWRO+
muVOdQHhQkwrKDNuammtpXhPNVKzepHza29a+dWJnCNTid3Xi8SdkK+Bur+tWCU5taK0qKNrpxnz
1c4B0dhG3D85TvE/DOt4p1ACSJMEX3rzbicQhWnTAKK15xgIpuqUD/lYfLz/BXcPglB9o/1AY357
RSBE4LR2CDQ6xIXDXawFNxAzw2kwRQZ3zJPOG7L4wIpr7x3+DdzAd7ietjohgJOU2UIg96ovUUdv
UK0wh+VtZiGk4fuPt7uUEJUgvvGnbTFSET5z9MvQj4aB5y1LhtlGJxeXEPm2g3xdfI7t8QbUgUg3
BJJbYDcTtLaSG2o1BFrz8zDYMpIrQ3ZCRDX1i2FKv1GAGZ/7aP4fWtKAE02ST5Asgs3xMphNMwI6
iEUTxePaOVdIbvlWMiwHA4i98EWBRbuEdFrMzl6ugkK/Mhk2Rx3gMVogrSRfMlXNDu4AZW9DUjgK
JQLctmD9vVzGGhTGrQ6SZVJrrJGLRFUDirYfF8U1sahqH0Jr1f4wIGOQ2q7KXPttt4ztuchXQ/St
5rF2mQT0jm85FnBasTdit8rX4rdcrm0X0N5Uj0ZBe9tMiChT19BJIYV9+aNVdY1nDNmkSznKy3W1
2/yXU6paYFqz8j8cWAvoPlM8RAlv0IToZLWTXOc0NKrC9gWMyk1MeTjXfTmesmwp3aKq0gOu2d5H
+evsh3YbXXp7s8NANjpxKwM3k8JpRPtRwQITI4ggM6QPpr1AV4CS9T8cXUGGNylPadJtO1OOCo9G
xbP8aimR/jGr2sRDibv9tVjrt/tBYufkOn+b3qxCVbrd2UW6KnWXAnOTSpSSGCfo7aOWRMoT3ncO
9pJGVHw0e71ez0BLjwqfnWNFbUqApxNJp2cboawUfyscYKOrMQO+dZVWBrOJAq588Dp316EHRidM
4Ey2nQu9Cs246QxY8m1WT+5oTNZpwrb95+vfpXCABLsnk19t32VcoCSx6iNNTJSSrgybEbVaAIMy
7w2vyM73nhNBE8Ty46jc33tAWovksw44t5vWjMqwy+xC2qztUIzPDLQa6Cbt0aW8l/FQD6NfjgCN
xRnchMEQXxRraaCsxrGQZF2TprN9yApCY7deVtqYU1lbQZE6RehCTZlmurfxxLBk1QbL09pSqw+S
2b0nF0RaMAygNW+a2ZU9R0Zawb4vdHl56ug+wAiYj7Lz3SenwKNYEGBQnv9lkDNyBBJryCoX2BHK
w0xn+ootWuVHJhQPLZdU8KBF9AT6ZnadeBgvcu80/jDZzUG3ZfeXiNk7tglADG9odpMxSCOH1r7k
EkomfhEDYYAXbiSNX5qLZT4gQTQg4ig3OE6rFCpBjUhLe9KAGthu9n+cnceO3UbXrq+IAHOYcsdm
B2VL8oSQ5M/FnFkMV/8/1BkcNTexifZEMGBBtUlWrVrhDYo9JDs/aeMC8EDTA11ZatEbRRILaGUz
WWn4kE5xdm5A6TwZyaidF/Dgf/jaYNIWtQsA/De6wPlchoiLxexzR41OVlcnJ2Ws9whIG/U10ono
KZNOIGy4vtHGqQiNtsaXwk5BUEV1Ja5S1VIgQE14rObk1/2wsfX+QL7x6nS69TcMPY9iuszKxZnX
huKvNkhDVIXEQUam2dvvssWqcYEZLeTideeA/kSNNpVQEDGLw0trtInim3ZTPcl2tgwy0Ugz/NSK
5r/uP+LGHUqaTVQkNUFpaY2zLBFT7zDIpVTCh+HS9EoTuM4kHsPExfoCCYJgbI29xMTYwBF4EEoI
DIR8yq3VzR1V0NsxEiW/r5TCPMUV4kuHOEKLhflHQTkGkbMPejy9DT8xouZX37hYdTk1IDmomCEX
vZqayhESijNdO6gaqd/Dgi4PddNM/cmNsuHDNHsK2JMmBSmqxf2Y+FhxJD9oL45M1vM5j88d8kff
cN9MxQG+b/Nd7WCevG89KXGZAwR1TarGdQ6SECZ2Usqt652Qhe4sYpYgkFZxy1GiKq6ripazEpWI
yo9O+lRPlXeunYTOcx615UPkpR7znyq+3P/oW6EZCL0LP5/wfKOwmlmQyAutRsRb1+NTXxvdJY/D
PRTB1mH1DHohYKuWpZat90dnocyZr6sDV59SJ9nVUhsVnCqmz2FlYXFSGulOX/E3unpV63DJ/v8F
V7uqqXBNhHiA6qlT2vTX2/ywCHS/EyMAQf7L880JY6QMwJuvh+h8OTGTkvuvdvOhaQESpeg3Ury+
fmicxdFRgZdGyKjqd6PiNed4FvpBqQ3LF165Nym9DVHwdxgmkI+6SAb+njT+8ZKVuk1khGYM/iUS
A2lpovwDK+Fkh9leEXQbKl4tpa8erUwAGHnJItvsOsXPOZ+Hg4ea0oHZnfHSMqfmHed7UkFLh/31
N+WhFulmRnaLhcXqm9Zk2Ew3+aZjovM+Qw88JCCUkxuHmfQzuy0/pILun6e0GFBl9pt9jxfGMIhS
jSMKeXxd+KWt5c6j3keBYeTRu2iciye3r6v5IQHcGu7s4K2PyTlB/gB92VsprFa2g67gZB+kQmQv
Rth2uKmE4/us7JKd+3prKapCFHt/ky/WrcbRFJOZNBngVturjl3iYjKEVMGpTVG/vn8ktpai/4VV
mQvj7IbepjZFpYoOZmw8xcrjpCnZP60hu6MzGePn+0vdnj56YPQaSMEW4bt13yjrc2Xi2gFiTe2p
tNwWljGIcxoO6ZEmyXy6v9xGysd6i/3aYoJG7rf8nj9OX9MmUywGNHORSnQ/y6YI/XEOQSMruXaS
fT+BQLONM44M0xGjq/SpwsbqMKaasdMGub1NaLXAPKATAsAcd5TXP8TOhkhWkh8SDl3y3ist72DY
1KbIFjgHc5wsP64VsN+FtHYMPTa69a+XXi6bP94BIkeZJfspDepZVVuQOm3VWSfVStPn2UWjz6+a
OZY+rWcIxLnWGEGPqUAV9Fmonlsu5o63Vxt7gWPjNsCKBs0LxA85wjeSBmPPEEtSnwd6gW1EUbT2
pVPm+JzIkXIvz6pHQ7bJsZPS5aM10SUpB/U/bP1FfRGHPGrcmxq+NTXsKtgjQdpZziEsGvW71vfd
wcbdbOc7bG19ej2LOzZt2RtIiVRFTQsJIlVazV+RUijUg4sazVFpK+dTQSdhJ4Bsvl8SGJJVZKfx
eF1dB0ZkolVhKVEQJn121iONDlc85Ybfa6F9LI3QPFkNcavUteidVdOzxYKo2ekfbD01mcyC6SV/
pcZ+vfnQqXeLVsCW0+rE/VttOvudnNLijKxG+2iSwe0JjG0uyPvFoBN80A2Vw9GSJMw84qbmsrWs
XM0+TkqSPzqDEn3I0IbeSdW2Ll0KHeQWUHgggq4iTBn1qVFhdBvkPUoVzjDgMliMGNUVfTJR2srw
2CSm8fF+YNt8StAdC/7zd5v/9WuNBJl/ItEcajw5fh+rqPMLJUpeBitkWCvivS711i3PqOY3NwZq
0/qW1esmV7vCjQKntnHfG5CK0XL5fbJDC03+fMY4MEoPE9WyX2TTP/cfdmsno+KEpDzMEuL5uqdn
yZI2vYeNZcicCndBoSFyqWmoDV2Uzp7PObZZgd7ozhmjgOGZdpnxsZBz5OyU60ukXOU6Gv1Y2HWI
giH+vPrWdm2NUTb2IsiYZ/sZAgufqkFRd5KMzVWoMoFxGxyaNXrL5Q27mcusaIpr4x86c19qJAm/
7rzTjQuJOh3nLMb89BHX+9ag71H3i0WOWiiz5dMmoo0Yz3H33KsVPs4THYJAdSPnGyc3S8G+Iprq
FxJ0qZ/1YH59JQrnxp88NqOPbWgvDrON5zhuELXVHftCLt6SZZoqe5f6cleuP8PSqiOIbhl/ZeTZ
XpxrlOK2WXsHZYjmp2SMWvcS97GpXhNynJLUU+++iVyV1tFxR/VRC9Pqh+j68MkuMzc/kguUb7Yf
WOzPyaIQfAdYdtPGHOBhZIWlACpTxHAe6844R2Dp/9GzUv0wFvOeEN7WViFzoaGITsLC634dBtgq
jiIReQ50eOmBpYeID/VwaN/f3ywb/Di0+UmgQClRLd7Mw9D7USK6YCLIsyRzfUhy0Y8otM0v7azX
7IQ8RM0QapL4ofeONj4rk5Ff0Sxq5GGG/dq+GFOZOic9X2oS6J3j98ixQQhUrq64V8fK3AZRITl9
A+Xv/Gxk0qkXbeTEH203qRE+mPP8U+mGGIr6zHTc7jqgKOadyr7E782Chur6M+YTw3kYkWi4Tp07
zf5kluUj6D5P+IPU0k/FVOn2sxolfUUbthfNRQcr8bfDP5L+20Xw04HWNsI5tRUp0gm+TC0+7bzJ
ja1L/qvjxQhs7iaSOfqclvPUwdBVJyMAvW2/DG1bXO+vsnEnMTckYBKtaI6t45T04hIBAOYuVVKq
j0011I92EbdBNqf5C+zDL14Zat/ur7lRRFAWEUrAhTBOXE+4O1m1el6y9dFZqA5jbuYPNTPgIwyS
eCcAbFx+QAcgHTNLRzJ4Hbq49JOsngENTXX5q/JcyTdNp0+YfXjvQuEV/U6SuLEevB16BssFyNB7
CaV/JNBT6ApAJTkQgdCYIFAukIFznSk0rIRiNOMBuqWafLn/PrcWZSixpEwUnDezQVx6s3rqZfjQ
xYp2mgf9pxPNrW9PFdKM1bxnCbHx+eBv8C5hjhJY11362olbCErMJ/qmHMi3xRK9+duWeShjI9n5
ghtxCzAnnVvuyd+54es3KkyjEmq94D/KGoUIFVM8MIPGzkW68QqR7AQHi7rIAuZeJ8AmJOzKZrza
qAxRzrVOd+KTPXgREGivmctT1ZTCPt7/bhsv8jdCiFqTdi3YiNePhmGs1aImqDzUg1mjeTgr57RK
GA9S7O68xY2lmKsAhVi4EAxYVs+XtVMSIVoGYKWW5dmhfH2WlRHlhzrbDVz6xidb0lyKl0Vc7Kb/
DQXUVvTZyAIH3eXiJEMNOqY9q5b0LUs2th9TRv5qeif+O87zPvdNTY4pNK3M/F+aJvUzEbeaj0YD
c/lUpToaz6OI3LM5udpfcHlc+xB5le5BvOrhCClD1/7UpK7+Y7jCxjClTIZPLm5ae+7kW89FkqXT
2aelc9NqNceeDsGopEEVew1i91N1DLES2YnIW6v87q3Q9cB6dX28TG4iaxTU4JY5Z9dqQOLGM6a9
XtjWKqAaYYWRoJJ+LPfCn4FKaCJ2DZkFIAG7pxhe1qEtuz1zxb1VVuGwr1lm0NssiC2gBMZoR2fd
rtX/sLmXcLTwDkhx1vcJ8HyY7JBLgipXlcNg0C9i/laeTcCpO3Fi+cGv80mwAgQJxHD/n7jV69cG
amRs2zlJAy0UcXOgmmhOoZ27H6Vm5+JoDJZzRvn3ajhptFOk3x5hsnzapr87l9itrI6wR15oq6OZ
BnNhFhg7xapvmHIKIqWfdoqXracEtcgAy1mAtmtcWIT4XEHVnQVGBMntErVJ258bZ3TFISsg0P/S
HYlegZkbYdCNEwTc+4Fxc33mzJCeySQhr71+y3GTDkyiectdZRWP5jyIF/qnqu+2VnTNozF5gcam
nmGUtTsrb75kRK3A9FM03PC6O93pYnDirDyr2nzAI979acH4FL6rV3v79vZ0oArE8cNghiVv8qBi
qLK+Rck/iCFj4zE/RU8w8/rL/Zd5m+HBGACCRNyC33/jHZIYxcCct4AwjaRegXrfaOVHdAja0pdh
TWytoy58tmm87A2NNlqqC1kBPRDU60gu1/uoUUXRt0aaByUSFF/Cshmfsyyx1VOOWtivqLPkh64t
nCMK+/1jaigiPaRFVma+7eIq9h8+LW07WNVgaG7J9AJEdYKmRkZvs/pcR7nzEFmRfoR1HH1++xsH
LLGgRJc8cC37BMpY73o7ygOQ6Rnawp76YYKy7ntZ1X5uvL44O6Agd4bOG50PBHZQfloGAcgIruND
K2t6t7nIg0KW1XmyBRoTmjW+H+g0H3tH/2eqe++SNh2ijFlbnOh57M2CtzY0X5qdRt9kqVtW51YZ
QvQKnDRoaJBf+to1Dgm43p1wv/mkoBKAkoJEuZ04K6YrNDW00mD0muwDRqfS81V99BI/06poQZkP
01PZiejk2nFe+kVlD19mHAz3wMm3WeMCaF1s7AFcuzfRItQH6OrY3AV4qqSzXxnO8LNKoX0inTmK
U6Gl/+UwMz0jKGtAoW9oQE2PlnBPXrBQiHHPcblcH4eWof8hHUK79vs0lumh0WVj7RyfrW/758rL
//8jYaD9ja9Rm2SBWyrziznUdoB5cbPT+d5chWqXFgVzOtDPr1cZaZCKvA75tK1nFQEkwBCd01j0
3vH+Gd38dIBOEHkC/Hcj6hupA9WGxxUXmnp9tox/UKL6idGXfig8pJvvL7YRgokGxEF6sEtpqL9+
qr5TR+GkRhKkg64nn5mTpF91HDP0d6nthBeMEMoHVe3H6/1lN54Rah8jLeICvOB1y6czJ5MptYXm
e9uDgJYz1cEhTGiBxXraPupFL3e6P7e9X8RLEYZEwRbtwBvBd2Cdsoobes12MdBd94d60OsnV+kU
ULFuKT/Oqi6Nc13EWfRviyJVd84H0Zmf3/7ggGUX4ULa+zcfF0UlPWXpOHABRD9DaS2Pld5IYHKl
eIqcfk8UamNuxnMDpEePGr77DVdIEhAZjaA84xo9JllRWB1lPJlPjTt3l8axsQ6JUiSXJr094JXT
HLDCfUwVoX0nrZM7n31rty33LuiqBby1vnURae9Nk8ZOUEYpHc2sN5X8bLXe9FfduPFR9mb74FWa
eLv0IHhn+FLgFxag1br3IVBxC9OcqZUQYX405yI7Nu5Zy4H7x/JJdt57I3GKnWtvI2CQpGJIs/QG
bgfSAIVAMEiPUZkaIt9Sdc6LN5d7XLCNtJBVUAFcJBQW1bzXBzjy9NyjUELw1FLiA+SM5jxrU3ic
cjxr7+/draUg6i27aMEmr1v6BYCW0pkRcfLmAf5T3TW4PqWdF6LmLHGQvL/aVoiAogTBhgb/gmh/
/WC1Asu4jZQkyNURp7YYdEsHgODqzfHPGVzV26Mu9RntMcBIdAfWOYpI5tKMGz0J9DavHxhzu8di
MNoHSsT0lIRWu5P7br1MmnBLO5qK/QYRVyAi0usK68mhjYJoCOdTh6rOsURe6HT/TW4utSAzmdhv
UE4ybZyUGJn0QMlJSqq50E/p2GpfO3yYdt7i7Z6HUKYvvXVUPolyq93YtsLzkmpMA1TpyS+pPE96
Bx3y/gNtpFksY2Ivww2y0TMCgm+z8XWWQWD4gM1selnKmVPlCRdav+G+Rz6svjhImvqKNppH22ya
nZvz9kJZfoOD4xeVPap7q4xyTDqkhCYySsvq2TBE8esolekp4XsfhsobLZ94Xvq4fqGtMyV7XOjl
339d77M+WoOo07Jjb9rjaidsFAZd8hG9bRLftpvH1G2bk2C+d+hB/viymqcPnZPGOydz8yNzMGmh
4d3Ofnx9Mjut7ZFZz3n7edSdZmTTL21hGm/etb8b40xLF6AJbI/XqwAnLeI6RchqjJTwUPK3DkOj
OUfRNspOYNt6lRoSl8xDyVxvwN0Lj17xuoqlwq68Do7TnTtrrHxHnT14U6N6BkU5nK2utfY4WhsC
KTwmdbZOVQbjZ12RtbXZaQptjKCWhfNhLM3kVy4t0L/LJEJeaE1izpFFSvzM5K2qr17nxCcugv5o
j238uZ0jsCaIO765pcPPYuwC4IjU+gbnIQwpC8WwyAuFXU8gt5Lw44wsZHtUmgbQ8P0DvbWjYBUA
H0eHAYLhakeNosoc7KKTIEQ82/DRx3I/127Xvl0CkKfisAKIXUhW6z0VOwze57hMqPr7Rp4TJB2/
uIgDS/Q63PGx7HJqe8jJmUCR0Ah3Kghd2ziyKA+hNwtk81ZK3zFlVnVengTzPNfpRz3vRjTLDDGL
o7YoD37Nx0oi5VRoMdpiQzLo09EAyWb4uob4mx+7ZhXhi5AUpa/EIAOPo9W67TWb5/ZbN+oVlIy+
kug5TqF9rvJpjK+qKo3QnyczMnYC4O21gjLbwrmgHGLvrnubFqq3eVmkSdCoeh7k6TgeO9fKrt1s
7O2PzYAPdpxjgpIOLbBVsNVDT6tbKZMgAkz1rpSmgVIZKlWnCX22U1zH47NrDcg5QXD7n9tFIPI0
bJPevkvRMEKSDo4ec6ZVREq6uBeWhYAsOMPuZZylcnDy3NmJe1tngRwVLzqm8OSNq2YqksRR0bnA
FvK0lg+W0yhXNMPcvQbB1tdjDYQw+Xjocaze6CxdWSI3x3S10exjpMb2oe1gbHqZcHZY2beZHA0I
kHHofAFDv1HcImgPEFMGspy56p41BOKxbKdlOUpNHmfDnY73v9PmbgErydSMPhddnNUr7NMR7cXF
iSmbDfUnakCTPHVOIc3HTHMK7djQDK/9DHXBzPeKtHTex33hvlPTDgrT/d+y9ZrR5F3anCREN5UH
PVuhuBOS7hEkoaNrNmEQJZ5zTnCo23nszaWo4Znxck5uVBNNUCSQQYH1lmAF5VHL1FZ7HtD5OmDe
wtz3/oNtfVTqSlqnfNBbkEiENYrqKCklVWcVhxFI06NIwB54cWj+AoS5B+/d/KjgQ2AaUe8gSb26
I/QKRXVabjjfhIOe+WgcZo9GZ5rVFZ3jOT0MJd0D1KnE56mIkvpUhY24pmNl7PVnNt4z4spL8x89
M5P863Vi0vJWBgO9Llom83jItRlHGeBWyVUWQ71zZWyuRXClPmAUC8Ph9Vp61vOp8aIJgDfrV9tL
mpPnwKdLNUgo9z/oRtxh1Eu/iVUYoa/frxgaM4JGzPZBK/CS5211DtVwj4+ydQeS62AsSjeGq/D3
Z/6jWWdMI7RdCBSBjVqr6SNIOf7CV0r7G2CT+2JoRYlVxxDqxWNfyorLEO/B8Qda64l3Qq29+tJ5
k9qfTOT7r2XTCfU4VMmQar6hTdiiaiaq1YeEyrvxMTdJFwCP65zMqcq8tx9tIDAUw9Te6KKsMzc8
x5kwo14cKLaBJW/tan6Wi/Sa2pm1c7Q3DhtLETq5dsCgrmuNXMaG1Ic4C0r0xZ81pe/cQwMd6Xvc
K+PZMMNJ2zneWxsPigukIVJiMN/LbvnjM0XdjFpHTvaNS8X03Leme6kV0SGa2Hs75cRG9o2LB6BT
8l8wmeuHq6ZyltD6mAK5In6vFF7yMDepXV54+eYzlDknYK5ZY0cJz3DnG25teooY8hhQRuT+y4v/
4zHRkgK6kbN2jI7HaQKMeeqsuNt5wq2XuShjcaUTLrlvX69SGlILu2Wa5tV5bfvAmiw02pXkX3s2
k52+wtZWAUcKtp2a6ZZ0haZmgsx9l+HTZienWI+qx1ERHytdlsfCcYcdbaCt5YBRLKk7pAB2zOtH
GxAfqgbgdEFR5uax5bb5S/TQmxVTppfcsPYGWFuvkpYxORiaUQzWV2mLFadOY5p5Fszo0h9TfQiP
bMniWBjK20dG+ATQDqJ1CMf/BgNDvYKWCiitQA1l+KhVsj4lIt8bKG8+EGIPDE0ASd2oHAKv7nvT
pc3VTcI5jPRmX8rKM/0Zfd4v9yP8bfeVB4KKA4GbnvtNqzCVJeioKksDt+nms0JcZAYWue+AzuaX
tm3Th6wO1Td3QVkUOQvyZeLkDUK3AMFX1yIlkNSkypbQJHdZ9c/9J9vahZBS6EuSaTH2Wp78z2Oc
Y5muQ5kNDFC8UNAbv/Tq6SwmWR8Vrdh5j3urrfagWRct1wIq2LKMracqy38kdZq+7zh6h6qd0tP9
h9vaIYDZyNVp86C1vlrO0yd4FYVIg0nCM+iBHByUCPapKDkB95fafDJAyUD1UIi9SSHx4Z0RNGYz
morinWNDz656K7pDnMTqqYlGeb6/3lb4Zd/DZgdlfEu7M/TZcwqXxouXatmZVL4KwkVV+f4qWy+Q
3AlxC67p2xlXZWLl6/UlInCu9E4WNNzTRKfyKnq9+Q/figkDFSrjFpLE1bdyaRlng004FIken8sw
joyjMs7jCfFnme8stvW1HCR1GezQJbtptpZidhphEAuVSIWkqEXDIXYQclZn5nVO2e4hULbiB6gb
kKmQBgHQLb/nj1MG6gTmScE1Nnl58aXJu9ZHQDc+x1WrfkFfZj7psbIHW91YlCSRG4ZKmK+3zrLY
h3mTLn1yXkAblBmqyX7W2d1hsjtxsJUcM+O+ab/d3zKbqxIjF2UoLu61SpPi6HBMnTkJ2gKrw5gK
+pIxIjpnTeQ8ItNTnOe51N6+TxfBTmaTlrb06lcVTiW9WVZJw6JTm770xRx9TLQ4Peb6aO6AxTaO
BHU/zTD4RdQW60+pO5HpyRBfwtGJNPcc2ln9TqQgJx9Km9Jmp7TY2KjEkwX7AStyUdF4vXFG3Dwy
Iwqpx9PM+buO6vAi+7q9WPGgtD6z1mHn0tn6fAwhKNEWee0b2DEvcS6kxOIRWpxyiGO8RHQzElcj
0uW5AB5/MFWssO/vmeVsrxrySzmwjHV/J0Srz6fXbi9tbNqDutCq9442vlDG2ufYwZfTier4Moli
vIyYdX2+v/DWx2RNygOk7277UlrR9CnAExpxCHslB/x6kP7NB1hM0rbD//AtF9A6bX/i9k17atJJ
GVCHjwPDLqPugEZ+1R4qo4pohpVQqt67BRf9zr20cU9wAXKvo9gOWmGd9eE5my8ZL3S4ZdZie0X2
7OLBtfMBt1ZBR4wCi4yPGL76gIldQ4vq6HnXuVUd02lpN1ay2InaG9AzzhsjPwfiD4XV+mESkQ0V
0tkA+TSSiIOk7vvm1ZXyvuEYJocU1YrCb4u6qHwNJtBRCNOKjnMM0ER1jG6nw7D9cxZw6kKaXqzQ
Xh9OyAllDoKR9MIA6yFkmR8K/DOetLmwv+ISXn0r0CnHO0rJrxlzt2Of1t2zGFGNvL+Nt38JndVF
zW2DMhZ5Y8bJ1Sios9RqDtNoxk9WosRsaTvzgjYU3UujNeZ5Kq3pHcrN6nPU4CmPi073dp4rIA3V
Yzswf0bzaPVWsAa256Kk19uk0a8MzRmqtqT1EV3VL0Oi1P9h65F1EfkJ+7c4YZG1QFAsm5RSS+aP
llOn7yKgCjtndyNQGGT+Gq4Oi1jeuoGN+IY9CXTTA8Bnw6k13F9TG3VnUuVq537ZiIUw/gkSHKOF
t70ctT9TBRm6o1OokPGbsvphRmUyPuRum72osBcqv43yAsxLjelF7462crm/k7ZWp/GLvCtaTQDW
V4mKmN2qzWhXBAq9VwbAwG2Sui3PWjNG17Q27UuD78BJJ5DtfMetN0wbkpk+gZi7dfllfzx3L4Q2
TVlOq1tNp1PiKO4xcsL0Qqeq3IkjG/NnwAPAI6DiExLXOxQlF6JwO4ggndsuUNWuwUYkzw95K8bP
Dhr+foFd2sWJ8Ir0GbK+nSVIAb5cAtw4BOb1qB/biAHzbj7xJNMTDJX5PHczPJuujY982Z0Xu3Gj
EzH5mVAPaPOu0SB4npdoMDbhQ5F4qDEplnxynWg6NGozHVPmtqdoUMXn+/togzG4MCDRdAY9QFm5
bla2ZN6lyLgRVFxDxtMsHKbC9mzn+WmuSxxeJGgx1KuNtNTgDQ/2x8TqIij4lh3Kw+hU2ldNE9gW
uO7wrzpEWX3UU6wYDk2dK09pFYoMnrWOQG2D+5VzkfMoPsTa2Jm4CXXVY1ims+ojyyGSc9e05Tez
KbXpQi2VZj5D+O4H46I6OjPsav7CojY2+egoph6nzIvda2HZU3zMNVG+L6AH9sceacjsF+1xiju0
HObT3PWmuI51KbSvut5Nn/GfbfeQEhvHEcVYqCmMd3mZ66lrimQiBMc4CqwsrC85Tg1n2aODlylV
8r+kYiAzhUUEGSdWr/c/4MaugY5AAwfFOjLP9dgwCrW6KQaGXHoVlQG+krA3x6j/QNcDfQwpGgRR
0z3s/MbBJH+HR4+tCGjndW5dZ1jm9B7syLwX1cmbM/WYIpf9tdaNDJWerLqMopCH1gF/Jsey/37/
mTeyGLoFi2khMKYFPPE6BJWOTFJooSRoCJE/tLETn9VsbnaUQLZWodMCiI88BqeGVYCvcjyyvCld
RmyyFD4+vvJYZsW4017cXoZxxNKOgHG6TsnameshAr1oDXOR+/kk8h9FVO45W2wUKGgbEbAJaL8z
zNfvTCw6Nex87B4jz3quXPyI4tbQ/RbBhGM5zHvz7M3HIplFPwbSDpvk9XrGgFOUV5BEF51SBYnb
ZZ/GTO7NWrZX8ZiDetzF/PF6FYT9rV5w1dPvQ+X/KCbVOog0i/W3pxX4HQPr5L4jC1+jN5wEGjtI
JMSLBrMTvtRK6q3SaaEtDwog97fvb1aiWwStSgWc8vqpolLTk7wGM5cV2J81FYjsqNkVGtyKWbBs
YAGTloFKWa1id31f1SCQAlMYygvHyTkmiLs9zW7aomw5OkciSnHQtPHtItu/rang3egocdy0kGbF
gyuWAhvVZgaYU6liSzcr/QdYg9/uv8mNZIUJ+YIKhpPBKHO1C4fINcYmz+NA2JX8XlpFzZPF7ecR
oPTOR9s6YIvSPlRghko3zuaJJw037vB0xv+TOUTjBZ2eZQe7mP/qou7r/efaXIxvRj942fbrXAHC
vasYqYnZdy+6Z8+KIz/vVfdc4c59GnkXO7OyjXO2PBbiArTwaXKv9ko8m3o2GCUSNXkynUkkpocZ
Lunx/lNtfC1WIZ8ld4Nut04t4y4bxkkbMePW4/nd2OKGYzMNfOrbYQ/FubH5bTA2ZJacsNtky1bx
DsIAJQoYtHhmkKhplhztuW+upat4Ft6CdnJp2KR/efVs74T8recEOgppg5kSdenq/iqMEt8YfIaC
ccia9BgOufYpTIakOqqRPp3vv9StmhM8AcgUppw0NddnQMlEWNi1XQQZGoYnbTLCY6qOmZ84nXKW
jh5eY837TKGIB7JVeJCStejo9unOUdzYsosbG/4PXD+MCpf//0fdgNZ8HTaJzINML8VDgRLOYQSr
frZyjyRNJns5ysYXXkiES4BbMEbrx9bVUjHr2CmCwRjVBmmROPqmjoreHh0tnMhcYvtdm0bxcYKQ
+M/9d75xXAD5AR0Bq8J4bX1d1O7AZR6aedDmQPz4wKH1XqhOt6ehtJH8AU4j7wP4j3HJmsOu53Nn
KbA0g2yQAmViCTWW+/hUtID8aiS9D23T5tf/8HB0HMH8IHR6U/iKpEIPrdGKwAzV9jE3m/yhGZJ6
p7zeejRqEliwtOHA+yyf94/tAg7VrFJlKgImQ9avVs76NdSc9LtXlQZsGoGUE9rD6R5mfevLLSNl
GiMW4OO1Li4wFeCLYVTQFU/7U9o4MaKb+rADF9sIAEx6oBkwEULCYd0fC2l8Qz3KykA1qlL1gfEY
35ukLSW2lGLX1GzjJNCQ5uTRm9YwXlkF77ojQ5NKyEkIba+/us7QPjNtkd9aT4uKo2MAnTzgs9tr
4C+nsbQu9zfMFgCYHwARitElBcO6RjFDLWXXuExx5hFyytybqeqDE2t+tJGXYMRXW9V8lYSNyHdS
kf9j4Fr/1xy148+6092E3nInNF+Bax3u3NobX4IbmyOkAfLagFzhH4+GoM1PE2ipqsKdzo6RmVcq
H3XnNWwEQFIQJuC/o9INIUwBwm/TA8vI5erqaM2lfMIcsccabbFeh3K9E4Q2XzuRliAE9OPWkVyx
MgG7GORH74XdS5vY1nty/9o947Y6ued4VJUZ/8AxVY8tks92YGR28wm1VVTcnV5J1Ic5T40rGHzk
LO9via3XTrWztAOhpWGw/fp0K1U0lNrIjigTK/+lxBPcdgWJj3CwzLfDvHnjywWw2AjeNH8V3c1G
8g30CYz4Xys0vSe36eXZoPnw5e0PxWwLGgotyMW66vVDjTCGwli3siCd0vI4qXFMdYXAXK5Pzk49
8rvEXU1imJQvYFOK8NsUGpdNa4riOg+6LEz+Hopm/tAN2Rz6Q+qlD9rgmRebDoztm0mO9o5bWqeh
o33z5uPjEVgYsbkUyLdYlUQrFC8pjTyoDW0wDzAL+/QI1m0BtU16sycTerttPJr1ZBBLubeQ/V6/
4TLtpatGoMudJWyW6ZT9Ndn2D4RejTdfcqzEhJJ8FCLsTXNccqsXIeLzgY6Dlm+p4fxQl9ke/ub2
kmMVdJhQtcQh9yYw0iYfDOnGDCbQ3/3CPlGvJHHpLwO8neOrkd2fpIrG/M5Xu41EwMFwdSLwgeu7
6Rml3NlJnYyIEs529gklYB1Gc9m+2JNZi4s0Yk0/3z8at9cqK1LM0pOHF3ADV3bKhgLNMuNgiAVO
20OXH5XK0XYi7NbrZFfAslhwEDdpl1ES7FrG9UFbZ+LalKV2mvLefYnxVjtTCnSfFjnPtx9FxvYI
5f4u/PhjlalEMYWKNlPNxkmh+2nI0Zu9PjrQKJw+NSjb/jswLX3Q+iY7I0Io/ArOeLHzSbdeMFEO
INIyzSEpfH0yKtcceCcMc+ik55cw8sJHkpe9Nsht34+hIbxIOlU2COV12AbfMWlYPyRBpShTf5li
07sqXN6fhY6W31nvpKrCf4+yjwBw4/7AJLV5//adBMKQTqvOTiLuvH5QZPtEl+sR3IFQigfDULTj
gFjuTu9v64RwNMFs0r+yyI9er9LzkvsOg5pAd8V8mPKxf582OnroQvxMMsAu9x9qK64RzG16WACH
bxByBSouOPNAH1A1gpvSGAauNJH70CE7trNRts4ILo7agpBbyrHVRpG5brD9HKDdUVYde88CYo4W
KQwTx44WleVOXOdi6v+6/4QbJG26IpB3F44y1/665u0npRrUkoJbWPUYHlyANodxDNUnAeT1Xytv
m+4AZ167WCKdPJ9a0QxP9Ty77/DcUhjvFML9df83bZ2Z5eMuDFyy4nVFmqOA6DaTjIJ2iI2fqXCL
96b8D4auyzVNFwqIJRDqdS2ouApMjYbRgGt1YeAMyLB4upye7Ubdk8z/PRB7nRXwYZHAIwAyrrrB
c1ILIznlEdiTNM4wc0XN4anOh3zyZ6NuwWikAps04SDrdU64Qj/jJpiLn40oI9gjevtV2lX/Tu26
vDl2di2Ni+uw5WnRdbPtz1Fp/h9n59Ucp9Kt4V9EFTncwgTNSLKcg24oh21Ck2PDrz8PPjfWQIny
t3291QN0r17hDZqPhKPBDEaCij25nWcdccyp2rPSq9Wxal0zo51QJ187wxunwGgH5gCanEFveVpS
OsEMXtfwpaa0w0703/ici2QX/VKUqNZCqYhOk+spIChk6X3U+sx+zBBm3ylLN04qi7CH8fkgFt5G
wMjI9E50RnKFXNQd8AtnJqDP9b01jOrOnbkRgwDngglZPuW6atJjUU31gnkxR1VDU34en8ZOjx+d
eda/F6ocdiLD5nrLrJN9uiHkNTgFkvkOd7SSIZKYJPZXdDizu4Hu5RMKvu7Ovbn1udDloC6kllqz
JJTKG1DHiNGpa9Se+ZwmjzDUu51Vtr4Xz4MWMZ22dZO7jmatLWFeXuWUpfdab1eHUtG1AGpYtVPU
L5Hz5vAtkuEkAIt0ODfUyzujRI8RFxIADnFjTT8FWpNBz/z+TvZZH1SKmz44OEW97dJd06qNh0Q1
kXpqmcrTztdfrqx1GsNFA3EyjzaQdULXU7xJ8rT5lqVK9/x60NzYJYCU6CPA+OKV3qoM2Y0xIa28
0AnUKTlh41B2QW8yMy5EqzR+U5j6TgG3sVEw5qWqYu4Cwe42gArDmAuZVPl1jpUysIfCOC+eM8fX
n2vrHUInoD2xdJ5XDkW2YsFJnJP82rQmHe4oTq4Y9doBoLQ9qY6tpcihgHGTX9Arv9ko6F71Hkaj
+RUdrvk7joJRGDCQs78mcPR+vf5YG9c9gjCAbiympVz4N2sNBGcztTBMLfUxe9TkODVBmLf6hyTU
k8KXulaillpmO7F4e1maaFjFacx4lm/6V/euX9jJ1QSOtnFl0fs9YaXyhzizjrE0FStoUC27Turo
7dntbb1bpjCgPsGRk6XePO/EKfl/GtEoe/uQ4C/4sTBwPs2lqr9//dVuLbU0XemrL2zE20xKEZYu
Re5wFXSFheIMAvO+U5nZMR8N4A6vL7YVXLhvQOGCvVmrToxYJE+5jR+HOlr2lzaTGvq2Rutc7Kyx
LulcGXca7KHHtEjNPVLw1oPSYoaexUs1Hd14+TFNkLOT2ZFVWC60l7I256NaJ/UpSdxo56xvRZe/
l7rZN1k/ZlElNabGbp6eitRtTyO3x+/ZSPAcquPw30etIKBxFfzT/FvIFS+fzVDaukoKXAh6bfyd
mEP4kLXJHliLe4Y/c3M3LBcd24XWEL24mwiNEErCmAHQVFjFlvkxp7yZSx+2vAIvt9fVUzYnreOH
oS66ADEdqw9iFPwplyGWYL1SFHngaL0yne3atatgiiz1HS43xhenzSPHh1mTNvgJ5NI6qGbW2m+n
WTS/BRSl1HfdxvsYCaso7jwbuYmz4dZadGzjomx9BYHua6ZpuLp7uQjVIC7k+NtWCxcHltJVv2p2
4emHCJTku2EYw/disOf2OOZ6UR1sXSLg7qXR8KBIr+1OtZcaX91CkcPBFH1UB0VmzPkhY0zjHVqr
HnofE11FwWh0nt9I3ajsSzX2YN1HBch94EFz/Wm1FJbvQzptxIzQFtpZr5oW+uM006cdkJwLpqQU
WdCFiiP9yeoYyc/AFvFEnPKifQPhCKfhOnOziuyilD9yBAdRuKa3BDKliORnGUnxiSjlzE+t5zCX
8sH6Z9YvxCYlUhCtFn9r0zoZL3lleud8gDNyUfSxjY5k81oaGEJ1s2OoZsI+qnlk4iJhRrpBXEsM
JSiNNHkzgxfIDng9tf8RPaR9r2cy0Y+RojTgosa0GD6lE0XOYXbNvHg7l3X7oUpr+xF5vSj3Z3uU
zdvJruLKzxp7/upawvs52vN08iQeVn6fIPRzp2h245wLtc5ROByH4U0vCl08ju04jD7808g9UFeO
pPe5JaLDnA9wR4U3mvOdijde5Ecqt94RmX4nO2hTbzZBNdo4G1b0pto7oQ5a7kdZVZuHpvOS+2Ia
2x7jb+F9RYNsdINOFtan2rPawncA67iPujKOV6vSxgxlYTi/gcpFI++GuJxqZB/c3EywN2lzze88
mFMQfaqxO2Tgo+qLJmIb7y0ui9p3h6j7VZvI/Plhptg1dnVMnIMWF3n1vupm63OvhDEAMCstgqwv
EFW0BTNqfwLlFr0dKCZbP3ftWvlcyEa3gwh69VWp2vmDkSJy/7bAZnf2ydnSgU3pTcNFJnXzaZha
q/PNqjO+VLU+ayeEVu3yN5aUeh7omGnsNZA27krqQvp/TPLIO24r40rICMYfRAyrz423AHHDj17t
uT9zavMPdav9amQ17Vwnq5C+EDCQgOKCJNlZKaW3wh2dGgYBdjpTErQL1q5KlPQ4KdaP1y+uVcuI
Dj9qzZSkaGOy1s2FLGnrq9bo5Fe71bNvrvTyd5HR2WCOvLT7WqHPee5FW3LyJvkZvG5aHV//AatH
ZeREHUX7kXSVUeJNhJepbOdsrNGNrr3ynYzlhENjOFK2NeL0vyyFdgbQbq6UW5REOhRF5KkQAcMR
vmZeRDP0hMo66Uq4Z1O1/OrbC4VsjtEhCjZrjkISz4Ad3YJ5bz3Wvxa3rp9az6Ts3x9o0cblhlw0
g267ilGCthtgfqonY+DYNrNMvcB1U+v7Ih8772zKrUuSghfjUyB3C7j45V1sdpUxeQUFlICp/+Al
xngeGBDLs21I0tbaS+TFHArtWKqa3DuFW9sE52vaYkybAaHcdPyKGvAdLSJOYYt1ZN6ZjerrrHsp
lK77dzVcQDTgAtDlBbq2gtMUdqJ28UwfVdfg/AudEOV28txiRrLzTv8gT19slAW6yFXJG8W3dlXX
6LZil0iyMtBOs3Q8LA3T+6nx2h+zWbj/2bHJfaXmrtD9vGmKR2E3sfs4mZWhHLpYcbNTKLPkmxoW
KiPbkcL29R22+ubLz8NuDSYCs9HVDsOyczKxK82vcdgUAZ7q3CPtPBqHrPK+D5FjHF1XZkEYFnsE
qlWqycpUCqDLFwgpMp0vd1upJfEY1X1OGRLKo2IU+TGrquFsCWd+0BNr2uuvrHbYsiAV30LfpWq4
jYRID9dhHbNggavxtZxUybGq3kNJyXaaVH8Cze1Hh0VLYcIgkpbg8tb/Kr9wvZlA6DpMIvU5HHx9
jEBsS320ooNpdA33Yli7pU/GsrAq66JG0nZKm2ddpOU7FROnj7qVmNNhnmDE3w09Ytl+kVhtfGd4
tfMpb1t7xAiiEs/ABbJvmR6CXZokj3cc9FKbj2NtzD8LqSD2WQ0h4AYEV7UM67ym0T+z5/vOT9tZ
Du+amE7d0WkhlTJlg2Hvk/bYNNVA6X2ro8iSPuWAkwQ4jKaez1U4dH5U4v7yhrAlPjTIQIW+Nrnj
l9c35irA8rXgDdKzRgEPfqT+8hUWRWzLuEDWPuFZj/Ycdp+sRBH/iqtbVqELxjgTBs4qEKhOivuV
muVXNet04lyiPDZ5vadquYaAsQzzKeIXRch6OpSkaWZnYEqvsxMm5ywLxyP5jnqQSdrz/bUwiDPd
fIqTLsFlzpqf48Yxnkbm1ofX3+oq11l+CGNAMj9IhLCgXr5VewxVOlnM/RNhTkfMiAj2SstsWjXk
QbgKe5LguHMctmIMy3EUTPxHV9Q6Tpo3L8ATeiBR8V9k5cMlVSLX8akvnVNoluYz/LD0MUSUe49w
t3Xo0fNZkN3gD8iAXz4wW6vikFXF1e6n8b5RswG8WYg12uDtyf9uLoXIMS1VVlup26RKRbm3QJcQ
o3ZpcCoRTBXEAqSY3Z1EZ+MzuioDVlRZacrR73/5VFQRkTGh13OdWq88T6aorpVw7KPGqCGo6ri8
V52w2Fl04/loKKEOA26SCdJtMtIYtU1mPudXpLa7ZwNHynPS9F3vJ/rs7CHrtI3rgX4ZUkG0wzdM
L2mcUUEMbJqGstFvBku72E2T+2WbIU6YTKoPXD89NqJ3f4+MCg9VAuZO2Gp7l0KiOSvFbF3ognWL
WuXsh7W6p2a0kVkz7qUbhFCTCtbw5gJblIM0KblPEssBPoXAY06wRKTuhLVD+REzoPbrDH74JAUa
UahtZNPd66d58x0tY1KO7DJxuomRtQvcpaHUvs66sO/V3nqLQQXKnGMOUwqHk51cZms55jo0gxlb
rqUNK7suZiZO+bVyNeWTW7YID1g5yqPVkB1nZ+rkzoJrlA1tSOgtmE2CUVoPLduhKrws78Cshnb1
BhxRdMy7KkZ3yRLpN7yJxlNWd5UTGIU3fQy7dLjAdSp3cqStjU/LHYo+VdTaH1SXStbkJiCb3G6T
+xz2E7q9Q+13Sp7sxOfNV4xzFnUauRjgsZcHO8/UuXbFmF/dzO6OTpR4Z/RSsjuvipz7bm6cb6/v
oK1Ho7dvAowDkcIzvlxPj2U1jnYPHzaK22dWsuYA5WXzkzUMjbnzObceju3DoWPihN7qzYHpMZuO
sLASaC3hri00MZ+1Wq/PJcIkQe/I+H94OKpsHDFpabJrl4f/KwvLtEI44YxTQsVJOc9h8X7wpDwm
WKJ+/vfX+PdKy5P/tRKoEi2aSYeuHUPmA7AwQd+Lvhv+sXsN060vRj2BNdJCiLRuz7ze4gLjaZSE
U1uVfgmO7zFrO1ylYL99+h+easGM0g2F33abLEzwXjHjBR2VqkV3TRwO+6F0iW8jNmzKTqm77LSb
lHmBbBtMDf7ond28QkGrTKVLlF77OOqD0TWm+7hy551UZOvtLcKapObWRuE3tnZidsBh0amejU/p
HIuj7Kz5VM3tXotn64EocCg3qKyW2eDLPTFkHv2kmkFdG2WoEtFOvgLe2UOwbeRWbASSV64Bpt23
QxAMuO1U1riNQdhEF1VtY990p/ZiDXZ8jF3as0k9tGcSwr1QtfUqydChcIADXPPJczsDVcClhixX
msDXUKc7ulAiyKQoT69vxM1XyQ0HSoSB7Yq60NoSk6nYzq6k17Cdpw5NzcHZAzdu3jZkUzC+qImZ
D95cp+hrx7J1lpIj9Ppj2qYzjVI1/jAZc3oiucxSH32k7miImU7d2LcYFjvlDjdljRrmzltYKdAX
uPhWGWvYo+dJ8ZPhJd7p0THVQ1vSS0/N05AiRQCoxM1hBSsQ7f2y8Jr+XJY5isZC4NhKtZ3nPlCC
/kLOvdf02tpsxBx+GT2TNVi7GaK0CHWGAAVw6fvRrhli2I7yNk/KH2Mo1e8eYm3PAyOHnZtjawMQ
GigeqNPW9F49dG3F8KrsKtXBfnS6MfmCVMmeNNVWVs0tD3gHvhpGHjffHzMKvRBVnl+dxIl+5r2M
vnpKN/mahOQOhEj6nhR77u5bx4hHWjR5FkDobZDtTCx03A45Jyu31Mdcm/LKDz2nM30gWfqP1w/S
1gdcFOBwBnHpd98ipO2mdWc1ZzF+DJRaIxmrM3oRIflxE5tnNIHiN7JWxwPd6Xan1F4C+E2AX7DK
1JeQ3On4LMrVf92RcZVFiHISDxkome9rTfklZOb9xoorpgbuh2ZnlLmxZ16sd/M1mzjUB28ZgXeZ
NmR+oXfTD2/W08Prr3RzGbjQ8EhIaVY5OOEfemNsCPj7pfKo1PCVGeLuZDJboQkBhoVJCfTDXGml
8zVV5pbYmA2xPgx3CA3RSsKu3T7YSWZrB8W2E823it7W/bjpmsLHZSfJDjl+Y/88jkawCvlWAL6U
nxyUm5tadURD8CNnrMv82bAELsJubwegTst/v62xNsECgZiMK8jt6EANzcZIO4Qm+z4vP3elS9eq
KGEHZpP9P2QGy0dE0HIZVKwAvAPDfaPPaMS56Ex8qBxhPcVpFR4cOTg7ZdtWO2hpChJqaEpw8m9S
A2xACsVuUVWzWrOHezLp/e9cVOWPRq2rB5lq4UnL2hoSPx5qRyiUw0U3il7z8bIzdvbvRvxhR+HW
C/IMFQrPe3ksp7apXEUjSdbtOPrSN5MWWGPZXLMsmo6vH5XXlwIo9XKpEpvjYfaAScVTmARl39cH
RKvyN4pB4fz6UhuhHN4ASob0YbwFf/NyqdbADLhdEvJYaGCWHPgJMk6Tiyc7ca5RRr+b4j3sxDoS
gFwCLsh+pYDjBn+5ptSTukuLhla6DHFgCyPrI3WjuqcJvI6jLMNmpAG05OW3JZsRR441e/QSh8Gd
jkmUGI/tqBSHUCnsh6Rt94QEttbTkTaEEsympSP78rF0UZfGrNH2SeJK89tKCx/1MRZvdGOwwS9h
nPP6p9t6jTA+AWowlF16wC/XK2zpdW0NT7UNB+dDr2jiTadq9c4q672ISRTGE4wkDTKa2zIqManl
bUQRriOp/080c8OT6GP5aKhiRyhufeeyEgXowt6murmtA4TJPGuKgc9BKal+zh6uSYHTqdbZDSVD
AXRLL5bF7DVxMYzcOQZb75I1F+oHFQ++FC/fJTgO2MYGoLoSW6VLK6X2kMhqD0m6tUP+WkW/+WJm
GMf5pBfsSKtT30b6JE5VPE0nW+u/KQCfz69vkK3l8FdczAvICFcIyLQnMYclj9TxVHVBMSpO6mNg
Ed0ndt+eW/6fHf2yrS/IXJSMVwNutppg262hhSOsxGuj1dK3YweIDRoKSP3J8IMCdpum5JB+w9jd
24tjfyz/XmZN9JzARbF/lqJ/Vd+B5+8pqPLrmE4d2BCHDMrvcAPXgoH5yMeqFhpRVAWJYoT9Vche
eQC1j5EVZpBfyOfs70isisZ3ZZ7mCFWFw87+XjMLIOUyTOXEklIuFgQvN5mrC2tk2ADBDyzI+0iU
4jQ2Q/gRDaPhAc/o+Q6IFybWGZYide6qPprNRhANrfuYlU68c7D/7OnbNwagh19EUUw0vvk5lgoa
KukG2LYQ+gu/t/OwCVJhmNcxH93G72OrSA6YH+bTSRnLqjy4EgVQP9GMzA2ANZm574aN7QaAeXGe
jrQuTt6madM6QTek+JE5+Qz2KoldOvyya3R15xGWU3n7BNzJ5CCEBGCjywH4O1Ou3bhMPDu/etR+
R5Mm0qlHYQhOqNs86iHqPl6GUNxUjQUarM2elu3G+bIw2ESffwHIrioSTHg9/NL14uoOjfI0qkN3
0qzMOjfl5AX0hPbkHjeSWw6zgfoihQmd9NsIyeFSiijC4KVOPfUy4dMX1JbxxZReWQfWNM/YJFUl
CATI2sOburbyz/Cg5L++dRC6nLJFpAcFjNW9WhY2PvFMMy84yX6tGzN/C/3dXsau1l1TNfmTMTeg
wNQ5W/BY1uX1oLZKWJhPLRRhKLmLRvztcIUHs7EKkfbFU+CClODGnpgdDY+MHuQp17E4pXm6R77+
Ez1e7DQEsxcALReUAxXRuqnJpOvNbqqm3sUzkR18MHQbkko7ClPcm5b0PiM37SLylPWJbzdu/Xbo
K9X2ca1P44NA1uuJXp6q3IXexORwDkX0oWDzvlFtdFFns53vyR70vfpjtT/50YgSILZMZxfRrSVc
/3U8aFRLmZWKexnq+EuKwdzZdCJxaqH6B11r1jtZ68Zy5MU2hFPA72tOD6aAbbgYpl5Qa5TvQ6dt
AybE+H9PkfLDrZuP/7oRIKMCTqCptgh33m4E14nUwcT/9VIahcFAS4T9gzHoX5UsNN/miFbegQTt
dq7UVTaEIwe+s3i+0rk16Vm+fKUyr+qB2si7ADaaLq5Zu4E5oS44jogbvv58q5SEpWjTwbJjmAjQ
6Ca4DX0po7CVbDkbHb+Di7pcdGeCAfn1+jrrzwZVAZrQQgbhhd4qwg0Wp4lelXOpx8w9pGamXJwe
eE84J8mpq2ptZ5usgjb6VHw2BJWYKdNOvdmVnT66da637sXqo+adJ8rurgZQcRdZVXnVpDf4ilOW
b1yJ1vlk5Hvt83X8QKaDYgctOvraK3BLbWaeOneac8kNNXxC2iH7xtiyZ1WrsJ4RNuRS9pw6Orz+
ltcbh2WR4+KyIEFaJet906EaD8fiEjvKfBbgiwPkRb0TWuLpzsbZ+KAQNEnCaB4x+rjdOFEeoTpo
DArHXv0EQFu/jInqnLDjLg5DJbPPrz/ZxnKL+QdyPcDFOfk3aQRqhXm56KJfUrsZcx+6V/ttdEXy
RpY5Qvzj9M94KNARMOf4iIz1l4nuyzM4tRDo6AR4F3cs3A9KXal+iubjV2DnTHe05vfrz7exYRbB
yaX0J6yxb14u1+P3R62qeZdwqehGuLZvJtFrT4bi1H7jaf1lVo3+9Pqiq0x6eUaECpj0LGzt21QR
GgrwlLnxLl1uetE5wums8r18gX3MoIzEBRFH5dnKCu17mTfdnlPxOvawPPCMRdVtCUM33xQt1n60
bUJ5w0OfJtcQdyEPudO12lqFv448K/c4h3HZWX/dT25qGH3Yud6lbmrzS42G6LVMon/uO1psFgY+
FqAWuP237dQ8amXkKZBnnaSgDa+0+rGvxF42vXG+X6xy88bcxjQj+vyIqk1ee6y9CtxwaKg+XYe9
a33jtYETZk9yJ/B1bgN2VLLtzQhFXaeb64PWT/rF6N1wJ2BtrsKnAeqt0/++5X7JuPJGhYye+Ww+
XzQpwMpH8z/7FvJxmFY5zHEgVnAhvNwCWqRped0g9mikxee5C7Nz3mhJUDv2uJO1UoHyt17mcOTp
CyYD7Tvi4i1kQM/rUZcJlsnt6DpPTllHXwf0K560WY1TvzcEEkNJkZjSH8sckTVwIXr2uRgsKPXh
0NsgIeMYXK85JncIeuC4YNKUfIqVLP0t9AgOCEcauO/CJBOPiY162CFOe/WnWsZ270PV0N87nQNI
tKCth7NkOpiPsZtnk5+b9J99QUqLibOCv4cD6jYJvC4Z9FOmdbX+kaQ8V30LDZ7hiPy4Q6KZ5Wp6
KGtcAgOMX5l1TU5pv7VnUajUPIqTHZXR5Gbzes39ZbpCrWAvRNw3opHmW3fqqY3aaPZmPx7reXpD
kmvdW22DYuQgXfV7Kb30dxwbzjsovlF4GBX05n0b55P/zCYr3mcZknPnguj/hEZSWB5G2wF/qfaK
MIIB15cvqVKUz+3Q514wWlbuHrKhCkccMJ34o3Bh1hw66HdHI3TH/i7spf1YD4rsrmWfNNlBaUPj
a9rBwaBVbyyYnVgox7E3ZOTb6DAqJ6El9UMuxzYJRqGI5wTBquSuQPZL+k6rNd4JX+y4CFxPqcGP
Jog9wH+RyI31ulU/4W+m1YdQdnoVmFlem5e5RdQJPaf0S4kufI0DYwzFRUnmvvattnNt3xbxoBxg
lDl9kJb857uKVT0hWqyIQx1CFj7YpG0qH8lW6EB0XMBvpgYMFLOiybh3ckc2j4qeT+27NjLU/4py
1oxA1Kgu+ENdz/VbPRTinNol7hoRPSvFB+vS/Kz4zkMwziJMg7ot4IyYrizfzY4cHd9Kvbq5U3S9
/o0SQRZfGpbkU+iQaXwrcVPvrZ1Wuvo0DDatGQqT9oFYi4QCSLgKNJaTOd8xR4kFJKkhT9+H8ErL
Ha2KdUhZpvwLCZGIvFbECF0wUSYiyhcuduvbEIXdZ26V4V8DF7xDQFd4K5E6r5E6VTwrDMFxS8MZ
SLxJEZB6dhLL28liV8+yrELsIpNjxAO4/2XgygehhI5ii+tA6AUp0/RX0DzZ3etpwGoVwiOtBWbt
AIGYet6kOnZSayp0vOQ6ddF4rxlteLTsotkpqbfuLpeLmCqR1HTF65m4tyS+LujC9GNygA81M7nv
00MTjnsmQ1tL0TGgVbOIvDEgf/naMDVEeTTJUIOfFfyTqNWAlSTiTN3Y7rDcN5YiKYX+TW9rY7Kh
6m05WmmtXMK0M4K0bvJTVdvRg9EN3h7WaPnaN1cLPCXcAriN8Tq9vVo6y8ZHDhA4nhhmf7QnVRyt
0sq+K3mUPYz4IDY7Of7GxuDyJ0dDcH6ZSd0kpRlUYb0civAyO6085DhUHGoC017HcnOZZSq0KPiv
xbs60NUZdrFkaOSeh6zuvcBrcG93EQfx7VE3f1pDI+7sKTcOuR2V90M9/eBwZodotou7sdL7oGvK
YedYbKTk9K1RqKPaAIRwmzgyU8LCZo7cS2tXWBdEXgyyv1aPneOWz+ZkW2cy2D1szcZ+YlEw4Ytt
7poZGxLC5wwg9qWny3wI0Q45DXMELKBXnJ1Aud5ONLGXQQhJzCJevnyWvxLjaXaRFbQq/aJFUdb7
cSTD5HOjQp0ei7hNvpdjuKcJsX46thNTeWYFjFvp7b1cMirg4sp20C6JHN1Dg27mMdTBu6dFvReg
AbTfHhcWoZji3/KQK/xIhZzz5NbMlFJzcOsjjtH2SVej0A66GNEGf5KV81sUmLGfRNalrq+aueOe
jDKs0gA1f+eTzjgvOtD8S8KDHCM4pWCFJPds6ZS+MPS2PsQ9NuY40Zb6UwK9XuKrXJLhIQ9sipPS
jtZbr8Fw+JwVU/ecAdn+T0tF/tnypkg/e3TnvYsa4SbwYBCyzCBnGM2F6kn9l901VnvCQWP86iAO
ON1VqAI5x5BO4LcC858E3nLWzqfOyLLTrI0D08CmtJzLwhqvTpqXTu7BHhADuVf6llQlQmzHPFhm
lniBqow9QhW4wITHuJRAhTWyw+cc0nCJS0Zep74OecA6JK7S6X5jes2HtoXwTKrhAmdA3M/RgjLs
aS4gC284qH8PTeyTVpWhr3j2pPtmFgntm8xLuwQE32YQVYSR/rCSJgkDsgDxM2IaZp6KxPO+KpUL
h8WLiuy+1bywOTdkOmWQmXYbn3r49j9EroXZqbdk914TVZ/ie5CU0i8gpWV+afTGwzjP43xvVF4c
PXpCcYcgBM/11RoTmzw2dpCfzj0x38fqNGYHFzmXLhjUBu9ysw/LXx1+tNj5lUgEHrQkFAo8baN6
cL1MDAECM5PppzIy/puzPH8WXWfc461Sjkc9i2TrO04a1XepaNU7TDfVzu+9HAzIWCi/dBvpQ1dr
rOdp9JQ7MejZj75p669NgTsD3If3aOeUfZiYd1loeB8mYUzpsY3IT49LNIS5bOdp4cdzOvzHR68f
U6OftbeI/Nv20dWHPnuH+xUmpgPsx+ZQ68r0cUgkbKM8G4azkk6JcTTDvEOXoUq8J2SelBr++Zgw
Q7Hn7pi7ehpfit4Iy4CUp3rOMkjRvpk0VndqvVkVd44dmv+VsvLqA1WjAqotJvM5ZP0Mg1UKKzzV
alQVgd6ZfXIo2j5iC6iKbCZ/1GT7PoTGv3h/l0b9oEYUDn5XtJZzGNXQED52g5DO5ax0d/aQzd4d
owmEGyUGsE+1EpucBnt8P5eh99iWpvphiplt3lVRlyV+PtjZJ2Zw2cTXNKPmWHeuG51bx2ifobVA
7KqgMw7fI30etUPu1RqVh5is+hwnEAPypG2EP3d1GQex5lbjwa2G/E4mWtUcCML6+06LrfmNp8j2
W1Pa3g8HPwLlHjd4tbuP44jyQomS8n6M7dg9Rl06AveRRqb5kCG6p0YYGVxGaOTKeVJQ1IJfHHqf
MF2T4wfkpHiVesoO53wS5J9KUojuA2KgSftu1os2CvqM2vbKV9GB1M/dlxClMutsFnP1sSqbej68
ng2urj1yzgVNxKgO+M0qG3RzlLphmDHwr5NAQndEjLU3j1nSwM2fW/s4lP/Mn1mWJJqANF5kum7J
ZU7JbBAMAzD7fBxPXYJNRtU28YH+RHNxZic5DGY67ZTqq6xjWRR04SLYyWDvNkksqvKPKDWkQNmG
n3tdmO8o7vY0yFY33p9VFnteoBq0925uvEEzEqyNIygTss4DhqFaAAW/ft+b5Z7g15LVvkgP/yxF
g3XR/ELh6eY+p9yhD46M8pVrZUj8sa8wO2kE0EVEFkK/wxcIbFOZnYSRRF//h03zZ2TFXJzux83a
ZUIbr+2BUGGe5QRt1Tn01015zJwOUQWZCCXgIlCfX1914+WCXWRCybiEfsstcCvPY/Q2xkUFo0rc
hwyTbL92lPQZAdS9hv7WUsxI+IDYEfExbzpvUH+7Qi4vd55NEQwTStuakReHHkuKf21Y0gZGBRX9
A3LO9cjJcMPWlBkmF3qhPSVkvvcNwgs7Sfcq+SM5As6zHDoPqc91zQcmuViE29Bbg6gVqelwdC1m
MUldmL5HKb9TS6xfIA1mdZE+YJJON/amlhjVGKf5DoZ+lLIjOkU17hFenYMIpvPOC9x4tqVW5uWR
2q7VlJ0hVGDE4m+XR3V+V4tCHJus6851qVYB4iS7c9tVz29pnhO4qKApNoErv0xrQVdYdpeM4mp2
STYdarQdFZyqjexdrqRz85+uCXKj2NBHxrIint4WEtenIZ40zZ+mFOkbi8111zuLS/PrR2Qd5Qjh
kLU4m4sw8m1QCM04H2ITK2Elc1uMrLTwXRv2/fv/ZRUQ8nxgBm+3ej6e0dAOES5Nz16vDgo622/I
WIZfr6+y3kIcjAW3tUiFMXq6CTJWB9GN2wORhzYOcU0MIx9N7/hj18tmB/a/tRT+iARSWvrIdt0s
FQr8CgTUiWvY6enjJDPrXZjPo/Q7Icdk52isv9Fik0qPhwkzANRbgAksWMOLRpROdVuowWjEycnQ
mj1qysYjcf8sqmfcROgO3zRFJlvMJV38FEdd5Vm0RX6QSq5f0CAdd3bDeiWcSRdEJONXlBZum/pD
X1t9VaAYZ1rl/BDW06/MmTBsT4x/NspedhwM3+X+Znx1O50303FukSgVSLVDIh4KOrRw2RRfj6s9
WMxqoLwsxcPQjAORvMKjdGC6VOSguV1L9BmjvnG+eTBOTxkqm1/K0rY/8cjDpUoiyLcKMLSdan1N
RFl+AIBFenUMtLHwfRlkhsGxyrLiBpo6p5bnvEhszzdq1auOThUWoW8wp3PeNbgt/ud2lSYOnce0
AWvPEImCTLho2nSx7fiRplj/zOvmxzFbAa9DAFibYCB25RmtRaPSjFLtWs22eaYhr5xLDD53ItpW
fkp7RGcoiwgbG/rle0DZaSKt40PgvAu3N9eyN3ZhC38cgYD4ccgUoGznPUjG1ucHMAryZJmXrtjF
HW4ByK0jm49PunVEZoFIPtb22aAeP3dM5T6heT0HYozPWrxn27S+0EjpcBihRQbMeBXEHWPE868i
z6kVq/yEZ5riR0hZ+mFuCOHjnqPudDW33jFoZrhdwE/o/y1v46/WEL6Faqh08BukZYWfhzhSAhxz
Ql/8H2fnueM2krbtIyLAHP6SlNRSu93tttv2+g9hjz3MOfPo36v8AR8sihDh2QEWi50Zl6pY4Ql3
6Mb8qa+SRdQ9qp2A/PbaYJb/f1ACuutBIedzRSYxIRZS5ScDffDHsRZM8npXGX3jxgXyADxSXLxw
iFd7CAxw3dswey/DpFIMobb7LAfp3iMi/pR1QC68NIRYp9DRFJ/1j1XUoh6edMCEaJCprxjd5sd2
MAoP7SxdccspN09JNH6VlHavb7CxW9EpAmfDKwlE9iahqkFS1vMcXupUHX6EKF8tjNco9PVV8Lou
mmFO/aEqLOsfbS7k5hEJ02QPGLyxyCrMFGrjwnz2RtxCGbQa6nQR4gFuzuA2o/CoS+Ue73FjFKgo
AljEBaTcxJXdUk5EutT6ExQKHp1xigzPSip7b3dujkMZEd0gR3gFrLYMiIypM9G2gy0dK9jpZuFz
BiNw5wxsbBkAj5gSUeM3RU/messodmqqYy5JZ7XPC48erYOtt7JQM6rV93aVqF6EpvxLCHLs7yMe
skPzN+MGKMb60VaNSB5ixI0vcRggVWdIwQFldtvvwyXauV02lpKSLIcd8RGcXdewk1AbRpXLG8tc
hAtemtFSvkOOS3ZG2bjDqGLwExnqNzn7eimXuI57qQ/CS2njJ3lQ6lD9ZaSmg9rPlDX2EcJKNZ3L
kFxnJ7fauMj+HxuLPhcQqTX2LCuGprRVUBrdSLXMidLGj+el8qdCis5/HRITB9tcLujKgh9aXTGj
0sYZODZk5KsYu1PyhwKMYhgf8TdS/8O0eBBEUw3Y1009PR1SpM4DK0TNMOxxVski82GGg0pbOS7G
PYPOrUWk6UI6BQYZ0rvYRH9cnmNjOI0Ut/ElrXncLfSZ/LEODN+Opb1Gz9Z+FEkpWD2LiHVdo7FV
pbMzdSEXLoLwifLifJK08d/7X+oWVo0DPEBmIhZANTSPVhMqncYYTaK2C9lRdUi0tPmAYhTW682o
Haakq316vbiQJpJ5COLRQJlz/msgDL9BCCOg54b8Drfz9aJGsdUnckBkPsp5fc60WjlpI2rqddjO
O7tla1E53UKLT+EBuNmZUuzISYGYappF3YM9JfNpSu14h1W6uarwkEGP0ctCvWU1IwqKdEBhEFzk
SlH9qFStY7nki2tBg/d6uc/8EUExr0SExm3mPv9QB/pfk5fEqsIGAWyPbNsNFDKe5yEL5SqGSluW
x5gCCIDLcnQBvWQ7q7p1KsjjuTvhwwO8Xp33CBfsqm8b/NynELuwfrbcZpqab3O7i3DYHAqWN5A5
cqub6KW2tEg34JhfIN0nBxVVNF+bYnjQsfbXsFXUVQBZcjgoHsBNWdVPhLiY5mRKDse+bz4CnLE+
I0yCWIJjRuZOcipWaBWUCTgFw9FDR0dj9cJKnG5LL5B0kbJuOMqy3LuLoGCrTSKd5KKyf9w/9xvL
yHgM9xuDdnPsZalPQlVGM6evljxCfFjt3mmkYy/AtYKd3bHx5CEeI4YSwPEbgu6gVyOcBUF5pE2e
+Aaxno9CglMgnJDm/B96mpwQuLU+3p/jRtQCP4UXATwMxNV1/Us2Sq1CPJbIXS2XQ6NWMfebnD1r
QyujcZu0NKZ6+bnI8vHvoxYKmYi3QlgRlZrVeZjyXOKUGEggdOPkG2EU+XgjZocp3/UH3rpq2KPY
IApxRrKH1VXTmjNKXhmu4nR49dq1YnM6VKoyHZPCNGHva2p97M3SuqgSwCu/nOrefKwdrf/y16st
QkNKjhRUb5+rSjLiMFMl7A2CvnmKpLT1qL3R602DX6mKm6+Mc40/TbDM7g+8caUzsAkxRuie32xl
nOm1uTLJmqJcdZ6giutPXZXEh/ujbBwYit/c6Gg88XTYYpP/8fAXYVbzRlG9VWnMfFLkfjyq4Sy0
NHZFTjcn9MdQq7sAr9DBmmg/XrqpMn1HWTLfkvu9ytHG6RDOxDoZmdAX/s0p/GNCIFyjqhXJdDqO
+Xdou+GbCn3nVBFznPWkiBMYhEZB39bsi7f7i7lx212NvTofqjYPjUxqe9HTvDggy2XRfqJ4yu2h
uDFru7NFbrn0gq9PeYbijAjt14i1sk7auZUQlQL4GUaACMLsnHSp/YXiFS6AY4+cldsC+fHlOQiZ
uZNp74ywXJ5QDcz3QCBbe0lIFlCaR4MYoZTrvZToC18fS74LTz9a/RZd1ScTLEPl6trYf/r7tYbi
DsddMwAN/b4//vjOFAInzQHWgK5Q9a2gx3aMEoSVITnGfqZMf40UYqVRKhHvClf9Tf/SQcEIdOpM
NTx2qkuk662XWLrkR6Fp7NQet3YwGSlRIwm2dWOvrUZ1MEYabrpaA7oCuGgQfRilEs30qAfyMloh
LYwmNoPJB2mU/v0eJvoQRVeuhduYBzzCPBnICV7keDGB6tS/5BmpG0Ot+g+JlWQ7W3hjzyDIgp0L
byh30PpJUUbNnjOQx5ehGboXVKP0f+twrP9XDVK/d6NujiWYpRSUzVuImW3QDepNhHQ6y5jeFYFp
nBWgaOfegF55f3duDQXXg4DcoAFw81IWgUzvQeFajboher9I43I0w3z4lEi1ero/1Ma1SozLzQ2P
hYr5OpxLi9GUy4A+TTYZycsEMPgBwMd/+E6EpaycCnNq4zsFNJ1rWxY9pzr639x2tdcB2Hka+lbb
mZC6cQBo8PHcks5AiVkfbQkJuSRA5eEy2oslAV6urOaAJ7ruHCcgNrGnNXnSe3DNwFmphWX+CAod
gd+k0eRv3YIxM6lJOYPXNJT0U5tP/CtRN5qYo0hDi45vFvK/O2M2oHOOBMJWntuIWvVoh+FfPyeD
50SOFPu4DbHhwzLXfuFnPSZH2QgwIIg7G+TO/a+4sWForIjYHxKUaLtd352guXpnyiEyIKNaH2B0
zQcHwcnnqB1f7o+0tboYRgIHREmDREr8/T8uTslOg7ZBzhz9FRVlY/CYJ3sy0xMeDSUebXnuaX04
4cWHBd79kTeeR2DCfFT6+oIDuZpjb3VNkKslnmJDkh8S1sOt03Q8JV3YuXkhDzsz3TgZIFxpt+u8
SLeYE3rdM6ZNYKB7Uw8PZRksX0HWOzvh+NaX+80XFwX8DViEGkULGMb4Eizw85JBHV+lEWEyhHf3
Iv+toWh+418EgpQ8f/3pqBMaYShTUGjM0q/jsDnCEcncFLL+zrcScd8qcaOrKFDw8Kx4zMXa/rlL
Zkj3shrgzqIn0ngyO63+qkqIWHlOGcTHfEryD9BMq/A/nAOBJUAPjADuprddj4q1hInNuBHAQPhS
0//yYHrfB1b9en83bi4mrw6wJCKImzoCfVkAsYYRXywpTFCaC3UPtVHdm5VyL8je2vhiC1LLpmJx
88h14+/2xxyj/TPnnglX9nsWZLJnOOH8zqopoNyf2m9TpPXXQ9ufwAg+NdtlddLwEjPBdqIAZI2R
8ZWmg/qlBjn7QQbV+sWo8ujTlNWY88RWEw0osQfqvyXYiY82xBrZk3tLmj3iHTw6raEuzmgR9LNr
t/jljRigdsc+sYbvg9HaFW3PeoLmNBl17jdqaTzqS6HvGeltdFioHTAR9Iz4r3V5krdi0FGMSS5F
bw80uqX8Z0Xe+6O0kmbw9EW3qf806uQvdIjetNFul51HaesuQQZIlJ0Ec3R9HlrDnqymtmD2L0b5
RTNBlpVpOO1gabZOHagnett8OaEAfX3qIAl1gyGQHVIzFwAV4/Y0xfmb40z1A2DhxnOwS364v1m2
zgFFV4ETp4N1k2gvZJ5toAO+GCzpB5Qj5alKk+hBzbp+p2CydQxswScmBKP4tM4PlpACBQEX6JhF
lr7Zkq5819osDdE1W8p3Y1vsaY1tPXUOcJzfgEMYgqvljBz8OkxDOHZHTfXMkZg9J8ZrqpJs3ZWr
sfustdJ8yDL27v1Fvf2QGsUsiJZA/jdAUa0GUaUsuak7Z8wOODCPgKbt6WBjLetNPX6WdW5EO7vn
droMSh4PHRIltxuA3lITwSQJnp1S0BUPqqT/GM1U97IlVDE6yoznNigNX8X6cqcutIGWYGROphCr
pmexPh32bGhNPGIpopdV+pWGa2a4Y7wssBCxFThASYbvnDQp4gOdI43cO4bzOWjb8n2Np5PqtoSw
qtcOWbR39d4K9ND3go4gmBDaBiQL/XNVJSkknzES6zNYjgIcEzLqgW8oQ/ELg7HSgF0gJc/t3BU/
8nAhINI7VftfCmh0cekc5tnOI3d7mfCb0LeB7EtWSUXt+pgr5VRKWU8wLed996ANyJuaDZzE+3vw
9mBTVgC9hTzBljijVSS0vkvCLSfIjcsgpXbkVVksqW6vO/meq8zW5iOFA5FHMUKobl3PqVfy2O4l
rug0iqXHPDNk15Gz6UAyKZ9yWZuPfVjqjzryPjuhyuY8SabAJyNcemOeA+0E5mMP1ApMCnSAAeR0
U/OMSQqaS/eXdGuSQk8byiPovpt6S621SQ6TklgvjPJzBAEk9orAkXTfzqQCN7g5sD/XQVs9JguS
rTvb5vb+pPVCuIKqn8DjrOPnMAnNROcLXmptbr05i9MPVmhF7lKOyUlX02jnzbO2bjG6qlS3EUcR
yjzX3xTI0xzXpfCoHrTkKVa7sYQDXBUdRIsG+XdsGfOGjwuzwltKG3JqRsfyu5U6rX2w7H4qz1A0
5uYVcTcYI4tmw56Nxnh8P2hLZ38Z4lHqDtTMkvxpsdSSW7EHZeOT3xnSQ2OmU3DCeThO3TaYFceP
dOzvjlPttNohH8C4IuUaFK1LqaLXIBUM9dNoDkmHV1RgovqlKsFjng5QDUp7Mb/QjbZDV47qQtBl
Sv0pqPpI9sDFDhWk/q58zawYVdFxkrTygP5SHh+aBX6Ea2UNNbOQdxFHCz0bBAhJQ2dsoPEnMem4
hHQDiB7LrX7WJnSbzOGHAepW9UdjsuhwNkPGIY/t2fKKdsFKVjW6Bp5bKxWjv8htBytjGlLTrRZj
UP2sDUz7qPZxpLhZJecT5zfSq4uU4AZ/7BHDrx+I47S3vKjk/imH7lH59TTILzId/tjtA3OI/KUb
Fe31/hHY2ISkBah3ijIAe0LsmT8Sg6nCI0WteFNTLM3cnF6LN9ej/j7hd/80Q2v4dH+8jT2ICYIh
SpyOihzDChyVK+XSSXWcXLKyVyVPd97lKFpmbiCH2s+hkNvXfLCrnZd060oR0qRC0I1O9Xrj9whY
8DyDKZiTUPOpXWG9SAx8qseu24kUNocS3ixcmug6rQ91R0e+js0MTIGz5Edu6cZDVCZ4bDFIv7+S
G18O8RiSEIQZxMsgXqU/vpwBQ3/J44HmLUoWmts3ZvJKpmWeusnufhi1vIfiF3/gdRaC2gjlYAqZ
lHJuIsvOWgaAUTVM59wqDFcKwhrbSon7Yuda3poZ3HMK4YLEeSOKJZu9Sa8E8/BFThpvpOfs90rd
uZQdBzKYeU8tbeub0X+Dy0KRm9hidS9OgY5Yuo1VkCYv1QnPqNov06F97WngHu5/tM2hUPwidcQX
g9LQ9UcLeU0HuYiSiyn3w2OIBvpFqbT2MM+m/h92IlkASY4GGVZZO0YUM1DKLJlYxaLQD1Kb6m4d
Rs0h0qEs/P2sRKWL/qspSgyrWXWmOWlRhVr0nE9oDUrjlDyglRYEJJmoud8fbOMGgXOLxB41oN+q
W9dLGOvKjKqGcPbT7NTTFsfuXWDLvYsMRXXqUMl+Tx1jD/xxm7LSM4SJpAGeJWtd31tVViKrKhMP
5ZMe/6AtVR9SXalttzEm/MPpXgT0Y0yoVtBcHfMtlHpnN/i9JeWCyeJfRyWZrgX6lNdTt+SGd4f3
8wLLzKIkVdTSe8kZkVqtojp7h9iMnb+GEJYbxP1B53vY+FRvuSznxBcxojQ7n2LjoIKKFyZRosBL
E/v690xKrg5mXKISPpWo/aEw6TZJqbpG1KQHswv2+BgbDTJhCwGtnE1G7UVeLYDDywQOj5ApUhPV
7WZneqj7xXaTKrL81KjTB9Mqq6MeLuEhXZaEYnMfXBYbQ9T7m3DjLsS5nuInYH1BhFv9EGUw5Di3
eTaTLOsfrMCIPzi5Hhzvj7I5X8rINI9om6OmuDpYDe1OlJ8xSElsgbewc+eIcbWOwzsyMO1gF2fL
qeDvkwd5jYF+StgC5NEpsJ/u/5KNewsAFmU1OiD8lPV80esrSwuthss0T6GPnCGXiZEuHi7ie9Wu
zUkDWWF56YKInu/1rsrbOIhzaHYXPai1wZXL1jZguqrNT2LE6hkGZfJWxr3xYETzuxFlfFK9Qj23
Ubsn879x1Yg2IdPmrga4vt7fqklwslTM2mgluLVRNjzS3epfzD7uTyTjzWeqDtPezb0xLAIGcMt4
juB0rstjYddRoaOielaKCUPCcrEjxdNQMT020JUKDyY78kFtZSPfeP8zb4wMf45uoaiN8WetUBqV
Fbbm0KXOWTc666hWRXF2Rms6SToU3QStH8xlij1dro2zBGRW2K4IZshNNVBDb8SKCgaN8XE4gpHJ
DuZAjeP+1DZ2MG5ftGSoTlB7XLOsAKjb9AlRjk6ArvpSnYR+o2vHFgr1398NuPRRhuYuoji2DifC
ZYmAKnIhVqAu3Elr1JcuTNSdUTYQNUgCMxsBRmSgdYaOBavRYaqCxitmZaM3drX0mih2S8Q0hrHk
Ln1l6k8yyHnBiKpqhGejtgzf1RR2kr8Pa/h03FAOYhFs2tW+QVs2sAK5Cy8ByeKxRLXgbUwtw42s
ZU9acGPegnUMKpkHQAQCIqn/I+4l6s3AvIHyNgvMVQsnWGbeOUX50ar5UnuJ4tTdoaqW4GMstCG8
ImmHZ6drtJ/3N9T2DyFa5EGCXXLT17TrIRp6bugLGg0BZlJl7OF6q8UuhbIABmOrHNuomj01Vmc/
jyfVVQPd/HX/V9xua1YDpY7fjE3UjsTh+nM16tKoML6Wzr1coe/M70EoyjYRHTbynRO0OWE2GjcE
LzBbTr0eqypzPRpCQzqnwqjM08I60dy41HCFzUBPPCAroHanMpKlxLWCwYiOuRE2FzSQ4TXen/bG
IwHYkflSGIX4hybq9W9hOCftDCOkd9ZGwLbLyvyYoPP2Pg+r4Z9E0mIcnBb9dc6a+dyXyFwfMAfV
NbdYIjS67v+a2+Dw+sesF0aRSZ4XGCNqIRevkWGh6DUqs/WuTqrRy2bFRnAICpljhy8VumB/fxUQ
CgFs5QSin4i40fVi1G2l9QPKdxcUvVFg0InwfyOjf2DeQOiXpZXzfh7K4IiWnxC4k5wLayEVO7fA
7UUuoOZEQ9AKLeG1dv0zEp3NGJp9eEkNq3vIDXOWvCWL235nnNuwkz+bNF7gFmmtrL992VlOJI0K
bBJ9gsxlJeAyjbI/LoYZuYiiSR/uf96tMyb8RCgtOzqv8qpmEaGUtujOxO2WV5LfTtV0apahd5Ea
cXZ4F1tDCV4e4BmmR35/vYSFPYSFPXKnJIYUuyFNPT+0FwT6CsQ5dqL3zbHAZIIUFP4tv8UY/7g6
rMQo8qJIw0uXRC1kYECRRitPYMuMvXbb5lCCHmCTkdJEWd1SRQqAYIpM9G4zOfqAmIz+lpvj8B6z
L+fr/Y+1tQkFHtoSeB2Tcvz1CraBhPu6mcDe0ofxoFeBdLTSLN+JzO2tYQQ7BigpwQQ1kethtDw0
ymCcg7MT91N8tGJd7p5mSOnhS2co/Ze4STPFy62F7vNQ1d33GOZOckJRr0i9qHRKw+OBmGMwfE7y
KZ+nNjmGA7Vit+5m+efU8HS6VTCVLeJATZzi+9Jl+qkhslj8YZmpXLaRGf4b60lTubxFuNBEWjwl
Xtlk1uB3rQTHcbGMOPJUii3/FhDtSQ0MY3rBnmgKXCpE2fRcByXbWUYPs/NGRy3IGZPGsh5CW651
b4gis+BJzbQjmht5jbRdbzb+0E2TcyDnTwe8GMASPcnqYr8lSjrl77Dx7RCqRhHzMOsJNostHlkP
mVXk4EOsKkoeltTUvpkZZgBuUPRhcEinIV9OVjZK7UHpShQ7K7nK7HeE+/NDGKLV6Qrtl/eaVIKJ
nkep/9zYWR6cI61pfpLeOtFBkqv0Sa27GpWlMUc4Bzpk1x86MOToPgUx6pANkgal28pt+JGECf2J
KMRz1m1VrN7colBmxKPahrpZLOnld2r/cbLzUGycA9BAomkqKwYV0FXsEsS0g1X0b86JPmaPvOu4
+WYhkI+FanO0c75vuxvkwsIYhqca2Q1H/Jg/znfQNKUWFk18ccwwPtBPmFz0whc/X+TugMKAX+QZ
WoJWtDfwbRYBcoYKhKilGRAoV+9Ar5a91lh2dNHlNP2c4LzwZVTGBB121e7OuArzFndVaO7Md+MV
xo3NoEgj9Nih6lzP19aioK9TnSpvVLbPNovygOr886jby2Pi6P/Q1pROzTRQiC/7eufi3uiZUs6j
vAwxCFgBuiDXozvGouh518cXZEQLB32toTrhy0Rdqu/gILaNPpQX1CHV1kWQJP8Gzqh/6TWHZBK5
1tSdlEY7xVE/Pty/Dze2HJUK0Wiyeb9uANRWHuZL3MigpkpcNHk6yR+TfvInmmI7u3vru+NqyKVL
FsCzstpwMfJr6pI0EUpEsQmldOm9zMl/yVpYuknvOAd6xnud+a3pcQXrCowUAW9aPZhRMufZaENU
hLmvHrlAlHOAKNm7RFL2BL+3hkJOlCSS7FxoJlx/4bQDfkaAxbZWaLca9H78oVEGLLGL+XT/o21E
OOTDdJKFfKmwfrkeKhgdG3CKziOWzIHmlpkTvhv7cuhouyfdKYYaJu+cno0haUeKfqTwpaRgfD1k
iEsLjnt2iMtYFR3wGDA+0X8Kj06EKFpqTNLOgdnYLKLJS/MCQtZtaatMtJEKBhLZsaPyRPfTx6LJ
ym/gsk1v4Zp0jXGe/8PNBDiZlRVkKWimq5spAw5umZND7hjXvdcMqvkszQXJ89RmHrrLnTdV1V+b
N/IVFZNaNRpWKMWbq0FNJAztwSSmm4wSocSQkqTlBRwI6z98QhGNEKOSkwKDu/6EStiWKL0t0lnD
lNqloRF5WlLavtCRO5VxJh3u79KNGIiiOJQegSSmDrwaL0iDPLG6STo3aVN9s+yi9+zU2Nso4k+5
bjsJJjKVd7ppVMXWx06KhyWxUls6Z22hnsa5L7xyKWyvLRvj748dHUL4OSabkpR+dcLnaXb6zGEo
XQ3Lp1GC8JFrztckqe0D3p57qk5bR+6P4daE0gQMs0l/mNw9cmI3igzlNGtF5xtRph5Ap+2V67dW
EjAaj6NB8d9a64x1WtTOVjA551lfRhdhuvKCbqnu9YPU7WB1t4YS7GPIzkIHf12cmitoHArCl+d2
TsVcyupBryZWsYdNfn8X/m5krTYIO0QA0Ojv3tZh2oazlVoRnnCFWjyYSI33gAqS8WzTvH+a5IC4
bkwbJz1gY538bPS+Gd2R0jNApX7mROrabC8PXaGh5p2RPJsf5dhZuk/o9urdQcdHRvaQpg9qPy8X
2XjBNE092UVqfEn0rhw9A2zOY5QV5kerXIwvqKESu5vmkmnvKcpZwZFnvvxZZVqOqOZgd08BuVD4
wybwnF14Hzh7xRPAMm9SlSj2LTDssjtKge24lQ5E3kXmv7N/tMvQyQdYrOG3GLOS2c2MUdbPdlPI
oxfE8vA1VZOxPyGEY3ymHscjRYaCSr4WIV6nS0qYuoPVzmAPZiv5N6d0Tufo/sfYiDkpQ/CXyF95
SMS++CPmXEwzMeMKRedITc3HbEwDf1ZQWhcNIpIPkmYJkMivDIrvztnd2HEUXWEOQbBHamZ9TbQK
AZSMEy9+GEZ5HPkn/CxqqffMxvR6f5JbhTABIyDERUmT8cTb9scsu0rqwJlp0lnCvO9hJreFIial
M/E1O1DKZsnl8Rq9JjL1Z73QvqN9U3+4/yNu54uZC/h02hM6TZl14S/HCbE3CiCJeVc5ngmM1wsa
a/mkdemy81Tf3vNCvEc0+RBXhiy1uhbzXC+s0KRVPdIYeiC6lR6ytO7/vT+hrVFsxJlshtioshgL
GJ6qIHzH1FF5V86jfkbFVt3DfCm3ty5ySyjzAD4xBUB2Feh0U40WETgr0Hp2/0EB4vI9HabF9JCR
ywYPiDUldJQxumey2e4Nd4HlNMfQYuNFMb9DXo3/ScbGAawsR59mbAQeRrbz2/3F+I3euL7UKLPS
ckKFj+D2pr5JuSZT7WKMLghYt5eSWs3syn2U/ztIdvhAWoHQoAo18N1chAN5b758ypd0PFSJZPnG
YMnHwerN5yEyl/P9n7ax8ejWIM1Bu4Yeh7HaDVG/xBO+MAip2+1wwmGweTAC7G0KU8n8vx8K1gCQ
X5V8GaGy63NmSzZtsAxZlU7qZV/OejwXijo4ZFq6KyO3sf2Ao8PE4BkBy7lu8BeEBSDiiEdDSN/f
B0qouVtSZkxPgdaP3030FyuvJ3kN3doI+mfgL8PggvbpvpuUNbp3XYj0xaS3gw4kjGqPPy2O+qMC
4oX7sg1ZxkWGdZmOUSh3lPaksk7detDaT7g3xl/sJh8jV6PN+zCrU5L5SRgoovRSTt8cAzCuLxt9
/1IJLLavmQui6q2koIqa5xM6ZUpoVAbkKVn73tGDofyblUbjDrwh/05jGdluh7C+SUNiTmpPxTsk
oBpdxh/raHH28DsbO0RAKsmwqUbTEhJ//4/rUaLjlbYRuiq5HQ+eOi3FQQW2/WHSyj3ojthsq2Mi
mvC4ItBxwBpktRl7JzO0wCH9W4rkm9Jr0WmRjM6zc63xVbuVXxzYED5u9LIbF928sz9vcxj4gBQc
aPchxkMD83qiCogDu88oDDdaKvt543Q+NOTaCx0HY2F4IcAa6z1pnq0pa0T4wr0V4cP1oQhHK08l
5MEvk5zYh4b+y7kzW4Gl68fgtQiCGVBKkAenqCqpK9R9A0T4/rncukMFaUnEyfQbqIFeTxypnHF2
AjVA9bpL2XdOlp9pAwXOvzPODco/DoWm3h1ofJw7UJPxA+ZOPIoLbXTp0BS6+jKmif1ZXQrjX30s
R+QUrYHi/TJKe8iFreWiGQF0n9rQRl2m1kFxWU1wzs3FrkFOgCdDpDomBqwoXpluF8eqBXdnmZqH
ygwj+U2JW93eWbKN6wUsNTsVuAy4ankVMhSxTGaUNoQnmjN7o2pmL3rRVX9NySBBYjvCGBBM1XVG
1qWp1aLXLp3nKpZH35Cc6HUKUQT1yrls1CP62tWn+3th4zll81uQkyDT3FZFwowYM2274KyluH76
jVSZpzYfZucATsf5aNPcf7s/4sb1AlyV/S/QN9CiVpuvVQKg520YnBsuxJqg+tBp1AumLM13ame/
67Gr64VYHkUxZExFs2n1ABlpHaTx3EnncTKlJz1yMsslGV1kL66m6QcbbsE4ACwSCOSqyOdzmijx
j5HaTeFLRdV8R6Nfq13Yds6vwEQ/2tUlU3ky0tF4wR9kGt1WqRPFWxR5Qvgyl+T22AxSYVxmtaJq
ZrVU0H8pLXounhqOEzFAUIUObgZT89qPMV6m6jwFwN5StXoz4paiKklSlGOmQip5GIZ6AIIQ9N0P
2i1IJamTpH8alIXmUlM5xYtEp/TsUM8iYekk3XklKpEfMS9TFF8fdLN84vqeug90qkBZ232SL36g
ZOC+B71ePuiE3JJnF04KDTcvpOYhTgt07O2iViJfUhsdezVcFU8OdNTsA6E/gB61nNGKaGxnMjw8
AqzOi3tV7nG/rvrnWu6anOqpRfM0yuS3Hi7Jxx5Zp8aVIml4irO6ChGd4Ur2lgl0Y5k79kdNI6EC
uD1Y7zWwYJ9tpS1tgDOITvtxadX6MaJrCs59SabFL5Zlqt28GWh2YW4ZNl7HugzuEuLI5NZFENm+
HZk291EeZL2PHU3S+7Ah5AxBlsWBYDKVGbwTNZRk10qr4n8wJfBlQlI1+Xx/s98+MXh+QnG3Yboh
n7rO2YemM2x6f8ZZpph86CQ1/pqhznyU8wFFycmYjtgT7MVdGwmOcBpl15PHwSlevzFRRzJjGI15
nlEXQyVJr3V0rvRyNuhJAvB3Ta0Jf2WNhtcZ1UmbT6JGzZw9QlhK250luD3v1z9GXK1/hBPIEPFx
JAt2f5qHfoEd4aE0a/UwybuOehurDcYZujZ1LVrMa6KlZeYcrFHVzwo3pwe8X770RhnluFcuznHh
oDx1Gupi97/xxgTBlRLEcMmIhom4Yv+YIMy8Lu7zQTsPXJunwJRrH2kDuBnjntL8xkgk5kAF+A+z
XMu/xp2JSnmChUwPdtuvOyN57eRIfqx7I/p6f1I378JvVT2AOoaAsfE+rCY1SnE1qKFzrlTpdWFZ
L8rYfnLaGA3BRQv3HoWt4VQaazwIzPCm7asUegksKcHiFI+awxJ1ukcwoXhOEmieni979ps3Kyk6
ayIzIe4EEbkWecUpJDICeQGjF1j5WzB0AfgqCYvTqlikPfmJmxhGDEbBDkkEXqObQisGgaGRISt4
NtI4Dh4KcESGlxVqfqhVs+29Za7x2xtw5wi5JaPsue2XYkcsbmuBifd+syANHt7V91xU2hHYmlpn
m7b1UzjrVnYaQJvWxPZZ8Vhxhe5EFr+1fa5eX6ZNOKOhsU/GeZOS6dzeOcAe5xylttk+1EqbLb5G
Dw1iMDSFAVAVniGFEhtw4Jy+0HylG4KfbTGq587qIS9Hdhq+VXE0gm+o2rSFWp91ezWvm9COn0kB
hrYuCFlq/avjK9kLz4+EEWwNjPGTimrzL2vQ/lqBXIyC9CFUMaCfRN3X58lRYavhs4Hfa1FP36p8
NsFYzfT4QxSS3u6f3a0ZCZoYkD7KDzeHqdScMVjoZ5xRO5kOxMT9Y1zFqn9/lK0jhNCJA99GyAyt
jxDRXZ6TrLCrkzH1UrxwTtRXKzdwqKneH2rrAJHUgwuBtsJLuorjzLHFcREA+7lVCjl0LWPQvla8
2x/6Pg++ZKASIuyOwobQNZhA8Jm0TeadDGDrAAHUQ3lM0PiZ9PUHVDC1wihrts8z+EBhB0rZADJY
OyQUcgtJPmNGujfvjQ9JKY1TS0qgC8Xv6zFnRM0JzVXzTEpj+0WR1w8aov/n+6v7G3K5OqhkWMQp
XE5ciOu2mt4otpTImL2FEKyq1i+XdmwOxBfJxxxBge6QkMjavtLWbYd1lImEJ55bWfOCgikQmiU2
ytrDAUUyvjUYI730AUYoLhDxMPRkZenm9w6yONH7wIrKr11pdNLj0iOM5c2OFf4cdD0nxpaK5Yjc
rtN6soE9mB5ImGz1+FdgdtUqWnauxjL43BVW8tPu0/QjLtia7aPsM9sPqo5PkDc29fBNtmYwJpM+
jv+MnV7uods3Nr0QQAb6IQQdqBlcfxF5HGwrHTEus+ymOSly2B6LQZOOZZcWx/uf5SaYoR5Ca45X
HlVDHsbVUEU2R40pYcI9E2t7gEEct9WjxIcUspwMNSdlQkbscH/Q28KlGJWKJb1O+vE3KAxKuGll
IJt4RqJHOpKXF6QD9G8+loqiXGJCydAr6Ok9TUNtPC9tmj9JFDSeO/P/ODuv5biZNE3fSsd/jh54
MzHdB0BVkaCXNycIipLggQSQCXdFex97Y/tA3bsjFitYq4mOvyMUlJhAIs1nXlMWsTsGcEikbbpf
A+R4szP53Int4DDr6NVA4+fpjo4BLi5nLQS1AFNz26dEc9Y3Szp3/5N5J52Ao2KSEB8Hz4U1eDLv
/CDWWjTqCgSC2iipMru/8SA0qLjQhvapK0oExV+f+xOnHKHIdkGQEGzk6edrqzerXvTFmMQAk2n1
BDLYrXOQRItbNPupaPUrOVfBXhrp/Baj3j9GwfLlKT8QXLLA7RfrDV/epURZPyC4dFQsZJBHWlHV
l1WvBGpWRnXTB7XaD2oyD6JyzDNdilNvDyCPfkxASAYh8vnbL4ZbVEaXEwH6fv9xk3O4d6xWZ+o9
1PqModl1RjWEJJBTNHv6WXT0ifMdS0ius00UhifYdv5vUTzvu/hJUyWxvbF3kcsbmofCrwpjJ9Vq
PsyrqTVkiH33o1injIVXel86J7OvQXRMBqLJqzVfShqZX5PEJkhp7Dx9mGFHizPL5NQRFMA533j9
v0SBnj/o0pcYXI+Erk3ed19ns/AACxQLefhkpdOZS/7ElgPrBrmdruOWwx5tOS+dZ61PSQNMUK10
SqXz05119eX1lX9i7smfAAgA06VYczz3TWZUuqa1XEDl6l6ivGV8yBYpD3pia3okuz+mf0HspR+2
ITpQ3H0R/ZeW7MXUZ0E8lU1yMSAkXuy9WvX1mczwpdwFA4ExtUzAW7Qmftl0/raoVhMpjqQgcGkM
iWtGZSyuTw1CWV/x1NLad0GyjN8G00Ycl4tAPppVbuPgEtjUnr0mF1eFJ/LxzxfQs4cyny8gfD09
nC47H7PMfjmgFZ+8MTEM3nd6sp4J3F5WIrYJAK3ATQYaiuDi+Vid1Xh9K3Q/nu1EXUwZuKcccm7o
tYG4rDltIogWVsiWyXEmnSlSqaYqzyziEzuGg82myr9VRbjYnj+EKLq11MRAhM91e2u7Gny0vk2u
UO095+Z3aqiNbUaHEh3iF2F+o9Z+cWpWVmvL9OcgR7XHqlx+9Nz2/et75sTOZOGC1d8I5JzYR+GB
4VBJy8HOxYMz2Ps6Sdu365B5Z7RkTuxMxtgAkWCXX5aHV5/GpdMT9SJFtX7UM1lcTvg1PeRMdRqV
gXK/vf5aJ66BjYK08fy5CilJP/9Wsqill+qNH7cDMOXQm7r8azV7xfw5M2ogV3YbZI9rX6m3cwVF
NxrRUD23QU6t2o0Ui6MPQgDo8h09BKLN3tA1kxej/Dl9pTeXXPSYEw+hP1pNESakAFkIma9ZaUj0
/TUYgfVq8bE6ObN/XuAxSDS20hL38dalOj5+lzVB+0rpThxklD9T5Vuh4UzlvjBQOa5FJd8satUi
BymhM9fxr/v2KCmALcGe3fRNUAg82jQeljvelHZu7HvCW/f2PNiHDo9UPzRH0xpvELkUfWghBnHZ
BlbyPpNe8r4IvPVuGcrk3BY+EQzjVbMhkjlENnLj82WRkGJlVZU4sVn3A0ZHfJ9wgviwc5FFORii
F3u/7tfH1xfjiT2GRKKHkiDA4JcEaQ50QPJd7ca1cr92a9dcw0XIzlRmThwZKEqDeYYTjeXQcQ+U
tLKC4M2ryRyL+1qfO3TDF7V8w6/O7favv9HJwQBp0H0B4I3RytE8FunmsL1Qjy7qNm6QbrnaDGJ3
wTDZfx6tU4EGp0lLe+v3HH2yXq/dpHJnJ6aKAzqjFvKw6E55ZoecXKcErbDJuRYRKTyKmme9tqZk
KZx4teeu3Pt6U6P8U1fF26QzChl1q1HcqLwtyghHyOxOCaBNYTNPOCI3eo0i85/PMHTvzW+U7vmL
lnbgtcNQLSUr1Wyz65HCUhtO8O7KnT76tjpztZ1aobBXgFcAeHtZWqRWac+rP7ixRnsvkvSSInyA
qzMp0alVA+kWwC3EYq7So09p4zI0Ni2j0MaHrGc5U1Ta3XIAfaP+B9MHQZ37bMNFIXX5fIEiZSgc
0TAUfIAyrIJpjoNiDnZJ2htnhjo1dyxNTtBfoOnjqDPLe20VEERj3dPqq5HxQDrO5yzbTlwm6K1s
xT/6Azg0HpcMAkolPnxwtlxeB98lVtpJlKxSTuHqLkgdG0BTvxMjuWgc1WuFWXfblDvLnihqvb40
X17mPMkG7ttkZIm2j+Z2SOmY+7nhxB4gqtuxLEeQldJNR0yivfrGXKR5Ln84NeQGf9p2wlZfOlo5
LojVPCVEjE2YapfwljZFGChXhxQLsKvZUuequS+XKuUBYOl81F+2DEdXN0X0sbb83IshEIy7ou7T
A/UkZ9/0IApfn86TQ1GQQDhuKx4fd5etWbdASDpuXGluDWtax7MNydJDNxT6GYroNk3PL2Peip4P
0bRHDHssJEEERqMZQ7XYEr2315N5PCxyfDTy2d6XhUdJNPMTpLM6DBqW4jzobqPDvRif/G/j97su
aO7nu1IvLC0D/uPFM85EYCDS/h2OWca1PiZ4AXfGdLFafavCEuelPLSabLpDtuYcVuHUhHPWUQ0D
svIyTRyhyhWOnXqxPhj1wYRcEdnWUl0aJv3617/tiTrYBi7k63K3bBzV7Vl+z9xaEMZwvt0Y0DUC
qgiAmU9VkS0kLb72vgLBcKE5dfCu72c3nucGu3sFTfNmrfTpuvet7kLlY/HWU+X88/VHsz3z5ddg
eSMgg5wgwsPH+9gufF4dzGeclGkwPhJ+CfvN5FSGFlma5XUHe3VRMPMQLTNvYPVIkNKLtizhprBm
HOYMA08RNk6HXFdeggZ03wihNYO4cUrbKR+I+Id839X8+nDs5zYPR6/sfoJl89sfS+PK9NAZIFhv
pN4U5k0X0N197+RkBKHC2N2/MtsxBS606O36JauCoYncwUY3TnOCBTsd10qLR0A/3bQbrUVZF5pn
1cal9A1pRYFIXDtC31slPz1stmoQBzNibBGd7LS4HcapR6IUevq8G9GM5zqyW/VYuVlRHkDkg+HK
aoTpolRDXyRqfFXLHfEtPYkBed3lPivMkcK9FgxVOPRFd6WWfErCHE7CHCLjj4Adckjmg5+3dFD6
oUN8piwXo45MKx+IPYFH+yCN5vFb77SjG+VmprKd3in+ZZ8n2QPSeZ26KvPOSC7TpNPNPS524LaH
NJiGj6WyatPdeRTHvcd16o300NiDl+yFBbB7P/v5gjUEGNq1+gQ8wxc3c5EbzfVUOEt76CtSgm9T
W896BLzdHaNmNu12nzcKgagW2c/+jV4JrUJndF2+9p3T2DuYHtU7iQq99g3f7vYubUtL38Gqb5wp
HtbBEDJUbqrbt9WCV03U2dZ8s3GjQFOM0vnmKdNJHgx3oNqNwl33yXG7sdwhLwx4zJAZKCyY1aYe
opSG6i+6I/qI4VVifoTWn/0wLBUQcZnzfFN3kDUvXMHyeQsBt36kxeF1IdX6MguRhzE+L4mpDfeQ
tWYj7A1cum/o81h3zuiuE2pRdvFdIV8qPmZpVS0X1JunG3Sj2vph5UrI9nnqmEVYjOUyhNJx5ytM
csbkMK3t+BEpGDPYLaY2vTUSx7nW9VL7GCz8D83iZeEOzr06UkuWfGlJ65xQ75Ny3E1yWVFECIzG
C0KVe9kaQTNpH2t6uWlk28J66ClyjNcu8nsIGi68Y2jVyloiYXVYb2WcLx+8qZGPcvCVuQvqgs6F
Dl5HXZdJX1sXpZZb6jIfVfMDqpWYdg1m4d/qQJVdWAZOb4WCdPSwSjd/zJEN+Vp7+NiGrl4hoZVq
U/AhHzLdoO9VGipMRzW/0YRGLFgUIh/CwKE5F6rOzY2DDbAzOCBziOeLRhq+m5OEHms2egY5Xl43
scSjfLksrVokPKSd3xY4vn6Xk290O8MQ8weVLm62w6HHf3DRj2vGndvPlvdmNpLajqw8Uc6B7jp0
hd4WmSQ7U4b+yRoQ1ouryk3b6x5GRKJFvSu9ZWdBmwbYlzkgrRqx4RF72yO/noYsSJDEmBwiP2VZ
2lvPFrV3Tb1Nfqglfb5HfykrDD0HlWS3Rl8Y7se5WMpLglXg9HmbDSB1u2qe5PVcplZy75l53t8W
jvDaCIXJ4JpOuSz2qRYstyLQ529jsVIDgziA6UBhdPYbkZVSf1iRaQo4CtGG4SSt7CeDFkgZwVcN
5ivLH+zxgkbkcDNTCHDDCietNGzRfUFFEii3fMiLGSRlMnY4Iq6QRMLEMkaQZ33RfJrwaoTwYKt1
gl5Obe5BiaG609B1Ty7HRJTjXlFRSll09eIg/5a3b0XbGOCOF2asc9bu3dCV7fTRyFRS7VOOl/tV
ycKD7qLpX13hd/cI6kobectBN+B2txJWK2WpJUTdevVCX0rvwUMYzYbvgzLZjSFQ2XgDg09+XnuN
/WGlfn/bu6ztQ8Z9AFi0L/1Id+HpRKiBd0vkWrhv7RpkDZdP2F+VyyG1gLNdt6uR4wOTznn7KdMG
aVzYMNTfZWppvAPf1g/uuOwXFeF2Nt6LpE3nCEzgNN2KxQOKhiqMJ3dW3q8lUhEoAIZVvgx1aHd6
VkVeW43doSpNNz2IhnCaK85Q1d4yEcQnIDHag1Pjbhbl6Qj6ayxN50nZszTCRpkVAvBkcSGFPBbv
gm1Y6C1V+3YG+fLN0FT+w/N666Gq0Y6BztgU3/Ohn77rpecWOzGmgxdOMAv03aQW+x2V8gJkqrHq
kGRYf5+4kId6F6h2+RIYXfJudOfhup2b5efsuzNd42pRH0bybs6JZpYyxP2w+zSZa4VpbqWt/aGq
jeaDZw3ii0iM/B215AzDm7ISe5QvDQwx8tH/6pTUjDG4bfJy1yDd89P16QtcJXo2trGhmjbbTWOm
37e+VnYx+s753ar8yY1KEOVJKEd85iIEpbIPCG8Lj6SEVR0VuleLWAL/LHb0vd3lRrau8ykDEpRg
DqE8PUTEe/45+XRsUNLCOMqHTHjbI4Bsh07voDJcuU56Y1eNKENYLRk67Yvsd8k4cJ45pbdSCpZy
4JMBD3xT02+hyynTeY20psifVpGs9p6kAi8hW9rD1zFtDfFpnv36I73FSYOK1CLK0zgZJy3OSpoX
q0VksY/TRMu5YQVfp3ERTzYuNvaeo6jWvyzj3DmHpE8MvBqyRbf3shPNnenV/RcL9T0u+cmUt0rr
zc/UE+QaOdag5tAayV/C1uT3XYh2yd1dN8zAXkJZrcK/8uBKW3DDhrEPy77KkYVA9g1Rc7dt3kxr
OjuUvutKRcmgJzGhpPfZJdkrI0psyXu/Qcg28pdu6B8IIU3ulyoXsHaDImh3i6atT4036k7YKkxW
dj0QBXJHz12sq1mafrGDq78Y+1mrZv3CHJ3+cjCk5+y0thizm8r01rf92Hb2BR6SrHFgT/PHvgJP
GSlpeirK/KCs+CIdCXfZA80FiuRglke8IO4wcluXSwf1UHL+NFk/yDTjLQNwtW/rNp+MyHYntBPn
xaq1DE5usrrfGzl0/afXw96XpVCwJlt9DJnPTZ/1KHkdR3aDnZVGXHu1HZdaoaad1EvAjNZCChSm
epJeD0hC3xTKM7ozCdiJ1AOZKASyiDJBqB0n8bDF9YobzYiDKtiCtDR/gA1ch8ItzmmTnBgK8CK1
XhTS6YYd53ocyHWlSc5ihKunXUocFXlJMlwuUvyx4g8vhCA+RR3boLp8nMG2lp622dQ5cTNYzj5B
W/2QTnX65vUvd6IGsAmqUbg1qVK96Oy2sla6aicnBkOsrSFEGPFx5kx6ZyVTf3CRDn56fcBTMwiw
lfQNojiE6qNsdbT7tp6qAEAmceXeGKV5MzUeSl5VeU5X9MSq3ATd4XNgXYCL1VE9dR4hCmI7aHP0
tEa3X9GU3idiSZpLmWjDBWp8Pj5Hcmq4G4WRnXPieDm1W3tiW5FUBtBuOHrTuhzyJm1bAKEytQ+e
nifXZgW21g5GfYeY3nKmpkv6eyL3xASZaiBKKIDmjrZhTZi/jr5pIjGYaY8CgcME7waeInTX3qqi
vld6GclmHMfIrX19DcthGG66xNLBZTW4AO6XFNotLiaYQ/Pchf9oDngghQU9jiK0U33sdr3OncpV
YbVYEXV68LhY/Yo+2yZRtau8MsXQ1jblJzsdtfnT1HRmGQm7cT6PemlzUGl5CbB5FS7CzQlBm46q
eIEDew2jZu2lIG4aEZUhGRC5ti/NQCZX/JZkvRb2dtIT2Rv9LhN0ZkpEcCf/PgF3srwdOs/P99pY
C/9i7qrsoRf6Yn/tDWu2MLIy0UknoDTSSFDwQxEm44JLd5UItDrUIaglF27aTyRHiTG8DYKh3fSl
N7esu6I21HwJ1MJE4CNvZtosXa25ka7LRO3s3EJQ0y90zbigjDyXu1FLHfeQB7PR7AiCGoVQi9u1
l93sEXKnplmIu9E1EPKAzdAVHzx05rTQR2M1v4a33Im9J2yB6BA24VhzWdA/Ptik8PfrDMY+Klxp
qUioYl2j1EJBPnQH8A3UfBb9Ya79sboFzu28W52gaKMsgLW6H7PUqPdGkLbYfSP8Dqic5oB9KcZ2
fZzn1fiYoOzDVVwLkd5ohjc0If0t7h67bmt0VfI67y/A8XUPKtigWyiS1AFxkjlvfxElxr2JFQ4c
T4rdWbgk2urTBUyFtpdjn8vIQzKKWoVyiiFqRDC80Sy/5mbgHpMHTXbMQVS2i/W+EW6l0rAO3EmG
slRVd1cnedf/LNa++eTquUv64NiLf50bfnqDjCi2keRSpYpA7iRXXV9i8xo0mo8CpV61w009mYNz
uWguiQtU7fpj0FSdC43DdNgHgAA+jZNyr4SYzeBiWIwCcnWdLleycvo2FLmTjBdTXRjrTrp+9Vnl
sP4QIhztLKzm0nqnHBF8Ic0p3s1BZ16nNCK1SGVOXd0IH5Rs2LeNFlzCkFe3lb1At5zK1Ssukcsf
kmgoaRQcZFUQONSAkdsdnptKhGxVHb2lzvTvygxNI0DJDVpiQ5c2InLHun20bdzy2IJV8GSndTax
b1Zh7wm2dPqRaQo9BV0CY41MiDAOqont+FbpjV3e6BUSDfAYl+STXddrjQq/n38mRvSqyK2c9X1A
WfznuHb6uu/San5frrNQFxp0c4ksubX9zmLOy0PZj+7bdJUbY0P3JIWgxmnuxFh1LY1Px/pOCrBq
t8sUqHdTg7JrOEJx1veVn3clNJ7F8y4SX+WUe2qsKQ4tWI0fWuWKBYYLQMFwtGqrxlTAWd4iedc1
UUaN0QwtbAzqOBBNf5EPdRBEEkXuNtKXINUjQvi6uZ5zgGrobuk5H0tJiMdroKw2zDQr2eelSIJQ
19yuPJDRWWR3uEnzUTXnYE2ZorthJPO1MkdVRDQe5hpGsKCl7bVyej/mvU+LMzCH90XfeuYOWIHr
RoZD9kXnqcK5GdOoz+mQ2uaF06XzLilGgfwYXZwskumgx2VvzeO+7ntNReUCuimezRQ3AmNMigdy
bvdrbaqsP3NFvOyqIOoHt55KNVAubonnhdPKgGWOMIsVr1sJhVbwsDPHNDhXn91+zfOKNMMA2OLS
o/b+QgrG8BqSkq6wY5CxqggnZxjug6Zoevbz1Pygq97cL0PjXJQZ4qJh4BbC3TikJtKJVvHl9YDj
ZRQAeBYxUx3JP0LT43f2VwymPWogMRZH7U2QkJ9qpqmuqPt5byjxFegoBir07bq8eH3kUwEAkLlf
iJMTnTlZdYPpDYMVD73pv5nVbJBjLPXBVn5zNxmJdqZndvJNNw9oYFqoiB6HVnaGuuEkOiveQr2w
DWS78zsrP1RJ+zUJavczKVJNrbIfD6+/6MuYDul0AroNaA7V5jgA14oRUqLlmrFbpSsSWI7azWbp
U9XSlzNDvQxxGIryFQJo8DawK3y+giltlEXhpFYM3GHdVfWQ3koOs3vEuYtDadHyHF3PjV5/vxPb
ZrOaJFqlrg9kf5v43/oNo7sMrVoLPZZ218WBSp6cRT9nX3BitUBDYfqwYcR96biPK8aszRHY1+PZ
kG4X+Wqqv2GzK2/Reg+6/eDnzhlG64nPxmqBusN/YIiOMa25qxBAT601XkpOUN3JcmSUmvygNL8+
g1h52SPbjJtBagTEwRR7jz4b1ovm2DrKiPEGWfdr75rfNmmxCzht9lWPIkNEftcjPqDI8pFPPXMi
nZhbZKJc1C9QfQBfcTR8npWVV9GuiUdU4Pb9CIS3dIuEsHQtIjXZ/4MNAS5lC8N/CW4c43Pqkk5Y
LfU1Hs1ej8RatshA5mPsOGN1BgT2UhwP8ACLc4PeMMEc688XZ++4U+MoV4/rpGVn65o3PG7y9V1o
TFn/FFR45SCMZTUiLIpAKyJSvlnCFO2NOyW7Eqqjp4/YJM9B88fJJY9GVolw4NZiP54Gu5ODq4i9
kCbNnbe9ZS3fjHEuyt3kC/tJGBROzuzUE8cDJz24KITPcDg57gx2FSw/1yshZYC2iEd9mHfLamHI
6Ah1tZkfRgra6uunw8ttRGVzI5FteZ6DUt7zD9AGzWw462rFTtLKvTE19JQm2gwBooB/PhQjgSym
2oKT8fEJD47SzZOKG8VonITu2qSqC9Ri3GVfKoQCzkzmy2OPIw/qG9k6BxO8tOcvhq46RnCab8br
CJ6e2qF7u0rbOXM0vPxkoNjAoMJBA2gFmO35KAWmnF3VpTqyRnp+2zvEuLlZuzfOAp141HURLVZl
PL7+zU69GoQ/MISYdqE1ezQoOpKJZ+e6HmMQWF8PdlfGbaDOicadejV2JxhFKiwbsOv5q/nQaEwb
18gYEpF/bwJzoMkmh4eyTO33XRfoSbhkIFXPxAGnhuWQA6DDCvGw9Hg+rOToyddc6bFhCf2NlhcI
1lROfhhpgtmRUUJPIDooxu7MuCfQNJBSmFA2A+JkLJrnA7OQTHuExxRTvvY2CkxPZ7bq/fUTivpg
arqpd5LdQAh6EPmMLJgh63pXNoN3zs7l5Z7kSSDn0J/fvOiP7xtNwj8x6o4IdFnLQ0JBOzb1wdkb
3XAOQ3RiKIRKqNJtkcHLq63xpMzrrT1jd+IuyX15VxoSxZJGM/d/umh/XSkuCCzMA7lank8vdLOh
HTAyiU36At1OSxz6YU5bG2d25MvNAel2s5DdQC0cNkfL1pyzKq8xdomduWhvwPo3u2U09TNn2Ylo
lWAAIiSkNhCsx29DLbPRHGHrsTtzEcCmgV5zmJeiMA9+0YkxcqQqvi1U0GglD015bnP+glMeZSlY
62zVQZNz4MUagZxhq9RdDKI6ypDhgFwy7JWyIeen81gJMtpl0kMg6eZbBCxok8MTtZ/QiAs+B66w
nvRynj4n2KJjzUOv9U51lOyjOdvkxCe6l19LazLHR9NQ1JN62vehroDRxhYCB/cWCdFjmfnOF2Hm
WbfDaF0bIm/w1NfeKdZrayilhnYdHI+dWKjYnNmsJ0IiQLvbhbUJGb+wv3EKvx1KwH6xhbEBtbYZ
cXItpe9Lqh3BM1OXry/e420CJczfGgQ6H32Df20//y2GHmrLbHwXcp4as57GGZ16W6tEpNWZiM8M
ZfK7fv+yv/i1QIMBEIJS59B5PhaCYrVPUXLmHCro+A0U9O4qzZvNu7UESB8F/SyvUVzArEBL8+wL
6MlJXcEdQ01P0vI2o2Jq+/ZzYSeLd9cBAY56sMiPc4IZ/PfeqYIbfZKDPod+l7kuhaLJQcBwdIxy
h3CFk90P2ezQJe+FaqN589SK0spNUujlnv5lXYIV90JUQ+VhrnSUUU3R9fNOG9xqiLSNbRXiLwal
Wl/7Lr1Usz5/cjQzAyVbu7yQrH0/3WXFJJqHaZqGgzPLcbmzk5rCxYC0a3BpT0FuPXRmWnCdpmOJ
xglBqYgp6eXpRUs9xL0El7Pg1udT5v3w+hc4voH4ANwDBr0Y3Glf0iORVKk09oGKc1/4CD6grnZh
JYmqrke67eMlVUbzc9Bmc3qOCfziDmLoDYm+UduJkACHPf/2mKWYtqa5Y2z5fVpGfiZwUcqmNv2q
t6U3RhmOIdqVK1GUjg2pGR/ZnSia19UKOv6PZ4FAja2l08oByrptwd+WvKcKUPBU2+NhSMZdi4RC
WBiF+xTYIBhcUYvI9ob0zOH96wWPFj/tHJBxYOTAdh8jZzEKoNAnWhVP4OJGUnI3uDdq6nCIvE2I
mhX2TPU3W5JWv63nFOJEl3bS3WmFGMDoGGlxThbweOt76Alt9wn9LIIg/v/5PGRNXuSoVS6x3bTB
faq0Ivb1ydqt3VCeOdWOry6GYra3BUAGYL7A81awRkl2p5WWjyoubVlXVwK43cXrH/bUKOjFAGtH
nwv576N6QF0Ga6KZox6vlap32VrCNu6rc/ySE0vZom71y4uHyXsB0ncQeZr8kiM6xwB9UxbX0QX0
h73XKWNnlps1PfSaNu+uA61z74ymmc4c2i/3MU9AzYxqIfoYdHiff7l2GsDp2Iseq6lKLkHY5Zcd
BNxD7iVeXFr9ErVuup4JDF5ktNtHpM7CDkbtlPTxKM6xRgTuqglxRWwsweOYiYctrQanOTuoZtbj
UZSdTY+C8q5hLgNSfLbeXYOvyyQqf/RiMi/VPHCR6KScebYXdPxfz4ayAqQG7pYX11iVBmh1ZHKN
K6Myr9ticrfmkd9981ZcagCxjPWMOhyNmt2wNSnAAAVrE+tjb2cREOu0iUCBIgm1iKnJQ7hMtXnZ
S6KLSJNYZYYuIl99ZEnykijJJveTZQ3uHPYC6ZmdMrvhwSWpniMd0MYXPIUHga52N9IwoZL/OLH7
7+c6K/ow2cKXsJdd3YR6qk8/sbHIqX1Kr8hDR9IeCCtw9Q82KvZfdCXFOeOq4wBvmyp4AijG8Jle
ioHarkjyQA5r3DtGcqc7jXdTFykuGvZaBt8bUHg/8TBW/cFre/f96zv0xClI2ZkaDHIAlF5fxMow
yMyB/bPGgHXzdu8tpvOzTNGmCO2y9uYNXJXcd4UqqmjgcGx2W9DwqZIz3g2GLamOv/5AW678/FS2
TBQqqM1uARC52fOdpEEksAMp9VjUbZsfOtQcRuSw8GMzLISjQ5mV9IIMEF71brGtHLQui+hM1nvi
IEZ/noCbw4u6/PHVMNtakyZLP8Wi7QsgDPqy17UyeUfgJ84ckSdODhQ/ib8o5hMcH9M67SFJCO7X
OV7pydx3sqS1XHcimlKhXzWc/Lu6LKp/TfJ/PM3/mf5oH/41n8M//4s/P7Vi6XN22tEf/3mbPwGD
aX/K/9r+2f/7a8//0T/vxx+9VP2Pv90+iuFvHBvfH2XeNsf/5tmvYKR/P8nuUT4++8O+kblc3qgf
/fL2x6Aq+Ws4nnn7m/+/P/zbj1+/5f0ifvzjr6dWNXL7bSmP9de/fxR//8dfm47ef/z+6//9s7vH
mn920f/v//X04/jv/3gc5D/+MoO/byCIAGacqZOFb74704/tJ0bwdwAtZAOUYYgYft3QTdvL7B9/
2cbft0ITbFZuTjzxNhgKxe7tR5b9dyqcgAARQYGJyar66/8+17NP9d+f7m+Nqh9aGjkDYz6nMXgm
YjiAQlAo5rzwLDApz3fIVI15o7mOFiboKV4ls7veB3qXXWpzIPfm2qs725vGN9jPahdSqRxIbuuc
ue+eb5B/PQNULY51rltq/Uf33ezmk1UTckeLso1LBMm7O8C8/bVYbP/MTcJk/3Yg/Gso5pW3xZKK
MPHoQJhrbXBGPcBjS7X1zi2bqQ8bAqJzeZ79Yl43ASBqUDYfa9Oa3o7p36LQUib+5Ou8Uzsnzl6t
7XxJlNblF5Uc3TsUTwswgclmN9c1VC/oodaYSXWeWp4cZylu+2Vy3nNvdaCB3V7QmVjd4D2g+9m4
nMbGMSIAj9YaggCkdAeQdnBD14PAxNnSkTQvkwXmritd8WVrye5bAXl+P1cG1swEntN3r3G9/TBv
VrsjCncgFmB36CHii86yX32FBZ6RuuK6b6S9HnqtpnCvpszL9r2+CvvKy7XhHBvrxdf5pZzEegdI
s4XuxwvBMqvE02BRI+L/5KIAdkjwGz+DW/tVjf7vSwHiNqwz1oCDWjYMLKpVzz9N1yHXkWtlGuEN
alxqqT1dLwmmAQub5UMwgqkASb7I0ActeBlgMHc/+XUa5X1thhSZ1K5GQS0CYm+E08hiOnNnPS8R
bI+3tYYo5VEf1aHoH+1IlIZlVQkebx1MfycGt9RDoenjoet6xPKrQnv/21n17zPh9zPAPF6rjAje
fqMRo2mB1MT289/W6lzPTm6hvEV3Ysw/GHXpF1Gmr/Vl2lbdU1raYkW7Y6w/gTERLcHeqL5tRYB8
bxQ5YA5vcrIrUwYJ9vBl7SLk1tt0PIpKLI9+sprZBQTTpQz1Afw60CiByfTrr3BizjYlN1CQWwPI
s462NdpwFH3XhoWj1x+gwmMoY6f5Tkn7FoLD99cHOz6umC5otajvbk0txLyP1o+W9021Wp5GTGMl
twn9jYsaUMd9oyXWmbTS3vLm52sVO2ZYvNgAcJ1zHTz/NFmTlJqrtCRsxlxv9zW4KSrKbPC9Uxra
ctn5bqLQFzMGQP+0v36sTh88kOD7GH0Ar4OxUaV6d0DstaAkkGXlhyGYvQe38DInAuBqmaEux9LZ
QZG14OwES3WX1rqPBbPzfzg7jx25ka1bPxEBejMlmZnlvZE0IVQytMGgCdqn/z/q3EFXVkEJ3Unj
AN2nmCSDEXuvvUwewCzxyPlEnziOd+RydjbUEIDK3WjiLB4tWzETTVhCa6FMa/NO2W4S3PIvXTi+
i/M2O36FQ6zSmgtZdxoWpWnPRqVcyQQQDEi/6Vkk2dmYtdl0ohb64yRy/Ozw9kfJxOjR+vCeSh9a
0Op2vKdMJi1NSyO6EP066WD+PDrPtay6L6lgqB+uvXIPzFvICcIQI7jtEGX9nKseLVVO8tdbJ4Pk
Sy9q984lzefOc0e7DjeTN3PfZSp46WReqrBt/fJE7Wi8r+j+7Aac9FscDUpDBzPN9wtAVV3JFKHi
HKkh1+6dpR4vLW1jc2M8Gek1yYMhCV7+QTmtinvbmPFe07pd57ZJtI411V5LCt8F2Q/DswV+GqMz
aYtYqJIm7+8fxrbwjx84JknMybCIooE++q2J37HPbBtrAQQbG0VSwUby/q3B2Z4IBE/acrpjm3PV
PYKaGGFA0m9lGhkNqUO17s1XmCRlFoIriUVbOUFBtlLwRoDP7u7vd/ihXPpzccp4zEz4KrHfe/86
wKxGMrPx/VEiW95a18rJtmkAAZ0sfZbpUNXRwPHA8VvNLT2nNucx87zhxO/4uN/xC3wM8ACugQic
Y4yrTRxtsCljtGwd9llftFcYzjWhvdQlfWdtnOJifHZBly0WhwQfvsmHEm2FvWoRMxiZS6biepHu
mXLbDpFFb4Sz8sSJM+njUoJwwq7n08dA3j/e9xTLBj2MSqOpase4MUZkL5Rz/7xgNwbNVgC7W0rY
8TyygnDbVRN3lQE0nxGc3cXQt7wT5e2n9wL1C7dGCoMPhj+TX+MJGHAvQYAqCM90hkg6l/r70vzs
KpsBH9/dFvZwPNiBrAm/GIMtRCzaGmNlneyAG6rd/8dVfKZuFNCODbfk/fp3UsHYemI78pqhIixC
WdXZpIZTeTRbdfx+J4G3Qj+yWc5xxh6bROnIWx0XllE0ldO0l1CJ9w3/6aEsIBnwWS8vAELDNlS1
Ttzgnzs4ujRNCPanTGG2Mc1R+dXMk9UicqQZafnjulrlE5FHw77KlnonV6zuZYkIZlVDTYLoj74K
niiC8C9Ichn9/WFv++XRT9ly69i+aRs3cP/oYc9mn2f2AP2xGZrvJH164WLZzVlgL/MJx5U/S/39
tWhW6ER51sA2FILvr+XmaTfrtkgANtfgha8dfnNdDKMX0TnYduTW+eTtc5iMF05X5ijkqiK5EpYk
zM9glvXSqMlLbgV/5WG2BwxHNms9bS8GWEDx0A3Yyi9rrkQUIEjBNm5c0MxoBmTIEDkRChvCjkb0
N7bkOVZFgHGp3llnto9n9InP/uNzhRTggHJi+EBZ4G2f0n/r3a7JyLmFK5KOlNV1ahkMpNRwtlru
qTDHj/sm5YMFFINFwOazddTR0C1Us43RGU74jf5rkou60hTGJ0CPv2VbqxM1z8c7c/AjwAeP3mGT
IhytmMARwlonLrcsqx8WWgNNXMG+D0mR1E+Nco/Qvu0k5qbo1zmDGZF/iIsXo5fYZV8kYWV2RPvq
Xn2h/L65WJsq2Sdrre+nyvJeROWbD0OPS4K+hYqUhlOe//1D+bhdMHFipBwA3POoj/tGa4TlhT9c
Enqo0V6JFegP+dz5Mmy71kLYCWkRma0OESEXp4g0Hx/5tq8zMGBv/6RnLReyM8XAI1dNaUfFSl/f
ozZERTCfeuDHWzwcPsSXtB0b6QGi71HxMSQCuBKV1zaUQG8LX4+xW3piCf05yv+7E9BobBwE7FC4
MeZZR2uoKB1pCgkBqFnFmIWaFyQHIjuBiMZlnqfQtUrHOhurRc/PNeQrVDxWrS3xPELIitOC1KHI
VpnbRzOvG8UE9s5XQJG4PmbTPHr3bAZQVWunIq5V1Vr+OlYBYpm1Wyd5lxJ42+wrKZr8H7967osW
FxIkwyPg0Q+fouc2RjuMbVR4a3mTrvAeljnTrkbLOZXc9vFFMQ8DgKV5x+QFDeH7DaZAAU9GrcaY
vRfqbNa0IJaj8f9w13ew67u+/bg5ZLGTvaIzd3Tw6/lA9FsyMJyh6hQ5X2P7da6yAiM2f9IK2j1n
uh2JqkaRHIzDo+rxKqKH1NgKMkLkvoheDVMoLYXk1HQRuSCCkLi8a1muKtwOJoFYkjD1KW4G0mfD
ySLGMfTqVGURnNzkVH35obDmXgAeAA10NhKHV/X+kQVTrta2wAoHScaTEYjue486hII29y7s3ubo
nR3zYW5E/pRkY3vlmo11gtP58a1tJFm2MgMAASrwUW0zCFLGq8QCLU/Gap8nScN+sabx3/eqT65C
Gcgd8tq2Cx19xOmoCmgOZJMbLT1LA3n3fExGfXfiKp9dBnoP0DHMRXaLo4MnU5K8orpSBLbPSRem
/oSsWHll90gIyvzVm/rxtvPn/qHB0+WmLsr5GeWaNR0IUUGdTGHm5yBgm98Je/90Bre1aQ5j1ei/
0bt018mKk9m+rFYCdaEQiW9JN05zRM5nvoSB5uBqBkffe4aGNKp4aZLmhnEYMdJj1ybXeWaoV1nV
aR7iVAb9Iu3n+ZqJLlTRfF7cNOqnsfpa9Pms4EPpM1O5uh3fRGOtPyqJcj40Bpt4pW4M6ucqLevY
SIV3aoT+4YSzLYyMmFVRJPBPiL7vV2W5jjQ+xtyRY9lPr60ngt/YXVRnGIT6T0NulXFn9nLeBXmQ
vSUCAKWmy2jDYFjREv39lR4NaMExqMrQpXK0b/0nxdr7H7OZPa5F7WAGYD7AH44YZ45pRC3+j2yO
7UogaQDkDt8BbaZ3VAxiMzCKVNuiAwPo41er7WCW4dYOyCyh7l4Zbe5tddR5dr3sGnNA/O8OwjPv
9CE1n/71ttlHSculG4DQufHm39/23GcEgHloAM0pIdg4cZhYsF6mIAhJgR9+957Tz0TaOVUT53pu
XjK+MEC8sMz2OYL0/GWjLFqcz9pwAp77uD74bVua0lYHbRroo11LGO1ktFqJdcZsz8PeWPJkNxf+
8NtpSlmd521QmaEsdUnUyrIIB7dMXw07GxXKZTMF7qkz7n8V3vvTGycz9pVt2TJtPOalD2IwGDKL
KiLeomeCk6wO4GFQrZgcwZfKd3QQ/r1V4zoW2hwWX6HKYIxEzJb2VeSL/qwGab7atYvRfbl0O+jp
1XM1YMGAOcowvRqQu5/AqZKnxEG7E8NGMK7NKkPiRUXNDc22pT3ZSa+ld1Ddliqc0GzKzUCn8C+c
aXauYXRb38rc0H6TaVe10Wg6+FMEfoKX/SJnNh+818g1UMEPqme/4WiyZ2uX+RDJw1RIy4r8IPPs
MKNeYuqBecwbJY1/kTAcWcLFlAaVICjYr9xsp8e1UHays/V0NUOE3bJBxjarL1Mwpeu+JuDiW+uw
24BLG4j5BqyCVo7Ezhv3Rrs4P1ovqNjAfD8f4gI40d3XyFCYBEjsDGIl/c12yEHPfEW4eJWf+1iS
fHOyadpwuax+sZlgsE+lrj5eBCkpo+FoTmgyiy1g5WCOmV+cFZCS6xDFQBdEgpBML04cL3ju63rR
DjkqywckdN0zKWEkLK7M57qQdpSCQiZDeVPOuXqxOESaePT78ldjTuob/gcFhqR9NkWpPvi4goq1
/qHPLsmFYiHXy04Z9LJRSbeP8XzqLvFuDeaolVL71SqtnaMux9+WOC2WsIV5lYmtrsn0o6wrgprM
HjHhXqFj1ULKBe9NOut8v0xJcO94wzTt/IWdH4R4GL4rg/UTSqMgJAKf6eq7cOpmQRexrtd1Kfr1
MA66ugFQqr/AvShe24ZA04jsKqOLGkIU+r1N10O/72oyC2sLWPlSZhitKM9KxLXsRDDHM9ZkZEoG
CayMZRDiJhBt7+/W2qJ6QJE6dDcDRlNLXJUVAVnakmCRhn333Ia4h7Uq6pKeW9VdQpF2+FVlekzA
ACeL6AfvFzHIGmi4NCcBFFt2c5i4A+rDxAZ8v/VgEzCis2rhHRCBuC7mDxqJng6yWBUtTAfiliA1
BnWjkxuhpyvbDku09+PehD11Luag2x5eve4k9Gw9Lhx99TBOgsEV23XfX2owGdo9uQLevJ9Fop5Q
aY9MbESRfZFdo7xoQhv7jXSvzo9c3Axh7bhecj0ldExXyVpkz6Opsu5lGPUFe1yrmYpdgEtJH7Uk
gKahlZF2viM4pJgwEKH/jnCWAO0YZzfoLsG6m+c8R2gUGXjd8k2uZnNfeRntOzXa8msmBeKybHqz
Onj1ND6Vou5gVTaU+vwcUX9Vo5GloZq9/ir1/YbyYBQaKR6O95X8juELGbnWDCEQdQqTjELxYRvK
QYS6BuXToC+ufVkurjLDRvn11Tg1QXaoiFjByAZu3RAuNhrfCHqo2ccGqr+vErOzJfSacbnDE1Bv
Qt3rBhu9cWXqF6ZeCXWpp6nDzLUYrD1Gbkjty7GsH3LTT+T51Gi49/AFB9ZlUONhGtECwwdOOvpv
vE5UcCBTbFxDMVfNtIcthJlJ1lpjFzNGkNdLNTMhmaciWOi+B2HEeZHoh8BIDW+fFc20RL6/ZD/n
FEOsXe0n/R5drHfhotS9Mi0Aw2jBr+qN3srjqvAK7qp0bIKYiQ9lcukL80eaQcWPrEbTiELpqExC
VPfZ9VS5/m4hAtiK2CaKYGc1WT0z6awLkrt9D+ovttWJESof2f6Zrov8WSnTzmKnRo2OS56FKwRb
+IRNTaBaXIIC4oSxkM0rgXYCRkNsk+6Bq17QudvGj95xh1S5/5kH+GdEpjlZHdpiV+lnONDq7a61
nPrBW9vlF+5mebWHvm99sdWStdGQWhweEzFaRdSjBRe70i37uJLdSh6SWCTZJaNXw79dcZiKh760
17va77K3wav86crBBWo4U77eb+R15PRhHtC6hgVdchJD35NxiUGACrMhX3+v0p0eZ1OjkYUynAbh
7DKhMpY1TjX/QCpe+7jqBW5drXENEuWgqR8vva4HSxD6jZixOvDSN63x3oSjHeqUiVFBepPgcw81
d941mNWLcniqca2aVf3kj6wZ5pPhWt/mbfO1sstzusbdVJa/9LzYI+k9dxBkoaq6lY57Q1YaY8ug
in1DxIK17DuYSLpzcPAy97FoxSvEqchu+svFSIpHWeQ30zLi2lW9FaRCIJ2/Xo2vcngqU7HzrR8G
LkrC8M5t/kK/oEpVsE2Ftedk9fZe7pdxbndQ3HrobxhWOvgzcBtEHCbWtzTj5MJ/DO+GRL8dNBjZ
YYal1kNSe9TeQBTzGbOGS5BU/luct4jTMAgt7HVxlyYe1Pa2PeRe/zSMYq+nfBiDkNfJVLHtZrwl
z7u35+oc1zeyGmfxqLrulXrjqdeQHfgqm77peOWf6Yt3IGDxm5s5u7YPrlPTIc+xe7BM8exo8szJ
xyUslflAaN99AdPfKZ/99NpyRBcPhhuQi5inl6wytWum32WbXnhU7wm2qIwj1bPRpORgmuj05mk9
WGt23s+Wz3RyehS9cZhGzQgb2zvvdOs56YvvRldHrcImrhqbA8Fc+4QhD5GB9R5q3pdZM+8MwomL
jOmMLvVHM1cx4bl11PgorwstJje5c0NtNQ9KYviSDWFW+FasjXgcigzlv1al/Iw7kvu+jMb0qrVf
LDyFUq34UajqZ49jRIgz1DVWAFdpUe6CCbOqQNwm1TxElWaQF2dY37CpUhxCNfaX03xhZHUMB+1y
WmnR1iKeTP2nZAHt2mr9mVvfJmb0k7PcTqnziiwbZzw3j1dXP0sHp32Y4L9C4aaMwyrJnHa6L3/a
Rnm2zOMNkABa+9YJMbAELFDdV8wKZcw89K7KuzPpsCoK3AH0dXjjw8dza6nO5VLL3eCxxbVyfhi6
qcX+Tf0oh3IcwlwrmKUaoqNImr0uGmV9PalGv+r0xNtzMPuvGUvHPtcn5xoaxZm/9Gf4v1pnftNd
leirhOdftY4tQyVxu6ss7QYXwJUD22KMms9nCXXMIevLn7S9WbSK7ldhiifc/L5ihzlHff99HCGE
hn3TePo5Rm10W46y9SSqpUyuMPmYX9za0r6ZsEN+CrNKMdIxvGUIdWoQOKF9ATugMtLgPvAbzBcd
WkVqSAqsIMbeq32Yg6wNznt8InFP0JfFi7LeNPrIhWSXh1lf5VZUmmr9UqzCIO4mW/Iab08MPKKO
JJwbD6sCY7e0gGebeNeIezOV/DyUir9IOnP92CrkNCK5kPpBFanNwKLRCEDtjfw2IX3bJmUb5u5m
G6950eBvFKSA3eBtZqb9put4Y+Fi0WM35iMyB6iXRUe52RgTTuKEk2gE/lrtSGch2ouF2Eo4jWuH
iRyw78Qe6ZfSwhnSMr4jfqvvWzi2D7Y7jajF/5hlqbropsioys0rp18nP2473/+ZDUX2Tdljwtq1
ZHvvjXxccVuVPk43fjmxfaExi6bGguM7ggtdqHpue1bPWlcIdgrKxjJTXRHm3kq6iEzKLYcLm3y6
na6Fhz9zuDz4kO1XzkG4wZie7tYS066wLi2tibGERJXkT4OTR4Y9U4Y4s9H9aHocv8Na+O5D4LS1
INHJdVXYcZzMYbNIHFu8sTGWfYYZgB0K1zd+L4ltCT61btwyRqvRhsYTeISvTpZTcIxMVLcThPKF
PbcqxsvWW6GDLcZoPVgVbI8bSMxzGenUaN6OsVR6GRRdbsSWPuGmMGqD85vseF4f3qrpqz36DiZy
+MO+GYFmNDu3VN2LpgxyCZY+3dgJw8L4EYdGbnvtdbRXZl9ce77gaHcLpWHUluIyGUkc8WU0OUQd
RI3XCtZO0PR3K0PMdpfPxvpcFRCiYngXyYvX9vWbo+WmiZVtbXw3kyzgfw56c2sDi1+Xi2WIczGu
grLMwv8uytttsJfVQ1DsKTbH9EK2Ilhif0gDbH16cnbhdlv6FViI8s+APDZHIDfIH8rJEJdaW8lX
EmrHG+i+3DyBgTxl5pBbLA5mSn7YS92vIHpoG0luZTTlSBxVCU5LzG9s3mYQJcbKye4PI+UbXnjI
8O2KpKOwJYr4vBBj/iWda2tEnJGjXfGFC5VuNq3hDY2ZvNO7wuLDttGquZgqvkxlJdGYVNt0F66N
AwOD6BGmImntfykCiDr4/vqixkqmwVzWMqqtQkIAS3hprkcWQJYRO0WS32tpPwQxiBhzW3wCitvE
nYI1XLE2ts6ctRtvOkv4yNy6enqjz8jhs1j4pu+bsZTXhtdmLTarWvbW8H/44mLMIDiDfbONW0bt
QPFC+tQQvUYOM09b3RlJVX9fMXDr8QjSzO/STeQ1NKSBmFECamWoUXj/0Cic73NDrHQGnjD8gyDE
GV+rxAcZo+xsBpxWzIwnOtGK7dU6GF5IUHJl7TUJ4TUMoNb0u2YdHecsbaAv3lkkZTSxN63DD8AZ
nQw9YQWPbjrVd/zZ8WtlSFr5EjrSYxZQ5sZYPqGy8vtW/TbIM35oZdF/VZ1rpLul3/amAtCAJqix
MxSDtKHjNTqg7KzrSMnYp/qSNrtO2lS0Lg62FC9BDuyxLP3SxBMJQ3NYmCvGpyiL8lcjzarXJID+
GtpE9bLlNWXHHMsVt51WVfgDsV5UqDUptlk1UIEXNmJFz2QpMV1hoo9v/rgQ7RWNipYdr9CZ72Wk
DMCKkaaGVqKp4UW1q/5zwqLMi0dH715lY0ssm4jk1iPXHbKLFfNwO5q1SfmxV7AAwlSbZwNPIeEe
hOdcFr0AP+nGIoOiVWuXOl0q8w3Hv650bH/4cI3hB07RNeFb5HtVIUuwv+x1zcFsc9AwfGoTArCj
zpKkRdddMf/w64W936+nhMq2nIcXKlqt3xl2QpWVrg6200HmZHfLUqdPqe72z7JvMg6wVEz2DsSC
NdEWioM7mME7YqUtntqj17OtaDLmLV62KhFciLnB1nbaXIml42TGwZE+ShsFMzSee8+YMNzK/D6e
1iC9y7xF9pgf4fwYjqpcyP0bHXqRPpCjH662pi6hPVj2rhI0I/Hm3Xut24WW7gyjJZSsduskhAmt
f1/Yz8z92HT618Ht1l/mMjZvSZrY/TkR2t61IpWRoMYpTe6XLA/MQ7V06lGjkmijqs9ZYknnNlVc
2JhyHWiiN4TL0otfRjUYLIaszZd46kGfQgvezxs6sLzAcReHzNieETLGfToQx4jMVh2sasSogijP
od/5Lq6SO2BUImQSzU0yDq+6uAcOsPWLhaOr41NO1/7QktYel72d3hJ7JyTxHgnFTZZif7WD3l45
rCvOr1gOaXrndA2Lwe3BRLFNzq08KpZ1IFJKW1dMmTqj+iLU4Pw0dA4ZzqfBpGa2cPLSNGDs2Vzz
9WCvrvxWlIGwdt48imjBsrA9w3q3/AH+6F5bc6luEHOypkpqYhegsZu++1PZXuNyBMgEnfAPHwCz
uX+k1nDEMDLyNmkHYaBQrd9jw2axGjIp8jLCUL24nMU0X9Mcn+BGfBilcBGL/BJU08Yma9n+/X/o
AsYYMEWu6U5pPfNdV/GgSiFPRY5+oCVjt0KmEfaCKDgQtx1Ta0zNyjqgnibqSBy9Ro7qcRL09muN
pDM2s8q4bIrAurVqYG2w9nqnVeLJxFQkwgZTv2ihicVL39Pq2RRVfwfhj4fc//ttxN4R8ore/hhV
nmvp14JyOFo2+ApLhWyPV/lD7RfzicHVH1efdwA2j4HEcOQSPrqJ4A9Z+T9PG4ZEYXZJ2rB9TKrC
ybrzfpMVQuUiJM7K1ihjZyvwJH58e9ezMCEbyvTriqlGmMKYdlCgKf2qT61lN6Arv/CVDt5VADrI
zkye//5g/tCBjn/ulhKJ2Qq0coaw7xfHzCwcTdooI83OxFletExJvaDfz11vng951u2zCj0cGZ36
hcuP31FMDBe5nrwGAguwkvLlAYgqpbGx9Gu/T00rXAW27fitY+w8G+0JUtEnqxlWOavHhcPInGB7
1f95vlSFtWYs8HBsLWh/9XUVvGHqeMqF85OrYGhGKMUWmQqB+WhWpVtojYu8ryKlkvwKYFdtLsen
DH8+UHz5/hkOMe6AI+XxEjZiyH9uhsYjkB5SnsgvzZqEADPYwyfufuJwbTIByYLreq69aO0yNtVG
utftvGHvwhR2GcKV1fbuPKZxORvysOjK8yMkpusloF92UVVef+hn33m03WXCRLxy478vno9fFb8e
ySVUDrgrDPXe//pcmr1f67jrTTm1A+9LA66EHdg7/b8S5LcPmOYPYxId0hP2Mu8v1UyY0Cl0pZA6
pLeXOTHEaSD5nk0XTZR+ygjkk8GYTfoLPJI/bFGCSd5fb0DgNpTGLCMXG8ebgsN5J2273cEr6M6h
5jh7TJT1h8kzG7JzPRlb3tgdmFGLu78/42MCFjcOPQJFCY4skPWPOTO6sYjZA6uOHGNQv7SiTxC3
TPXeBWMDdq/dE/SZj+/UhkvKoBKwh+HpMTt5Jn056xb6p2Do6lvX7usvwh29q8kuixPn0meX2ryH
ODa2V3vMMvG1DFxhApgGxpY29j26itB7M1mo8yDY//05fvygaWh5jGSNYxbEzb1/oXRJs2VxMCGD
QSzld8ImVIRj4O9X+Ww7RdnGCuUIwALleOAuy6nwCyuHOTOrxInqwElefWhmyc4c6xUhVWkZQwTl
f+7vjBVPUML/IIaEFVPYKvbKWaMGbMb2xlzBysMOOcqtufju09gXvUbtL1ZMB1HXvKyj7p4KJ//k
jSD7MqEL8O6hUh49JK3Jc8CLrIH6sDox5h7aTV4b9VViDO7L35/Ux3XNn/fhu1ExoA04NtvAq7cz
Fh8P0WYqx7OsK1finfCnby3mkaXVFCf2qs+u96faYlvnnHOPNvQikSTl0ANGQ7Jg3T6kQ8hIoNvp
gfBvc1x/TnkKbDzb9werw7HBdJ2iC2KQfbSDjMqYPKPnnKrgZtMFmMljYfrttdcZ3qHsS2C1IVWP
i+Gv4KZ1WZ2a7X8kwrkQdeD1OVs9giXPUXFp04Hj6BSIyFW1+JkVRnBZyDoAGm41x47Jhp6wD67m
jiyhutR/dkFqY3vb+Cnu+HyGWeSk6bzshNb4r65R1GR3Jl0P6Ck8RiK+LvGibAQ5OiDANiOCpKuy
H16ewRPAxNpudtK3iX1j3Kn7obO05VeLYoLAz7xc5usyT4CpmdbbQKyY4894oisCe7yApIJ4KBst
hws+q+tMea29G8vJezSGFQIXLDj089ZSm/olte/WoMJYckJl6mCEkB3Sl2EIzN/rlACoF5n92pPI
MYbJUPS/+3rt3wQXGc6gheBfU5foGiPRCfcXyk2DWBjLn9vYpgkOXsdOSViRpnLwf9GlY8ZzPSQt
o/Ep/6rMuv0K+qHuUppCPeaUVy/ZQDBCtMiigSoM5GfuZQ857Gq1Fqo+M7XRLVFwGVmc1I4Koqqy
qy9dXkJDlZ3jFWBbtNxnE+iyhlwvG7QoX0d13jd+8NMmleYhXaCA7RqjXr/OBXx/xPlrbezR7QOI
Yh3aJugixxzAnG4yXHxG3+GCBPNVN+zpmWihUWMQXDBzbEeXBBgPKsMYTjBl8ByeNb8mSqmveB0k
YN0Q9gAnZKnXOY2hjFdFNA5Z/ViCh4H7AVJecXfFb/I1wAHVIkZt1w92/lsbRHsOsb7DvTWds6cC
x0gD6zk/vcxHQr/LpmOc2iU2AxcVtHZHSrBXvRm9t0a5csanv283H7d/LH04QAlwoNQFuXi//bez
mQciJ17EceZ+x2jf3LkT2rG/X+XP9v7+o6dWpIyDJMWFXH/bhf5TzxHdJWBzMNMVS9vFveaW3xee
TxcKBovntOP5Tq2EfcxaMkd1m3fxCPEXhmUjcU/qvMvC7+drRakVNQxSMfbtUx3f5RRqRBc0sRKd
uqBRb+JWk3+8g7QT5fUn+yRdHFsWhQ/ZEcfldZPUjc1XJjbHcufGmoo0rs22u0gtnRGMxdL5+yP7
oFdAlIPeiituxsIm9jPvH9mUSj3zbUo5I9Ye1jPnS7UXh+Rs/V1d4OS9iBOv6JMTmuuxAFDn+Ow7
/tFBIIt6HMwBM+z42/nDr4fz80O4i86mML6fwhMFzsdF9/5SR8cp0zOhdyOXmvvXLXINJPDU3Xzy
ut7dzdHTI7I+T/Ttbi73T3tu5XA4/H68vD9xI5+s6+1O4LYi5sdE0j4SlchJTyHcchkcZZ/nqzZa
7sYz57LazxF0kqiP5wNsk3MG/Wm83mn74OvfV8nHwoRroy+nF+MnfNDMAc10iLvxtrcBIsM5Gf1z
vqVm36nVP3GvH1/a/y5hsUDozo6F700yWFrXqhz9jJm+9pCxKfqDfxU6UIxiWgmDD8cClv+x1JAg
AGa0WFVQJ+bVE+bszsNiF8wzy+wUzfojNflPvCMeIjw+9HbHd7S602wvTptjKeYOFzNsmagbGWe0
UFAqRk96+q0S2hQXKEH2RU32XZybjftPtsGbipW+IoD6D7mO6eaxGzLjO2YGvEgAd0PhrDJM53ZR
vwRdpp9oYT57g4wDWCWAag590/sdBdFYId2ck7TQ8ukcmvJ63szrqZiQD8pWbshgTYJDYF+NguRo
I4Ho45uj15cRZ+E4HLw1tTdySUAS12Jpw05qgfEkVZkadPcEFeWN7j8K0WSPGQbvV8x7VuAFx+th
KlUbMcVhrqbCJpmCfSpb9e+QBp4R6Pc8tj1A6GPbgL5gfAYPaYMBe3DlTd/pyaY98fA3vOjoBEQk
a3p4HbFXANC8f/iDHvTGwliJMf0orhK39u4zrJl2uEwUzx3r04LqMPcnFtcnrxx5Iq+D7oXOxToq
df3W0wiNB+J0ssE5D1qvibHHESfu7bMvaQNryDHGoAYl6dErz42KAZ2FP1xR24UJabYs5ii1MQQK
GbL1AXBEk5m7xEoFqjK5wjH2i2q8DJpF709s/Z9siSYiYrhKmzUP+NH7B00cSm/84TLTLBexbwIi
Q1FdDr7ZZfE/776Ag0gJqSsBNf+AJf+paixIprORGTke2563rzsYhzCjLpn2/TtzG9UJNhXYZHmo
M7EPfn9XSHRHh3qfvcpaadbXEWIWMunmVgPzuS9GOz0316y7L7vVPYdnzpxRq4MTDnx/ms+jRbwB
fzTB7FXgIUe/giRQGDc+/cesSrcPFyi1145cbOjjJDjFmp/97ubM2qVpqR80c8rv+bTsn/OW4gLr
xOAfbRD3UiD9lZV93q1oPw2oJ+2BABxOMDgh84g0idFyUVX5bsSwmESbtniZF+K4//76Pvkk8bSE
CM/cjLPt2FAwMVo0wcbC+pDW8sKcw39kZjmS6esXO0MnahIDhOzEM/xkeaJKNjDv9DngPihgK6mg
HE8cOhhvwNsYSGzvhxYinZ/pJzpdmuqPmw5DFEYPmM6hWzqu7hk9lxnuZVo4t/BrQscYSTjJMvqZ
saigm2FUzkS9t3XIbZC+yyeyhIKdnlrtPeEoAQQBK16CQbvqBlwHKX2FnsS1sRZPROfBSnRUBatz
2Fi9u7aYqv6A7NewIz2RlnORGoH33Syl8b1xV+tNotIRO00tJmk9gafRMTouUuOEiSNisl7g62FI
st8y8kGel1wIyppGWm6Inli7U5kxFZExBNUNelb3i1bW3qUsGwfmdKLPN2WLL3w0+q1xAz08VbE9
mqS0eaptfg3uIGU4C1NCsF48wksSW2uqkNAf92lQjvE6pnPzxYIu3m662GZ50Dy/TvYm29kQe6LV
LtTUMJJkYlBcEOe00K0z8H2o9NS1QxT7VgKDZ+pwIfs/ys6rSW7sPMN/RbX3kJGDy9IFGp0mcxLD
DYrkDJHDQQZ+vR+MZJuN7uo2V1Xa2hpyDoCTvvCGFteT+yJBRGQd6I2auJ0RADSBuXNFdw4YJmpl
4hYhzUh4IHGwHsWwpGY32X3vQPyXeeq58GJDhdEka5P5Gdg+JwM5Ndt1At0znZyWDdKosezKoL6x
wwZ8eW8HhhEgWFrjwOTU/XjXmmOibUapA5yeJqaIXCcN4tfKx47HoyldfTeLDNUMTK6TeI3IaIhv
VZrzWxFhn1SMe43qBsCULXnpVMmhm/l5U65apPWijZTqZLasrhKir152w8rGRLDZTlUAsBBw+4T1
Dt2Cq97J/NErS7t7mT3n/JVEn0x4/RCX+9TwcWPPhg6Jqoy+MD4COg7xcYkXk6jlKPWSxgxvuzYy
izVofhx/hDOq2xpoFhA4JLHtFZBU+z2k0sLc8mo3Vimr5VpPWyxV8yGpDYCLXQdochD4Yg69VABl
0EvsxEc5sd+oFA3JVaWOlboyUmA4eLaNkgeWfDDWttRPX8shQCGwkbs+8iLaQoAHckJGFyVOILQq
XrCgRFSbKkaPAcS93Iwai1j3tRxiZDUCtlHpYq4L2Ux/cqJQYRNFkmMajc+mjHkqcslbKQoaDKUS
dSg3E3RKscYaVYidD6XMBold1/GKLrOYNpnZ69gZ5fgx7yZYWZRraqXUWPkh4HUWYkZzLSy066mT
9MYTcoI3cqX43ZWhlk27khIztdbtR28o99OydCfNCSEyi1ynyFThq7QSYZBMWxwkKxNCqFKUdzaW
z8rWAVcd75LM74G3lBJWPUkVWfl+KjvgvQHbd1zHld0/BVYR6DtuKd1yI5yabwow9Z87LqzvIbSa
ap1wSQLEyhwhewBCS2UtBWar3c8+wBEkXzWAPBEFbxG+2899kRCGWzWOQDd63XNQVnLLYolNyjxr
u9ORBbYr3/+hj2PzWluJagNZ6a13QdwB262rk36dg0296ZWokL/iKhbKriLT2oNR4DtfATL6IHq6
+MEAYPMiaYP6GOKrt8lkXO9nNGmO0KSdTgAtjEa5itus0taJbAZvI2T6F3ARxev5y+lE5EaoDj0K
vi51c3PRATNg2hrZRGYHSt9epYRPd5kkJ2/nR9GOh+F3wyiiHEgeAv3sMK4w7QBGecMwyP2sceTy
ylV6q+2RAvE0L9+IW+dO2UqPyW7YhRuEgTbOttigsrjGbXYNwcTNb8edvQbDcOGePNE2P3yy+cl/
C66q0mqrQOHJcHd3U+8dSbT1O1gW9ynZRB6EngvRwInW1uGAi1JYQcOhj+YBM/fHo7v/ulp/+nT+
ax/f/YcjLMIn3M7BDA6MIFk4hoibAGErEW/OD3JqRmnl4A9EW4f7YPEaSqM19Iq4rbEmF4jbdhwo
mnOJIXfiVciViLOpUOFMpS9eJa6ByYVoAuE/mFZ7A33VjRkP2UNdFoV3/oWOGwbI+8lzR1tGQZ+w
6XAhJEYOrh49F4CzBdCioKKuXXZm8aPHf/Uq6wbIJIgj1M9CqoJ+Z8TBJSeoE7U4OIBwNElvDLS6
PnbRb2sRnCF9srpPV11XxfIjbETUputWUQrwZoYP5UcKwoceoMlXKdTMK6mDgr919ECsS7hapJbB
FF3aICcmmu4gdhsAhSheLCWLitBuEV5PU/BUtf4ygjEBZsU3vMaJVxAHZLr+E0eTUgMR1hGmmYGS
Oq4a9QC5WlnLvhuhPH7BAgVPYUTO8+/np+1EmwXty7mgSAY6Vx0WJxj85NFSOkD1SmLE+Q09D7CZ
da3AHstHcNIgaCMD9LbtW5Urxrp5MwYfC9G8lIwGsHadfBeZHT10XT3N2G91zAkZmxKeuDJN21RN
tAzKrAFpzRJCEltpdtk0bd8WboiGb+KJVpT1hdV4oryBMpNBJxApdtKgpbBmPk1BC1cS2mqS0M5P
mkS7zf26e6uQgn0grC79VZepDv6JGpbMec3pirJgqT9J4WA2ILy0Ya31ji3tDSVpH0OTijLK9+gB
rnIIEvr6/DycSM4tnpKGIqo+Not4cSBQORPt4MzWITNqBjm/6clGLXglrDx5qrsWOx+EuX5OyRR9
C0mVNzCM1EtOv6eeYhbeQUAY0UwunEUloi2R3wnQj6FE0DvSNcE7cKe+m6LXVCP2WiVOOn4bmiLB
ug6p3n6dUYP5Xk958uPC95jX3WESSzpE5kX+qnDxLbVUuhQ9v4SG38qoGvQ4y6ZAE3swrwNVH65i
rbT2ii3kdZJH40MTh8MLkBuYOUoi3Vu573s9FZA17dtxRyaVbBzFN7c0tfXbhk79hdU2H6PLZ0WP
EGwWBy0aCnMK+9vBIyMGRs2MPQQiINi0ws+Q3JG0DRIAwQrt4frCxzlxpjhIrlAocmgMMu2H43Vt
H1uZP2BbSVvoDsBuuRPNOOwuTMEMgFm8lmPNJTdUSABnLpvckwgyJw6idBVFKQ0ff6iRJlACQwK3
OkhTANKxNnPXMht4ZKnc5aNr0IL/GkyyeeEYPf7CeLaxHMAYIhFBt+XwjScrHUbHpi7XtE77JVIK
e12nzfhqTIZ2BUgzejn/7iegTRzYgMoUag+zr+MCHOSguY6XKq2wvLJrf0NqS3eySST5V2z3U7jO
Ksf8aWplrpI4NtWDAWXhl5lkFYwus6VLbGmFfovgQ1/RGNaQ/5hAinKyFjP5CuCO+B6kVfBJn0br
R9Wb8rBuYflerJ4fRwC8BzIos8AaujXLDS38qtCqnDKv1TnSe1qjo8A1rXzCI8T3RJjqtwSdApaD
3nlNbCCQbVu9p6XwW11plLKHSUnHHSJNlIYm37pQ+Dxx3nD1UDFjWlnIqG0dzusYV44ahDQ266QA
nqr5odTdjkUwNNw4lvYrGqX6sW774LWiHAkAvpLUW2esiuFCXHniO6kUX2dUHgpGBDGHD1Krch0P
o0pJe3CMXQPbChJWo19Teb+E5jxxN4HMAzWLDjLaekfoLFWLRsgnyDPWU2xu5MFuEAc30ycDm5In
BVGZ1mX7B1tug9ZNbKW+x8YvuK4Vs9xZedXtwePmd4nTOG4SiWIvSfG0U8i7ktX5XXB8BlMAoyZt
ayCCYJktwscmBJ2AH3CKGVkvf9WGuoFHKDc4ACCkZdVSCKm2K/cgVvVLKsHHVT+GnlEfNrHBbKl6
OB+t7OOvrRUAbKyqGznIUcbZJOA94cANKX7Owo6G+0YOoms/nhr675ZwfnRx1784clfL6w40tQ2b
La9v8ijMc2+qM8tE/X8EfIHntaJduASOD2XgbTi/gJqSDdS5FkeUVXfTFHJSrrTETm+oYgSeqWAW
8edTYpugFqkOI6qw7Lw5ghS97eAl2UHRPaHqD/eWi+ltIGp5aGoxkAz7dePmhOMXBHqOFVAAnxFL
0ediLXBILLNQAO+phDnHyqdLtDMQArquTVxdGnhYv4AWxuvBKfxhAx15vE8dwHBu7GviBQqDuY2y
2v8kEuysL+zcU49F3x1PO8RP2cHLzCNQnYruXJGuSpzOdS+D/vNUTNRXrMTRgG6r8Q+9MiD9ZCqH
WJUrz22Ci9UaeSZr74ushI0X1Jew8ScOFOr/yEGi6wcweRn3SwPYSiysUQKJ2+kpo/6ypk5o7BOb
Ptv5NXFiKJJIuhso5SCuvmxa4ealIc3i16vCQYSiQrLBU6MouS168xLewZoP5MOYYIbY4Xv7cSAA
MT7cl6Hf1r4I9Qb/DVy976EJZmuHVmK8D5WgvIMN3qKBGZYQt6SiAfNRmT4E0trRPidxRX2myKbw
WQAgVNwIh6QHzS4C4FUWP/R0S5rZf/EkriwrHj9PqobgtUOsY8DLyWTrzu4azdw0QFO+gWdVPqOy
Un9OoWe+KpLyU3VK+RXKnfytMusrOnzpZupE0q0np4sQL8knxEL8RPSu1NcVjlCxVcsbP2q0T7VT
ywZwLhksUSNY/26jRVCP4B8hsyKloLVXUtnRmesw7+rcoXT8d6WHILlNUjzvNyEYndZFZB+tmyLP
nNQNeiQ3qKthn7IarcR4d4C/vkZ+pQp4TcHwozf5em7cD80AZrSbPuP+iAqCkkHRcgs5kggXGlMA
9eu14ReGv0q11YG0jBBLzfRZC0zzUhZ/fOzSJUN3aJYxnc+XxYkP2x16lk4xlM/p78mddU+vnH5T
Joa6Q7ckgNI41BfOtI+22GJRkbjT4JlV2+bW5OGiSvqhneqKMMQZYdMZwL9uDFjyD7gPYwpcDpbp
1RA5AeFJ3a6nt+XRy2y3qZapnyrZmTaAxvR9AEeLdE4Wzk2OfOqFCPQDqrx4yNmpgcbwjAEgNFw8
ZNnLeNbNWDsjLhSPWh8GKjZL/b3ty5LcWOhGsw4HWXscocI8j3YRqQA0sSmCcDYYlYv6zoCiH7vA
cQtHQDXWnWmOBmu5z90WlwICMah6t5rSxRaI+UqSPMVAygI9aZuYEmZ+NKx10UbODnJa8GjFSf4G
B3SMVnbkaG/RRK7mTthF31ej6f+sm7xtN4FjjvcouIgrbsJQJ4/SpPcG7xvn0q097/7FN5pLlLPS
3xw2LMM5zfAzqaXVsLKQK1hbspN4lGvjdQ6w41sUWN0daGEbSCaNGY3Q/b4gxrxJO3PYThku8YlS
0D45fzqeWNJ014CfzxpRIIMXISaAxsD2TVHjwCO1nkB0740ykOJVWeC7Mc02ulrhJbzu0ZGMFRla
h2DokLIjkVhkhH4dwUVBhwRnQSnb+1ZcX8HTI5opseE5/37H4SRj2SqafTKoBUodi4XJDUtbxVBo
1ufoSK39QRJvNC6U58gP42+S3hJPGgHC8PRY+ydQs/hMUK42bkN1Ut4qVfllVi0KhKM2PRvCGt8R
j2w+xbOD6YUnPQqRwFUAhDKwoEUky/x4k9/zZMVqrLrEEEeTsBHYTkEjelwt8NrY6IoYo1slhlDi
lUqZo2hQTX6P4MHQ0+a025BSKVKO06qgwj+6bRy1xX3WldqFlORD6vBgDfOQdO/p3zsmxZglqSVn
YzB7GqTnUU++D5Srfo1GBj7XyVT/s2VMiPJagzn+DMo4fu0mGcEjqNwEOznoeX0VKND2VlhvCyCx
Sp8Fe7krYUD0LcKJe3QoieSdjxSygQ2y5f3QLgn0EtQwCjNJ56GDZJdrVU9pINkS6MWtoxWTfiFc
PS6kW7jiUKudJebg+C5JZbrV5FafAKOpu0zfd7FC30UT+sYOrY56S2p7CAJ265ZC0SpsqV060Gjh
39FsvrAsjmKK+UlmNU2sR4gtlySuhktUS+G9Mkz21aYZ6qpGvQ1V6SqIAmWrdsMGrMreGtHDFFNG
Wy29dHJ9nN6LWecZcFBEelXn34v8z+f4LGprfga17u/6AMQgwsiq+dUMdNt36yBTVsBHCCIsmYZT
gERMLys4pIB6eJjhJV4d5tO+z31rVwehfOvo9CH9Vg5vqt5oN1HuY3daDMM2xU8VYS5KezTUZGj8
Sbo2C73asLuDdSYqSPV1IzZ2jh5CITfIlRe2em1XVfN6/sMfH1IqkEiki0h6gfjLi4wljhGorB2D
wKZ2/OdJHrp1U7TWBm1Z8fjnQ/FhZ14hoEQQMoeXJ0o2SdVEsOlavafhnJrDpmzggQNhLy6UrT7Q
UodTSQIG/JEtjBECs3k4VmNJYyBEzF2aT+jiin4kZoPCklKH8JQkRA0W+3Lq7cgtuR15jgeBe8Cc
h7JOr8yCYdIwurIl5JiL2/wml2m7n7Cv9bq+EJ9VDax/ZDOddqDoD1mYSfcUv5WHAF9QpLOjcqdj
TbcZkqxNkWLIcZs1R7HPcRO5EWNRXsKPHJXpaLygnKrxaUEj0/g4fF9lLEcLJf9slVij+S6HeZp7
qC9JD4kPnmTDXd1J23SoWxjHFNGiHQkyspUB/WEkpIYgeCMwEfqKb6rshqYNQhendaP0hl6Xd6Vi
wzIQvRVmCJCkxqva4AJ8fnUcXdG8AX5A3GFsPyoiiyuakLCaMJRE2Cfuojul9Yf7srX6vTOpCVhL
hyLJFF06dk4OSu2UDTDzS5aCxPhwNJGOsRK40r55II3LkRNERAztP/PLlAzTs97Y5QV47nGPilcl
zgXyBscKGdFFXSMq0D2kzgfpUEuKHfYHyq6siOldECvOlZ/oxQq73oIEQ0KHcJz1bHo5ROCiVSrI
C7F0qeR/fCernL4EbZy7MOeW14CmI0DZp+h7GhFjCVr92xk0emFTnghScCb9eG1ummNvKSOIytzR
UeEYEPZ/QlI0i13Zj23Ti+l3XY1hD2QhG+qx24TFFKJD24U96J1WDC8EFHW+Ru+mDddSWwKQmQJ7
9F3KiYihko2CqAjDkoLL+WV5arJmJoHpQIYwef7FuqTWkCR0LsGIj5V9U0dZ8DKqIl1B5gz3jVMb
np9k+l2BsNrDqAOaREdmuDGrrt4gNTV+Pf84J45ryj6U/SlSftgfHe7zdor6HiG3bKVEbfzVjDOE
wQPT/yYHDiHV+bGOC7NUsLgNmSn6Z3QB5kj/t1BtREqAvcGhEjj+sA4j8wpu3YZqNYb2fp1TG46+
siyRdrJRkMjS7YXx50NrcYirJlB5nWNt9uFbfHotTYCHIj6zEmOcPcWGCNc6KjRAv7kVyynuP480
t+9xgGnXSl3q2ynKK0SyMvW57o3xQlB4YpOQO4DA4P/YJssKi1R1Qsm1MCdBAZWDabmxM1BXv7RJ
5o+6fOm5fqMQgQAiXUpgW/oUqmHn0Csm5cXwyK4f1VGtvihOQPNRkZrM2sjYN1supQNM13u5Dt1a
S1L+mM5lluRyEFNQzlKxPj8fJz4A9zamOzY9YmL4xXSErS2Do2U6AoPiYoP46rWZCGN/fpQTK5wx
+L4IEIAOXrKF4eeMlh5h4jPaKD9NXYQVXhoDxkYU4cLePvVCgHbIzHR8A0AHH65vu3DoEDsce/gk
ONdk4MBabch1T+ff6NQwNkwMh9IGZMrld8N/AtW2Bj5SMYGTtWvduUaZ5pLX1onvRvGTQjmLZobK
zlfdb5u1CAvVbiJKnLES5CjAyfVak/RMANGdlAtb4RjxA56QDJ+7goEAeiwi5cpA8Cekfw7aqSc9
kFBbzSolv88zZEzTQkEZcNImz84L61bV8FJMilxa+YHu3NNRlLxW7giHK6f5NAD8ulSBOPEpQLjz
gHSxad0trzOlBLMATytHC7TyW5eelfyuToH5Y0Zo2LejT8y4j6Eu35WxphfrJs27R34T/U2LBecj
4CRntWtbA8opmsqN5VYAkC9hVU6sC4jKMyId7MUsKr6YsSCiZgjscEXNotq3Klz8Sbt0tR9Xxmkw
2aR3iFFTsudXHY6Cl4sDRLStsOmqkPbvBoRxy6n1VBwCQdVGkWch5XUXF3V4V6CVm3ponIdfkcr9
PCmS5pnUsC+dcfPGWpxxmEtqszCBSSCxNPjJu6ICzaqjm1RY/adSb2YJOpH8QsN52uj92O4AEa2l
OHvHHKFb64NTbnvKQhcOtGMiHdwDst95lYAdPUrz5QYz80GRKS/2MDtpJv1yelFskatK17S34oeK
6vBjHkwNqrxok8bdOIKJ798SW/2k9mj02FWn/6pkgcYI2Ji1KYppPzQhUimlZV24D+eZOvxq0L5B
EFHm539s8cOZROrWMcqcSZQkYLBNXdi36Kk616k24IMEt2wrpb19oeFzYlCE99np0CbwWNEXi3Qq
8642WpSXan/i0EcG6xY1nmYrhmJcCV/KvYIO4er8iXlcDMaUlwWCvQ3bF8rrIkLuQjNR9bYWq6HK
6q8hi+ipACT3xS57/Q61R2TRUIBzvptmiMAs1RZVWeUGwlewk/301Qyb8EeNwssdKAJ1xpxZ49dW
zc3PF57zxNeZ0SmgbsDrECTNP//t0BXAIERslGKld2CfOeix9UsVffpiq1WQcWep2Y9Sj8cHRQqG
zyNCdDP1XM9szy8bYx0B1Vd3RZFl8boier2q/Dh5R5ExQ98oHhB2Pv+882dbrCBWO4geQkfqW8vH
tYpRYL7O40apVnmxDCE6hc61kcJMe+nzWvuGxz1q0iFItPMjHx/J6HGYCrwqCE54QS4+VAqFbCZF
zj0FuSeEDMK7oKHK0YKqvXCrnxoKKZe5EUYiDFnvcE5Q96YuqFHF6aC5rxFSdNzSjjt3RN/2wlud
mH4uGSRWiFJnpMiiZxFidBhIMj0Lq0AeFPB6Yf+YNDW4khx5RAkYJWyw4FolX3LFOPGObIuZAUfg
Qg118TmR9EoRPJQRblEqsQ7qzvFyPU9cR++CC/HYMTjQAgQGGAUYHcBOQqXD72nnMQgfxLtXGKHm
9qoEkf2eVxD1Zs9TFG6TQSOBVuEnOpvB8o1+bXE2TbsyNVHUlySEMF0iOmxnYRRJ6NtmdCnNzA6D
Fap4lboPhilHbjtoxdoJVOF7Evqp30ozziu3A1rv4JJA9H3hjDkxd7SKZ9727LXGejl8rVI4oCgy
v1wlgxG+EpG210AQnBsDM8JH0CWyl01x/On8Nji+8gmXwPqS9JPTgJU9HNQOqOzh14KEiyj8dUk1
0tXiXv7z8Ixh6AgAKYYEhuTQ4TCD0vZQ6xxY29GoQmEYzU/mMMFOh6xCN5Im7R5xTViGeimuStkQ
LNgYK+G5CIyiJBJFhFbuGNX+VulVStDnv8K8LQ6PIR1IFYUqYC+znsFih9qpTvpSylB78Df4ZqYh
hASkibzRRNfVbVIz3J4f8ES8Co1WnhXkyImY8UWVU8KBY8TloFqpoS13KEObjoeng+Eg2aNMzioO
ewgGIe6ysqsHmrVplVZMaOmJNEVh1LcCN69T61soZ8l95NctgpVteqEUeyJUY5nNQHBkHmYdgcV3
4dgPukbCVjUrhLZGZc7cqDLYihjFkW9Ey2EMtbaysXzWxZWRDv2mqrFgRGQ+eAToal7Tmr4EgjsW
g6NfxkwxS0R6pL+LoyaTcgX9YRXhHsx9SviTtvUzKcP4a2iU03uR0BDeOJRo/HVSQkJZd0XbPlG4
yoqN79s4KKS0UlCPQLfys1Q12huQ91r37HpS5NUwgSVWaED8vDDhxxEmcSV1A9YZfm1AFQ53QC8A
ucmVLCGY0uE20tUpTabRGPaqGJM1cF8dWmM4bJTK7O+EYzWG18ml9oYksrk5/yzHZ/V8boIn+4gQ
aNAdPkqJJC8xOGKUdVB+h+SrXDut9rMfRHOhrnh8uDDQLHlB8ZTemj3//LdgRAqtKMM2lIGq3l8p
ShLT9aVvcf51To0CwolVijLP3AM/HKVW/TgUDclQUocsii6310OB/vP5UY4/Gsx0mgXwDll73OSH
o6hdgSaEqSSrKCyq1QyY3KCEGVzVqvF2fqTj96E/YGocDrNtOVHR4UiCvHmWnscaNsnza0c3qOnj
hLA+P8qJEwhAtU4dcY6CCGsXJ3+DHZWmCB8+bp84t1E59O8BQBGvqpFt6lman4O0iV04ubgmt1O3
SpW281BfFasgr+h4oq5znQYRuvBJa12444+/NqAuhUgWDRMUX5ZNIPoKiu+nKeRTXbz5SaoigFlr
j7GdNN8ufIfjjYkGxqx+R6MP7PJyY2qo/3CEJJKLNGHD9puUxI0Vtb4C/Bmv+3jAnV7iTluBhlU9
3wzr5xaYziuhs/rHKgt0+iCfAzpR0MkDN3Y49XFOYtjTKOK6i/C5k6dhb6pBcinbPe7NEB06pOFA
+2c/5cVaDqR2BG+EEGOuVsmLQxDgRjb9GaSXAbHockyFAsn8pOnaN43s0kMGo/tx/rsfzzDIaMg3
dMLoa6Pwc/iq0JjhO3JlwXcwo004kixS3GjR6BeXvuqJa4x3JCPiJoN2waCHY+Hgx5mb4WFohwV2
QEaRztX6KG2U664wcsR6Q8P4lRaTFblzEHM7jlzPK1/WAU/pONPi1yV3tEOm2o6tC2HfqafjM8xR
8wdSfznp+aj5vVJnGVWXlvCrQ5Fxq8L9fW5AWz4j615dxXInR6tAg71kp1GwRaf70c5tKCQjicQ+
0BAtuPBYx6cQGGAw9jQYCInYGYffDOOJNJSaJMN+pU3BtunZ3kSO+0+vIjDWwJpBsvP/84I4HEUZ
4kamvZWv6EtJP8o0Kq5ppU+0+w35QhHu6IUYauZEzoc4JfPlC6F/pZe5DSDF6bHk62It2JK1/3EF
l+YEOFhzlpFA8XEp9ZT7ElaFPWLuMBTKHYgrtLsr2/LOb555cxzEq8Trs7ILi4YdfFT4jlJrGny0
b1epnQ8vIom0Fw1NsldLq+U9OGjTDUy52g3Is6NxORV/Pmu6ZoLD4+z4yDYPZy3yO6fITXIswCpz
sdXJt6XdYhBTYOR0/k2PkiLAIGSyTNtsjUnkdDgUFYMslGp0OFS1QLgqc3NVwaLqKiRS1ppLiqgA
k46/LMkXxET+IURagoHsnkPeFniCkJvjG9G3iO6tqKbJQFBytXdWRjLgITFkWnBvthkmdiPo7u9p
RYXMtQtNf4sCQIHb0Aj671Ojjdf0kNutUJF6XWWKqYKdz3KumKA0Rsj/9L8nIDrO1HAYp4A6p0Bp
H4E+mA0MEiEbT1hKtLoL+QCgFnVR3LdCZayeQ19tjJUe9IhO+E2P0p1V9WN2pVsqOM2cA28FGxs1
NjmQMGJu+k6Bx9zoSeSFZqHe1ZLjx2iBdPV1i14SEvh5aL9n4djtzHJIJcyO4gkxfHClkKU7s7qb
dZ1iVA17DBedqtXCFZ186XtsRf21E+KIAxE+0lgPQYBldttb0rcClcTPgeWrNLGr8Utr1dpbEBfS
t1KOjBxJHyMs3FZNLIdzt5XucMiV8FfX+xLFQCIScdPNajde2TUofBLPIMmXyBMyPmBdYmk/yWG0
HXQEeLZZYIaTK9QSDUi7KCH74yEne1KtOt8y/AZ4QchiX0pMb3VXbmXMrKQRFtd9E+ocCgo6iYDx
sgFbpDYdTXPdGgKvqTSe0HFGuZZpGnBKjzd0U8uvXVZkKqLn9YRMVxMPz00qVN2zEBV4wYchy73W
aTAsAX1bWW4BFl14kF5oORjKiHhRDW27dPuxbF8n7A2fUUOnuxyXosk3KaskAAhYDsXawUOxuJpK
pItQ6c0z+gEt+rJ4FFBc9zqUtzuXVWYaHrrKdKdwEcLlashLhOVIHtXBM2e6mpdYU/oWT/XAJkLX
XnWDwVa+agqQEzdwDFyGgFC1r62TTTLagh1RHaXfxMbIrC/egEe0w5Mjt+I10Q0dTB8wKFYIWd8N
BXpZWTVKDao6ImAJQURp3YPcILm4ykOrmsnyNkIc2RiWs+V5gogE+yl0A7+3XlD4iIuVFjr2XTlV
3Y3G1+TXWcFsKqd1+rSe4DjiiSumHih5OpsUsBCtGWuXYGhWFFhrUJflyDt/8BwfsVxMijJH4XPp
bnkz6YAApjYl2FUEhJgVfdxw4wATvBFRpH+aBmN86dMSoRLcBt2MysqFCPhDo29xxnO4moCTCHbn
9Obw5KuRenLKjnJdhqIFdDYn99i32V6YvQ0OYzI9NYm7LWK/2kqzcQ2DvEzxxgaapQBRcYnjozVH
VPd4/sOcuEcpgWrwH/+lF74IDAAyTXTpdWTX5dK+L/J0eKpr2bnw+Y+jIu5qcgDKRjOxBGDm4etT
iFEzOYyzldTT+uinja87mCLLz0ZgbKzceAVLdBPbE6qQmL6OOrAMEcj3VdZdqF0dBapgq6GOAwUH
ea4QNB8+iKKWdtOrsJh8bfR/OJhCeHkx1dfCxN/oTz8tW4H+Aq4CBOjUhQ6H6nXRp8Sfs3NBaW1L
LfV/lbX1x9YFtPfm5hI1VAgqrK7DUXRnNKyajhLOmU2y6fVAf46iOriQ+5/4bEBrZg03ixIX3cTF
KOZAjltSn6n8LsGro5o22JvNqqfWhQzueEEC0po7dyB5TuBhKo0OuYUx98qw2RRJZI0bvwSSe35u
jmE3zAi2mDQHURec4faHL9QadVjHEf7tDhokuCXl1G1Wk5xM9rr1c790CzG0AmEWfAlcKR77z0Iz
+2I1GH08C82Ldt9qbdpd2Cgn3p5dAh6Qig7n1LKDUoci1auuR2Kkys01pER7nSgo/1x4++O4iFuH
qIjqKEXSo0Wj0jyM1GI2f+ojLA2GMHlCVwaqfVOKDY1c445iofNJGTRsuHMDipwqNSHeE6XxYClp
/MK3wT2Ner3zrKWO6VJo7//8UyDsTl/QmfVICPcPZ8ifhriKE5pJToDViSw3ROEObJnzn+LEB+e3
f5RuiUtJkg5HSVRRY85J5dZKFSzlnLa/k9NUubDcTmwfIEa4KvHPXHxdbFKjTcyuj5VyNrypUMcB
a2dkkdilvp5fmtujCsjM0Z8nF+AEQMcjHwC/KLjPBdmE1ckPIc4xr/HkjC9tZIQ7FU/3h7ZVkk+B
H0RYWKjmZ71LjGfRkS2f/7Qfqe7hnceTUPUCFzC7tyxnMCxR/fYj8Hgm2mLR1ehP8pcwaZsf5CIR
qC8487Xbiz63r1EF016VXsThVWdGY7rK7EZ/8unUvChJgQFgnrSym6pFux8bawjXKWqdPxFkBVOq
UuS9Tp2xrDfT1MtvSdNji0rcSlU9LrPsl+33leoVQUFBMdIn8+X8ex5PLo0WwI10GpSZxr1YQk1s
DqUC2HCF1GzscbXr6BbH6hcFxsiFoY7zJ3jpaKGSPIFeQoHkcLUalJChtDQMpWmRelXJ6mS7ZVzo
d7ZG42xn8S+w4b0hLnmKnBgZpgmNVao81A+WAGCzEiPyQJgLDWrfvOYx4teYa9QbzRLaNzVMho3u
i+T1/Jc9PqYon+HowDxyXskfrcPfKs7IYdesIARR7akGOOr3hvEZRS/jtvajiVAiuURGPpbJm6Vm
0f+kgEHXk2k9/MAJOY+c6jApkkQRT5k9YZKswPPUNiKwW20/BlpQ4dOmSY+h6kAZtJMyfbKcvMWS
rEnDh6j3yXaKUkLVSwFH+pQg6+1pmInWgA1Qkt3T+RE/izqvHkNuF9qARhh9xbHJQfYTN66HGvoz
Po85jSTssKTW1VopTtdlUCTJzeAnpuRiByngbrVlBSXMljLFM3XANB5pmP5LssY638X4Qesu0S4a
sqLCqDSakvFLJVVWOEMb/XY3BIQJbk6y3v7paQemgm0/F05md6hlsFcZmJJiYIg32VTXNxT6W+gK
GCjrMBW88yvkCHFAycKe0apMGvoDzny8/7ZCAqhWthx1LTVtK71NVIhhs0ZXtcObROzIuAMoFJZ6
5xcJ6oDnxz66Ohib05zogXoffevFWoHvJQUwKpFPgRF2BQIBDp7qaP/KHP7j5/CfwXvx8K/zsv7n
f/HfPwuMa6IgbBb/+c/b6CeuoMWv5r/mv/a/f+zwL/3zvnzPn5rq/b25/V4u/+TBX+T3/3t873vz
/eA/KBpEzfipfa/Gx/e6TZuPQXjS+U/+f3/4t/eP3/I8lu//+AtzmbyZf1uAS89f//7R/u0ff31g
nf/j99//7x/efc/4ey9J9T3K34/+xvv3uvnHX7r8d5VYlClHC4Wi0nwU9u/zT1T178TDULRxKid9
Jbb76285JYHwH38Z6t/5CWkgADx++BHG1kU7/0jX/64hTDRT3gm/ZmnTv/7nyQ7m6P/m7G95mz0U
Ud7U/G2W3W83n2yQIXIHY2FJi9CiAHW4LLOw5QJoKwSjE9UhqYx11kdd/dkC/NcoOmhtDkkAVEs9
CRwh7AyFnN6TfDQsXBlTXbgV2fjjv8k7syU7jW1dv8p5ARz0zS0wu+pVfemGKJVK9JBAkgk8/f6m
ltfethzbK3x5zvGFQ2GrijmBzBzjH3/z9+/5L2uMy5Bd5FD3Q2fgnPt1uC29llPHLxRUPXKqh8Ls
EybJBhy6oLwIcAN8wgBhw4DTwuT37y/961jr57XhTOKrSwXIIOX82f6wvtuMuYbZ9IrTG9bRt2bo
w62MJRapBNaqrt12cmXYdahs5tUpRtf5s7RG662zW4geRTuRDmzMDqdVjkch0ie4Mt0NrjfFP90O
+KhQfeHgchHOSJL//vxRXWLAax/iaWoVjrxH9ljlJ99cm/8kHvzlJOY6IOxQghh8ePALf60BKgLQ
tPa3JZVNLae4cOzFu7VlO+jrEDX+OMdiVlv1ipU+6aP/4YH85cVmooU0PwAsOHcQP4WNf3geswTP
GZyKrErk8emG+emlM8jxP9Sw51v1p+XDXIcCh8cOK/Bc///5Vg4wejO2UyutELW+KR8bL+U54tkr
t9e/f8F+qTDOGwfsQ6aFNuIcaqtfHpq3RgI7MeyIy8FCN9352OcQvBOkCJKMy6bG0vif30Fk6AD+
HFmwMX7t8Mp5dmfbr5wUwDg8FvQFyeL3xj8D2n9uiOBwZ3dmRs4U4H++gxjluaNbcRXHFNl95ef1
viEeIK2W0jnZ5vDs9Gtz9/f38i8vJpvwH6/566ZHns3qkm+cArlnsd1mG0q44UO0+H3KEMVlmAfB
fxgD/fWaZ6EKTDUq0/MA5ZczGIeDUU6VsrmmkV0oXFruLGdbLmqjd5vYqzQ546qhKNv9/Xf963tz
DifAeIPCFNn3r3siNkFGWA3STodlaO6VNxbvzZZBfUY+Mcdk79T/gSf7lyXBDsg/UCJoI22GUn9+
oH0dItkdPC+1EIzdwr0aCLI2McpNhxDo/O+/3RmQ/PMStF3QMdY3BQ7NMfPCX26s1Q9iDbC1SCc/
a9RhBjXtLkRFjs5LJQkxOuR8yWyfE7XaMd9sfOxvs/XsisqY+uhBG7Tel2ZhEBjnda3Giwm1b36x
jsFq7AUAOpnWmOKBbi+iw3e4qSDKW6OX+Tvo2506sK1ZOl6DidT3eWa0Rwgu6Ghsh3M5kkW0tuIW
UHRzL1cVWN0FamfHeQm3JRhS8g3wPXJOUVNE1s4hX51zC5q1fayKaKH/LIcFa9xw1f2V7v0Ba1tz
jjBz9TPjA6dibaYl2NBr32Glf8J+Bmpy5BUBNtdqVl2SyR7TuJywIytdsVTOYjVGgLcNsXBx1grG
E7hbzfV1ZUbzBIrr5PYhB+y+00Okwfghkqk7o9YFfYUdiFex1iDwpOJ4Yr/IwQ2pmg0bxudohsS+
gK/fhjSFztHPzek5Y/YaJCh567GIg06s+Qe7o4uNsbBze2WSk00Dt1YQPa4nEswD90mai0t8Yr/C
mLKJZt8YY2RE/JzjX/Jko4R7xlGiwxCqqW0rXvoGV5TcDprxcoOcfLSXeTZ2bh1khPE6bvYlElKb
B2io0VdctOQMYraqwb80tR5xcXQbRhIPmuPC+uIOXjUd2nVt7cM2uFLgjbL1fb4zInr1I8RO8nqL
RSnjSmMxVEHqhBH2GPSE98VEBDhoJbCn1bteSt/YOVbVzIj2pV/f2RZ6mpMapMv40mz4M9m9bsW8
Kg+WXVh11ktVEVWfZrj3Xk4Tz72Arm2I6YpQ2egxX2VvxTn9EMI6oYbnEOsUEz9nWUYwazO3vvFE
JdY9WqLslLkcgHGEl1iT9lL4D+OYFQv5IPXQX7KvU2y0IsJRuxsnm1CxsfPeMUajYBrCEB5OLejS
Xwcp3c+sK8oVtHtTxFIR80pyQGsOMGSqZXjGgMZ4tO1hqfeOY2BJ1jcZLFfcGOFFMcsn17fNazzQ
z6/ND978HnPgXigjdqYse65nNYh48WdyuW1/KUW6CZtlUQL5XPSbpwuYsVJ86WakPKgdG3TGBovI
YVnBHTsEXZ+/9E038ktqA1ZgPtnOlMAzGb45OWrmm7LqFZFstr+iEAvrlZniDLkTokkR6ETrzPoe
GfNIAqkI14XXCyw24Tryg9hODHLCoOEwmlzNYpiNce3TVjuEKPPs6vVYFriD7ycHcfp+dULBmNa1
t/lWUFhh/lw0wt2ZK+vmkUyWPL/nEKzK/eyrYoaR6gw3K9ngCIxL2b7NuTZfDTVUt+DonnsgT5CM
7Lwi5/c0mo3GJzvCKOIJSbmJ8bgw35itrvnubPf00E2wu7/WNsP4PRJQDzt2rNLG6KuTY6Z/x3ge
cCJWxIzxe1qznloFgxId4WFQbotBlqnHF8ttx+nOCeZxuixhXT0oJ/eKk9mPNjHjs8wKkGcT9hFy
/LWx85NjN+aS1B12FFeiocrbj/Y62XdDXgbTPWmQNsqWUI741LQbPlix15X1+L0CslgejaGsuiNr
s2t2GiJk+Jn7W5ntMX2fq8SeM+yuZ8TnBfCJ3oykJy28uw8iw9+tJD4SV+R3cknGIG+ROwbm1zI0
GBGull/zmb2p/oIROgnSVibqe4po87nYXPzKh1B4KS5KY5WauhkuAAXNt761lk+fAeyPjirAOXjj
UNyKJSzFHQqo4VtldOKr1zv6i80onIFtPoRP5iy9Z3OUnhUHQW7uyKFjYgcIHt5XTWR8F1G/vU7a
6Qeky3ZQ7VA6TMEFpmDDwWLzVGlgUkDGo+khcwCvQfO7VsDcjmjEDYpn3Kw3kuCTcKq02o/r1C8M
34qIcOwymriFcAYIBAgzcVVHxfgY1IAXsRrYGeNo2dxdbhbajw3Pa5+1qdlWm0Bu2UG2JMulIVHn
uAg1av7UUTlZCdZhxnM+1PZdZ8wGvhP2jMwfKyL7k3AUr9vbZ7+Yi2q11TEEE80JPexZ7ST9Ncee
8KoRjyTpv+uaONDYLpb5dbKwvI1b16hw6a7W5WZ2xfaF7HIDP98iPztIeD5gp8gdc9th1lZayO1B
T3ncVf/ZNl717tQVkgK+cEXMEV5aU9p4LixWtdmjeSBb3sn3vVGFXxyrGcZHbcooJ3PBUe/nR/vR
UKdQYEkNo9kx+Kax5Ze6PKxePV/rwFzCRDaLe2hV58hdX035HVkNHD5Vtxavq8f3T8OwQnPNKWwW
ib2Mg53i4ODoJM+6+m4jgXxM5STX8Khag005i9yBEzwQa5XKrTS+jV2m8Twx+rO9QqELf1evTvdV
2kEW3axLU2PFAwegezRXRaxFG6nmutN4Ne+KDveTzqyc7MjwrPwsGl9gw2kEU544nSc+SJYj4bme
KyM6TNzRH2SWjkZKQEWt2Vk7lyfq4Fzi+TLPDpgF8vuEvd5mofYW8tujzY8jrJQ9dMt+82Iv0BH3
XRZ5KvUw8q/jEFPZLakkJXNMxLlX7C1PwwkxLE2GQBD15d0yClgZTGCsdyLuyBqwzNJcYq+ufR3b
mxG+N02XvWLfEdrEBvaglpm7OE+btoyVJ2u5aBPl3L8bRuc3KQmYJCKD+CtSCM+2+rE/TsvX0MbL
bj9G5XifV8FWpPQuYgbXjHp96HQ4kbN3dhRKoQ1gEoW1nLmHhkF8ACtkuPAnp113o1U0fexS8nwr
2RTvQw7nLm3dDK6KCrU/7ceuLqZYUn1J8v1Ctk2r6MngKMMxcPaTu5nypAwZkD4a1u5bE6rJSet5
yxZ4zXY17zC/YTKcbQo5Mh/QZIhe29ORYPrxcQ2LyjxlXTOHyQJgsKRRuQkTi5WhM9KSLFgME6Us
7gPqUoPM9VrUANnjSvjMXIqdMwIx7rfGU9+qUNWUrETpyMTwKx9ViYxAoLPSx1DBLc5hoWs7K8qq
sc5vKvjh+gidpWrIdHYdkr1dYZ3KDoXD+cJFmRRZt7w1hetjjdFi63bUfiDv0ap28gI2GISHCHHA
s1AORVm4uGdahV04t4OYO/dgaj/3j4HTVnLnVFhkIK+Yyhe9Zep9tDED2nVWCSPNVWXwg+AM4SPW
zooiId/F/qG8Lnrwyb+4MDWClxR33fFZOWb9LO3cEewmGe9zsbXW4Ww1YCZ9RCYUX9/3ReLO6/is
B5DVZAlm8W1BA/yAh5x6mkaxhdTjAq/QXvKlR1FCqa29cMSiX0PmSVdIpulGBjdHcu13XwjzqaZk
cAg/wQDCGl6mGsei2FvM7qI3fEa9xWyZZ1BHBM/kigrCd9Y8HHcN+gm9s1vFJ6Lbozb1gDfMxJ/s
gWyPEWSKlRZZfRp0vp5xOQqDSxuyBdbfvuVcb7Xh4QYDMTiItwWns0QFtMIxcgeiLqQ0J52EHknC
zKdWpXZ4OPsPXbC49UFYXnfthdn2OlLhVTtnaSkTzYmU08QuK5fki23Qp0AW3Uu2ZgYVEVK7Gx7n
gGNvFcLosoPC/uLLaf1abB3ug51q2gepKvPBxsT8iROolYmjZfapShj7cV6u8x1uCNB+hrAeiVlo
1/AmhM20wNJa4ClvQwlle2h6clFJU/pQEINuXIg29Bw8WFJ0tnKadmrBY3xHTq03UysWIbsW+Rkn
EZaSBsDr4VUJ33AGOqzFfsHAyxvi2Rt7BMlbxc1X8IxOXuWzdDIK1i8bO+TIK6H6ah9FZfawujOH
SLM0OfQl1x52JeOOHxb/uUygtw3fcDlQKvYLZ7yFz0ZLsGCvGMbwb3TFfY/Eg2WjDQz6zGWyR1SO
vyuXCd1gkUvoseXi67c8RwRCBM3gXRuavT1Vk+4fqjk32JwF1iqoaQzNECRz8/Yic2xN9CFb0ZMS
VfEtJBxnOZLw6t52amuKS7bI9m1anbY/MCMMH5qMYyw2ln7+Kkff44+5dg56Ikcgdfs+ew55EeqT
a/ftS0ToixPLrLJkbErXuBIoy/O4rXR037R0r7gsobqKKWw9+kHqaaqmmpzeuFxyHBe1Dy2DIwYX
Srrd3Hr1YSCcvCZguy/E2Ets3BgO7Faaxc9qpNOKTZvGdbfkZrTsKov0tONGAAs1jTE0B1ljV47p
EK1szOy2XWI4Gg1dULC0ZrJhgHBwG/bcpJ/CpYT6iCf0YcwNPPIhXTqPltuzOXs69N6oW1wbE8BK
3PYZpIR4VFI6uFBVXRnbVAKXREeYnFZTVnVxCb05+zKLxmwT7c/6TTlR94hKL8Ouir9wM4+WP9wA
C0ZsMKNJ7TEKG6tUGHC+2M20qBWPjbE7b8E2L8BC/fC1tBeUoTkDX0JAWzmvO1VpOeJ2HraPCMrc
R5PEeS8OZeg8FHUOmc3CyAeNMHz3kO4cjmXsrnP5XgTkG+F62Gzv7RbRnoVtyJY+e7zpcYmtbBbP
mV398NHl8eTKudhnKq+/DrDvPgXUuG6/FCVHE8/D8A7LVFYr8KPLU+09PKZiLU3/h1+Za38L2xt6
yKC2FbdFd26CNKNpDdIKS412f/6mn4VRqSIpsDM4EFrTFxdZR1E7gSA5SUN/gQTFXavP0tBAjW1H
CRy3uLutSZC7tZ8EsGXH2NZrc+VIt3+d58a5yiczMJLWFDScRejb77bVGldqXOSbyvH0jIOR7STu
nUreDxL+F3nosK/2yrYqM609r+FGrnnf7X0psm+UB3C2KfbRN2eGz+eoeqKvY3NkPcTM98IbNPzB
g+F1xhNztuEdNcfGye6U+ePcnrsZwsNnDWkl8x8WiqgiIUp4yK7bromcQ6SgcIBK16AWK03Jd3ty
i1fBNPspC3CRRZJXZvKY18haYolwS5z7p8nZQy3Y5IkmlfJyRNzA96ipOg5Cy/ax5kGTIYBr3rFG
3jdcKDfCDNGUubzEyHtOC3PpLhlKeBjdrWapj+yom04GBolGktvCudf4i1i7kugyN147b7ivUdxS
zrvOxp7itRWFNBYeWxrMpEHH65BTgBp1PX7psi2KiCHhJaBQZx/eGVhxMns0iPg6zN4kbl3DsN8i
KW2NeNWgeGRfZogdzjPwkgBDuZrbtTcOWRDMWzq7BTTize08MIQxcMdjFmVl+A7DhkRt0oZXM4a8
6RK33fcCb0Udwme2zMKKteNVtwtKZ5KiImtrdkMklyId2jY6lauM/HTsVkV2WbOoZxlUQDWuVNY7
YZeFQRe0bgXBbbybFzCZrfyoohIreVsZ9X5eePESo1wZg9t1K8Vlq9eRv+HRoUIrMl/1InIPX6dO
OSdvDPgMnWMU7ySwcZmuhvV4OU5RbxyxUz+7e0UEkcWumrkCfNmQldEVvnd0so1bO68RDjMOvh3l
no5wui5Nq2hPOpqcDae8ljNOVlJEsRTFaiSkYsEkHEusYjDuwb8SawknT3Men9pX7mA0qT/xrkBB
BkV4NQGrqn0Li7VLFmOBbr60nvATuPnBnASDNR2sasJqBJU9BOxRZHaY2q1enljBm7d3YEd9KfoZ
E6mRFsrfd202RvHoCVMno+cvn1iLOq80G+vKViG3D1f63oVt+YvFsZf7r567Bi9jZY8feetGdaLc
Ag9fc9HeJ+hxQzni5gReg8TAegu0PX/XweL9LNSHtwjD2dtQinyh+MjDJ06tHvMqHHLag1Kq/8KM
wwyuw9EVT9JpoStP5hDdNWR7vIJrZHUaGIWkkB4m9KWTBdcsHoLzuW8s4djHzmCNRuyJsiODhO7i
Y8sEkExVMMacRFX6hDP0q5faGKKLvQpz95uDwf/DRPhMkbRBZnrXWzj1zb7KrPVr4KwmpETZgDah
rnb0scb8o7ybSrDCFC+2sU+dYArsYynPXDKfbTaVmrQDL92yrmK+xfq9szebFQF/Svzo+mlWR5TP
VBEcqU2JvUdRFkllQq59MmBGPxFITNh7ucnlUYzSLZLZCagapEcTelQ4gw4sIs8L0oXIuat+mdjO
Xa0idgXFhAHcTwhutzfYVECgn1ez2xgNsAlk5zQ3ljyk1y/LLyPMRWTjZPng5Gxl9XvRZPa8VyzC
dW/gkqOSRfjhi9lGS54YtohkPPe54sLoOSgJpta/XTcos0ccOCOaCa/IXyIDcAcZaY84AkwPyG0q
A/c7s4YRL2B2gyauRrL6YKw21Vs5FCUF5lSFRWotVgXrxN7q8MjWrF5DpMb53ly9jvrbBHqK89bL
rLhZMC0gaHEQL/3Q959uZloPVRfKDHJxoXmYwFfJbE/DEzumurFVQAIP0UKIpio26B9OM9Xf7NXp
KQSaxcgPa0vbs3NXZb1mXr4QcDSTZpGQkDdfe0NoEgBYR4O/wwYU6MTovZLfx9By5XO5WXbCskKD
drW9kR/LFeUv1ohO/uo43XAXYWw7JkAC2Ze17pw1LpAY3UVLZbvAdp19JDJCRfi6qvbGQCk87Sss
pc/84Sx8CiqNf9s4OUOYkKhD92nKxg73vZ9NxQ7onmDBKpjXcE9XlV0VJvP+xMtzOV1Urehfsfzv
h12W2cUPE9+AZt8RIlnES9SIR5eZKw+t8oyvmfQyHJ64Cf1eAP3lu0A3FrR2yPh3w1aFHzpylJUU
Yd6+mL6xZugfrPqpxKSGmD+7Y16EGXUbJLI0gie11AOnPvvDsm8cq/5g2AyIVLVlbiTj2HjbFTwg
b+ONsbuv3bpiIuuVeER8U8Ldsp0cAoBmdsoov+uVZzanXhv60/FmhNCDu9QxJ80447TGVAazZ21E
+75orFs4LIoML0uTa+DNfY0f4xCdHe1BLa5H9gnEuMO8HgN3duSVy/n8Ah3O0KgsLPvk6BlXdU+M
7kfj5BhYD0MGbmv4YfdSmThZppm5hreVL7z7FaTnwwQKA09aAuNbMfVn7YsXlOEBtipG5XCzxI8J
YYuRMgrIbxYODCf2Jsc+MtRuxIU9+OFlvs7oglshqFIl0O1nFG0G+9NstFeGIQKyMKfG62ngt/pb
rkeCiCcoKqD7qHQkBN/SwyE6Kqm0dUX4RbxSIqpES9mEMX1bSAkYWr08EjwaXBh+M3yvPCQq7KPM
Dtg1denu2pCntHdXsskSTDHHgZI3s8rLFfzMThUaxDcyhHhZ6NigD1PEs4oD0hNuIW8Sc4THKK0e
ucw0j+VcbjEo/kSAFcNaCGTmWRokbPfT7rZSpZWYlhu8XS2Fr6GDs5Nd9k4UD7Vh3TvFfKbIuduE
lfxaKCCP/GwdAu28VDvFOHNF/uNv1Ykpm3erHakmWlVHgXZokMWdP4YgBA6Qjb2jdiBfTREzG/JR
Cp0n5rxFj7rFzzqxM4D72Kdm9C+FP5Ye6hh0Tic5hd6N7oV5Z53fbUosDtx0kMICkm0cgOecobBm
NCS8K700kpFR523GLf4edrGDY5J1sa5XVnSDitfcWaQIMz0bjSw8FAVjyn00ZxnbE1meeiemBmg8
6sFk4j7sx+qQQbUTVz5LljISqmh/XYOLGmkP+ralLVrytzb0DSMRUW1hnEuz+YV6xOh3lJtUX8Gq
mqdmoC/AncnLzg21H2BbwUrpD9NGQNCdtodS78IW5lESAAbjYpEJAJAMn5tiD+ljcgGwRO4nVT5W
GUGovpvH54VSApNCPoLYt80MPTSQV8JPRT+iaPXDgwyQZsVjPxIX4Zw7dUVveo2y30alDMeI3Qvy
2JS0tnKaQ8cIZExVlKnLuRb+fJJQfm/BTloQtSKsiK83naxPoqEsPt0NkyMURYNo9uFIX72n8/TD
xCyW0Uqsvqr6WI7j+si6bY2d5UoOZYzii2YvAjO7xczHvTF7p/9GwAFM/AXMJkhcuNl0dtlSM/NF
y4QjQFORFeCx5rK4Qfde7iOY+yt73Jrde00WYTI9FPV5F696Jw4QwC6xqSL8XzdnCfaUMnTRZmNs
xgVlcGAdOlWaxaMJoC0/cFti8xbOWvB+t1logO9w1foW4yYfhZ65ANJjhGC1l8SCMv2ErxPW9LoN
CjGx0pbthZ7Gy1AW6oUzU9oMBAbO2670zWnPNL+pjg7q1Vu4+fN8Q5uQDfdmXdAO9exbiDDxln+F
EgCKvDEGm+mNm9BacVipyyJtOKXdfcnMIdxt/ezsKfcXC5l509qx6Ax5D2up/Dr1JSrkrQGuxc1/
Ig61LqlWZy9qH1oZRddQXtb8GhmHEOdytjD2E1OBYt8S2lMnRLNGc7wuA727421znRIkJyDuV1GT
sRkhwY+tRqnl6BRt5u/JCG/fjIAIirSfbYMh+qb8t1GouWFyUJoyUXaPkYtZtXI8ceXmLVKGeamG
ifmsqM3qR7T29etSwquLxdbMH5EH7/Q7XQxkrH1xppy+9exWOAFqGwCZ1GTZts2ugQc9vWx4sZBR
0yxw36MK1eAF2Fg/kzUwM0DMgq6Z6GVgFBCCIdghnIZpIinEZah+DGgV2dymEeDVqbs8e2QUUUh6
Kj2+a7zFBRHJAfmGdpX57kEXzGVies3QSIYo2/BJhlRwRB6fWyDJURnuzBHy0g7Fn/tAsDf1L6jT
fFqioJtiz6ya5w0T8i6FD9dPlyEDf2cXbRYJ3QMHxPawlpazHNwiZNlnGcEbKXb/5gpm74vioh+Z
RaaSIqgAu/WLJh0NInf3dUMmy0loL7rDmUa0u8AgZYl8oKLKvCO4DDnAiZ1TYr1HZN5szyK3yvHU
+4VAsUlTz40aAlvQvmdhe1sO1dzGZsDaOMPUWDbE0ZiBuKqtBQkbp86xWbdzL6GG+RwrXtcb294q
8YY/Q0y+vtB6XmBZtHWEtIbDjDmRK/HlrX2aBtzlpiIhi6TvbWaE23ziXx3z5LBZAoJ1PEARbhx5
MNQthduft2lSiS64XRCfGyuXdDQ9Q/OEKQ4CeCH86bvkmHowNrjRcWc4q0qsYiESp1ld7+RmWgY7
Qw54CLpdtrSpBdY7AuSaNg79kyXXuK4B8rGtWZihet0Y6kuDsMc+0ZEU28GaS3yNLYbc19sq7Tio
EHPs4eD7RUJc2hAd7Ko17YRQi9xmf2xWnOaqCvh9hu99CLCm4Ze7iEKfRF6X1RFfAUTlszWQ+pPk
vJfLaagb/6MP+ujDGqTeYjS+NhndKjB6/5reAeNrCXdhQOhqBu0TYmRZ3OX10ogfYeeOh3rSVXuj
8SJqTwq8tAEWZCawk25Q3AIxTXIHjkLqnWWA12FyCWrfPSO40T0g+TYFJwnTcrk/ZxXUp8ZS0j1w
mps+NpfQB3aLFQL6y5n0j8QtcUe+snKHUn4D3zIPDhPF4nYZSzfaFW4wiFebQ7G7c4icQcS6QP1I
gC5AAZ3SH/7FC/udQfwndux/U5P//2AwW2dFwv/OYL74HKfP9Y8E5p8/8C8Cs2H/Zp75tGcP0bMW
C1LnvxnM/C8bmuXZywNOItwryF6/M5jd6DcbAjMyItSs5xAJeGL/ZjBHvxGv6mLEGSDzIL/Z+icM
5vM3+QMHE2svBjQ/NUR8hDNf8RcOJoyYuiRJVsVUEujON6Of7LgxerFDnWkqXFi7+q3npDvaoYsH
3iqtkNEOrNcYCtDynaDt4W0ZgQ9icr4fMz1Tm4i56l6g4OI+3DfRm1tHwV0IGstEW/s/9GC8u0WQ
ffy86f/o/fu/jRtvnZmof/NmvXf/5/p9/fwTn/7nz/z+cgW/4fuK+gufWgfNbWjD7/sXPd6IfgPJ
QPaHg5ODS45vwtP8/e0KLF4h2FwIZCOwovMr9O+3KzB/O0cXUvD+fOn+ATf+pyL1f9i95xRzDJHO
qlU86lHY/JpkWro5pnukrFCRb52P+dKanyplwfjxg/oIknLmL6iyVzvkKhRiOYmnlybqf5IU8ipv
joZRliuCc1SxUME9J48LqdstNuhsMU4IovJFefRrSV8G+mtjFWWwLyRDNdhVZtnEC0wxpGE26b0U
UfSt9INmLECE73wTk1brktnEuljUJj+zweYpKA8bON6AXEZ077BMtyDBWX5+kB6gFZRGsskZfD9p
14M3o0hMvdSGuY0p9du6n8A2Qdm6Wjs7uEDFhfa96sPW2wke9ASGbS/5hVjcRSWrL+ZnEHerZQw2
DIeJjOa9B6hFzR/Jx6grW4p4ezvzToujm/n1nhSevmQ+FGT7rTCsd3u0IiYJjNEBrCf7fRGV/NqF
Shx7BpNQNtrfY+j+315gLjZK//sCu/qUsof48afN+/wj/1pfdvgbRSBZygF7tMnb/N/LyzZ/Ozsj
QlALGM+54TkZ5N/qk/A3E7owWgasrTHrOAuGft+7Pe83jN/xYGGvxCMLr9J/sne7P5fQ/ywx9IGY
aaKd5eosf670i3a2XsixCTA3SqH2dj/aSEZvXevSBPf5OdLMyD/rTuGFOGMc8ZZtMGWg4czLtYka
1t1bUeM+++NWU2BbKMbiDAJ5tVsdaq1qExBM8cBxF3CnOqD8620Le36XAjbNoqF/y84N1K7i3fYv
omUOrGScFQPilhkS6wQvppn60exhvOAlculI+CwJXNj68Yz+1MzdtuVjYTxpHMAWIVxuAhYKxa4F
zg5rjYlE6CyY1RcexfAOHAcbkcI1NYVSxuQ4a5vqlUaCxtv1VQTKtQ4jJA+ncKgnleG8N8zaicOj
NwdoJRbHPNq6Ni4yC4jRm/R2R2fd/ZhYThd12bdppoblHmPN8Uvm1UGemps9EYIJUe+9rftwflmt
GXdUZzaja2m36w3QDmMOXbnr87qe8YRlFsUpiuqypV4LrTemTWpMfOECdgwMk17HgjozrZlYvy/1
NPrnHGDGy7VjhjJlW2Y4gCnLaMFplcH3kYAtWLuYnYxxB/fiOph9spIH1ON5irnF/APHmvIZjomn
dg3CJwLFp8AIkkrnBf26qY1rC8bbBu1szJ9W0ASH7Cm9vaiS4FMMZwp4KTMmim1KPNIsE1J8kNaY
FXD22BIsdxhVaA6U2j4aROH3Wl6UEE8kCWicALuuKeoWwqqFF2m2dcFJrx2UoZwIKFrHyLlwhAGM
T0RtzhhE1fPNRNidfRhsvg6P1wG3c3W2eHuxqfkC5vB89h6YM25JVmo3gTugMuhhgZfDtpWCoVQ/
W6+RDPFzpVGBFmnYKp0Jfwt2FnGVIDXu0EepaU/z1axoKFPAQD6DooXUx9kP1m9kZ3av7gi5NZ7C
fvlGYBYKfwARY9zNrgv0J2d3ySizM16lcS03h9lA113hBJkVaQHG8sU1gvqlsjaTGMrGq7/rjN4/
4Qjyn7Bh9gsYVBjr8qjyqt6h9JexRgfzKlWNa4+bNz6HANzvPO4XDPDBJ2cceJn1GC9EJtYw1Zs5
/2GGtV5hZ2FZlGqHEfHtYtZmyXjN7oa0W8R6KAbdRomV2Q4R3vZYPGdkEUxJ5VbZeMhHEYVxJR26
zbECzMTHlTZXrhN9ujGO/8Xeee5WjqVZ9omYoDd/aa+TdyH9IWQi6L05JJ++F5U5VZk56EYn0MAM
BgNUFSorSqEr3ctzPrP32uxsUlQBaSgVbLXpjRSNW5KF/GXIS3THBePUfR7sjG+QALSX2EYJ7WvK
xsqlbfuYeEG7oG9VtMKqomIr8urUVFZNgGLSTP0Rj1GVhwP9uc1EazHGqMzHLL9ZhTTJB2EpG1Cd
YeM9V6RURRjax0zx+9Khq18zKxF+j0jejIhpiy3Gec5CiIc6YPyAeB8/WiveAlfeGkF6cJvNd3Zv
N8opk/TSOCz9oouHpZUL5S2rNX1vyAnN8pZSWYj87bcBuY/EzjxtxIyst9dm8AekSHceVc2agyg2
86JHPzPwBt1kRWrEd4lQ0RSlsTTMLMhIs7xMa6Ypu/xRT68Lpsy/RnMh0zMtmFBw9JQJ721WaEM0
08U9a5RpNiSsNv8shsUaQ4GxR/UJ+NaSD53O7K1HCP81T6P21aeVXCJhnHRxydBCOR7TXfm5HkEW
NS3nCNMVBeUCw6DihY2kyWA+nXM2lbaZvFgVy50LWqvMCurWGF8YopUr++eeAXG2LEUTJEut0Ogb
8Bk9vVHHItBiQoLu1LUKoIO0dVCh3vhwZgUcQy+0DT050qvJb20DVI1WZ9rjxtxz8CZZmRq/RK3Q
MUSb+yJC2xyf0NyTjcW3HV46vRw+NGw6cdCD+bSY5DdsA5Gh4LAYoNUyDUIDAtB8iSclsFgKIPWG
FOX3E2uWoyRLFliVbjG9jCBgBbgVp/gRsKOjBYZQOK+IKGwsPk4Fo25b76zAdlAueHbbVsJN0gVx
gZGaYjz0mKF/ZFwASiTRFX30eKd6Do/clP1elebhlG7xuB1SJBnQa5p2/Bz6bsItMXbbI5un+HGw
bHs4VLbN0K2JXb3S8y0q08Q8bXEvPlisJOcJo6Xm5sMUI9ZSZ29qluax1+3xSgxD9WvqVseOiNha
DyMLW85PvsVni4zhF1treWDGIltcJqKcVaAvGzeZKHP0P12ZLG8c3yRQW3xEfxijrohHKVfs+802
xxebDXfjIQyZbi1d70VQEH74UmRSw6wGbzYHcV8YkVXxvri4E8rjtsaMB1Y5XZuw70wTtpmVL3gv
CpTXPq2ESWLMOEc6e6mHZirhvVdzAXk6NUqY5MxsdluQLDuvTKZTK9CdOH0vhgloQdPmckmKKJO2
0GbArXtzu2iMi/p8+8XPM/fnWMIaGAFks/VLjFgXvXedipHUj365SfsUlb6B5B01XOK0DJ36GqFN
o8Qy/PmhLhQPvf6uvxTxanr/vKX8f9OUDQfqv6yL2c6//291MV/yR11s/mZTeQIHZw2PMX/vYv9w
ZVMXGwDRscsrKpbtnZLxv+pi8zfqVJhQiqKrwMv/XBdrv9kOEVEgJ2T+gL/uHzSe33lOf66KofZT
GJs0apyHpvx3U6QeGyXHLqFzlsVy0m9rDhlXrnX1XbKTsfCbal5f9szdx35Z3kp5iD0y4ayCUf5W
KsGqpKjkCxqo8zywIg72tHdOccJCpUCdk5H07aybnds6ydfhvCzIsOHvmsvzn37jf4zT/mwuh1n2
l9nMXt7zI9Dgm7jZVcJs/+butAdbszZEFb6J94eY3qRLp8jeUn07daKnH7ZQWnxlau+cLVxFPzNu
exPRqEDezn2YlC7W7f1hM7YOeCZ04qex6rNbMyZgzGOmU54XNILI7JdkvJcTcn+oghwzOwJKs4uw
IxQZVYdtl8lBssylOyAIX1kAoKyisWYOntJ7NuWPGK3TSVQ49wg+EjnK7T4X6i1ysOpZX7PFcp0B
ZbuXovXvqPDH8hNNUDUHu32r9JnUxrEnZGbhLjIfILb5AmaHaDYzNwLE6agKMwx4yE8k6Mf4LjWF
zVQhMWHO+qS93Q1Dpee0Baj/wZrtNhzg1MHC5U2+cM3adyZkmgSpo0bOUK5kKEHmZhhKd6xMZTiY
DvLScLJFf6k5l+0T7VTcRsqALMU1rbL9sjOrO3WbY5zz3iYekcDL/oiQvH9lkdPrbsZOkl+S1HW9
a6cKizNHc7ZD10/Jq7ERCjinozaFJcnes8+9MV/DNOdKkaea4kVlF2YG5IHJidtW+wQDnDAOEZPt
w02VzRrlq1NvXzH7u9GtUqH96ribkF80pXgkv3qWPDav6s9EBa3jYa/IMMxL+bWSjrl60yy1eumE
KXS3KhueAMErriCcoPm3cpkdmiy2x0JLNHFvmWRM7cKVVQsXFto3cpWhalHEni7daLOK15iN+sUe
mFwiemcl69sV6sBQ6XXjuSY+6hMfLkex+X0sY/3giKYC57hWvo/u9PsYN7+P9Oz7eCdCYbnZvg99
6fsC2L4vA+n7Yli+L4nu+774vjqc72tE/r5S+CRyvZTfV40+i/QdbwUXENNY53U1R66lUt+w0dXf
11WitAJQSG7oDyrXGWNbLjYEJVxy1sK2xEXbyuVH1cFFKH9fikygyiOfP65Ksd+aKKi5QMvvyxQt
l3ihN+eK7St7unW+L14JUe0L8mH7ni3SJh41pDs/8u/rOrMX8aZ3c0nGIMqFhX1hP6meUddmesSs
xaXvNG37S9orgem7KNj2+gCZim1HyWaXv2pjHa/osJtHZNcedyzFxfxdaJQ8xGd5rz6qvQ4xvkuS
xKY6qSlTxu+CBSN//LjuVUyRSnz62OKPn2Urt87RmdZh4/neyx+WUJRCw3dZZFm18rFOlFsRggX7
hzNN83hIv8sp57u0cr7LrCFZrGD8Lr7y70JMwQCTeJMUs13D0EixtvYthRujB4q4BKPXL7gklHao
/HGj/F7wSdaoBMN3ISj3PUWh9F0gprLKSmn4Lhw3JxkoIvd6UjWK4cWoE4pMba83k7nuiqj6LkMn
Td9102VCecqNpD6Se8TDvH4XsDViTx4TkVLYqoKOsIjVpibuGmiho+rJXaMpQxEoFKrsYsVeJmeL
yJtg/i6fc4kPjb/Z/fiCRKfbBaKZzh4uRlTsSewT2fdkyMjPrIiqYMgW2CD8M629GRcvGd3PGppL
OWu4orvKYFxeJvepM+YszCZk5J4y2DtEXl53d4OBGN3VWXVm7pLFsIgaTZsgRZrI2pBnKBlxsdTR
SZiixa0RIShkJpi0GJtfT7NuhWOhVCzpjTG5znBkjwc22DG7PUtY9qViWFGyWizFu0r7+GhrAx7b
Gh/hlzo5+hIQ8DrPBFFiYfgys3RDydmoJtLBmBUcRnbGL3B0ne3EuBbT7ZCbFaEIar2eaZbsyhe2
vLwXdqFcZcuI44iDWf/E6IntmU/1iLDC4chqMpPZD/hV9cHJzPEsunJ9SletLPmQD/Ud2Bz7xkoL
9U6Nl+EXfZ76IeZ66cOi0AzN5eklEykeBqt0BwcaC08Y0xTajNHEXMLBPXFhpclNXqHb8hph1Lpr
8ulysXUnysVux+GdRp/Q83pyhsa1NRo7r2/bcfWy0RqfMt2it1qGzciIubaM9RAz3MZKgwJut3TO
4xvMFNAoK4OFHMtNkS0BKKviE0y5sWAJsSc2vA3iet9mgEOk+sr/u6zG2T4hhEcmpfN83KJ7XGRC
1iWzcDuBeR1d4YgsiooGs2vCRwziuwDiV07ZgDgbxXpxUfvGuRX9OD4u8DdHnxzW+BYBFgK1QksB
8Ssd69Tg/1fH47ojiyBs/qlW25FIf0EWPUCiee+mv4+N+Zo/ymP1N4OII/hDpsV+7Rto9nt5rOyF
M0u7nVjEqYM371/lMSs/fErMgIC376mdxr/Hxrr1m8Vwl2g/WyPGAsjeP6mP+cK/F5Yqfw2YVr4H
M23IKPuf/wnvMgxr0Zf44EnOocJ73c9rBoxYX+RAmhW8Ci3bBbSklIIZukyj/LIhtbjbpPgWmu6D
yIq191YnVrCLI7aMtljL39Y5q48x0qlXxoSTm1XMu0hpWoC+DjxK8vZoID93K2NFlwwY+5Ha1oiQ
5S5w7iwCy8Y2P896kf4Q1rzdg4X02WckF/Bs0oFcvyWw+rn+VKkofYHRDC/dgMGhM6Q7YtBw6uSW
g/DeGrrQsER1QJeGyrQz+xPBxHT5z/M+VkzeytQKsXV9CjbjDpRT/bmN4+quIT0hMLRqPgKK9HC8
6F8Ya6sHnQP8RshTNvnI1cZrC7/YR7LO6j24iu3OIgXoR73KDBoZ5VSRmjjc2Lkw7/IyMY/ODBM8
l3tMtIY9nlrN9izDEYyGGNPKU46Qt8GviWjLDPtENgNnarqDEEb8w5lV/TrWO9Q8rT9Ui4hmMjFC
XM6yy3Zvu8bfjE+jRXMmdUk5ByZSr4vWteJcsXUKm7kYGfgk6QWjQhzFbMrMwfhUCmNCga0st7Vl
LFezVtWXGBgEwwGpZMCf3dpaq/ijJi8hJUB+R9LIs8p0BbCdbJ+nauBHKMkjN5NhwI/dL36rDCcT
LaEv9/oXTZZ5zHpjdm2zfpQMybhycD6xfRuXyDLM+rKoLdxXLU/wN+45DqbRe505mE95ZrzCcjNu
JaIcEUFZ2qVJ0jaKM2wuwobi49r1oEdr3X3GeYuMcK20A3ewdFLRQQVarzXvU/WMHYA4DiPv70xp
Uq8QQVLvO+Ov1lEBaIHsUG4qwjT82mzGq4XXFVByDb5Zb/IZSPSM0lAfy3s72WXV81wd8IbXEQy4
HhNcwvsxLuOzIizxvOC18eZilV+0YXtChzvvl35ynuuBSCzu31A1JOEnZAu0CLHcqlPBIohub8p6
rhYVzuIJp7AaIkXR31pNsAwkWt1P+1a+2tJuCbQx26K56VTU12Z8kzd2d0WjlyNu6XKY5VK+wMFa
VmgsqNqa2oKIM7PW9OdxfZH5Em8joyM5VtpYuQPhZId4Ha1DSX6XN3eGddM7kIk8pMTNc63jSCp6
sVI04vel/Un9ZFGt0wQ5wJPajaFjlsVPVZvwic6H9ayy8gkLyek/R71GHNMqLC37RHki/6o/xjHW
Dtcy7PrUlxhmsX5qIRPxV2GNslsDKPEIGJaDMsnvF7QQCF5b4Xzx6XmHFF+4jHqnUyoaPASDTeDW
Wg+eLAg2H+CqR6lOxhjYjSRcNvNtwx08AYyQnIAKi9ZKzZHTzV13rgCTH7mJuVatDl7Dtpkg+3WL
EwjXKDki23BTi7Z/qLJsPskASbyUoJyAXm0+G4penWPQ2fS9ivNo5qI70zrBYaMJ5dckEY1mxqp0
nIQquWrTqgcG9vp7WlNiNlqNr3FJenJ4hjY00rI722qrPkgIPoOk1C/q1uA9NbNXEnXuh6Z4lbJh
CtqmUK8tXWovaZqkR6lIHrZ1W4PWNG+QQzLV3DVaJY809etCHSkw/iDZp5XrWCT1q1VAV8ElqWJF
85NGFBfUsmhBE936gL2xPi3DksmwBSzoF0OBzlxOzjHVZZBPglxuLqJLXzk6z8SYVDxnnL6QR+Tj
asq3iZJ/ZOpB16UhWC01lCb9DVCcaVbpTjs3XdYB4dLiDdVVvQnpVy8rENhD2sGRRxmWSfdMm7cb
zV7B6bfasZBEwFSpDZwZrtlu7YIIPbdB2itxOLeiP/alSnM0iBepMPJAxpOY4dauAXMYyFLZGSQ5
lZO+S8olX1OL+ZyguT9OpoHpacRC4GzDg25nNxAuMK4asxoQdl1dT4U034opS17keNxdi9IbM2/k
cYlh305VroW9WQfZHP+oDevYAUU99CusP6E7B/a8JzBu44O15aEC8TbC2IFNuAvHBG2l5fDf4jVZ
20BOzMxPGJWEiZBOi+b80vL81lCLIsCoHiNCSN4xH7QBWADlOs+69rS7TH2romzte3v7ZChC2Tjw
nKJRBfeCqDExKfykQh6hRcSmQUOPurFb21+9Wrym7ZwE+h5hLtU9DpFS84qRsChUGRjRLSU9zHpc
HjZVMl4zMyORvqVvltiO0Wro57lN7KBhH1q6E2fVks0Gi514Oea21YW4GTsq5ulqWVF6Wuyfek25
4yELFTMVpH6wLHGt7Vqxi/xm2nEaJlFfQYOm+bhughUqJTfz4Nkuo2Wmow4RVuLnKZv0lzPH85Oh
aC2OGSEia9Pk60aUb8iStChBI3w0gYIc4Sv/muHzkDmDeA+3RmM/FG0MkpdQEhxjWXKW7EGKhtEa
SI6wEtBAUmzcd6wtrxNnam9tQupchnlrBFagumcjLUes0szTtI04Gm3bDLtuahmOl805Bfx7lDIa
2kUMTGD6XHqS55TevREiXNec2w5WxYRnGPLwE+4FxNa23Q4/dXvdkG7iWPJ7ynnP4p6g3cSSYEmj
fnLq3eDN6hB48zTdYnVlSTeu4qtuNfARm6QnZyboyVW1ByeYrBgTMV8sFVKtXpkHY5LlsCzl7iiP
KyZrdfL1PH0w2kb/KgQIB5Mr+1jKWnWZtZGUj4GOLpZrFN388gnVK8nMkDUpvlmQwh86iiw/hZPD
+tFO3gZpo9Szj6TrMihczybO2kKXQrOTQ5nQeA0jjFfQeBfZdOzg0fROfp4IrPS6jcNbSFpK3ER5
ZbTCy5JVOzVIcl2JxtXXSs3Piqm8NHalh91QR8W0nDaU5HfrbFp3U2xWIUE8dLLJ+sn25xgzL9kG
+ttlvV3Hc4aSFUFMpLWwmPPklW06i6CluZKz+ho//OYN0noeDSn3cHhDNjP6F6XYrvBru3pD023K
uKVWzBVbT+NYje8OgyBPKmYpUoeKv5s4Vrk8VJJ+LNet9sE1+53jfKZkdPlpzoeYZyTMKuo+5EtO
hPEnmArx0UlvI6gzVOO4mK5srjIfm2nl9s56T0LVPeQpmn9+k8ugaOSS6Jd8Kp7mhHA2s2weSRSB
mGJRdSXNGVBQG2X1jbOmPbHvRjQkEG8QufeYtDEFj6tc+XUyf/WKKnz4Aii8Ye0wDcHwr9l+YlGD
s6irjpIafzaz82yYp1WdripKb7eGsBVIcnWPnZefYT5rHZSjkd9zXOILly0OmtTifkTt67aMF90W
vbW36lmkJ8pjIVmH3XXrQ/+FiJKOX6lYzks6zj4eLZxgVvo84hkr5OlNq5sHpr5fc5/8IsQsEDLq
27rosMH0EXJVKG0wXZCxZHcxEkJvg+d9kWSzDbWZ4neap8uKxdVX5OqkJ1DEJlMHUTplwSCor0ve
fNeES/Hg8H7TEcwsb7UiTOaXFAWC2ypKR2RLEs5pdp0YCRemmpG2y7S80cqnuukQMbTdc2KpJxyJ
M+JoXELVeLckuR8rCaJcvTkpXb7cSFsiXtT96JRmJs4f0qg9zlstVdgdsguMGs+m2GkH3qZlOvR9
99gamRooo13j/DG8JS/zazKm+5Ok1MZhTRNCOfjkOT9aWnR3AIHzqwQQ91YuMXg2yUuJB6Li3xcQ
Y9AljCZYfcCEaK8LPor0F3iAjVLP3JqxX8oNYPU/sepvYTJ1DDo6PumqrodaZ23BSgwoBVwtXYse
XNhoKh/8dKdSkq6qeTR9yxzmG3ku7KfRNhFHMIm4toD1URgRmNBJZo8kYOr83u4NEpGm4QUnrcAh
M99UyqSE6VY20Tx2ErpthssWFJWrzknMJ5z5cOpMs41UxNXB2N6vGqiZ0uGws30wgjgbkGyrMYSx
8X1GW17CFRG8hUif14stmP6to2fq6nUTZ6c2AxDrJnV2GmxYRHP+uvZjc5OPBplvxXzCRMjpxMYg
LEQSjMK+zgiHPA/63IUpU5Er6hITKIJQeAiWkOfuarWmt0KezVBftquBwBAX36J2nPNyPAygLI5T
Z99yDagw7eLzKMYmKMmOeNFjhd6iEz/rKYdBYCYkv44gKgVutaqXhCsS8BhV1y8RCedXaEcwiJR5
SCdp8jiDOBNW9qOc2YhvFaDuyuzjm1kezR/DyhoH5zHnm6QPAbluH2WGPRdwxO42IF3WwftJONAj
PIjnWsbfBpTx16w4D2pT3HMj+jWpNy7P6RGDPVHnqik/lftMcapwJa3lSlqeqLh4WdgSgcHrbB0E
QmLc7iohMErV5TtBhjs/ZpX8IjcpIuwxC+RsUz/ZV0U1nTx6jtITtRHJdXyqi6b0JXyaQYI7Cql7
W72gUQ0AiSunAawl2KiWmxjnIOr9Z1VJsj3w6oS6yutK55KqgnrN0ZZjqwAmtDYOVuRZ9/OKomYz
jKvStgIOsNgfpNR019Jg0RFbaNH2aTZr6Ku+MddgztTPUZ2eKY5ukATFt9a23WEwxlSgv6p5p/tl
TQVUYbm37TimMsmVKFXkF3AcWH/1mtrcJvak64noKPrmuXG2CeJIKl9pJnskit4youxsf9pZtZ4G
rRP8EqeVpg40h2UY09fEBoBP8dIi8h+c0j6utZT/2CeeV4Y1TJHFGj9xAfjyiQfB+Q7jWI3g4oGd
rMqiPGFliH9I26y9bOuAXM3MpHOW51CzUgPeNNkSbGOSLVpT7P99v7VP6sQzFlcDhg3bXAr02RZF
JoZdFEswwLzFqYyXSiqFHuKS+ZHmI4OBjVPaReKIUQUuxHptdtoaNnJpPrbV9DktQ3Uk+qs6dY1q
eEAZ8DqulMe1hKzNTkBKqqnVXKRM14/1NFq+NTbWnSoTtiYXjXzk1Msea8MkgKuTpWtnW7l5rd2f
bRDJcz1qak3wlyy9w2oa76bRqb1RH41fUkXfV2yrcuXkzvKIq74+yAk4C9UwttrF4LpPPvPuJZsX
+UBqVXHkYZxveKBUkiJW9F5mq6D7YJgdP7CKAMjWMkMOzLbu7kXf5G/TYMp0X71xMFI151M2SPcI
3razTTuA35q+vsekHmhYdLlbYjuE1y9HsMwkf8SQE1qKBT6gbbf0zkHuEoke+Z2zKM25lMD4DNpg
frDxsM7KNLAAyJss92CLQpcaZr7pNvAgzppWBlO3cY0vtU70ExzFWHMlu114j9UlxFTch90k7HNR
LLbsVTOBWgO20c1NoTV5I9KIGzttu2C2bEly63iYzyWUpldzreSrPiF1bZ2N0gfy2gEndyQyypTh
qNYsZausiENijfInVDzvHfO7OxSl74bEBLDRLSnq4OIdjZhkA/geiSdSjissOvr+FuoBmGCqv8Y3
gXCwKr6qqFBIE2NMF2/HnZw6jxu4S1p8cwuLaubFpo+Es4zgPUgnWCbly5gs+0Sh7/iYJrdDJnX2
wWjbNkL2JCOkNLTXupu8vI5LsnuqAXKPRmXJPE26rYd0dDx9qdKTJA/ZoZd057ORm/aAlo5YSpRZ
4dioU2T2aZsGo6OrT/Y6GlCftp85QXqn2kL4VdeJdr/JDJNmJjSeWPrkVooZMXDbS75S2f2hs5b5
dlEEqj+1tdBOquWLMxvZY5LG1rUsL2lEGq12H08JZ0CpSAwvIe4et0wpn+vOvGalhPN2XGqBGl7E
4qEo0bCDdtUlh/JKZW1kZPiGUKZpL8TrKVeLjS3OzRKdDqyJoZ7pdafcoJwRyGuAtlwK9HXoPGED
RhY6uNtEXpp7nakNYwGjnF5hiEgwZzIj+SG4ttDIciQ8pCzUCyKXJFlhzIR1OdDY955LLf+DIP4/
Jxb/S8LBfyqy2b/fn91Gf3z//5N5BooOnfq/kJRPy8/qg99+8ldROV/0+3bA/I2rUUeasotgLJZT
/xLPGIz5mcrj+kEZZu3qmX9tBwz5N9J1UJsjk8HvgePjX6JyFgc6jGrUMyQBOaqCTOQfqGfIQP6b
6kRh98BmYBf2kFzDEuOvy4G1hVGhTaTSqQOibG1a1mCskprVdNl/di12fyy41YGUN+WOFQCT3I74
xxxrqZ8qPO1zsbH0JArORQKtRqbi2M8ckB/GsI3RpggaFebqrpOM71llvmPgf256/XXDm5Z2VDW2
kf3SVBOaI0Rc/JVoz9J95NFrrTfWlzE1nJO1JveWZH/pe9bvoLfdcQE17bZpajGFZ7+sqqV0rp0V
vk8af3SLI15HpQdGsaXZA47+1WsTtm9bAkoFsgfdg7mCbUu4QmdEyEE9NqAD2wEaL6EHoZ0osp82
lX7DHeAcYlMsF6fnKE6IF/OHsY7goDzZdfyWUEifCrW4S2MN9wm7aNsDB9lFubEWp0liQ0HYmelV
k/KGjupOTfMlYm/9aaVLeXLGEkAA99SixGcb4zaTEs0O66b6MDKYZRn4Po+BThdywMSuGDhZ5U0b
Pd4cMC8sRJD1JJNHgyvzI9nvYjRh1Ils9NEkj6dlYTY9jPZbO/TMMqxe/WgQeyN97y3joKtVf04J
nEQ5jm85EdZTvSuj6W7WK9yUOOpVOfdy5msIdhGEr+V2rGxwzgBQueH7Di4ALIBxd6Zn6yp8dMr3
TGkNBrnOgBKLMkPN1KvSGEgxbXrGEBllXEeZ4QGVeNag/boxAhz+Y98gOd2Tlq+ly4m3siwxns2p
eZTxx4LyWza/TNkBteMYFsp6ZQj4GYJb5VqNs85luG5j1kG4VaYrJa4Ebzim4tLJtKBVm19GQYEM
0O5hIE/dXYf5aoTsDKqgbjAQV3x6wUG3tRYa+yvI7fI9Btk4xsrF6EZgnuzUva5Lrzcc/P4Qqx/y
mpA/2uX89loYIbr8OpnwjAqmwkqVVjS32rlk7InBHGNq7SA8naklgVnfSEn9hHYzLHYFlLpIMH2M
l5LJYDjG5hKuht0F44xAumkXQCkq9WmlTf2jaOWDraWW28f6VyIM+r1avJiDrmO8Y2aSDsvilpQs
AdGvryjGHtt0iR8MqZsPWZJrgZamESB6E46jelIH+8CGEklM3JrUU5a68MpxXWQNmjfMIrSn7TIc
GR85LoONV5btOmsZm2TT3ooP+cTSpR+ZoM/TcphH7Sjntn1wVi1qjTpne6WCRhn7j9GUC1+pm8mH
lcGUItVEaErdGmaz/SZPyac9d0/spVQQrFC27RKR/cBrAu26ORFSY5NCitdZzuV16+CE3XR+0c1g
nYuJlhih23ZZEEifhhoLVQ2p3s+NhkHIrsxulIxFPduslOkKRRQAT6DHL7S0ZZjpBRvOQTyA2nrN
IECMW7v5NnNLlMJ96cdpi1VbQRLE2ahG+oDguCHAEAxatwenKKYd2tJ4bfT02uiyPRCobCSZ5R0M
qB8hWz6omxjy+K0V+v1qDcajRQSUj9C+hP6F39fdOP19RVnP7GuOdMU9j5qJ8auEf6EWgHQnyjRW
zme1ZleUS5ni1e+62JZ7doBAJVqGWKXV+3GFU8TZABMKlpbQyj/6WBQRZH+YEEYcf6UJCa1dy78z
68lxcqQZHd2XmuAOz6btaaqtjzmuLiV5J+gWEhNpd6eFkDleSuGwPBPpoYY/E1Sd/LEx3otKy+w8
1P5xCFTHL3sQLw008XNuwWsRLHp5fHg9CkqlQ5xZP4t+YpNZMgaytflqUZevBhWUmyNI0chTP2qQ
sCkmxR+B0f+oNnlsKv719/ikP1cb/804puhnswcZDX//q/5vrFwMFKT/eeVy1dTvn81fqpb9C36v
Wqzf9D0cnZhTMlt0dD0UIL9rGvgT2SGgiQoELYGuKv82murab5axJztauOEwe9j/Npruf6Tqlkai
Bxa6bw/qP6hakBH/tWpheYWXGl2xqpH5inrob1WLlcrGGs/r7Hbq3YBW3J/Od4a/elsIOcyfDwx4
/EkmN/mBLdiJUG2/imAC3GxruEGsZeN5fk5Q2hPPHmnRGMzcbj+4f08Tuio/D8UPFqynORhPIjkw
RZUnf7Hd4fp5CIATHVgRB3a49RdEN8xKA2bzavUsowRgSs7z5DYefWt1NRv3bebOvDBqkXD2bSVY
QmA5yRt4He9u4lXcTV4cOH4ZpUczSKPML1wWEHcAs5mETeeMAYn7PLnpRb5W78qjzI8DwydUTzBx
IjVqfeP1LPklfwlJcS/6oT+VgfqRhXEwHZ5x1j2glnP374BvwbphaqRd4lDLgsxy5fv5Vb2avMm9
i70hUG7QIBnu8+nu+dlxr877P6xefymPQ/Cme8xn3P7SX0inPkGH4bVXbuX+CB8fE/cDUcAF9UFQ
3aP4cIvnDmoEvS/Oj7OMO4QRig8YG9Tz9JyGNbAl/m7LfcvcR35Xbn4c/ZH/jaynT8fFguQxl/no
X2FF348+es4L5+j16hDx/MSe756xWBbllKvkAAAIRoB8131ukXxsD+OZnIiCLHYtZF9r8HUX4y67
Tbw2Gg6Tq9yMwN0S5mtVoN5k/OzDiX+Z9o2wbvsfW1j6tp9dkiOfg+clYBLjm2/lCaGd1oYKNz8q
c68Wt51flrcsb6TBK+7aD13QQbvTTzJcMNf8NMLuborwZPrjpwkWr3DPDC+xKRrHN8IvDAmBlr/y
XtOQbj/nKwNZarSbRyKWZy/1Pilw5SeWYujlrCt0O2rQvyVHtNPg+jll0+NtnR5f++WY/po4QSeX
+XgeMvs8y0fm6pf+dX0TA2NvF9EzFECnO6Q6035IJomviKiTfesCEmyeX0gAN/6DvTPbjRvLsvYT
scBzON+SjEkKzaN1Q0iyzXme+fT9MbKzy5KzLRTw3zTwA1koIdMWGQySZ5+91/pWdunckM/hVzv7
qbqIjvJCu2uO465/MK1r5c15w0ntqzZoPscFj8wP6ll6GfnKFY0fL1EuxnGjek0K9sZVjS2oMobP
/NxIsslpzezGo3UoJh+fl4jwi2D52EhxobVMbN3YdPufK5IWFDrbY7yB9/0r8RTGsbtq+R0lLsMz
bEhltNf84Cy6Tg7JkUFp/zO44Vf6b/SG3Ovr4xnnX3vqHakXvALKCXKHGz0rpVvdF2CnNQ/CcvvT
fDEv8vNo5xxo8WS1R/DIWbpVuMHWHYyyMd5x03EPiJ0f4Uvyci9gjItayO3AHhPKRmPwmbuORnv8
JK7T1jO+QeZygzv1Pdm6VHou06e9jtDGo0Rg7X3ng+EN20bbfns979EqemF6jo6Zq0ONNfjhpXYV
PChbCEg8war2MD9BQ0If2b5xXoFXFV71bPDesLzhObhJrsPz6btJg/6H8tYzXIXmVqP02NbT3tgV
4dMKnpnvUW6L/XxRbHVvO2/WJqnbHRb/ClnC+Zvithc8NvF58j29NM+QFJmvhS/clAQTLgmOXPtb
9pYrbrOX367DC+cVaxUjpORa3mrXsUOdTt31bZkPnSdutAv5zT6CZkTr76KrflcPYrmwrzaLZ+3s
Z8jnFwwkPUQwb/L6oN3uLE9cRj+1S/t68LTNfKedXdaHZI93uHZVtnrpAa+Y/ggu1dg1lxW+pX3q
81revL5G+6TxnIPq3kX78voMfLf3tKncyL2c/Y3B/mrzTmyUH3rwaI/85Kq+/ly8ftN4mbPJKdx5
2216f9xGr70PEpN/I7xpM22yveEtm/F4KbfCuyzc5rGNfP1qOeMjuPHg5YfySPt7Q5z6QeWPoE1y
K3fwGKNQePFnnF1mutmlcTb6nBD/PB2FR0+43LM/IUCSvI30wvwGeBqr3E+EDPyY/fxm7U5ncdk9
zrgjz7MdW5hHC8+Ji1+V5JH2WB8xK7Ctc/H4Dj8TeUa4eeaKxqWpv6VW6/m/bpMf+PHo7AaqKYOl
qjtD6xJcZbmPLFbs+nnb+/wd5iC7zNgCUUVGQZyDoV7o76GK2xcU6ia8NnbfMBHzGRCDMBVj87Tj
rvStHQN9/1V7fYAdenbn7X8qdIB9eW6e29sHpGkuOtnAdo1X+saHhnXTuhCX6ejN14TY+P229mtf
263/6zbKjYUf9YU1ltO3dhT+4X3xCva3JZbhyEnZz1T7l+MRzZDJpMKNLpz6ZUYi9n3Q6TnTgqT/
fhVsbhzfGFm+st0cXw3hXkdSwnqYccq4DcFzt7DFlL027Jkldiq2xzPTUf6Kfvt/XV7+XyocnT+6
xTAzleHHCE9krH9XjlL/l9ANFfe5Sr23tpX+rhwF/+WUpigI5FRN2Jn/7nfpCGWpFykNrRONhKLy
3wAcemcELuDt0FfkyX8EwBFrYfjBLUY/zaZrppMgq60hbx/bXaq1CLRPg+op7PWWDVh8tdsmwKgx
ToQg1dzcatG6VanpXC814SMaivNpJ3vZ2P4v5fY/OL5o730+FU3lShm6unbgTp25X2S5g16PNQI9
lQilZkYdZlGyNc0tsUTyi3TCr45EMf9BAFyGSlWESBFpQ7Qs/lS7iYwiNLeQMf/8ofiifvtQRMyh
bNbp7UtzPZVfPlRmiZnAJKGS6m4yzIPs701Cr4juGLNNEaFbmwZAxYhiHSQ7TvDtz4f/p0/66+E/
8Y0WvceRAJ+GjkEUX2la7fh52A+3lsbu9M+H+q1xuiI46MQi4xYr9+bTnQRmuAmMkjvJUVL7WGLq
hgtow3fwC2gg0NrbqFG2fz7m+kV9uns1S7MMHgRhI/r99PHWUY3OvICaC1x5hA4YJZ1UCLBqy1YB
lqtKN4jiZf/no65but8OSygvFkVJGqP4HHw7h/VMUjuth1wO5ZMt+v5IpNGSbNphNINtqU0Bim+L
BAKfsBDHZ8CcqYdmbuzhZWbahXIp1A2xyVWzqX16bgvSvbKw2ZUN65S1atKUWnqOyuHaSrLK+uKm
/Ke7AqE9AC3QLeL0svpwU6ZFOdi2JjxLJ/YLzUCQ7m3hjBNlYV9+cQvap8vx6VvCy8ml4hbnpaV9
+pbmRYdcYNuOB6KP3UZ7wkrnFoTp0i4imyb7Cp4eThDqceVRWyc0dYeJlYWNwEmUakoZjB7tN1DW
Iuqqo1AQsPnoaBmm9n+Br7lTCr8+AbFhF033qIYELVZ7KOENkxfxsMQ6IG0n7OldJkZXwL8N9WHY
B0FV/5S0Z7HIC7tgL5EjBDNEMUDptlZiN2oiFlCrgr6+J1sCqDckTZQ5yOKL+LopLX3cV7UNUAI2
roAlX6TLS1FOsEgJzZDGRXPCh1soI++QhutvPXno1TZAH2v4LawP+Ow1owH1BCMH8Gu/i1AFUY78
vaE4tWv7Vkz2sGusHi5hd8Kagzbveh+fIbhzKUcFSmYv0udu5aH3JzS600BJNySrzAXyhvLGOGHU
5xNSPc8W+l4n0LoRZ/LKalpIZtYKYrdHmOw2PRBqpBOqPT9h21srNH4Q4uOgWRdDgJE+y9p3c6W9
x3lvPmsnBDyWd/MM4sLy3spkWeeB0OKNtFgu8VCFP8QsxxvAuRawtTpIX1LNpgfaFAtueeRd3U2X
Tqiu87Iy4AI6TNIHJA13SUO/1KuWUr1bFCUMN3ZQDndrTsLtYg1cKDABM+kvxNHobiuzZY/XgtmJ
zPK+x7FLxL0727T+3aKxavbUjrXW5sNgEYI1BQzAUwV4RaJDzGWqmB6xiCGVHjNAFv4yq9ZwZZAP
eFYn8Uj+AW+LW1ZKK9uYNPSt3i0ZTi2PUxCqw85UJt08wyem62cQPgEJu0Arh2RnanbyUBC9SKxl
qLc9+4cRPHWJ/eShlaYFLTZ19AplsbMSI/vcLLfW0NIU10mC7twgTgysUOi1IgfdBM4MeTminKCt
L3D8snsyTA0zZj3dhKpaSK9lgaEfw4tMg5GimZOfE3n5rp3MWcvJqNWcTFvO6t+qTlYu5WTr6k4W
LzyRlLHJyfoFkKd7IHKgnfH2ruawpRs6wEIn0xgFTvuanaxkNeM1d8SLrK/yDsxmgyOVyzCPwICi
2x3ZSZD1NF6kS9WYfoEafNzpQ79MWzuvEGHVhCTYbmfPxMS6CT254twAZp880JFXAQYpQ6/jXFjg
XaLKtueLwELvfiEbgh6eJrr5A8CP2qgZXnTT9AMKejIdwhG34wg0bTTZHUhc12+Sh0z34Eu0l6Ve
5P0jEbDRcCU7QvKu1GY0JhyXfXnO8CWCKxyAUbupGPU9GWpHYb+Yc9nsFBVe+ZQTJoDYnZsVvDm+
HXLeVKfpLrkFnCeAxowT9FmB2B4ogB888m6c5dBGUZN6MKXj28XEeulrVgSwVciI0eMYk4mmVI56
wdgDs3mUqrRcunhGWFfWhE7uTeQgbGKFyhvEQyxpiCcDwem1VYXjmzD6ha1xXsVW56YFPeuX0gR1
1WHX69NCvYjkAEjGlaIxUPdrQW3tSzM2B3bUCOEwMlRNLSsBNgB31VWe0sYm91BtszDbNDTOpTgE
Sk4KeBzG5n3WE1aFzn8hprAlk5mtRmTK8UL2aZ7vRr3iJuwxgpQ+7GrCyzDfdPe1btoRTiGG/szb
7KHzkKHTktfJInqaDXUJXEF0RukpXW+a24GZ7I70wzS/0NsqlXsEcW151xtzTj8sKczHtDeHe+jX
zlERDTsky1zoTaQiIBHLQEdcNv20jVITkT5Afbj8yM2iZage2lIL7nSSWYmCrQda9Ysw2UNNefEa
wOnbTmPNiGcs5ts2qtqHiOiC4+DMbLtGe3gMlJkcuTCE/Y7xtWEyshmV6SLDu3KZJNlridA8I7oJ
HyYmi4VpKVDjrs3QbkbOsNUx4DJxgqIedYpFJ5TQjfsW5wVuDfA15zO9uRr/6EalC4YQ71uYmKGv
A/7CLxp1xr7MmawojeM8Q/9V3MUKb5qhM+J9DH88d5zgIl6mYBNrxRYHZeiOk2qeKw2DmQnL15YX
UHpmQpzycFjcBfQl1zQopqz4dCO3wpGVODloHB26utXuZseKc1cfDO4NG8KCHg3tNk6zaNup1T6w
6qeaTAdeReRfvrZ4pUi+yvJ9DxbrkDYB3GXmHHvUGcMu73hxTZNh75ww460CDgmHhz69F075lKZo
TJsyAsdG2hQjLaD9djCg8Tam5CKZUPnGaMnP07bSyPsWwYs+6oCImKjRU7Wt4I1y5kBIS7BPC/mO
ghLhh5KLlzpdFK+bY1bzNkl3fU7qMJOdETJiUD4F02g+Be1S3Wu89UCrLPaNMi80tOEluJrV/0yi
ytwoTrSm7L5PVtD4uARuILwfnLBMdopMnlBGXY8Oc+0sx6eQrtcqzTLItynk2aWZe8cL1IbuXlYM
hyBqVHja0Vkbi3t07Uj4icX0CAOrt2PSWvsEoMfZnMrILeKapp0yrNGZqIFcABrqcxBrHdOuJpx3
opDaZQKHFybNvCTAfMYU/8RAu5n05hckNNFdIVeit612teFDNbflxgIgkZmzue3qIThQxd5rhiUu
xxiDlivr4so2xVkTO9jwiV4k+eQtGuVlgn5INosCYRg5ld2Vy1kZWlexXo4eYdAoGSvUmwSuYu9f
Xyt4j8mzpPQ9VkOBzcEx7TdUiQrw7yXwIhMTpKroy3mymK3Jb5AMvAcb4zfhqPCS0RfPuCqZGw7y
GM2ke82ZHmz0JjpU8bLcGaN21SfWD7Xn72BqkPt1xD6U6s+xMLcUad1VpawY8MLewXBoPbhs7wFh
l7Ctbablmn4F/n94noxWOehI2lL2utgSEygUWLXp+FRKebOouLZFgwXZXLKt1loNOTvMVWzCUbFd
bnrCtoDKwY4fW+S8SrehGgwOsTFKvyTrcRMX8w0gPrzqVv4StoN9pxXiLLUxCChqv4PdQL87sC9A
uLidVb3qeCBZNNo7ZWAk4MwemVPPnQbEoC9nZLfNeVWq0oeG9ZonrG90IVZWaHCZZ8rGjJHF4cOL
zivB1iig6uk78Y6/hykRg2fPqoW6i1JgZoAfbEDppcq2VFc8p5X84SHUg12YJNp67WPzuZzpNCGS
/Kmiw/UBM/hkFS0QSN6qHE6cDGTht6u7qAJTFFvzi65G/SYy+82iON0RtxPv27m80CmISQQm3Afr
Ujg+kNsWQwyYlWZXQCGbfNUcSVcuaxNUyAQWndudqCfPcFAP+B214/OqYeeX6dH8JpEPYoDpZl57
dQC2jDzBeJ/3ynITm0F4B36leIpGU4JMBaTIVcvD3HGlFkEOHUap/gBhLRY3MaHaeIJ7roZvYaKy
C5a8oxlq9Fz6IhsNOB+VWRxE1Er6egpY+mcHVXm8Aw5fO4dqsbrLZJgDyJLo565TlWglrw4cbZ+r
0FAlKzDR0XjWYjxNcjqoaebslQlXv7csfcKdAyvEItIt0t5CYWL9x0/ZMvrWtOYnl5HYtagrAFPg
j/zezDbDclCBZFSktQUefQn1Mdq2Y2e9OP2kM+koZmM4VECZL1s6PFxGRQ3uEzVn6oEHWN7aM5Yj
T1NEcol9hkCNxtLsVwHvgYVgnWdyUxtt7IHpwdDEp0yCTdXI2vYZaxJRvdgBla80FoYBAYPR1h/A
gj+y7b2rcEgi/KF1E8NJrvFAySJKGOKEFT8P+uCA2R+U6GcVCDJ++xZfll+1StXtwrJWa9fslfgg
tKF8CTVt3uAHlo8klHZym/RK+zQ6VtP401xwlSxJQq7LSN5aCGsNzSNJDp3qL3IAkztGGP89i6WL
4ZdYvbHWHD/GYc6NuqbS3Asw5Bl5e6kN2M4MB/rAQdC8tFgYuFYzvN04UPraQ6RcXEdz7RCMTLw0
a8OKPfcsq8terKS2TXcoRLUXMpvJqZB6/SOAlfeSj8VA+oY6vtiEtx2yvpo17u0CQL+F8vupa4IO
DXhRL7u0JYWFYnuxJq8aaZRB/HfMzouXXrzh3HAQ2zu8jzIjTHjvpgqJbdrcmA9tRYSr23BjwqvW
svFWt+ryO6FkiCGtsEY72k81s9OSTQHgymZgu9LrZJilMTwgrEw9tvTGnvUXNQ+Me83MmTCUuCZK
D+Mbqp/URj9DOhyOSgLsMeXwLBbjd6JRiOVZEKISeWsO4lbPrO4mDIwcYwJHuSUUa2A6PAbKsNNx
mLFejriwQe/3CMY1e3kLcqO8mZWQSODaCLPHoJT1+5Cpy1WKZB4mvGJUODj6sL7PE9mx8zVX/Teh
i/gCcBZnTDb6dkmoZbBVoTdZEOs6gaG/mEUAO6LH6PKutCqKs0ANckBFg4GoDbdOzIht0m560Mes
Mp3Vtj41wvJsE4fUss5YBTOkbpiLXSurDL9owPhUFHnxXel7PCtt2NS3oGxWqfdSABPFmV2HG/Cw
6ndCgdbYk1kdAfLJ0MTkEJflspnmmZJ0WUa8HIsxz8cYTuvoV8akfMsGGz2YWJSqhAAZBAzx7KlN
t1OqTIyQ08zmInczuyojaJR0E409WigyfDBRDZL1IhqTENeHzIxbLSeQySUOXuJ3sHR+LellbNXI
kxOuo2o5BBtTLeqNIpvqMPQkwW/nLhQj7hNTHCAUhCtrNumm7WISRbdLB+kgMct6RoiOKZNHjD6k
jluJHt1Y1K2CmHBU5RtQTy1wyXoNyC0x1jMIahq2RkqTLj9sre2ZM5YBvBq6LsqtHZGf7arIqFYL
ZwOBDBHc+GAqDT5Py+FjUmEX9Y1Y4jAlkJNG6h7NJqhNlVy0G/Q1jo65myTmTZNGA2DPSNI4xvbf
MWwfW97npNvU7NeG7XKKKBsr0sqCU3CZBTV73oanQLN2zTb7okW4djs/9LwcTV2VH45BZ3Lt/fLf
f+n7mqVuVoGGIzgrJvV2ISniQLo9FEtog2QaaD35aJ3mEBLa2Srh5Gygy8uKqDFMpJVyL9u0viA3
MxJfdEzXXtvn83LwIBoObT9krmtr85fzih3C7dM0BLqlzd+GOOkp0Etma30YbyjI1Os/X4d/OBwJ
T3SEpdSB7olP7e80rBuzn7D/Okae+jJAHjnQfdiTq/7TNkjN/PPh1qv66dPRgRa0ICWAEaK+P346
XdLVj1UDgu0SBe1rDZ7BfkS9W270CEb5i4UzPn2th6nETtOZX3Q6/6GtSmeG8pg2i27pxqdrW6h5
SZuRscLMS9zFWYOIBrHfTimK8YtZyW/XFReNKnEsaSqKH4RHHz/oAJt16ddDTc28bOtcS30t6Rlx
d+a4r4ss3Pz5wv7DR1s/FExDjYkUIuyPx7N68saNiua+tNAFqEE0nfPc8yZWlOmL7/C3Q9k8OUID
HO5ICzXTp0Np2mg1UZRxqBCDoqVS1RQG+wNtEcb56VP9R6PK/1V7/0EM938tWQHGzi9f8G8In9uy
zz8DLk9/5b8JPg7qNGI5HI0kJQOCDtEc/wO4lCZoSZvQRmmh1+cJ+zu0A1q8qUPt582y6vDXe+Tv
maUG3IeJpQ39XdOQ6v9HM0toWB8fc8nYhVuDUZOkd035+UntZpdK2i3YtrwqCJf6nCIc/m5V6ULb
mwp5MdeDaNIZRVW7hDmKMziBl9mkJxJuWIIBpfMXsv/E94jEnfzQEdqVkG4/CMerSwGzDAN70Plj
mEQBOk42ppsS4J/zSu2DdN4k17q+wpofieOsTtB5OsC0KNf7sAmj+zQLeuWCtozuEDMOcbA8GqkO
A6OILbEfEmLTWprapbAO2P3aW7Uu53Pw6sWNtiKtDnGf6k9l0ymVP5FPx9IMR/KKMD0K7x5gZE0U
cyFWSXy3AGRnFSnG4BhYaTMi0tfEpD6okMOCy9qGoLbDIFeYm5nWIVFcQRAhZaGs1+nmRcU3/RSf
JU9RWgWKXSSqyRqxBTywokbpodb7ywQt2k1ohdCwPsVz2aBAw21ujqGyJS6srHwgGmN4ka3JXjn5
8XfVKe6rWZO/1FMIGDyLCKtCTTYYcdjdLSC6TLrzKTxMGZCZgw1DwpOPCvFihK4RNUaLi9gx9a8M
MmaYQ4ZvtRyfmS9UMDZi4J6AU5pY0ChTgD+E1GU/4rmbH9MIVXXgzLnfxK3OYUPzJpua8riYuaWj
jTfJ94OnH34nLiClaRMotznvt9nP9LZ9JaIWmmYZ5p7DU3CMOn15mmm3WTW2TYN+yZkO0gzx1LoB
HyEeSD+WS/DQFUFyqCo7u5DC6W9AUOOtHdR7uzbVpww4+FuoLTNbbPYNQ65l76pRYC2v8yInGjRN
nCsrNQT28xlQNBro3jjHnJC8ZJgVGgyjU8DGIMcb7jfjZP/Uiop9Cbwq676PZiquIqZnXcMQlm7a
WBPEBYQLd3SuInXTOEO1IxCFUPo61QgCC7lzLxZlGgThzxHgTSYFTCErQ+2VbR2uFSWAjjH2QqYy
m6UGW0/DqVNqj/hkKCAMInovk3l3O3WonF0R2+VTD1uR/WicLg/6mDWkTMYC03enDyn4aMssLstY
kYieJ7vHVRINzX1Rx/F3W8bkr6ZaMjyNZN3Wfldp8z0WRXB2hJ2QyTbWdafs57hDwYi5JvzuOFH0
0PDhqWSCSZa7YIr6xCfJufqJX5J+BrHFyU2hOBoyLLaWN3VhJNYmmXQawqBEMpULPWTfmAGlsFWS
kq9CKqU4z7sEsiDih/g725FuxnKTjtJ1Ys28EUkaPpAopDceS3Cwg3ZovxpD5jh+07b2Y9yxC3Cb
OY5uaY8qw0ZV6uQqC+kTugOlMHBKJWxcwtoU5qCZNXHFrWE8hpau3cdZUt42vYUNQ7daeUgLh5kn
08L2CVKf6I5WTTLpwFgJS8WaV0pKCtGlWYtVz1fzvlE3ek071wONoV4xsAycbXIKQGU0VvXEia7B
qGzj2u/VSFpqqTVLdiggHyFzqoDTuIsA+7lx2ArUb0tgIL5vDfJXQ84BKLbZa8tRWXIl8Ca6NeBP
tTx9J/CVENdGVJVJB59s124acgsH0hr5mtCtyTf1mgQrTqGwHazUp+kUFdusqbFNMRfXNogFQtWM
mrke0hAiZvM+WoV3AppEuFpl3dkhj9bqmI7TT7DVbKusibUMctjFpIzjns1TpG3HHIGtJPP3YxGW
E2qnUwBudQrDbedAtbcdzYzWbVsN1L6drOG5pjnZD5pUUOOG2Rqva6xJu9EpdDcClbMPTlG84ZrK
W1c4nXj5ZMFNcIrt1dcE37qrw2dTdmXkqfjbwj2puwNYN3WN/sVoSDfT4GvrfMgEc7yppQaWSGdn
/pqrI179ZuS959c83LpXEWyJu3YciQA1VfaGvhbW7Y25rJlTpMGZ9D0ig6VKTxAcuaLKlLNKxxnj
8Vgv71ZAaDa2z+7HAjjuIrPkuOrIwvSlTQYwCaI0S2DDmQCiYY7gHDDEhuld6wgbwJvUq8ZfHIEf
X0ur+Y5pkZHsRkNB4Eyic9H49I+Yb4HLAJYsnSLIt1pp50iMI6d45FvDGG2EZfDdHhLeRgT5EtHa
gMxFa8BZMsQrmvM+tgHK5hN2aBc6QRLtqjZVb8OlIGHezrUGgWei94d5tCT+WjkPt/inxsZlUNuS
WdQM4VOGUebKmhsGjNUsQUM2dkunBxvocqW3o6P6gALAmxSge7/jNR/PYithhg/nVUyemGZyOmY6
fDfUC/S1WXOt57qYtG/C7ELNM3CaEeE5ot6A9enoT302i1tFLfCzS1r1bDCHytqPggwRF2q9VhO5
gUlkG60Jut7oKDqi4EJTXzEAsLFv9bHAmF7k5nUxQyQEJljr7ZEkShwoWqHP1zBVl9xrhA3Epgxl
+9jrkbxZ+BfKllWN2ItZi8UDS1eZnhlDL1n3mmHZxFGsKRicUhCxWIR7ZLKsyNW2DJuZyGxH9PxB
DJXPiz30+aYydYzodN2hWuX4rL0cYN4Masm0fw5w2kY3qkv6+trSd0RoK23/zu8IMjA5qvwWkg5y
XfVqrG2ysVqTSqNFnOVTGtWeDUKJIRj+xTuHzJaAW55vZKNTRDS+pE0EYGs2IXm2DoKWaOal6TLh
St8WRjqX9SRJA9HLWic4G7DZQj+66G4E04z5LE/FsEsyZBDeTPoganYbEBcBw3LlDGESmrwoDNJn
oQVTDIDBqI9Zz5yF6M2F9lrOToVig0y5J6NkMsoK1WoPZeqIZadZcqH12ilLT/N0QurWzAQ+bvSF
hoM7gR6GCBcl5Ez2+lws+7KorNwzeWha/FCjcW/GS4mJKOL6QzeJnOvE0Ygitqo+1kH9meEE28vE
U2k0ij1D+6Nmprc8yLdeIYGCGiNgUpaG4UuHfAOTOnwEwj7yDFxdCsPpFgFFk/qRTXeS/swc91uR
kijCbGbob9jVNuHZQqKtdch1JqDHZrHXR2kWlV+xJCRHMetY+Hs6X9Ba7WZGTgIV4XYkVPvWdLT0
ZbRyxsSybJOd0QP92la5nbVeXJXcrZllpBQcKs3pbR7bEWXuCKDMuKBiteGqgFowj6Q2F/OVpqfj
slGSTFpv1hTFLDYL4cb93eJQH5UwhIVqHSESD9EjBXOS7ejJFeNRMmBzznSy98rbtqnacRv36igO
9WgHLQQlIYJ3I6bFszUmMjLutblw6qOhBbN+q8ELkF4nyCq6+mVDdP1X0+BX/vzaKvillUB7ExA/
X4zBHoi+hfmplRAkUjGrpCHrgf98oTcpPYzSyt//fJTP+sv1MDZUNpV0M17X5qoO/bUfA72raJWu
Tn0mnzMuY+Lm74TV8e6k5Ew05DMSYwtNygRKKCWi2ow1k+a4uf//W+G/aLYnM9T/bvu6G16zt9fm
+6/Gr9Nf+WsrrGn/YgOsS+RwSE8tGhN/b4WF+i9aPCrbTNVgP8wk8n+2wraK8YuSzTYN4tMwrdMJ
+u+tsKX/ix2wRueG4DIVjcN/ZFdfO0r/vkkBm5u6gf5REDgBIJEz/Hj30Hzpl7RVSW3AtnkleFkt
LrFKQiNXKXfsoyCAyd72bYgjo4zVrDsqQy6spy9u4rXb9Pk02NRbaxCco9tru+DXm7igJdey3eI0
MDSnXjBNunMobUa77gAN/4URLZaMxKqy57428dX2jRPPmwRm1bzvqzq4Ik7R0g+4vS3N06MQB1La
sFqrc02+UmLpRfhFY1J8fL55sUk0xshUV5U13+Nq6Pv1nJOEMgcAqrZhG7KwzYSEFweM8EqKrvOB
DdCmS4PoFggAlLA+MQ85cVRuUuviPBzYwZN7XtMCjwiF+kJIe8qt+/VyrqfGubGiGoicuKgfT61X
uXRCEadkn/zcmk2YhTPRdFOkDdsWPFGyxNqhaGXrL4oQ+3gxGj8TAK++OJOP7dS/rpFhGozzGPcZ
vAQ/nkjKrmsW9Wk1RNTrApMpfswE8V7DPBi3hFVhVQ2WhZKMrvYXGtXP99TpItBJZTdlIni31wb7
L43qJogXwYCR7wcbuepOwxQyvukTdZsyGQGbg6IDOEiNE+qLu/mjl/L0qU2DTwvpgucKnf3HI7d9
E7DHwMVYhCHKD2VyiLVEiL9vyRqkXz/mDSZwe3QbQKe3IyHRLqmC+Y2VBk75xVX4tD6sJ2NYa5fL
JtRF5SH/dJuaYPZJm1LlRlZKh1LEUhAtJEIjEBzYi8X8qyvK5KxJJDKkBaz+KwhaoRG6V4dfzTR+
/0ogjJH3KCQ9Z15hnx7zUYcQHKSts7FrfUaUOICattA2X4R9ulJSie/7FuumA6Sxyi5jPZgfBiWu
76k8tplZMNaVw1x9a/RJOU7Ajv3ZUaI9vNHg6c9f4e/37em9CIoQOwEZsJ++QZhc5AKqo7NBQo1g
clItA8LyhCWzCS8k7Z1LnaC7u3muwv2fj/z7s0sZjIXB5DqRdElU8cebp6wXtkB1G2/tBTYlizcQ
7hJhFmWTUqnf4ryVT6LPlp+pE037qbSj80mf4m1qW90XFYxcj/XhPcIZ2BqeDskQin/WG/2XR6hP
wgRcZDht6bHAsUhJnuBRRe0dHTstW24LWoPzmeQNjQ+Y1E5oejWq1C6ebAeKhVhu2qzW4vOihmn2
BEUHqXpoKNuWrXu1Bug0w1ZTZ3FUDI0mUSnzqdu1RUnXRreyjGCIeUK2+MUVXr+8j5+K3C7b4umk
LNOE9emllGSaacQiRTpndN1+6Md+L4oCCFs0YiCtMbpqqTYjCpTJO/RqBWX7hMHjz2fxcf7CY8l8
B283Ui7BysQPHy8tr2SEj+XUb6VZAeNqO3KA3EFNIHZ1YEPyTN/9+YD/8GWyuDJ8kTTdQZfYn44I
72KqxOz020mfx2+qVpbbtCNHQaoZBIUalYAHr2U61ktZHR36eGezsURnAHqtGwAq31s5ZY/DYoLG
nJngVqUZbqzBgO06E1Qd5W2+NyCt4qoz8lJHZ8b2z9QU6/3Pn+OTd2K9cnwOk8qItZep4JoH/utN
qSmaTrhSMGy7Vld1v9HVbmOWffusK2F9XgrgYMgc8GKiCthXgBX8lrHaHYPlm1lvqq0ThYgzA2ne
6ix7GwN11drStK+CVBtI3sAV8OczluuV/XjDIV/mnbe++0yTaebHM+7RHSlz14xbu25WNk8GtA4d
7ZUBQhDOTST3kgfm0Bsyv7WU8X2F2h7X7ZTfhjXsiiWZlaONnOge4mZ3JUsN36Si4SadgmV+Wkq6
gPpSTFfJ1D1YoZIeUK5cKDCSgVdYLLGqMgyXE8EEX9RAv9/E62NEQDazGjY6n98PssNWkBRi2Aa9
Oh9bVL6bAcnNFZUc2YKannxxD/9+POwf1HEAEzQoCtqn9YOWMWCRAOeunKbiWeuU7xQdcYtnY3xT
w7hLv1g8/+F4GINAM7AO2Ov39/GLa6ohBxDXs59k4PFgR0b6Q1km65zmPRrIsTa+eOH+XlMyLTM1
wyB5jWGXVD/dKVaaFDaQZsA5TWl4vWaFKuiQ/I7AiJqp8GBdKhHrTt3TGQZlRq+/7wsDzV+piuse
d8i91umq13WT+cW69HmjQAQ6hRxDuBOJggfr46UAjesobRxMWyfT0l0wO+IxDKL/4uzMluU0tq77
RESQ9NxWQXW7b9TeEJIl0SVdJpDA0/+jdG6sLYcU3398c8KWXRQFmSvXmnNMzpsymO6XMYpBNgTi
+zjOzQ4qoU7//A7918eTuEElx9vPu/9m8QIwSzOLCHR4pvXyzrZ68RmBwtHymmhMRz26CdSfb8zY
+ktRAdb986f/VBn8+gbzDDCrRIzBkYvq5ddvD3WyxQPsm4PuqFl20RT7rwps1l4ilJ2SatOv8dyG
jyN87bIAXaeuhg8X8FC9ryKXhPSpz8AwQEM9llObv/vz9f12d3xOkAJvqIdkgcnqtZz51z4dEGVj
Ghu4TEApcFLMKR+6vCtupTMMH43vIl9uhueCt+rQSm2//PnTfy9ZSB3kL/ZU2/7p0Pr144nz7WjA
YJivSuVYzxauh3fGdmNzX0EdBxaqukDs8yXox1QjuIY6kXfqJGC+k8lU6fH/XPpzQWHMGYedzuVb
vSnf8myD5YmBhHXCXCkNI/LfzL5mVVi1+RQyCZksQnb/fBv+40dArBNQ8KON4WF4Izug9Z4xlxDe
oc5B4+M8mcWPEdzmEZhziEPFNP/gRREn6F78vc5y+r+UFOL6FP7ylPp8V2SVNGM9Stf4zWOwXFWq
xYzXYcxctLKMuDfYyKUhVmZ17OGiYJU1ZxqApBnW/JHbwpo78+gyucYBXw3kT5dF1nR/eXd/smPe
XldAHc+Z6Pqz+G9+jjJYnVE4U3gAXU0K1yYxSezjkOi+/WjPW5ECxiFZeOXGwJDrggZQ26y1Twjr
GJyX1p7FHnxXtJ5i0W3xoSWAAUTJbNlhAj7UfwE1RTaIBXUpO2rjMIhqC2sxf7u/11/w1+8Ba4/e
B7oizKJ4Rn99zlXXSNGLkX5IravsdO2WoPysiFnZFzNhW7uszT3YWq4eiYqNoyWB4hnCccZjWqcr
k+XxaMpcP4iWf3Pf26Hbo8BcwYb/Xx9Fh90x5vTJk4hu4s1iHXbBKHHUhQeL5k9Sy9U/j5P9YXBk
fOeQyHci43b9CuX+uGI/O/z5w3/bNClwKNAYqKO74Gx9fU/+tRghqS+yuizBKxvXeq7Bqz+SMmzf
1oTwkj6bDfd//ryf5dOvP4vD4QTcI0IxFAbhm8eLBoMORAH5sAjb6Wtv4S6XnHkJdvHs28y1vC7N
PB9/pUKzHuWxndbEN58dyUJEiEBz321hnfigCG/cxu+PzVoOFtHsdEMaQgM/FgyedmbV1FfMj/9S
Yvx0Nb+5erZ6jw4JdYbPl/j1duHWrZDul/ah5Qm/d/HhvJL6rG+6XOTvAYgPGImsAmoKM5zbePWz
vcixDvVLj7c+ZOJ9GALSdf5Ss/4Mef31sly2fP6HWou4K+/6K//rV1S0TLp+c7cDs3KJtJV9D9kI
MYLvysDD6LJ4hX0FyYi+2HvOHHQp8+Pgdtzc8DL6mT+Tn2Ih3tZTpe7iFSrawTTWam7MEGNNchXj
hNse/cr/z4VjTb46yWl7IDX79cJ5EhwMIyQEIsyGzTzEKKhTrF3kzYZB9qkdhxFsN9YZ2ofuBD+K
8YD5POm2zK9btTsxs5pFcc1GFs3OCvPwNGWA5GkCXCtujariqSBaxv7bhf++erNbXT3OIYtL5LxV
yJl+DCEtiu1QDjZ+kNwV4xe/jh6EdPOnFsfbockj67OnkCLkTqFfo07C27WX9r4aebH//Fb9x2ZC
W9hGgorHm8i1n4eafz0Aoztz6qDmPwShQeeauTMWvKW8dIGv7zIdoCLRRXiJOhNfOmtc7qXYmjv+
zzl01vx/OjsUcvn37vF/z92/Zym/F2A+eAnejji2uUP+2x2dDJHKafRChVN2R8nkpt7bTW+eLa/I
rm0Ih0yhWh3GcbBv80BN7xbE9ckEKjrdmNiCx1fbY4frDW/KLP9Stv/HCsQJCNQrAczscr/B0xwY
yKGyh+2gstny7jra18ics7J/tBZVoLBwyyL8YK3WePQdy9hADuH3fy6Zqpc72TRWhyw+7MQd7Xp6
yZmPQClhrGcTXlhvRXPZnNZFoBYOI+pon7y5g9xKysySU8vfbvV/PIew6K7VJM0RFoA3yyleInQ0
JI4e2jaudiWSaI6hgBmXKidqR4GhvXOhq5/NnL9a3JNHwoqDkxtnwLYkG/ufn0Pn902XjcwWFHE+
wj+4vm/eZ369ArMB4QhBs50rPO337civkQgsngjvXYH1B0NWi6KXBNJ1pKOk7ceoWSBEDbN9GkdD
PAUwg5CTSY79ghwBZaNwAve5lQ0hT9KdrNfQxyqlm6L6PJDI1eXV+LXsluqTbMLg/Z+/03+s+Rxh
oSewb/F6ibfHCVXVq1WrID4gsxYPhajduwCJ1iEmN/QLVpNql9dDnzp2uTLYyOLvJZ5cfohrVsha
PI92/TegyX9eEgcsnxXu2hl726OougnfMvOWA+xioHSB7m9LntcdbeUtcWB2HjEUYVhiV7pnXViT
hSJuh4gnSDe+ysNGQPhfqpjf2iZ0rIkJovNoo4jmB/r1l59R2CywM8BhrH7wYa2aEtu2391R08/E
OXTWO0+HzV+Oev/xvNHy5VljLnbVYfnX1+Nf6x5yFVQOeCB5eHLvSOPTOeHeCo8VaR5HUTTNTcxF
fCxVVd302g5+kLLxBZUPHpKg9bsjCQ/qzpJxDTvAxXru6ODeik29qzfhIQuLY30kQV0w57bkeWv7
7LWbneqVjeaWwCAV/uUuip9Ng39v5R4/6/VFhiCAIpdGzZtvRLzsdUu0SdIdVLwnVTnABsfY4JWw
3nVJrLm/OoqZSOQJi3CPEnxy4vPSjBqjxcqRcydrhHlACFzTv2+RqeSJ01YrhhQ92879arsEddj2
vKjPi5ALRl+bTMt2VSRsV46XJ3UbvPp1sX7MYDwwemnr991iY5eeink/QLclBGgQIwFisaR6r9wB
f27Ga1LvRurjidrNM481dAr6z0WIqjAovOWz30a63211KehqYvi9uFrnJp27WaB9agBgRcFgbYkn
FitOWuV3FASBJ+G8era5J4XCIoYTIcATtw4iQVWp+ruaSrc6WPUCJkDOeT7fzFQ52ckBvaOSxhm1
5gtaU32mQqifaOSoH6TRGfgQfDn49OsmE8YDhkgOIdHXdHq4x+ZM6qTssYrvu+WabzCZuMRHCalE
7CHlS84K7mrdTNk4fMwyDzGczfSW05JlMBh1YLPb/TR1bPbNiqYoQ02nTtof5rOW26gOblQhl8gQ
AhI5rNwH5EeWfSGGKSrTepNFkBR5BKawGAj0OJpx7MXRrbV85uaxHKr6eqOyOoeH6YdX+WgXhN+a
oW2qv51OfhtJ8UCynF+FEcwpbU4ovz6Q/RDg6WFJTxtRCsI96/ZgXfP4HDGUd+6G4pnwH9kfBJv4
xevc+sz5UfzluP5br40PcK7Ntuvgm2Oz9+a8bntqw9W0oVWu+vEs6yy/tJVPlmJExtFkWvC5wQv6
mZJuaq5ucJISN4QhGUurHaf5uBLijN76+5/3hrenp/9dFTVOFATMJuw3p6d+YPUfthxH0tqY77Je
EAVNoXqcp1x+xOHWHf78eb/VLqxwnNTYYOEi23zqm/NHX89FG6gZ/Gq8xLeI2+sLjnb5KZqhuWJM
5d3IvfYes0h+1hukip1dzNdjliBTNKgFOt+5Krb3wapIgcOP9OJj/wO1EwZ3aEpZI3DMh7t4Ngx1
bC3sv61vnn+9xF8WOApDgangyrBFB/NzSf/Xkh0DSO+dCdV5L6YtSIneUNF5kANWwUiNE0HVa1Fc
MqKi9dGW7vYy8PzlCFk3Oz4YX5i7JY+0OdZm2boECy9BPbhsu0+lroAriBCJP2lbIFBabX/J65q6
e25Lgn0wqrUdmR39+F613g0JeXlzzEKDHX/QGhliWXfF8lQ00dUi5UwBJro+bD8WAXFB+2HUfXuk
eYfpOu/tsjohgh912qHUlim2um4755Fsx8cY5RuZZU3kX67n6zhxbCV83OF5N5/rbW6+kr1R9gek
U/WWZpwkvoYTLp7ToiucPQEwkR5tupr0LijF5l2qLXMACKDmut1qWmMQtPm9aNqpbywQcnylCaO+
FqoN+CWnvOA4VTSiubRb26JqmxnrYWd2/Xv8g4jpI7tElFHNm/ni4Xl1SIGqyDPo6PsBPQ2uAyaU
Lm1+ZiyWL3uYgWgC5FiO0F6HWE67HnVTCVoCn9tulmVkTqIvZXvB4+qtd5VqsCaR/gH41DbZneOw
tK92v13vtfOcdTEF0apdNOzQ5L1/WICiR98nphCcSgk6fkHGzbyxcg6NTeItfbHhxXPH1iI9eOMs
4RLr4e98GrUPxmquUli/RsM9gUquEtgp4DhLK37UOCQJoRFdbadsRTHxAkhmX1vLKJNu5IY8Wt2I
gJUUPHjcrRnVHroC2HkTtPokl8qvoIuGlkpxeARLqtGDOgf+KUpGv6AxvJuw78qXEH7+PXV+WFyW
KJ+PoVB5+4LyfWjSbUGv/eqEYtKPYdi18xEdqFHp2hXWt7ri7HrOsYYO6bppL0iDrB3eWfkIKSQe
2tbad42j9IFuuVyQ7Ht0ycayVDcoPlciuVYvCDnP1wUCiU7HpQ1NNjbDozuXUuzdcm3fxRXdJaCS
3IQkzHCpYzOvYA9w0AfUrLxoPPYELc236OIJJvPrelJ09dD0HqCtR0R3bb18btlm58SFEpL4zVy3
j1ogrCYnYLKIqlkELACeRhx/Zgrzu5Yk1CrNCOJ9boFvweadomy5JTRm618ADwaGHABtmzOmDlfs
HByy1nFpfTJvvWhCLYtwvalutzXMxpQXnGSj0e0Xedwc0CNHEcxzYmjoN99rv8dfbxu78C5NPwcM
U/jzwylGo4/st7Qml3zOQeBbp9PppVbU19Pe0JDdHnj0oDQ3xltLuCZSHXKg/OEhiBRCKi2injTE
bGBR59TCIc/En43jQatoREZsZBmqW35IzZydLMczyapX3mhUxi+qvRJBWFDmlWR6seTJvF1HMYYp
6Ks0jmL3ivAf5/kUAtUS7Jt3vUB2ufNyStkDboNsS7YVRfp+xeXvEQ+he4n7Qgp/X3pr/ILul4Sx
tln9l1GX5puvJizJQzcTTgqb0NUHx0AjOTWZx5QNN4Grd7h61CcSfaS/72cc6Omse0H6gZAdytMs
JyJxtGNhziQJT1NqyMx7X5sp+m5C233v1aodAKT4yFTxseT+zSBx0+ymxkR+mq8tCZH1NGvynko3
nmCnNNXXrLPNmG5up98jQ87VEfEGktF6gQuXzLnlRUeJxrJIhcxHosl5YsACeW0/YjPmix4Qu1Ax
Lg4C3rQKl+VmiGv5T4VGuknHuPMrpA7+5j3Z2JcIqc2o+KRH6ArTNqWDO5jPxWerqVHxOFPJOtER
Sdyh8hWKcEE/ADmj8xBzDEQjXqCgIZkpn0fAIb6Mxid7mMZ3G5jDEe9PPVZQWCvdE2wEbuFd7Grv
B3fXb28IMVwJ2KVIem+tHpYZtE7brTFaf4flQBg82KFIpm44jvYZ3JakCC4LFTznfmxlCeYi4xyX
hVf/uFARz6QfLPm7SfUNee9M7dwzKvDlbIEXgqozDR3yfTCFJCOOJJUsJaJtHko/qA+SRF3w3qi9
62QIR4q0yIaOBh+Gfcanlzbu1VwEakcPaYT1qSLiFF2/85O6tob8VI424BnYVxHYYNLo16TQuXdx
ldO0JDgSEurHDQ6Psd1AN6xOA44i6G3ntQ47Xb5kFhk454m8BHXpQMuMp5balIptnF57HB03jJ/z
p7XmHcVyVoGPLprg4zyG3XKsbXud7tZOLy+Afooi1Y3jbg8wQEywx/eDc7rWHkts4W0BSJ9hXCrm
eaUJkxEWJLVfBfFpvw02yoxKEEpYBGFj2KNL50MxTThyXITJ7g3PgSYDz5fjs5nJ7toHYWiiHSo8
qVj0FxGmYnH76InZwdIdFtHH34sq4r5EzkCL0olseAmWQTG+rwrBf8Ufu/68zP5ys82zmZLounrt
1JazC45UBDipVuUWCPBLmm/xRO97NUjqktoMWPGJuoWxPfK33JO8sjJw0VcweJx26GBIFfL92ruy
ujH0vdezikKJRN1pTJMYJtOXcpTUOhExfv45CzbUHxZAVZg6rTcCmLPt+xpxIVCMxsVdUVJi3axh
x1FtrsKpSDa5IRRXTSBuusAiDGfKiVG5xdfGbHaTajr02DdokC00mC9ZvbARtkxCqApKGl7k+wbP
yI5GSNC+tOPXRhbGvm8YmxU3BIQFX9GuxT0jbweYQIEnCtPWkKtm3zrD+KUYPVgj/uTyaZzyt0+h
1YR9Os8xbrKo27QPscfoce+6m1x3M27I52oNtjGVmNm+TUtofwmFfMp5W7iuYRIEDVgbDabJlaD5
SBYnYbuz3ads3Zxpf+1yI+ljAiXurMr2AX/nNTS51qJfHsbLbPEZsd2c8FU182HxOmvYlWQHJ80A
6wULWRRdRjxV1qlqJffGFk3+Dq4DGwmduOlkPF3kOPnxufGkNKQ8kewYlyj5UbWc6cksZMXlzvi8
wbQCkroN3ncI/os4UPNZ9hNJtWG3532HK9q4xfjkxQyigBxonlRKCqojktYph7XOqpiT+pZ3BEmN
8YV9FccRMtWmTRaUsPOptYl8O7BqBDpVcg5gbsVI88Gj0JI7ZQZcyz6bXO9pGFzcNlw/1lbfANQe
WMhJozGG9rrswddmfh9557DNBFFHlrIYCEYY9CbCuscvND7tuy7QloVXhzTFXR5tmoy2Bs7Y0e6D
grGmcGucKr6A6O32ZcuxurBionasZTtGkljU46Z14R9BaQRNajEWrc58wSDD2lw5ZwRo2XY3GCBl
D140+wpZn7DsI1Gy4gdNJ9dcgG/a1t6D3JTO0msgXY0LA8pGY1TySnsMT20pgoZ3tHS/1Jw6JpIF
0RAk4yI3dW+slcqy6718OHm6hnacDSLsEl72Lky7ON8D0iVltXGv4JhCfslFE74jtxWvvxNM2FMc
Tw7OY4y+P+N3wUe5gwwZfsK8kUePfd9W6tBnNetQ1FcFiUTDFOQfbUZlJGyYtngYMfgPN6zg9GHC
wlnuTdTE9cUFqIe6jREhOPllMNWh3nLhkyi2Tea28nhRb92NNseD6b1SnssGN3PqMGl4LIaBCqPo
CSbbgQ/pmGtj6TC3RYzZ6GYoYYggh0bfdOz0FFBgaNBX2JNZU0vXbZ555FG0lEhi0VxBe+EQVg5E
3ItulTfC4aCZzP4akNEX9vg6RMYhgj0Y/0RuyK2i+wJgaCy6zk+ho3TfqkxC4ayipj9nrRjgElW0
0E+2XfvPgzs4HSkNCMZSDiyZIDG5gGjDeCXfdp1cSGT0RsOVLGFwBas31fbVLsF47kxZ5Bf0pvG4
X/qKW2gNbNmmmaIRqpg7A9JzW8tKS0bAqRErRLt6zIfvOVy7ebdIy8BRswL3lDlb89VdDKfSxfQR
Qqmxw/0Gjmz4vijqtzNJmFN39IsWgvtCBCd8PXAaJNmD9GsOMdZmeoYeuK5DFJIl7elBe/u5zvD1
NO24XVM+r7pYv/HU6/VtMPuB0HswQCbv3zOvHF4ApsIk9be+gsJdLQawcBMt9h5Tab7sCKEgcasW
HjbbSrvjcezAaaVjgTLQCJH/MOCw6pthGjC5hq7rXkYZkk5te31fXqwqJr99CCV+cC9CARKwcjkJ
GJ8WxdpoTY+5Adx7GBu7/SIqXZfHvvTs6oa1d3yCcUd8Ot53/9vQGmHliU1c/Us8e801n5zI0tqB
8T8NomMA6drhl9jf7PtyofLeNVItB4h5JnqNR7R+SbT1zCs0UDsnpaOvux/BspL3pKGzqGNp9aAn
cRxtr3M+9fOZiVJ2C5BLBfvKEQo4PzJYfRBi4DwLolISF19N4UyK2hZWhzLnecCc1hJzEPaDT/ik
AsyM6UwjF3X40k0YFchMMMF/K4FPYb9rZiK38n55oW9XPKuhI9HCCmrYO1RI7Q4mVb+dKeXH4j4n
vbpMIPvKbxoO0wkmrnR3a2BRH4RgnNfEC41enkAZk6PuOB3RnSBRSdvxxSCI0kLU2O1qCrjwttha
J7oNofU1u45gtnhfOjE9AxUyE9kHjgGGU8WUqQ9uE8T9nu2gmqk8VuEnC207MEwgV5JtJqAX09WQ
DdYu1k7WPFIF1betF1nTbRFawYlwVYdokxXLMdVzE5eP+ORGWHWzRRALYFvzPJAnj9/Vy/V67Nha
wndMeVqVYp2rMWbkkN1SN18G96GvV/+4VBN+RhvWaXnijYk/uehAUyxaMINzipbtHDu1Twcdt20A
HK1Q+bsiHygHHJn3lJhNeCmILVwTqAi5t8eLB92H8lp0FyJDyxBP+xazPDHIgwW0bIQ8K7pArrRn
7153W9ftqxJl0r6r3M0cPA2p0V4L+wtctMjaQ93pLiiPbHNZIeF6e5oO5e21LZXvBGb1NR0iRwbP
8HBFKkVgUKv0Dqu+H/Z6vPHtbO6OW+8GD9RYyoIqI8wN3M9NpV43CXkoWnnt+qKiDEK8LzMEKMBs
wAOQ+5XgYFQdkecqaT1jgK3WgWSPtY7ljQ/rlTZ53E40nMsse1KamOjD1WF4VgBRCDDMsvlzsdFf
OAwM/NdkYhIwPBRdLLvXeJis+N6VYVyiZalCeu3or9klI/NJxS2bFTUWVQOsrjBpC4B6nDbljKmR
/EkM2BYF81mRM+ucw9XD/GetLVvKcOVMn5btumRacuhaqg/Oy+eonnxV7IJG2+8XjrJEZJLFJ8DR
kgd86KsalBSQ1uxLVWEPPywNxylGDgjvEyvKqhf2mCA4MXp2phNPFWFSmByr5cbyS9cmY3IOvxZW
G2T7IMsqIpeGfqkexILhI2m2TfzTCJrye2mv2/xELGFZpETKL+2pIvr3GNYdaSwbKZecEfUoL5XX
gh8QzE30Xm1i+ViaGGfwArGebVDmKAfigod1DycxJsub5gFMR+QvSRl66sMWFCUYayhpGJD1wNLQ
wSVXxwlhbXFQaOTYmnAmjvcjEXbxHl0N7BCns8q7BW8/4YtREQ3nUHEafmilXb9furr64s41LANn
qIr85MC+mPcSvvFwnqE6Q2PQpvjIaAozrBvMfHwcra8bXB/mChy6lwsHnYkBXjdlabt0LiFHI5DB
Moaql5QTGJA9BFHYbWEu8MzndlXd4dTJCKNTYX9rN4pzezbMvXfx2Tc+jQxMSwJEjfc1puFHql2V
tf2dBxkSGV5f5uu+sDnhAzurN5p1dCeXmzhevO2pr2NU6WGLTWWvach/NE1YEaTZxYb12IL++cnV
qvko1oKBZMsr6j2UVgW2OBvXyZxF3nV3dWE10Xs1grx7bIOC0K627gVF4YCfPyYhgfMFdD6AvmhE
5VFjvnaSRXfy+xwGYIcXL6p+cK7v2mPf11t27y8rI9i2M+7XGQKXQtYuontM6rR9uTTS20WpuJ4y
x7kLJty3nlAAeupI56hMGVBnFG2LNPad2OxohfAB6GTvhpb71NLrAV9o8vg7WriJsHTTVPap6itm
g/Mcysei9zG4LzSMJQdDM1HvblPM8amdb1Szgb+UIYijdCJAdjzEYh3MzuIbAazrQJ/wwzBU3zH5
1t1OlmHzHaHNdo4kIEB6g8hYZBZhQbM3kVict9Zd1en247rVtcOpaS2zx63onU+VWn7SjjU6tWXS
BCJPWTMCFMArQkBhZWl9KWztlUkf6B+0uk34hHl5UQc/MpZ6dtmcQBojD2kPagsj8jANsa4JPYnY
u9jT5shrqRstRD5ETXHnthioE8AfOXkzJScc0OaeIUGb/SsJu6hHXw70d9stHNZf9Eo/4xKNw9Jc
+mKw70a3K18M6bjXnJq14rjTgTwdN4tkeEdFNSh+SKvJ6kuL3mE/L1ni5TWnSE41xWOOL9vZ9Tra
1I42RnhHHEc5XBhPB5iIXbs1hGWqUN3b4er7O/zhIDEXMdTjl8mqSZdcI6OOXYFSXPa29bkJPGK7
KgQGRyrEdqQj0vd3aFNXorKQpVZUDNbqH+K5kl2ipVTgQ/1x9q49i5Dw1Wze/OOA3Dp8sNsaF864
dTjym3BZgw/0MHvAGC5JtUldNsNw4htXxO2iYNRphs9qvgzS8q2XKnPt7TI6YgLpLOsgPofVXJGS
FUHhIodUE0Bb6llBzzMGy3rGirbdzC0lqtv7M5U2TtWBSqKZnKO1dlccvRU3EP/7obDP1JUj3dTN
UQ+GqkmcTOMAxutFTA0e0/rUnweNcubeSNfIy+J3/UeYOeFX1MAOKaLtWNhHkAfiNXNV/jRD1zN7
W9maI4OqK9Ivg5p8YJ27/l4p9vTdQNg4AVwDWJq9aNppJbxMdx82O2BvMrlbOYn2u4jpcrDxDVnW
vBrgtdKf4m2IPoTtcpXIZ3SgkoYD4UrHUq9pTTX8taub4qsNy+5zNld6PUWWydDgBE35jRbfdPbM
JMKDsjPAE9ew+3pXEPz5gl0oF/j7r1BQwy9Dy7eA8RoxDVLXTqit997gq7NTifDDUNvbt7pUozpr
MgYgdteNXR14n/vgmJd0yBMxj+5yGurahDddfO1+0hg2xZ1YiAtJC75VdGxnZX+nyeplH8Oh6oLP
zG7X7JbTo9dAoxETBMa2bqPnHk2Sy0EvXObvoDCII3DKPIb0ZjyEqxVPokswzwbOo4Y7MCcUc9o7
VKBz7nQ9M/9jPFx/6eICuZG/Fm0CCCs8ytJELX1IV5H9jIrlyM3gYwaRccR3fEUrQfUxBoUqWzVB
Z/w48r4IA9MdAGRGn+cFZ8UjTiECNaxwrsMbSknCKNhzUuW1JQwh+myGiD+YU8SdFHPzrXe0T0ae
B5j/29qNEwIf06zVblM5YDnkUpzrVxAWsB4BfMV3BY2rp6ytg54ZGXqPfcwY5IM3DOV6mxlMdSfw
CmXCFsWOAMaHvYu4+ug9qM6pT223kqe4IjL8Uk4j4323zB3oE9KbnKSulC1/LP5W1XuDPJMQODjV
4KdLsELbnv64lyFWUuZUdgzLEoPs/Run6YooEOFYP9iNOU/1Fli8pEStaL+0G0/P/YbJr+IljvtT
WWL3v4VojGRpGWjY70NZd/G+kY3dJ2Mw6lcNF3DdNW1JH7Us+ihKu7FySOstAVvsp2Ih/mQB7IHg
MXKb6WiV3ICdyGaDKxa1dJjazeBerCaP+Q/YQQsXiOF84q8wg49VY6M7tVFNhknVMf7eEwDtVh+N
2mA5+U3uZu+Yv3UPqEVGf1dMaqxvprl37T1U1qU8ktYcP2AbCzLgwoFj7QE/KKJGFraeCtfwPxFW
phiG/uKdalA9HwzwqW0HxaY2CWt0lnHscljU6C3b+PNQdDznBTPnHb0A92zBVO72GEddwEHaze/L
sVHVYV71SCIEIxEQCJloYzYDvHa8YJBFaHHDcjpn8zJDn/JWGp06qNG5mKmckP56axAk9A6tijER
kniw2yU5y1ug6M3NYhkgrPhlyUlDNd0TbkcBv8ba5vDLIgL9OrD0fVSCaJ8UB+HgMDAaXcISIJns
ZbRs79diiMQFPXBRM1KYSVTjBbLJTOzDAgz61BOWOvZ1JE4+WJB/aDNwr/oCqFrC3Z3JnnPK3hyb
RkZH8P+GfEapZHwc0TFznOrKnKgbnS3vdRN2/2TaN8xTGVoCds2ImDboi0HacMgDGxaFqkpcE3k3
89BvTGIt+mUkGFiGQo6wpeDI2z55N1Sr+Oz07AffOQkNy55sjc7nxCFNdMGAhYQk6yrmbeFMMial
TI4UZhFTlTJViq5tUUc8yJ5Hfo96k4WyDApEBtcD0J2NdttOeyPyghKVxHDyEmDxLPyRp6YB2bYH
/09Gp+kkga0hELhbv4zV96X2GkI9Z2nJC5WbpG2BHf9AtNg6HdoGBNKpmenf0FljjJoUmzHtQxHa
6JQ6vmdwBIcXeIdIMgNkhlCqW8aH9AnbNXN+VHntcj2hXPwXqdyM7NdgRL7ges12EuXENH1nufSv
98oCCZUEnFndXQlvY9iJQLqcqaAWpMO0cMebxc8ueuntPNVw3D6X7QyRmL7jMv9NunbVzbzRQSCO
uLo/CArD6/nGn5DXNmc2McVpl9FT0vRUknH2p4ttlTP+wS7/ltsEFKSbCPWBxoc4LB08Heow97IG
UQauaHMu07YFp7pTct/OY/Gu552lgM/zT8KWfkpmd0xMbSb1uz8LUa4X98vFg6HwMds5vuMiSfkt
56xZZQAOeTl02D93Emj+uQjDmLHO7J6llgxRyJWgb8rw7i8SktD97bO9q9LS9wTT4ZA4Jf75vwQk
DKm2yKu77TD7jn6YfCRq2QjeZdfKGFRYwI61oA5n+l0ddRaZLFEBiQfHJjSue8DcAMKhdJpAn6Cx
kNdqmojWPqdsJHJG11CzXIrs8oaNLn/SpjGvVeiY7V6UFXED1KumpojvETAvIpsy5hlBAzcmpEWX
erKf1aGYswhiD8MfBiwMafyU8IWmv4c3VnwoSSfBoz1s5XmxZuTh6zCadyXmbHffbuM3FzkTaTu6
/YAIdnpk0KFSO6qWHFnLTLhE/v+oO5MkuZFsy24lJOcIARS9yM8/gBms9d7pHScQp9Op6HtFt4Na
Sq3jb6wOIjMrg85MsnJYgxgwnE4zgykUT9+799yud50yQFra15zSuNR8SU4CILldGpJjI8fb6j1T
ONjPIn1dpkVUc0CxrZXPNJ1xhneWrYFksqvsa7GU6NON2dRvFLQxJuHI6Ya7WMKa2hsWsit26Kj6
bE8ejuOuGrXPKFdQl+syBrXo1dZY0WTNNRraZhYZu2Jomhcy6Eh5+vmK+1EBxleN+Auxq4Nxjdbx
91+7Ra+X7ruLvTPX+h17rBdk2JGOgssfmn1ubEd3Gb60fvYyOE3ybkWFuyvlculYLuPmwhqux4T3
/Iu39a9Wo02ot4nD6A97+PdvK6ZnImgdTjtEKPUVDzP90YelvbeAs9xXjO73BG0wXwSqDtBNReaj
7YzRxkS0CzUvHmDlj4X5C7ncRzEudnVuDa4R3FSdvL/1Tf/pFulF3ShQmjNBp7U8tX6l1pNCkx5j
NsVg5NB5tFHc/MqFsN553+8KNlY+B3Uabtg1au77l3XcnsLJYpjV1TS1k7aj8sys9gotPXIS/M5M
0Dg932tNnpwaa3jinymvcw/QlnRcfddqhn9jZ3oXLm1GrfTzr+pfvTvwHuy1K9WYcIzv352BGDpj
Cmrs2GGvxwyIaZBkRXNZi1z9KgfyB5cl1R5wXAdPF4Ro2AUf5NAxQ+aYDCM2ba0n/61rLOjo+dyF
/aAnX8VMrdYklQgTqyaluNLpiBP8x3Q6WsL/9GO7YIuwe6Ka1Emh/2CxAehej2RzEKCcjP1dxtGd
dlPi+xuvWdKvP3+tHx8LnkAIaejINDEff9yaaU4q1BXxsjPdmoO5izw0KAeTmWBFLikbTxY/K48T
v6IY+MVr/6DFRKHvr1ccYSTOfffD19tNXsTUiTUPiS2+GwsGAJ4YCjPwurwLDdvV4l8sKCE+rne8
9HS0BZYrXA/6x9vMUPHiidoguFSlOd8ggKOYTUmvwt4sqOnNRA1HJR2dkDIku9Wmh+S7p4HFEZ8j
kX4sPYuKpNTVGrCtl719o2tZ1m0MDQj+hiwhAiDoYhRmGFErbomW4siXWH3bnZCR5dqv3CQfryFI
WIOZhGevCBoWzQc9a59NrKIm5gCP1PkL552lDKBx25/Y/stzI+3xpfEaVJbFzJ5WuHGJYox0da9d
DbI8fu1AmQPd4Ebql0pp5ufJlenFzxfZv3qTa+GBX5H/0Hp/fx/zqJ+KgjH3XhGlZ+yANKv5Qa80
FwRjPxndCfOb6l9//qI/3NBcmr9F56LjFh6+9u9fFfmS3pLIUe3rSjVHOj81lZll31GjReHCwPzS
dKLh0M4MTwLSwzgwjq4pDwyjf2X3+8Oc/Od91tFNQFbsL6ttFPvPhwpIaiKpdMZP+8iARxxUqAPP
VdeJSzuTi3tRO6JIzgtnvuyKOyIy9jjwUvfYcnbCS+wyxQh8XPHmFiejP1wgeGWIgYasNc5DbdC6
mXOifQK97djGtayzr5iv5MvOMb2uOY6C7SyoZKzHB9HV0YWfIOAInAV08KYmgqO9LBA5uKfMYp87
pUYmogt7ocG27Ub6O8FijfAREjpzgjmDSeAdB1CIgfHIGetizRh7tkHJzC+S0MX0umpLGrpTNy/n
ekh852xarWVeiR4hEyk1unMhWWr5xlIxfjzoxByMkeM6Dy4e72g7+oU93iBti6cN7UucES1G2P0v
lsfHrcDhcauvhg0s/ZTEH3fZOe9L+o2Tvsd4oEcwBvw6Ceh7YjOTpC7joWzw/m0am+w7jE+xqSEI
zD3is6JE5WcQySOan0Zvh1+UAh+feuzDwnTBMK0oCOTzHwxi2Dx14GvkhS15H2/7XtYYUzPuVrk6
VX+xgfAg/bAlAt/AiwJghKMN9Yf74blXzalWdDBV9yjX3GYVgBnVdVQ12bfC1Oo5JHC2RMqVog67
VVBeH33lJd5J0SCU1/OAIWWfKWnrn6WnOG9PNmKjW/pvMRRTZHXkKsvBOmdokoyXSivz6VMTJ00e
NpTJU1jXHVhk22PGsbVHnXK/I/VouIwq+u0YWf644BUQsKtFj+RAHiMhm6E7jRI6ZTZqQvJrdmY8
klc1zYeus/LlgaQ6VHVjY5nM9QCaGAc/88u9pWFp267j0WeIqd57T1xhspeGC8hO0pVbQ5CIuQrh
tBWfRSGNvW44kXPKjRkVLiatSN80kFQlRnuIJtT+ZneNhLslkrCittozESNQhPwn5TCPkqoLlUka
7UPH0H7v0HcnMoo4xLfJ1IdyhwapJagqrptPfiswpDSNpr4B9XSDeiH38o2nBh2fwjdV8cyYRjQE
qCTGp3lKUgjBGeE+T3VmyyOJTFNxtJQ93JlVTfogs5EqOppuNH012VnZ4iss8hszU+qTZ5YE75Eh
ZZtbptTd8/qw8oMGhWm8sdPRaIPKir08cLzc/GbkQqcVm/Tze4mK8t7MIZd/zTIPOboWNw4hPCqK
shRn9yjJAu6MlCEEi+VipiGZbcpunJzA9fCWhshtclI/9UjtLLcAcV60E31Fhj+cYpD+KG0jvESH
npYV2YjbpyJZ0AF3YPIY5YrjX/FSuXc4sC4bHbL+izfRBw7cYhD0s4hz+cwDcqnWsi3W0n01uXYo
UqQ3Bzmls3jEPIvjWJCLerKMNjm6A8z8EF0f0VKIchnwQyivvUMO7ajYQg7v3qd0YO5YGJJzZAPN
QQsQwDF3QLjWj2eiVEW8myTUrUDj/Fsd6Eu45TlWtTyPsBObEz12F0NW4sZTUJlx8qVPy7TGajzC
gDOMpCg2WWtUTC+GhXws9my+hpiMTqTEhBuJLeNLeSMSxO/0dew822omsYOhRghQvTGdrrjXkTrb
AMen5OwNmYV9oHHs9yUVNPpxpng1eVbRfF3w6+m2Ylv1rumRI4SRi3YzVW77yunfga3daGCw06L7
YmWLLXaUUZx1iFGAdguhNic1pahdBsTxAPJoDWMQJSnJwRhHQoZpayYnx8iMLCz7AbmdVpSffCed
jyUygq9oSpqjQ4gXY2GRZdauNuGlHEuTbxCASY7mEp+MV28hVy8LKVvV7AVMCs2LRNg+T+mhRAjc
212NUgd/LMU3bIXToDWwapNItZeyr6c73SCVPhiK2rhA0gmze+7dprygcQkv0l1cN7obxRL753To
UhJTeyY2mFgW8VIaOh21LsFAGNBQ43KXyBbxlJHzPG1bytgpdLJpYngFqa5l5h1lN1qex/Nhnmht
IWRLRY/Ii04HFh58CsC1o56rYS8JQiNfsgv5q5zHjQBLlzX5nSHUy8SkE62Vt6j2m2eLJpkbVItt
3yXD5LQb05PVeVnd84FOiWBu3QztSNBM2fg0IgeoTp43ELeLFeC5oCYtN/Oslcu2rFM5HYfUy58h
8enEF1SLRYQoQ5lig20rhenkxyF3BS0BQNGwZYwyeckzDC8Hv2iSF0yMWGgiX47Nnrjm+pFc0zgF
2kYC9aZkmggDHIUZ2VwssYcxSRLJQChKn6oWzBC8M3vKwwXlz25Jp6IJ3SJrcNiRJxPtiJpLFtSW
Ip1ve6to/TDKHeumrCUjjtKKwQxHjk0+gl6u8pAFrfRmneX0QQGUBtA27bm3OqNuD4diceujYfXL
8+jElCFmx0pNoHk5TzmCfOQmSJbSLS18XImi17jJh5EBfjXXs9xUmSl2c0QrFOS4b4ca/4Nsq9pF
kBvrdvNGnBk10kQYlblFNO/ejtnE9lPGffS5KJjVbxSIIrYfz0fo2I82HpM5XR4WyF5FMFmtuKdu
K9ONQxSwfoQUturZffxKJIwRUz7FTBFpXwlNBJNuEaYYC93Nz8yapsd0YlrKPj5N8R3p1tnXdlyM
21wnX/rglBA42bA0VQRyigz7yWCuQsxZCyXoBH9Bw1fpkCPVMV17MrISl/6Anq8KGXU65EQy6pG5
MdVPbR2LYduSj6aQMU5Mmy2YhPA9Zt9abppSlzvNR7hECqKeJIe5p1QKEHIb+k6rzYLDKVMAsc8H
bH6jOXkw1q0+dnYkNsADjztRveN46xDE5DXXGXy5In92zB0PSaIbYmE6zS38BdyVCmfYIuBQs9dV
zZvHEFan5SvMcePMk+0eBseMrE9155kTems1GDeTWDznIXJYehu8vzzUQDnR2/KHqAlcMo3BR6WR
vBMpZh4c4MO0b6keOjZyrFqBj6iNK9LT+oQIvsibnLnfld8hANpyadVnc860KA8yAiHcXcIuwe+M
hg8DT2pkLbsT3lB9EnrH07Rpo+OQaHlyjoFSPxjj7BdH2vb4v2jX929k5skS70UT6beeXlihq3xw
eIiR4hYJmJESZ1k3T72dZFYYl4jZdoYb4/aYPUBY6Fuz1eHhFwzPIObfZezKb2i/04SLaFrOfuzw
cCDfLZMdsZrq0Y11yNzG4k+HiK80jElieCWN0iaRKimqd1d6iPxa7sxiU0v0V1gWyMXZNniLSzan
jF7YOCaujtqDZxc+DCJtNgPGTiLbx2Y6uxx5mAYbyzAeNK0Fy9Nz+OU0DNDrSuTgeh7A9UbMbrWp
cXe9qpz7nqAVuXOslH0sd8yO39f9/MFd5rHj8eMvF0OVwecEBlQeQZVbETee4lvrS4mqtbKdizqC
JbnRPQwPu2ix8ExOiYfVz5sE0mct7VPQvHU/L7eY+Wqgg11r5dshmSxI6VkxM2d3fIDdBiDFr1Mr
G4+km1pY+3TKXBIT+XwnfdFdtJ29xzrwZX1vkG8okaOp7mGo53yhYrStTUGcZEeGqowJYplrxuFF
2k/ozmidlcHiN1OzY6VwB5GIN52LbJmHC8Y5zSuAK5wHhAEN9rXGUJnYn2Q2rhYEdWw9i1FP27I0
kvii7EvVBk6+RJ/tQdrvDduJHQxjalfnch7EDWY4BjyYn/vMOWulWU7btG6m9OQloD63WcFmfQEX
o65XxGlahzwPEisUo2FFV9z0i4dubpiIFWHTutSYwV8a9VzaZ1VTzN9aldQw/MTAPE9eyZe0XY/S
yEhibyg2po6ybCfS1oZjry+k52Q6uZRmWnnPmpxinc0JCURQAobxDrHMyLrJ52TRKDeAAYWzhrqX
GEzGNf5VHHGO2BrCWDwierOGlEnbIV3RMyPlhVTV/XKgQI86tY0rhe8f9IOxTQXqhhC9ZK1thymn
UJQ6ZpXnGgmJTfhi1Rg8tjTN3HbC6i9BSmvFqaCh+broigggUzXJW+TwXW9w16j+ojKQyZ7JbMud
a5BHzvCts6NhCDNk/MOxTBfrVksTy95TUXXs+ijcJkXgcUZbm9LGfzFiqzwA2Ne9gH/FwuPUAb25
SbrYYwQxiFIPCcjjb6eahrvNstNeXiSW9NO73Bljfeewew3H0cuJq3IxY652yNqUYZKlenGdLOhJ
LgtosfkOd4gcn41B1hzHu9mLSzTQoH/IbIwI9Sw4pN3l4LGxBzSDaSiGPk437xyniFIkhlPuMZqN
DWyXSDENqv4GlQpCfm28gc/a0tIi9OZW9h0ydhfe3bgxR2ZXF3KkX/pkxVZ1i/oRr/sSIw2gvEyK
Z32Wid/9onX3Yw+JSh8dC7llDrlnHzklpUxs5AFS7ZGqVVdAID7XGPjGgJmxvq2T6Vdw3rVx9ueO
DeQQxhdwRDyAHRC3PnTGfQ7fOREMap/O2fDYmUmy4UmQ3o1xr3ZMKyJFBvj4DGdGXVLv/so3/q9e
ngYAcDFaR3QqP5zKlefQYW6ZSujJiHxJVRqIi86y2ofRirtH3+jkt7yvUE5VSXehmdq3n7dHPr7+
OrGhP4KYmwtBf3btnvxpHkH7dG5bzFJ72jWVF+DgogtDPXZE/tSHUDyacPGqYVXjoamntmx+MT36
2JZYuyDMZyh2DLrSwvpwAWqqCR3I+wwuDDU5kmt50pJaf/L56Beeo4YXm2fxLzrvP6AT1lelFQQu
zGFcSZn//ceWWPNEG8Wg5rXskYlNchrGst8ItKrJVk8xOcjU886pAVwjR/Z9B1qi+EX/54dLDwXP
/gOeAMJYmP768z9des8bMQvzzexjytDqZDtA3c76qIZxAwCxWc4N5KjyLm6s9mvhS/0apErf7X7+
/f/ROP7z+qeoAmoCuoA5rEOT7MOVgMtCzr2BTDyd7dniHBVRfuttTVpPazfjcIdsRZCMRDvFXj1y
/TdBJZ7scmBN/SURXUZ+mVuj0G6Iyaq6b2Nf55iAE8eVZ2m52XKgBJiHYPB7CDBDveRhFNXuxOYd
o0eyYocNV2tnFWbETpkbrTdy/bwQTIbevImrcVdbuhMdiPbRiwfsF1b1jE7cE1deqjBe2HGk5IEe
cA34wgFPdchdNVqbzKELslOVb+VYyHEcBpNmlfqIYdiunhi8z0aolCi+Yh3VCbRvkQ+SYGQYn2i/
EytkQU3Jz1kxRfYvuuQ/MIJcg8EyABmbhFJ6xOaHS64jop3dbMRZBtZ5O6GM2UWVt2ztRiSPKUKQ
CzuvppOqiiqoqK6vocnb+6xeZ+dqJthdr6vDz5eB8cM6YBDGAM6DfOnSZYP89v1q7JeapDU4dDu/
8+A8jTjNtFNfpob22M8FXAAvGnBGoqNsNtL0lzJULpXRVUu/jHukhBX6OBGU0R6Rtc36HvWO0QTW
QNPjK97q7tHDNi8PM9FDcTiWWvPiEvOA2nOa7Oda2Z5D7eo2T1rX5ulpSlEAE7oeNTtZ6Et0sATW
gkA1AhLsJErEGXAyULwU0UxtKGn7hXkS1egGVTa4Z+waY3mi+2Fbt6OZTvUut6DL3ntEDjZHys5e
Z3xTxdYOo/tIireWehcZ/ENrC8refhLN0uYIfZuppVmuovKlNlziMebeUpx0AXi0u4roV9xeWOE4
Ig+0njZG39toLgzRpzczhap74vjDwBvw9JKG85S26tohJZ0OYtm0d1Za6zxQkefMRwcQkPOoDLhZ
UktNxFPoM5wHyRf1OA6V+dpptqrP3UT7JSRsyIqRwIqISNaF8QoK6Q5dbiyqZdnlyMuSq7FvieQi
x9L7ZA3WbG+yWi53HTdWuamAiDjblNog3hWRRlfNtYsx4TynfDzEKT4FxAwMw5gT+sOVPaR+RRpZ
S8ccPmQb8i0s0RaP4ZztOttTr3UuLXI6QK6cJkMiilVx2u3UNKfkfXeKjxCr2EHBNMLrRCBAkJwf
FYYWdmDlk+shBXFzqnRi9PY2gqJhQ7hjNb7BO0W9H7AAYDNDW+1B8zAI08wL2frr+dXoNF5LOvke
/ao339RZp9cB4XfdM0cyCmGkLyjhukzE0zV5V41zZ6gqPyFmMlCOe04eY9tJ1B7RU2XsIoNA5n2p
TQTc4gTkQydA4pIrgAbRM1Z3GOh+5lktSAZoVEVrRO9W3OOHyucRwdgItfHU5ZPbnYjlQ8qkOeX4
WGSdIsVNH3T1i6fYx1IJwCF1r72G36zhKeYHLQHE81qPk0VC1wKOJye/vV1aUl4oZ5ZjyUL7D+e4
6+tRJ6xQL74P8mW/3yIoRpUaBK9nFpp5D2L8bcbnQtSejL/Edjt++fme9MMQl9cDle35BEegW4DB
+v3ruZpf50BicMO5NsYZt52uY+nvWnyQL2kBWQao1ZCflT9U5DWNlhH0vpj2zNq9F+HI18zVSw7I
jrUdFxfELOzo1NuU0ZhEWx+l3IZ6qLrI6qEkWxS5cM9x6ennn+Hj2H39CHwCITxGL4anf9hVOZ9F
sSJMdCcnsC+4DYydiy9q67gLPVcpAKLptAEvFLaE/c9f+o+M7T8/2dHjrHlZ4Nd4sMNi+zCNrSqF
LlJFzq5MsNwgX8wA5HZjiYMs0m3lX5ViwE+E3Bipa+dItB7amC7PU9/Yait6KOAbikbITh1nbIx6
phIHDpl4G8BvLW9O7rDWnIXGBE5PDjEb/D1+vPNshZhZNoZ2WSeuDzaH/tMQ/PzT/bD2GQJwbVGN
sAUZ5seyRSuHiDRxslQh+aVbh37PN5nCczUMjKYo0bX0F3WquY7jvr+ckAaB2KNCo2KkZv5+NUpY
g+CHZLMfZ52udySJm/FUAaUO5yUPAqsdk7NLO6LYC9k6IkgprMw1CNhUod4n2byxKh2DCXQOn7kO
0XWPZZdbPQqEBNMA5zF8yG5MrCW25xlkRaGmBymaRB6REtGsT4i1zDkV6wfcfAVnVivtjxkajrea
02E4rtNjdt/u8Y9L/R+Fc/80dvu7gO5/G+O9vt5bVZM8JeO+++//+vvrr5HY3/2BsQFjplv13s53
753K+//+L34Tvun6N/9ff/jb+x//yqe5fv/rX94qVfbrvyaTqvwuXsxmy/z3iWT/87/61/63r++/
5a+/bZL+f/73b1/Vb4+vffL2+uM/87eUMkOQRQaFeF0lFlX9is0d37v+r39Zf4I2HhGMzT3prBTG
f+R1G7//IQNaEcGOQSuDG7WDExn/9S/W+iM2d/7+usGTbfSXf1yNm7+tTS7k367O3//8Z/qr9f0S
Zj9AKgEQ14OfR5WH4vz7JQzHQHCeB+xD5jSqgtvEuo3612htoPbbrjxQtrnTve5gaz1c74r6zk+u
OYuHRGtsbVjsIJ120NywrcDuXyODH8360Z4f4vFBX67i5kb1zTbdA0gK0mmPbXD2bp3qzXOv5HTB
SMY27v/zpfmpIq+j+GM5/d/l9cdF+eef/r9aky4diH+/Ju/f2y/J+3eLeP2Fv8fFm7/rCLzIdUdu
tWa/88T8++rzfgfCuRpq+ZlDCMc/V5/zu0H9gOyOH6zVP6eRf6w+8TuHQ0gLtOfh4K+L+cNq+9nq
I5t+VeL8cwtl/XFSBKyPrNNfj94fVYgJh2vflfiznDYdTiTUrUSIyj5Bh65ezcpQT4KiNaBqxG40
T59Nv9I2sejba6+LogsI/NaXCI39xk8T78hILn6KUypeWy3WRZ+CKAtiy3WfDWx4+zqPyvjMCay8
8QWkrREQzrdRWvotjXv76C+9dmVHWXundWNzZYDaIo50VDc6Q6bLCS36Y7docgPnJQ1HW9lbQeUZ
Zj1u1tYX2kPaN9Z2bV4ce2Mu6LmiqgwWfWpuPQ7S91YLVs3UsvRL5XqKfLpkPMJKoV9YE3aLbn05
T71jH6Y+FhcL+piw4lSxs9H0X1TdeEkddiOFEcrJvcuNiDGSMO4jtJMbCiYs7YSUchnM6NX36Njr
lRFOSJ5RCZNztdTia0TccImTLASMsKlz99QWbrO3s54J4IIG34lPHKmuHfkwztWdZsPYiVGR3Sim
ZLvCx1SJkngcn8p2mC9KmKa8e8KMGSJa+yTPi4Ox4OLJi3qF6IzzFyON9XtLFc0R1NInJpTjCzFs
JnAOS9vjS6CPDMxB0E1djLa8JR5BXC5YER/GUp9DF1DHwa204ZNMuiJonVpif9Lz8RQ3YIZQr6pH
vFw257sYMKq0Gv+acKI3BcnNSDknF+yfuDELGgge6pTS7aM3oKjxHmNOf2uatY8IXWr7OlLMCWrr
2tYia4v//8bt+mdtwNAQN+ZmnIW90SfrWCIcnywMR3asrnAgPMqa0TkT4I3M1BfXTO5sbF7hlGWX
eiTqE65BzHDFEu+I66mgGC3nfgCLpWHLKuxNXkMB5OQHqVUyKi6Gh0F4DIM6yK0XWtOhTOmbmjfR
YY/Doe1UTIC9o9e46lG5aXY2Yg+DOwYcoFgjJxqnwGmE6nqnDxDE5ZpFl5Th2HwVDTJS5S9jYApG
w25zimh+kh5vdmEzVdq+dcatB/EiEHEUnSoVhxNj5cvWH9Um8SmDnc7Dy2GSiC41780YNWtHGnAE
1TkGFw0WTd3MIyg4B42GV/qb2aWNphNnSw4T/APbDAwc+bo17HLcnGYv0CyQaA8eCy8ezLeTGPz3
tjWOGk2ejZv2Z8NGTTKZFFTrgO4yHibMa7bcDVTxIROQ8yBUtl0UdAzkBEM4WtkZWI1xwhKGyUXT
d3ZrdJvehMiFBt4EQIDge/CsW4CwfZC5zVuntQ/ugMmKFNjbEiL0JscfFMwDKK/OsJbQdbXXqW6z
C/R16R15vYSmI77fukw5BMFwmymn4A1cZybc2qragBuhfV16yzm3sWcBvNEBDdjaJusjeU1Y5QQl
JH4RuMz2Q26Mj8w8LfpRjbpXwr7sPW1lRWhM8KEzwvlk8vYNNPOxJdn5krBi6xGEkNjW+XXPuXXr
zQnkKvxOOI3GN+w1CRW2jmSdmft6Ek/OfqPtAAtOQW9pz36zJiG02bLV2/hTtLRbp4f4Xs7FgdiW
rNsymHYvGObXj9ZslhsQXW95nN7apa2YX1gB4TuXmmkcSUt4JN2wwJ+dsib7+p4D8Veis19d1dAZ
yOsrN8HYDtWamIcqOsR5kp6ogi2WutNiLqOr3mhFcUmyJKoal8m3WJgRRkxw3kxwUhcJHR6QlUTx
tWmVbUszH8MqdyRaMrfbqwzAKzgSHXN1iR6qNiz6UjWIhy6dsEWiPgIvVY/QFstl32IeQq2Y2rsp
9tkN/Sje0nBy6S7PI+ZvCXGlML8so4Vya4wE2oZy2ksErefZbJezP2jx3Uz42+ekImxk68a9cTU4
RXvdRckJl/NtJJqaXlPuJztpketOWU9ESWkGpeHEXx0tcw7G4KfP0k7mK7ft2nc/K+z3ia8Nxox/
awyptaH3O32xU817neusAQYPDyDOF3ebS4IkGwnYAePT0NgGWDGZ3xdu8rXvDXdLLre5pUVaPlb9
MtzVosgfuxnngHCWY4zBNJBSlLca5GbmGHCpcQguzrM2wdMp195OPX0mPv4hKixYMOmCDoNt4Gpo
sjfmURwP8f5tGs3Nt7BrOSHTkROvdZzgmlQaTTwQCqRfl0bEwC8xpQkuOncBasE4uCsXB/7bKn7G
Uzdr1tHTJu3FHOrygvIj87YZHbFPlq5BnUnKWoEU08TBX+zyBsLNcPT9rCKurdK2nZUiPRVJIUpQ
80N7YabwqDfwZ8RDXfKQGhL8GWFSqOGL0j0gcRHnwYORNfUjWlD7k4XSqqbjFS/wuPLS8Q9oALXX
BnPi3SBEe6+ZXnkn6ri7pxTBEDSWUJYcsK5dIbFCgEYLkIIj4PXt6ZoYreUSj6I6xVle06Fasgd0
gI8V06GAR1519uvJPCVLO71yPWIewE5Tvc8L2JeG4Mtvkr80b/M17NydJznAaxHskIMkbcdoTTrn
+4phwWbqyuFOKDtsPBtNkK8nWxn592mKMyjVr5Ad3Gn4q49mFW3QpaU7MN8PzpxH35J2dHazqSGM
nPe5/dXzIIHr7r63Bmzt8JjEbohIZ4mhNyLy9NGJJXmFzTlDRzyk49Eyhldv0BDOFWwUoDm1+sta
Lp5N/L03hKz3TTAtUbfxYpfYdFW9Yp7RtjMMoHX5XtqN2vsu9+iY8Pzy+2GvLdJ+sAw1bikjzEs9
ZzsmdEzuSlg8KGOXkBTy7nZIDecB6yW1m0SUe5+S2Rx62IVvYll2r0mrQGsqHjMRU8mQlGVYQNBM
jrENBDgxqf5kX5NY4Y/Ou+N2X+bcXR6gQYxcnKLd17qyvtqIYEJqr44nKIA71VKkdY1xtisgsYBV
EXxETbuF0rAfq0Xt0WF/ofv56Ju92radXV5VfmsxEmrY1RGTvuRRciASeS+4L22tvJBetRcRM4bE
L6dgEZb+mPAd49cmseXMQ6h8H1KiMIsFnNsiarnX8XyYQZqn8mvTZa+u5rXXguDmlFn8hWlm5Z1d
uyT9WiK+of0hXpp2GM4l0sQH2p3m9aj67uDkc0nnZjI29TgB2c/79G0o/SgcOiRqS2aaD+hnscab
ZeN9MwvyMwJhN85e1JSzKMG3tlXA4UX24gzXszzpmaq2ZbG3R3fkqefAKSU3MdXi/EZWbXxaKtHC
Qu49VCypvEYxrYowWRCquEJpW0NGKgTvYR9LkdwqMLFPthmDLMAXHzQ21IUgYVrw4HpOV0HQ7ZTO
/GaGQpjGiYmaAkJ7imLR5ryppfQxs4Op9aFrRPd+fpF4S0NfacJqLvul2avUg+6H8h2HeE5IWGZ1
3aEu4jNau/4Eeso847Fq4Ksm8wFofnFs21odF+WKJ9zDBYTXhR6iJjDHbOzEgYNXNEgYvAVwF6xw
aI6cjTo4ynaEkL2Ds7TomHJDkUQowq0JxLS1QGYJ3MHNuEstjeKM0BaAIOs6T5CefW6hgIbIaSAS
lNXzSFAo62MmZm7LwgfURWMI7WsJKImrbGxFV0Yg0pcIeVnWWjonj9gM2wl9LUIOJEFBAzodHbFG
i1dzXYlCcy49DuwwKusOv2KQY5INrHpRT2OLEq/xzATRotPONpA4pX8qZSYELwQTKVgIcTW2wFUi
LpzuPRp9B1Urrpowqk33E7oyJIU98Sp3U2oWe5hB7o4+IfC9Gfv/ytUy+eYLsRlqz2R6lkCQ6qps
hqaLOsgx0+Ka/R+SpqSQ63oU4EteJNeR1iQ0Euz2VaDEoZ+QZtU3AUEF/B+O6l46I5ba5tPQVVjz
gJZiuywpNKyeag74g9gIyCxkOB7sZXYuCptnkpm1xRVk7vaUlnX+SXAMYGPiUMcDBP2OyRsYmVJ8
5uqoYxNncPyH3NlUHQHade3aF8wpXvDc20j8eggtvkrsg20My1EVEVse5IXyelbEWKzaEViJ0t/0
bUqpgvT7ZPBwPjW9s+xzrcDeBKvlPGpgHDUapDvVefqZqAQtLKKWwPAUmFNqW1oYExangXhH+A2F
xT6iSl5AHnVAttGpbGu3mA/8Lx6oTGQ5eHVjZjw547BkWw6sd3rjf4FxWwX/h73zSJIcS7fzVrgA
ogxaTDiAO1yL8NARE1iohNYX4mIRbx9cx9sYP2R1s4XZa1rPaDTOOqs6KyPdgXt/cc53dEmC5IAv
T4giChTR5Ctbp08umMI6frxERBTClNfYZcPKTpUIRbDIx8FGMvUwx8b92JoHF6VsIGztjobhvfe+
DYytegpJpx+9fQItepuhySTO+b6i4/MHY/QOHvsg0lPNZM/zkRGYOYpXftC3cCjh4InqBRO8R+Bx
Kj7szPwZYY9CfLdXMyZYrZg3xLqcp2ZSwFvUhd858S/D4o1QgFPiGtFpGDzIKU5avExu7Zwms3/2
OkUniAokg1eE55Zt74r2Pr+0BnYeLcrd3SxxnK3pi60zO2ZU9vyqzKzpScASgCyXLpHdCg/x5IRU
h+RSl8RkKFS93Zxic+nLLQJAXFV6jhs020CrtB7auVA2CpjzbaNZbwPokFcOwmxHpOg7edxAEHEy
uPylEzamaoljudYra8tXX61DgBs7EWaPIzJWyBtpQnnhCXoFGnpfp0K6r8JQQVE/h8g/8IDlW/LV
0jRo1MFZRWoVrrXQTrf8RvQY3vSQpPMXlFCxBuW0pKGkqB+HOrxD80e/0zjPBgLnCl1kmO5NL+0/
U2SpMO4EemdencCogf55KVADfVIujjN49zp5YsmqDd1zQ2Pk9uKMBzO/Qmkgz60B/NAgzNrYwgws
Cz/D6DTAjIxFA9bJM6vb3PcsCsxGXLzG+wIsblP8lAOAwS6YFP1oJA28D7vx1tJtnnqIOq1SYbdo
LMSjWvcmhD3uaCp5Xi2+jsYDVdcM9rDDoImuLOVCGqMLezvzMFhyBkOWv8+myq7QGByUBTSgNC/q
qi/IFWmSi6600R5Nmu/U/DdwHGzRK8e+JtsaZTRB7ikZA4mtrWtLUvComksBwp8+dNpHIlrotFJ/
T63GBfULUBhCy7rGJbzymCsFfHsGFXFu+ojjBMGLTQYKc77hVnhotGbfYM/AKiC9NUh8DmFTI4Yj
Mk/ct36ohA+Z/snaFeGWaskNS93kk+gEJNpdeMgH593phiMgwKDRcN2MLZdxlWkP3BW46vO+PgCl
YExR6vRYo3kMwWPuwcftdDuMVpYZboZWIOhlRy5aH3a23LEUV/1whMioaRw4UVnuY+Z9q0bgVVuA
BLfWNiGNkI9A3mAt13bavYye1V+7rFT9MnFfPZNThYj7bRb2CPez8AwyVd/VIRJqOUe6bxTdE9SK
DTlWp6pov+GoOIFaAQshFSLcYmeZD2XXvBpa2d6KznkUIeA1pA7UsaMntgARh0vOvADFNARbs+n2
tOhkEQBFXkMEiwCNRDZrdxuBSgp7FyzrzYNFyFmqaJ+0b594T3+7tvV9nUNW17t5TVRm6EeMYCBF
DUGR1bxPEaJ2Y1AnoIyWtYonqC0K1zMrMnWv2fwPkEjJEWfQFfaZb3iRjPy2YPiH+H2dmrZ6rvMC
PriRPk2hcVG7SMVoSUBGRiIGB3FLS4+OGfRjEX8l5LL0PhIv6yMyErLY4/Kh1qcPYdiNXxSEH2Rl
wWcUQUFK6gn0RcoUowVrtPgP/LoMIa9oyr1uN4eoAcQV4tdbVRgYo5yJHmzPBB0o1SvGvJ1dQRRA
XPmmcfFcSfU9I9TjJ5LrVJDlk6nZcSzLl77V0p1iq8nGtuAuam7BY9MHIyfKRUeST46NppU7Y+Ip
j4vQ26KPvVF4qIHde9CejYVr7kxr3vTDJA2OkYoGs+cF9SkBf8UUZT+ujL+MpGLxmEn0JEiQfY4o
iLFQ3K6AjXck6tCdRl6ybTAGwg0V9xahDzY2iJUMLXEPIo29bv6KDaTZY2koVgBJWFxoJ1Wpb3Zp
bxHQ2L/ckDo5CRHIzG+wYG1qTBqMuTDRmDOw8Ol5WoTA5quw9Ojd84Zo5cz4/PX8VA/xFzybCG8s
n5tDSfaqFXzwQxeRXGKtZm0YbqSXHXWEV2adYwrJrH4lJoOZQbKqY8LxIqcsH02AV9vJnI5d1Llc
HHLczNL4aDL7UITipIXvsJ0r35iSnxxW00pZnkBzYFhJWJPWInbwAR+Jo9WjE29dIzvOsX2bBr4u
EIlB2CGnnQsyUciiDQjS5KrN0oiWswx06D528Ui+xF7LsNdUOX1fnqeoHyYh6el1TxpPdmz8QjCv
nWKpgf6KLWOjxHZ7AqkKYbZ7V5vhVYGX6EUpBr22+cZOM2xgbearnl4w0GcQwjFwxhhJf/nJPYtR
ygLaZBjtLiuntwlV2DoWU7lum58WdqxmTxeG0JDO86++m151BPu+sJGW2EVs7NCcpucEnN5Ja3Tr
cY443KE+87SYL+hYPyp9MEiLOPfF3O+aOvrKqmIOZKNOpyVDdN2nU75h/k3ZgpjEGU5aoh7Hnstk
6iQSzha4cI1IoyBtoJeBF2eknAhSNj2MQRusMeobiksfKbkVIAzodhCkIZT/dFXQ8fw30x2rNKDE
7VbPfsn5uVffhkpfJ9yNc5aDPDOyH2mVGxd8z6ZGKHWHzZaoRBgJPvj/gRFW/NKlubKPFHvmeTw5
nOaPqmLOfmko+Xfc66RclYZ6cPR2vjHOxNOgCHwrKv7BuVbKA+VoeBp5szAOPThpeBGKPW4xCCZn
mM/1qu6mpzGkQrfiYxxFnP3wz6HckxjByuBVN4tdP2Miq2b8pGaW5mc+/mmj9NYu7AkR4pwrH1tv
4qSq7f61V16xYG10OUEld2xfNQrg8YuAWOKjezCRC61HVz9E2rzPeBO3lCRftpIEINOOaquvkId8
41W6IDUMN7RH3wgCt3rVYJFC06dU0Tb3Ij4xxFCFjqvNswMFl5ifAiYGhDAf7NlySWhF8jE76hbu
j3aMJ6sPKq02XySFErQlHJ8m6JdVF3dYGGd1RghVubsp7OoN7VROoV13N31IlX3CxgANWl4yvbVJ
x/Zc86cjrlAyXdGm6ctw+HEcuBhvGS87DUi6mscHGVk7O+EhxIeWb/sk22s4LwQ3Ltm2fuK81Zlg
28/v7O3+EI2xPM9sijY1qNqB1DWROCtVMlFhLE5KJf1d0d/1jrGRXvrQ9um8bsuoeO9EckxDhdnX
eN8Lq4GfRlhW3HZPJVVTIqmb27YZVgXKkgOYrWFdoipXh8T5mnLikW1KCal2yjZ1GuvY2txUDMHa
o4mlIxrBitgVA4TG4UXwGvPYMJg1uPWSqvKxPdsqN2NZQfa1SlyF9qzL3u8HwjOX8V99nua2PWak
SjM3GTlUBqZzIEK6MwPSX1VdEs4T4owDgiadYO607go+ww4wZMKaN7kmDTqunUS/DQVtfnQgDuyI
D2+wj2g4yGqNusfU3BFj1Ch8u628c9cMPVlBqcd7XZIHwlYjzFeNljpPeNGs1diDxqgop/aDk2LE
mxs7XjCOfXkONbh6kCyGKFAb4aLlpnUGKSnX/HHeXcrs/VOBZEx1RxLZSq1YZDsQ23t/rtQPiMEn
pbAXKnWyx1oUv+gW9OXB45gn2ABgmQmgRZ9QbYSQxQOpDQ+Ce/mHL5e0ltIdU6yvyKMLZPsvCsnw
39jGSGAKwzz+wcSV0E0yEXN76KkzH+SX1RGpHMOZ/WiT2d7apRhfK+xfzxmz51VeGcROZHVOUgbD
/SZZWYxDE+MNGbt2XqTcW5SE5UPPQXiF8PxUzCI8TWggb7iw7M9B7Rp8RvQJa3JM6rXsjfhZpBUi
uoxsqUvZFNk5FyLbaHB0V6lmJWc59vVr78zegeCmcCGSdFS1uVgbXaify6klsm8uP6KmvYP3061j
lVkSsXnKPu5S58ID0W9QESc1X5haPVD21cc+Kaw3EEdEC8RWND5PeHEOPY4p5kyheZV1j4c380b1
4OFaPOLunh/QSCYnG78adQcmba5aPbo6OfVwXkX2VuSuS5hw676M5tR+DxYWkSJ0q00V2jIYWxX2
1JyaPpobrsVxXhdRod2bmUtOtV53ryVK8xMq6OpYJXP43YI+gVXsl5FmM0dsTZ7qovweHQbZ5mIF
rOfuSZDOynGjRPN3n2DSUhIt3DIqNY4V1r0uUz4wh4V0RrbY6YXa30hmwZs9g2CFiJZvpwwLkt15
7bELsUfLhuIi6wiIAxJIskFeTKTYUBdR4zV6eJeAFdypOBWOWtQ7K+xwJRWCg8iHD+AAerjYMWIQ
E2kR2InxxGf3LR1+8N9NXuS2cJnezukACGTwymO4BHW00xwFRhS5wACjmCPGbO/+fR3G/5sSIQ2B
PjKZ/1qQ8Z//kf8sGqHzP2qC/vL7/tRlKOYf6CiAtiCyxmRCZi26oz+FGfwrl6HSks3LiegB7uJP
+4swyDL/gKSGP4VpuOnafy8M4l+pgOkAjDhAkxBHav+ONGMRUv5Nl2HByMIFgk6RhsxeBJ6LbuPv
nAhtNVa45SMFbkwaMqj4mNp6aefxNYkqsW6QYvDc4SPGsGD9H4R81j+Kkn7/4Tg/cN8wouSv8s9K
PhUCfaGPTFGrmpOuZ4xOQMqMOQ5BNFGJDUmDPtsNcShwZd2UnuYn6RNtm6tjd8AgmsGYR2P7u4Px
VlAo86MY+Yeqpb4OkjV+HAM1PvLpsk3FA8TKOeMt04rpaxyValoT22f6BWyQIGot8dKqOphxNy3E
rpCJ/p1ow0hAVWcM8Qaua+SbSqJXAb70mnkGwX9hGHu3QhbJu5jxNPuRwuKJzf44PS8rX1vJrQ8C
6hLSj9gnsHhmEB8vd/K8akHa/5JCs86uNXp/Cf79t4R7/6X06e/VeP/jX767/xcK9zQPA8+/eivP
H1//+T+/q6Tk3ez/26VapM5/SgL332jx/vztfxNNwd9CswcTxdNRG//13dRVxHwG0DT4UeDCXI8/
8q+aPf0PwzFc6B9YlpBPGbwyf1VNqX9AaTIdF1GVYS56qn9DNOV4i4j7b++ms3CUACkhAUSlwUTm
n9ObcTg2Om1VDt23Gly2TrF2ws7/k9SXOJKvaZT6aO0lMxP3XevqV7wBe9se7Y9ZUeS2jNtv6Mk0
6G5/Z+L/YchK7PLOAD5CFRyiFHkzIoU8x0wDDKPdNNmtDau54719rS10MtUo4l9WyXyLapSyfyH7
UGhP3aXKfxnG5Bd1TmwXCVPJgxBOdZ1jrvd9J7PiIYsh77Gus1hCFyvqf98DFXtfNW1AobLO3GJb
2ek1mug7F2O4NlW49F1lPseUv2cMo8wAsZBg0QcjIsqnvGqfm2I+C2Q32hhHW8b/7JIVMMvlqkjY
PwKxMQLpdNl6IjXzarFKOjswdiB/7wuPalqE+77NnwQelm1nEs2amF8g+xmrtC36kyJKr13V/HgE
e3Ao4IIOKXWJVD6Jpj8xd/sGzfLduMqutjAHp2rx4oAn4NrVHiFHGps+ctGCleaDoSF1AH/ky6JV
Nvk0vrQIjGQ0PzZZ/WPEynBiL/iYVc7bTNqGVbAygrn9XRJNlWpGvJ6kciuT8FiVHmE4bSR9Fhvp
Kixy78Jyy1yLsGR0Vifrsf4JW3Xd1b+AT20S4XQ/mCvUNeJztk1dc575zRq5g48GbDzfAD+BJd3S
fdE2aws7zbdTMGezx9S5j/X8MW7vc51/AI6FHihpmDdPLnWp1+FSNT4EpErsNKxoECzBA6EI1wSz
fPR3KwO+hW+5knl60l66VhfIlGdzPUgK4KSgRQo1u+ZHJUBBx7gVt7nNGiQLjEo4gO9I9WLrQdSK
mmvbaVSgnGim7kN5awId6YCvlES+qE3P1H6M32XCE80Chkie0bmjTA5Yr7tHxVVcRtHIrfgLB5o+
675u4PKCKW6uiyplWF8Xn7gm9qM2d7usbndh4l4cxsq9q1A+6sNWEhzKfBX0bBrRw00Oo33IkG3B
Ed8zBVD1CmkfiawmrjZC5Up3NRRtyF9rCO033e3eHMLVE58ek+hnJOH9NiTCtnJuacdslVsAnYHp
G11/lKGx5TFftyqoY9NJH23TkLwfefPJPh3RUTXb68hSzDcF4A2/XEjWygODwgESidJPuu9lAl0b
kgmS1Io7q7riC36r8s4PPcRp5SadX/pMX3vk9+G8oaMFvt0pTnyx4vmGCl3uQlcLr2m7o0Ip6Vfm
vSyTQPVa1HggBBSc9eB2FaR6aEEMw3uPHCKueXM1S2HvnbxZRJuulIg5Gl8KYzwVtgFX/joTAI1S
c5I725H1zrKc8c6gqYXbUwNn7Zp8awzaAyqNgJxYf4rjXTkBM1Zb55c5G2ePnPRLls4flgydS1xb
SAEwBmcRlzaSgJUdtWtzjDZT6h1CTPe4h3dqqjKjh/Zx38+k7kwp+jqaXcRd2RiyFuQV8yZC2iJj
X+GOwmXffzUImHpTyTZ1a21tDyZgSRHuVwURfaVeY0aKyertO+Hn6s/QJoc+ju9ifoxdJkm7YaLr
kW6MKCVfRfqgXvHuYFBSjkTHrMQyhAU/b1Utr0xUsj9UtC20jXeNbHPUEPMU+4YrGHTh0dB1G/EZ
gQUrsxtf3HQmTrpB1DerpS9nhgEhQ/Qp3qqLPhVv2T0TVr5WQuJs/HoknUfJsaz0rWsTygUwDvlh
xpCP3SkN2wjmwJnf1QwVleG8y6I4Tip+sbYo4W1hAwtQ579pJPxYYjpF8GPhAU1f+E/9jIQxDGk+
4U9nJYawTQQdztAK7pLo7pKeUQepg8Wq7odHsmPwEM6r2n6PljTTuG6sswMvelZepxhgfjzNu4aV
V6x2H27jbkUzPE4aiyc5vSiVN9DIT2+yH87svFC/walM8B7PhNOdI2fsL8D7lAPj0/WcLOLBoSzX
AtR9YJVl+YX8SWHdwaS3LcYPLFIxqtn55qCOWTtkXPKp/9IGQxzDBvQS+rYFrwGAP3oeI5meDfb3
70mTEUCQ2i8loEm/msI7e3hULFI3e0AEbNFkcghr1otkj4g7d4wZkEFDURMvWksvKvcT0SFpHjNl
UxANlCZXoW03V3bU/Nc+cwttCSuoN8IN0d87b+wg2Qcl7NjcORBCHeAuEd6gqMkl0eo7TemOTNN/
RXUjVyqUGfRc5iEhaJxS0sMBmLLmZtX1BXAIfVVN5pqixk+RI8gUsO0vaO7txluUyeqiUSYijkTJ
38JlTSDuzRY1sxHWyhNx0vDMSsx5S7UPZsVJgnZ50jwzrp9Zv4lzF2b9nQXjhrjUornYi4p6ilPl
EhUoqys4e7dodONfcHjyk7Bledf8FmPHStRtPU84r7E2xYVvL7ptrevmTbFouWv4dXtv0Xc382x8
eovmO+caoaTIEJYhCEfwygZv0Yjj6+tfIqhJH22jmAdyWkK2ZczjuqUXJqEou3eX/jgql1ZZXbrm
Tk/zeyJp9KurKAl7NhekRAkKKyeRvk9EvSE4s4WSH2NjhtzjrSBFEZvLfuEDD/O0bljjHsyiYNYF
Z+o4G/JDITfmO/My8gHSAr5bzzyCg4JjF+Noastx3bC5vJGUh+lVLdAkT2OIfBdE776RgkAA0SyC
F3QfZ3WM6yMyBlQlVkP60pzHh4i3mnO9ZZ9nFUlzVjt7WpV5juT9wyLvJYS6x/iiEHD2qvha6HF/
nVLXygLoVQ1xdW3b3sbJUw54uMh7QXq61eaYGWpqm+OFDTBmKVLwVh5Y04PC4AIqFmB4fMchQA5C
RKqgzxP7VUwR7rus+RAsUNakzo2fI6wRmh292opILkPqEmIZfLbSvrdTIkl1J2zuk56Sjn7Messa
HZ02p2IH4UyZtxFEgyPkGpul4gVtGtosIuDCtc0d5nUfA8iUbS+Kr1yqpGDZRD/YR4f0dq/U8z3o
MfGU5NMF5+Xacsf3tMiPimQmZefjHhdBeu17Il0cESG6jWoOJev3Byv8EEFuqOf6GjnKqYrZYhHD
cKjFSJJcm7ELSdfMc6qbg4HuWOcz5PDuvjcEs1Mi1NyO5zbnlpjjftyOaf6N/IrJ9+TkTzIEIIEP
GgCfgYpljgtWlPHOwPe8qSrvCLO/3DTIAq6KV52rwt1hlXginqT3qK2ah2kcg2ywb7CwRp2XcA4V
KK44ismnUC8mSQJ+4cGUc6e7piFBsT2ToE4dCkcdzM/ie80ryDVK9WQpKL4Z5YL53KN59GvV2dR5
nWwJAr4HimT6IxLjTcTorUjC53kWaHtrgQxD2sXBmXq2dljnb1OEvsvWw61JUrtrxc+G3TYnBw8R
YQoaK6C+lK80Fa9c0gTMwLJhkr3T3V+Q6bwrRBM28FXHo8//90MpkQRMLNN9hosMpeS6tcUXCpX5
0HuPUxadEKYQNkQoqjd1I+Ni2JyJFcT9b/0K2qcZZX/WvUwe7LyEWjDvvDV93Z2OQmOt0tIUVXOF
K39whMNCrQmTH280PWqg9NyI5XIRz1rcKCfDzc4lyRBBP4aIz6Kz1T0ZKDVYNw5nlXA+ac4HY+5L
wu4ZD+p59uBZSPk9cZANXQaIqXWpeQsxkvtRFUyEf/IeScs4Te+snhIW+/NRg/hFNQaXz+Ux6gUe
dVgb2YYAW1TrVnkwB2pv7i4lQivBSxzUpFQkXQvYJ+I/oUw5db9NglhpXzqsynC6rhi62amV/Jie
2GBvT16yBNFKKxvUHP9/qifkMgDAH2Viy/1XEwSwvNVQ/f3U4H//pr/MDbQ/FqOV4bmuythI9RgB
/DnTY26ASYi4acgauobf6e+8fsYfiwXKUBm2mQ7uZtr9v84NNOYGv5k32K0Y5EOi+TcGB5rGoOEf
JweMDmHyWSrgPwYH3j/bp/OU1NfZzkq0LcAGrOVIhhsd7RuiiH0GwxmhLGuSSRAtykrFbNHlz45V
f0dV/j5I46CDaqaO9gJYpqiZZE1qdTUYrFlsSurZMdhPU7qwleFC0LuPKJnGjXS4OzQp2UKy6VWa
8UqgHdTxMnweHcKybGrYsituIJ2SXexKwmzoeeSiplMj7ar3012hwrgYhkW2qmhnt030h3Y8VOS9
sByAma/ET1Mifgi04e7CsYWPWc70heTahn3n+BBfsCoiHPbtOPzUvHHHGuVSoqudnOwVqxvvXbHA
SZDSi6LfazWaucHLTqHObr+363sdBuO2JNR97fRTvhvn/EIXre9DJT86TnXCjHF0GCmdk8S69ZRU
xIS56IXsaiW9qto0WXpNFZkHCCVCctu6OwzzCgErE9pjuUsHxdqamlFuvbQI3KzbOuCyUUJ1A54b
GlvdfhadSh6Tt2rpD/2UUNvUWxJ2DeMBmNOlqQcOg+pe9QjK7Mk4aljZzu0+magOamNPdPFpUI0l
nOg0cvlNkM/Cgr1DkTInTevHPGNtXDbOk9cV5Soh+0A6XrViaJBjJdC2SKef9Ak2qAyJnp718ixN
Mw9SJIwAOtj4GvwwI0v5lkWNM2/rpZbJyljfx01NXdUBIIjDBxAJFCfW7EMaNVYk/K1LyGq+ZbZB
iq3OKZxiJfscyWW2V5gG4CPYNZZ9JjV2AwNrWzpNtY5wPq+jrDvWDbTVOsTilUKyVejEKQOrVyzf
ziorBWEyQ7OC4Lmhbv4BDdkhg10I4CSNY5uggUqcbZj2X4PJCG2p2cgr40KBblMX2dZsEGBV6K1U
XSw41HiXNkO6UqnyCLh8xxG3RbjWbWRfnlCxPitddkeQ9pWqc511wyOWCj8EP5dN7Gt0ii1diKBL
tW1Sp7OfIOxej6b7CXN4O7mAUW1YZStVKzHfQNX00746jI66CwmuBx22Vw37ZFTTHkcJWktJP5MR
HOHXppFueH6ew9K5UCLSG/VALdwF3TxWJyVpIvzkzQ56Zb0K6YIJIyQZ/Hed23vrQiBqSfUiqM3o
oS6zDZyNwJHhy4iEi49CfBLqBZY4/jJ15VmCKTkYEVSgwfwCqvrRduIY6Whm1A5f22Q96stiqreT
B2aJEBC1k8F+zUDOlMlmp//eX8nFRJdsU1uDoVyTCjrdPAWVoiu9E+nRT3GT3qKGvIXKeGj06Faz
B6OUhCfdksrJgsyzy0c9xbUcZtqGsfvWVmcwZrn3YlSsR7EVml34MS9rtdlobi2CyzoETVTXuzll
tK+mHgtUdaelw2KCQftQV9+OyPep+03aLTqHrnoYNUrkEAk4BWO0btt+2Lglh8Tij7CWzV4+toT+
FiZu5nbYO5CNN/X0bKjRMYyIHSwKGomWZ0ov9Ud+kZG37AQS1CZZQG88oiFNuH4pHBMaXNPA8eXA
aRTlQM+yIZc3vzaQWfd2a23sqn9s2DvqY3EdNGQe7dRtswr5llAFOd6aam1HjwpzruMnkvWomBN4
1d4LdQDBCtV5cIAZukOyK4ATrz372SufYveJunFeQVvekAPBYnw0bkMiOPxnagm69WLSn7O23Qov
XBP7+FVRa4sFme/JxtwknZfuOraxgYZqetkVWVNyUdOp5aEvKXkT+2jYDnz50q+QTpPQCdU5ZQPL
3uXJcso7x+JlQ47CW4LxhkgxYSPQM/ZW378lzpKWDG5Vx1dq2He62b/0y243NBglhdBegEhzrBXm
JZZGuqrn4RsGRb01ImIkjCq99dPwXiwb4rGj/25b96kdy5tX47cgJcda2VbxMWIy8MHQ3qpG3RQz
MyHd4sh15PAy9vyqMwlBV8sqofT0aG9KBkL4eka1vOMomHw+6xdS0+aHYYqfO7P8tCP75JXNlzT1
u6jIXznO922o7vPBm/28X4Qt/bPa9ju4/ATr9e2ewpG3mRUvlba+yWtEF9wd1Ko2KssGQCjKkelA
5/ap2KRi2DF9/uyM2ADFWeruVz4gsGJaxbinNZ5LuyCTy85FEKb1dRpNbibUmFrk/RqBZ2ykXvSc
8hpprWUCutmxh1PVRO/TqL4S9nWYzWLbVghNuNxwjnnO1zwNx6qvr4mhmj4JRDWqFuwEYOm5/KPy
pdTSZmNHyV1iyOdCVX4GDTK3N4q9KbV7IZe0AtsBmgpA18nOJv7aIm8+GArf68Rl+S4STxPKryCA
Yy266YgTLvHdzNlVo4YRYJEdFBN2LYepcF8TFs/sg72Z/u2k+h1f5xMHV3siAnSXGRTkBPggg6r7
e2esB74gdeZ158iQNpLZfvqZIu1BhCn5HsqiqK0vXB2ZD0ITEmioBi2b+UJ0VN96tUkUectbhkkj
BKyNWWV3mmseitq9JVUGW33uAScMTAlnk0VlMkaf3QQ/ffCUq2FmX53uEpkdRr4s5/RMRQM9nGiD
ZXSNWMECmTp32DdGGUCBJRkuqe6TmjReg1YOzctuICdvpXgZ6RV2G7jagHaNskv0Jz3P2Xx0vxTP
IKW5ySFoG7+KagqU1j0OLom0ZJjybo3q1jSJITEiiFy93mvnpH6zkY70M/0SUhKZDXthqZdMeNtY
jA1c7HnyoehzPHQbMiA3+aI/QYm5tyLGj1o2vye2+ym1QoBk6glLstSrdEA8oLWsQr4nW0v5T1eY
XceUryT76HQzPhpyOrKVgrDjwarHieDDSNkatQsVRXY8ziW8764wV6ZSG77Xo4uZqmLYkrWOVqaw
PnDK52uRjOecVXAw2IwXMqPbEodBBOiAzJSEnCfLLfayKb9QiWur1kvOTYQVSitGsWpFsrONctxo
IjaZYWWPSqKSLx4SPIYcPggHE7n3hHyH0GOiutWWKQuaxk1rsnJyc2QxwjJPTVEA/CTW0Ey1gxza
cAW69GVcNEGzbIwtZgWdsRA2pAIQwCYmEddH6YJeKkZsS7Qcf2931THgKB39Q6vRtSOsrTedFBfO
ueNgDCdOciKg9OQMYe/DQaFBH29iiF2ESgkpBYpI172KK1ERgvY4g4KbpRMewQ73vjTMILfcJ6HL
e7tP3sZZnuGHn7ou/XB6R/itg/8a5c8Q6DE7PEtATpbk8a7spqYUCDE5qSW5zVrk/NRGbweci+iJ
M3kduXHRPS1CbBwBoep3w3hViCtZj41xE9OioWMsMbaL45hRqjsJJ0B/+FCME2JvcSx048A6gClS
b3zXjqkdnWl8mGv3qTPdoFXcX+Nseit70Xbl9QaH5ia2a3zepJmiJTJ4tRQnQC7LksSt8OaX2bQa
KrypnVpx6ECBkiJa9aYT+kQ4niR5srClOfEFLODElosvDA48jCiKZGSQXpt+ZFN/0jSG+MYiPpv1
8WKj21h1uLdWRrxMIqNyl6mIDLKmv/H00amH+rdoqqcwLPepZGhL6E/N8HhlImxDUxEy5W0eyy6q
g0wax06Xr4qDplgxcIwx5njUw/aEf+oRM93Vzeb7ruyPPMMFX+v4CKjytwTrs0PsKlRsDpEyHZbM
VGmNRzM29hGaDX8Q6RLwagUypaBCsXY3EF29qNJ/EFiewb3H1AM52uzUu0aWKNAuDmi9q2ylLwI+
iTaVgEJrjRpBrLIs3FkKg5Pa2wsIo6ER91vLMQJiGp9ThXl92MHlaIrxJSMUapujVyScObBabw9F
0T2pLpijQmT9IYvtCw6TPODT8zmLNlGWnhn2s4PxsJnEi66NU0fFdaXmaCqIwxrQRKiLqNfDJKHG
1uLlJG6lSvqd7NkC1hyrB0L01ECEECAM5PQz7p2wMTFpM7tqEu9j6ClcO7JdAul1a8exDnXPHqrM
O2WTYMygTMExbhEx4guPR7UTKNWZ629cE1etOsrXLq/xkanWHdQ7v5ddyrJLpwtlwGSIAiNysiAL
jwmRr0FYGQ7DmezDqHkbTYgeK2dZObXeuKzIKAMHy2+N8n9xdx7LcSPbun4inIBLmGkZFotOohGl
7gmClNTwQMJlAnj68yWrdpwmFSHFvsM7YoikCBSQuXKZ3/QXaHkbZWqgmV1ffVYo+OIoi0Cgo7sc
leri1XGz9dqfxFUtvHSrOkLi7FkH1JexPEeuC3g/5WiY2ndeVn/OMvEyih5XzLAA/etDienbCwtU
a2uuqMHmhEh4rdEdcF7yrZE/Ah+ot7q9HSGUCbSPwi9lCJ/ROysE7igBxQzWGtu6zr+wXb8DPfjE
TJv6ose3O1r6HxjkyK21Zo9B833xqq+B19cXvVdf+OTWVLCQOReMCfajVdVYha7O35nTNjCDZbYP
HHdhIcIrXwAw3uAL9uJkkhzO4X9hTWHTd8keMR/PiNHIQ6xVtAOyg/nnYlFAxDTxC2dbv1mh3wAF
+FZgYEoiOFbQdTEzgaHePK2Q1ClDaPb2Ify+kHktkt25+hG1+3VhRA4hCGPbxB8/S2TWakgATsKg
LlPlQ+B9Qqa/23b0bzZuCKxxGY5SLldQ668Cm6Y3/HT4wFBHaLhexzYDO8ftvzVpRtcE90sY30AN
A5yeONH9+9H+NuO3e3SljxYjlAMsA4MGhqAfdV9nhWJJ0q3PXYiokgdPiuid6OUOOFF/kYQenF+x
bePwEDcoyLf6vikTkMgjDsZte50P9i3YsduRFCwLmi/QIZ9qKR4hyj872rkcsmzcCGcA5Y2OfLY8
0UZAtiMePqPQ6pCZuGRBrkaf0P0LWVfk2Ye1p9idvhXFHZPXL32NDneaDSXUoeVHvzJIGShNfTKw
RJsynmZ3KSe4UCJztngtuFsh522F1BmFcXOF0AEk0iFm0M4+3mDxejW6emMl3z33qyYgqrW7z9WS
HVRafbuug/iWwfutUkBAZ7AM+A9/ynpVHUWUXDVcp68Xb4sGzs8h7G6kHTFGhnZqRhe2oPE8wWQN
QVQE+be1hs7/WcgXUHfbeSybXWipi1GSkzD93U4DKGOAmsd6BIWAAKNI2od5mgDf48UC6CF7XLzQ
ukZvd9yNAiHLTily/dC+W0L/qS0jGsI0Z2t+YYNEsnNZrial3Fde+0OsGEsgLHkH+QhdHgYBUy8v
kRq+k1A38YW+DPrhCXhBf9EsL6IQL2EXhsdy/qeo5mNBJwEPvE8dPgR3Yg3BrFg/HO7oqw9bw7aj
b023tpfTWP5oMZeDYbaou2WBGAsUcOsGGXKdnQCalxfuHme3jDeOv2dYogPDHJgyC5REEPjYwUzW
waHP59F13xrjr03c5O4/faaRUxwNtsYdk4ML7fpWici6Emh+Xgejh5aQQxtAY+Cy8xNr3Q6T+H9Q
7vr/E5vm/batvH1pXn7gcPd/YDTz+6eOsiXc/wnQx7IjnNziM+DzDBM17eD/gM8i73/AidJARjOa
PrH9vomMuBz9Zbxr+QE2j/9FD/mDXpyPwCI6XUgs2kDjYoN0e48LhahhWy0H3SMajOu6vBJvGtJp
LPVUN9JPgK3EPuiQ8Lc2mCmR334u0izuxh26BnLQF8oWAmrySIZcDNt6rQftH/3USmF3QJb2ihe8
zdHlOqw4YMr2U6zgVbiXni2deDjqHhO5+tZLkxLR2mgNIYvcB/iA5I82LCYuI3Celetjgr32cJH0
k9s7d4WGVJxx1oUO/0pVNpfQN0+3NSxo6RQXZPO9R9fRsuK+f6QJ7bqoCncoFFU7p0FqY9n0TTz4
Jg/CQKwI98UarYRWWIKIdP/BnDXgTf4L4gdSkF4v6uf06WG8IPOHONu/4bf10ucS8mP61UGEU8e0
3wZlADAIvYUNnU10sZuNxaiqe6Xnts4+KQWmG/NFSeWbP6s8AL+7ockW8UjG2kkQ6J9GN2nafcrL
wZpJWaNpp/UeuTWU1XHC83ZbRonHww4Az/IGgOZ2cHghNmo6h2katvAjq3TqaCgWma64r9Rm0GDv
U0u7GeA5mGJIcMRdnbjqCp1sWYKKRTczvPd0nYIXKxmLhT96qKstQiCJubsGFgZ/EL4Hou8w6VNV
o/cWAOsPmXTWKRrh9FWTEIGWErQGgS4ZbYdR+9pMIcxTC1Wei8iJBadIivmR/NEzhUHsYx01PmCQ
M6eECrZLoGO4l12XWwrL7rlqeAjlOOLucIM8V8HVOgECAuqhdJAd3vRdN6NTVs0kQtRG1Fv8Sj5N
OR87K9DMeP3XLOnzCb/5bylG9viHVx46AchRRCIR8PXCD6+8L0cRVIXun6EVz2l4xLcwWfUV6T+1
7g7Z82DM9i6U0EUfW/yeWOTWWOqxuHTqRATl5e9vByDr+9sBSI4sBzaEEbLk6NW+X4G5yEYXGhgO
duDEWRozKhxztnMCjegpiS/6E/lB6ayW2b3lVpI+0owoS5pvf38fDpOxDzdC9AsYzvlAoxGuNTf6
LyT6SjeomOQA46dFCqK+Uz2xpjj0fYmM7z2NgjwJAOWxHgFfuuXaIcRldcphaeEb7+sFn5jJfFF4
8miAiZMUo/MpLBhoWZ/qGdDHawsKOy1v5zbxylvkbJ3g/vefwsho/h9kl/2MMA5q6mxnm1gMEPj9
hxBOTGwScvkyu11BWhSoFSuSvT/pNl4OmTfQ6LuKrWZoyTZ/f+mTgfS7iyPVGHmY7RJVXHDLH2I2
ExfcNlcv/RIwnFiSp0nV6J9d0OTqeIeJV5mLhzmWYSF6tD1uN1vbGlTc3TarGBrvTgJGY0dkwK3Y
qaRqGVpy04BAEesCi5h+3GEYEVJmtlPtgicJpsaEE62ylr8JQGAJgVs6DAihZKlVxX8lEKNm+SAb
Wi/hwQfz2YCHE5PlxxceJwCbbJDYo3d0LBEAYeMOQ8VtLjNTKRAfnpyIO/RfJu6oHiKzK608NzEJ
1YSAl49Skc9v9mouRyquEG096shuMnvbc8OFn0Wnv6I65HPUlT1iTcYMy6cYDw+zzGq+GYHUMB9v
bsxnBgfDvge/0HFxvwX5lH2Hmwjr6nrw5kTLTUvXtnsliDKnumiGlUi9XxmNuBInQ8ZoO0fmNn4p
mz6uTd9xxPRE5sclpdcJDFRCpMoPjQxTldzLcmoC66U9BUjonR0vb+4wkJV/KWes+NMePoGu+GqX
0Vg4N1XhtmV5WSRua7rwq8VuIMCuauRXtazMXWNiLPlccZEq69FX2N6HW0DN5j47eq3WYyMHc462
IkyzYusubl8b315tD1hzTVCgkU3EyBG8MMe5170GBRRUmqOnP5UaJV9A1qeIOo9pOz/UtY1WTce8
TqUH6u95dJ9QvTMvN4eAXFRfR6UjaPplqJ0ioX+Adhg3PGKRNV279jIQYxqcBnmkv98bbwPv91sj
8Nl7HEEctWyOD1sjCxJ7WFcwIO3k52tJPYNxU7M9xzyrQ/8JgrsqVxaNBknJl7bpNHd3/hXMYYYO
oibcEOseyXJzWHtIIvEWRx32+pEOoV0PGKD1TH8OceaaXSZ77MgPoi7SAQ2t0uuF/1g4aFmC3LJj
jA7FI+RSJoYP9ozO2YOeCzEHN124Lrazgg2TXThde6cD1PUGUd62Nt3Y8HD6h+PZZn2jLGhWO2YC
Ju8posLEbOErC60WAfKadYAGEFKTn6UDR1wGzOFByGVfz6edM7sL/99KZQEeqbNiWyOLgEEU74Pj
kbSKZmKeJuM29YvURl6wgMIcoowU9cN3W1iajevAseeM9Zx1wqUJ8cVuCK5E6SNjtgeOuyK2Vwun
8YKL0knMphbSWt3ij1HwfQSObCTjvdAm/kGqIhJ/eNMS7j8xSZSPYbAiuo3JgVrIAt2GxekiUfmW
GiJzUxcU8XNcAbqNEDB1BJ1rTxOVV0ZEuf9fnm7YasQcaijz2shA/5rorTkIR4i9/RfaxpoPvwJy
4Avd5mSIGVgqIR8IvlFLvB7tYdbf4yoO5XKYXfCl1vfFpratb+FKTB4iXrqlfYSefaU4Xeq5MZqT
aMQVPu5eEfi+IxR7kus/OAl/OKKNdzxy8iGOytBfAvvjLpqFtibpdu4jSipdSo9aQS9EnLIktyW3
bhI0U7wjxOdRy0O/YDriPv1+I3/IVrgD9rETCBa2bTbzxySBalwgKaYfMWQtQ/FV23iILJgXOjVL
vgy9Ui30S/qRd80Ix7zdEPNbaO3/7X28iXlzA76AnfPxSQBo9Oug6+TjKTYyTDQBmZ3PsX8xJvbM
a9EVIxA2BLuedGTMapP3/v42PqQbFIu2B0PIxykTMCAc4PfpRsGIus8w2OOFDBbCK4AYYguUxYws
OlC8gNHLUF6DwA/D9A+lyy9vgguT6YB1YSnwFD7kjevS9mVbrvIxs/KA6o9gEXKcqCS2+HIOPh6+
dkt7RLhVLc9JguXqH91rAnOhf4X2CGVzLG7dOHRZnrzTD89AV1E7lIAjH1vQgoQ/VGTMzsoKZLsw
+h2Nkc0hKtueb56TGIb0jcZivU0KDbYd+1aQFU6ZmZBdWja5ITRDjrxsFOZA8KV4+0ynP+yRSGZU
qNWSADvQiBQgiQT0Bevhp9zCjLL4NCb12KLyiJNr7B5RbvUBsLqNMomGTvygexVWZBKHPlxaHGwr
10/z/iGNMVHO0S1EKWC5okKqFMNCKyHpvEBiGcHPTX4qx7BgRNuHVo/WfPMc/gvF6nsd+tUkOUOs
cTe6UWL2jD6KY5tDw3FzWDHYzNtgNC9cNaztlwa6P2eM0enljD+dgFCJAPVA5unKkZ+VQKi5WR9l
YxyR19WUiRe2g5iR89USGBbfofwwOvNtUgmX42gsUj7jhfBGapqbXtYrQ89xSRJEZxKMq1W8QcZX
KoYZUTOjcBlV9FVH0CmBJb8Y4A8n7Zqbl31BPVlyC9jlZtxCe8pZNO1qYW3ydQwzlPq8JudnK44x
PD3d+ua8kmqlO08dt/rcWBUJyBLHIOqRsLwW85LxK4AsTFJksbv4zfN/cNjWLJSGM5dikpzNPODE
Q9kvP5D95+SIdeaQUqnRN40EG+z9XF9y0JvMqtGkC+Sico754p5W1NAEJtEa56DiPK0kJzwKBSIh
hCJ1/FaKOrOFot/WnzO3x2Mo51mhJl036FEwSq79slLfZjC1S3qNaks+ontWFWCs92CsyUds5hwr
fjwKMYF/uiR8y96dceEZ4fbZ0qiNEG2yAdY0aqSYstKGNR54eRENUGLftsZKU4b4NCIdKUcEo7Ja
RdZNvaY98ohYAi3oke1yvJKyf2rqAVchLhN48XDvV0yS0Rg3tLkO+QZ/DdPLGlv3llFbrHJixzNT
zVV1VxYgPlgqVWMXJNlgWzwbBAy6q+t10KZlLu/wdJrj5ZEdszLuht/vJzFslyrITfrq+t2a76yE
UhYe02k/2eE48jwZdNRCoYTmtXxO0jQPiZUl92jdgl7oTaFwrm7O7xtBMJMeNad0yheh+SvnU9ma
LBO5ETW1eCSnFPr3gfuX6Inhnms76LiSqoj4Y6nWYWep/abNHk7nBx0DUjuPTzTfC3wyOb38AIEc
DeMYS0qxaUOkX15/fw+/HB5RaI4NDCt8mn1e9OEs7fKwLVRvqXvbnSroaXYblLdLQzHxjMUotc4F
1sy48PzhzHr7bO8CNhcD54ohBfYtceB+qJHR76BfFY/9Q5Yjn5wenDrOceh1U1diq4q4g86GW6fL
htjGPj3rwnbPXiwXcR2XRgTpS5xZPYhBDRTIa/fYfIaRkVjTJK6XgytAVeyytXDI+ohqCY61llN1
6gGmQk/TsivsrNAHhjY9oLIURaWJ8odSD/xfTuiS3q7ymIraf6hB/PegXI5pmqkB/QFAw7QG/I8H
lRN0WiPgOj3EyCU7/UuBdTR5Ht4BE+8bDwQuumE0zfzi0OSLa3qXrb86/Q5Whhs9wcMADsmIRJhK
1bEHXpSk5uIXWjnrsECaM+lGOPLhZJoOxekP+1ZWFP3VODmzjx251dNgRQMS76HuOowdrKP3GFmR
vxyDBLxXcVGroeNhj41lTiMHI4Pc/9mFFtP6a2fNuZNUyjnrd0NOi0VfzRK11mpvW2UPssLRnEJo
dWcuxtOAXhI7nvL7WXo07i6p8JHZvgg5fR130w3x5DAtF5w3UwkaflnMW5YjKsvms4/Gf5q9WwfN
H6qEj4ksBWBA2kQGY2MG+UvbtRjmHB3kKb73fHj98hsVPdhE1DBT9prJWYjeWaEET2N2fdNF/u+2
Hp1QgOO0ukB902P/mD62HbEWlnR0T4O5Wp+ZgZu9zsA1ZAm4WaW4Igk8MeG/vq4nXEwfobv7gqH2
+3xRSB3kGk7uPTbkXBe1JNPH1W5r4uOApOOAA6xw+N7vr/vB95C1b9rcsfnEsRlyfMzbqyxHR0av
671yWPp8xhHXXOwMT+kqAQr/uqu2DkN8Nhifz1LAG6NmA1NWIN87UOL6Rdgf22zunAXwIHnQN1oM
kdZ/slZzTML47/jkug50e9um1sBTgzD9/iHhg15Pue9l93MSTVSJEVx2FoLfB0P0NzkAunU7t0DO
9UuBUaLdbZsUf7/v1H8Tue65FEmkjle5zfKxKhoUkSR4+F0vQ/Ogf/9sP/STI9elDhI2MiIIhWA2
9uGdopJRRDNI689iWWYCSZDDsQS6Ao+Yf8m3gyPXXVzshDu5NXx4bJpYbaWL6lT2h5v5eKZwM9Ab
oByYVW2HH5vbJk0YW3rt9w2QJPaSPfkmufIYL3ItrO454AZ4QOvz7x+Csbf58NIQWaEaAu7B1vql
7EfbLF373ifShJ01HrEuMe3XpplRqmKoLkz7kLn6pJAv9cusLe/PORfuGObAGKEckg7oaDGJtXBy
PA+RdX0bWdSyC0BrRs5sGqGuQvk8v8NEbh1X+GJ1S+Lgt/Dc8n9+/6HELyvRgxOH6STnpMkXPm5X
FBOyFQdGdX/uyMayjYNPk9NhAr3PUfIC56xoZkKBapBXLdPLvHEH5O8DG1IZDMhBd3yasQcMYm0U
dUvVso5pVz1gphomFjYyU+CBRR8HSlfUAebYZRwezDZotrBGw2E6hqMflJDUR3gV4xflOTZMgFOy
4GphmrS5n5nJQU9T5+0LxfDwV7ZGCEyCYEUtfAZnbsvKO6AY5wsgb01gK5wUygx5m6upU6P1uLYI
ZI+v59eBh7rpSK3TYl7cAIzOo3xB2x9MtPGUq/oLFKLN66DDhrT65txLruaMI3A3MSTC0lhakjPl
hrm9ub8Od6RFH6jzIlSzNhI7xwaJvtqW0OXAppMNI6yEH3v/h+j3y2lj5rRMewLyLbQGPh78gcjS
1Q/L8V41ntmha0vn9RWWfsw+pRVsnmHoVMl4HPLSaNv/fhn9enmzKZAyEaZUplZ/H8/ItfKCNr+8
P7cyccuwOV9KZHq5PkgCWt0YXnjcRZUWvPQ/XP9Np+RdQBVE/QCrBHhPsfPL589G9FedtVOf0yA1
VRXKiMAyDqAfp2LawmFcDSF/Yso7XXe0HHiB7uqzRva4jbUUFefaDNlc0zecCMh8E8KyaeM3p5nA
OZ1fWrSVH5NB9HaIakiqpgIt3rernldW7VdmxtGnEEzF5YI2JxplsT1ORbAbnSUEDE6NStTIcX9u
str6Q4T8JVAZi13PeyNm+VQAH8I1VjKlOzC8/XwOUZQjPq/8PKz2KFe7Vzj9xLAgaMChbPEwaeZ7
De34TwXAx4TUD2ADEK7pk7qR736cuCXIKIt0qeYn5NasFI34ueYaupwqQnUcsR5/vxCd93pPPq/f
ZACh8M2ULKaF934laksEaYtn81PmJ7nnbR2b6RyeQQvdK1LGNovVi4ZekWzGYUw6htDEumpGu5Ye
RY+QAAObP23OX5AODO14BCYfZDbw65E1zBXa4C0CKfCpTSRZoPBy3JfM0Eh/TwmaZkg030tr4pnU
s20SpPXtnOFY88tbjAy0OXnpUfAYUbKkuh5yy7y9U6CsU69en8MCHjq2lSHv4qHTsDnq7VDVZtx6
SkA7cmd24RAsZKPnuVbuDWaZB3XNkqhgHQIwzAYFtjauAwZ1GxnaSXjTxc1oLwBIQ4j7A9JGbO0O
0X/q12bKa6o4pbu3Pgein+x+x68dbi+aLFNszqfm3e9f98dcgE3PUJmBvHG4N4ph79/2NCLLGjMn
eDxXljWAZHXR5iC/LihNF6RRhGR7/ykhoh/8LhkQHtBCLA5tzOGJPOBhPkQ8W7cVq13BPkfiBLJw
WKRoMGDWEzsdc5iR0qejVZrHQY/qZzwn6R5QTtZ+gvdmjp3Ao9ZyL/Owd6xXZ6LTQGc1jej6nOc6
55GlQscEPn0dIgqQ7Zj+sW23Wba2/W2fhpiFbuswy3zAbqNtJrGNriYwbBXtmuquAn6WMWOjaEIk
+TxmqVIskGKEj6QiEKFc2wNEm8yg8/Xc2Gor2XRQJ5sYheKDpCc0AGIvBiFvkRH0SjBzWP+4L0zI
q7bdL6L2wmekDwSHcehbeFmAgF9B21yjOLhm9mGdqIXutM0nT3cID0j03xqB4yjY3yVuklvHnBCU
BwhK6n5XJkrGy93SD0xVSZvylfVDO3NNy8tFMbFfjvbAHpl3nk5ygMNlO5pujxgG1Gm/LngdzIaq
3gMtACtftdaTr20bcXpG5P1SXZQ0cNzwkEeiIthrdERXErJ1XKp0n6thsB4jPRKn6mIyR1ZiI2ry
nX5RVhzSKtEdIvJlwybe9d2o52iznibJeUArkYuIGcsJBF8XUtidmgEbplBSFhxntqT0GQLcNX23
qX9C3RVLgCu7iyl679cWj8GOdl8b2gN4FWSAXqYMNs0r5ltudJwk6H7EHeekmrKtdLHLCNGZfhs/
j29BAv+kiRfSo6G+lDcqkqb/d2q7nmfy8WmgbfFKiTxjl9CCVisimtVmLKXpZKmJg2ogr9Fiqjc0
lnr14zQJTIuG5ZmFgeYQDcAx2v1Oey0uuZgcWcWf0m3Kxfd7jJMcoIPPmI0+DkTjj4cHW7sJAkeK
o2rhVqEKJeO0LZ6cMAkZ7NZQQC9DsGMAOsGHNVXco0m9oPB3qStm+bvZmfPyuh2JgjtJf+9G61HS
y52c9KmqgOxDcq1TvBDDehhQjPEDpMUYlLOZXYEZ11XUzW0FxL2Kx8HeTT0/yw61W1rtpwLVzeHK
gi664BSTopKF3oR6SYZyQaJe5LoGFev0D5RLebvvaHdW236NSExlG7j6GEgQqheth34SOlppOG7z
cQ7hQmKfNjvXcYwhiRWSOoBMTVlvKD1o1JFTyK5NFiGFnYk2vkqFGiLwZk14Q3EBlxpQLPxYSSRA
8QiGztRDZ9kye3D/doIYVZJZQEfK8fxDkSfGfYj+x/OMNtimHPsXBG+7Z8txS+RvcCnfrKNvKHxu
aicoTjdexmT9puO4cqPdLPwVufkC8PZg39CDs34gfe4dGNDVuyXJ4BZJFmsohuiSz+rQu6HI3uBC
2T4FNF82Q+xPdJrj9WZcEx/ttipcvtiVv16MnY/vg3Kq4ZPKO/k58WR/m5bpelEuo3jA2847JLGN
DWIhzSgOafNrkqnGYNOXnQNPwbSgwltQeemlZCL/ZEsh/oLgln1J0Km5xz4dyx3658dq6GHjTt3g
79q8dWjc6XUfzIXP0bcWMzTZcbpui3z+1LqDs191X+zLAl03t8R4ZuOHzvJDRrp87IAFfa59e7yi
y57dAfRFqtnqiw6GCcZv9lLFj7SNqytMjMRnFJkWf1MAR9iUWIpcowTjf6nE1H+JmcscwG1YWwXn
9VL0EzT0GSYe5Oka6TCwdf6lr4Lm0UiKtNCmegYYi7JeUjdvb+JW5ltA8uOjUwbuTsveO+iwdW9d
ZPjwKVfrz7JP2tc0yOnhwb7etarEJ3JNnFeHEQAmmcYVKRfLp9W1RpwCB3lwGK0dcb2D1ZKsC65H
eQQrq2/9z0BtonkPUKfhKk6yx5JiuZbSx6grivoQOm2Z/BOV83MM6xRV90gdamzj8IPCrG8Ysa6o
89J+8gnAe2suo08iDcNLb4Wsu/UGPkBaB+Ipou4kxdaBY+/aqG1eJjT/EIPqivaGpQmbH+Ye+8TF
CYP+LFsmKp2blEbUC5br1lXn9sh+Uz8eBeHkHkYWikhgTZ/pRSGMu6riJWtK5MW026B9InSzTWQC
Gw+yDjJTWkHGqXXVvBJQ4YO6fMGSPOEJgmBxMUt1re7bYoXThVhlcSwnOREzsrW8Z8Y23msOm80K
EugwAQFFEt5rHgOknV2oE61TlphDqGyCCTvLGVPLtB7+csKxucuYD+4tXatwB+PAxsOh1Ome9saz
xmsCsZ32a8ZA6ggk87savOcAqV/Aa6VRYA9LlKDd7qIMQmkdnRH+7k3sJzXk5KTykLnW+B2NdRZf
VNRGatd1Lkcy6m8j3gaJJLw2PqBP1ynQkLaseatjAZTYl9ZfFihKMOF97jcb7gqFGvxrLvGa9K9b
WGt/x3VrXZXFqNhc/nyb+p6+mvIB+RCUruodFXD3l+bsuHYWEXxhztLd10ln+7smwz0WTaPg2XWG
ut9hWdMjtSJC4KYkgT+tDBknOqdypCJ3AdnuMzHAypu9ieZXMsidLGECo9aPLWP0za91tHWHfmG6
xRO+Aqnm7mz0Jo/ZGgwPLVOI/eTiDHahRGw/pCXQkk0T1QkfqCWWgAJ4IG237hEra3+23kL4iXPv
BjwEvno8ePtKgxXeR95UP9HoF5t5XqOXxGvTL2VqdwhzAXqFqMtTe3RiPCOL2QFWmCc99jttlP/t
k/1fhtaSvfqDNxz9ZAzpnOhsO6GXjjZL0iRszUrDjEni7ip382ZHM57xgl8mGLLK/EckYQJWcxTd
92iUA53208sKbehtpYZxT582va5XJa+h3d9x498LnF2/d6sD1zxlzNWWHrG788Z9jy0Z/0vI+Kr0
x/guD2d/b5T2LrwOLtlG6FxCdLTEjS9nJAOl/Tc9OP96LudwG2KrAmfcScD3sHd3eS+rbyvecoDX
RDsgXD7GlxIJwqeAXiUTl7LM7yy0nbYcwu1D089QGmJrPdpEs4NeluTS59ooJSnfesgiBRmpbWKr
QoUPguKhTKOsQB4dS5znbkgCBhFrHlFRQhYyvYV87UyjLSixMrmVOGVQjORA5MgiXQSt0ukTDl1A
Xs4VqOwUBfG5PXGuhQbdjNJ7wCzLzHhKAgrImFOJFo1lRq2T1Q4T/v3I+KqKsW/FNzd/DjFuIY8t
ADHzK+LU+ya5MqVS+NaHX+krTUhMyqkuUc0cmUE+ozeSdl8TEdczEh1vSLh4bRQWY3UYoQ0fN6Lx
v7M3Tb9xtkZm2duhBpaB9rpS6y04kbS/7BPLknSxU7RUNuy6oLkraoThJ6jXYiz2E0D3zOhrYDVk
WY0ZwSXNEv20wQwkV2Aunfra9UtSPAuArr7oQl829z7sowJvk7QdEd2k7ZY/MI1OHEwBJX4gNool
7iyCAz2ptMs3E5gI0DoaBOiyH/FwjGiNdSWE4ZzxaXaR6IKDC0J6Kgbaayip3VanYheScpPtJodM
ZwdajR/jFESNilibXPBGHvJ6/AlipoT8NCLrJ378Z1jlSvSWtBAyvVrsgC0Wha08JGWCEjIaA+Ua
vJCQoTM3FRDxD13nlM3nM6y0XiHKQsvHs2h9PlXIkI873ESTjMcYwpAf/mHYbzD/9qJNuTCL2jTV
SijWQEFOqXFuYwTAPOeECqpL7ScEUhMF7s+jpjOOKkbDIwgQOOHw6+/IpVjCmkKLmt6pKtNN9yZ3
rXGKiKxhSQ9MAiTXzJXHo7BWRo3H6g03gjIkA9VTb6CpPINGXjqABQWuJW/VPBMm+gF1N1Uk9aCC
TYXPxNWgls7o5Va7BlSX2dpMBW0UBeb7Ux0h58Ygsw3OY/5PR7HLGzoCR6ogVAmP9qktG2a1WZOw
Flye4uluSoTFh4vm1PofKOn446fyfFQIWtX7Pq2TpjLBJ5qdYxYqoaxj5Ssvp0sW8mhwu4yBf7mf
EtX27T9jHIR9cU1d3ClazJpJhbxaUzDkCoYlhz9CaAAp2acn0HUD1nAAWpLN0RtKtcXQprykaWhu
NaH5x5taEscCzwbGoHUdIHulA3a69oV5PG0XsdoOHTym6ZjCol+fpwHRvOIisCMeSHlie4xundFW
SbEjJdZGOaPenyAQ05a2Nl4PImT1BMX6DPSUtkoXp2MWHSnWmZWj0NgMA/B8vdKgOThtPy0gRU/P
qvPdGZHBHsKZy/iMbjtv7ISTVq67Zv5Pqy0zY8vmkRPZ6H2MCy8GBZm35dMgUdMiRyqDtzfim5Ur
Tq/pPANMfR0xea9xm4MNoLLYvFC8JNZK3BQlPkQjVEomVxi8eTWPoAhgvmc7KgszMwxm1BWLQ61B
IZH7IM4IJTJnfMytoP5e8YydJkKsCKEDmKSvMCXM0kNqJexel9Okc1pDtJy3NqsWnjLbrvO/MDI0
8+WRYY6NnkBB5XA7pwITbwa8mflM0wLbnvF14ZuxTwCjjhpl9uPMlpuK+cv8PDM/GF7bxYbIct3G
OeG/CmrDeRjcMMy5C83cedgmYjV9qjhf4oVDYEL7EdUUx36ygaBIonOcFfXFBMFE/U3Vlr80Biaj
t0UfO+UD3sUTmJnZ6ymeh74r/OdsTQssRAPQiXD8iya4P8WSMejNnBmPGk6YMa2t/MUSCh33jRpt
Wq6WsmkznDZdp3LzzKfON7M1VYGdcrc1srd8WLcaCRTn4S1avKa9pt6Kd5hcLEn8jg2EA4AMHTjM
KuuA5l2UC7e87dm14m8dMlj63mJMSetXjKbQRx3ejKLPm/YNknbqAg2JLTjtgg51UXoEEhrfQ720
Sf0iXUYZ06ZapnmxMWIBEYTg/Fs8Orcsi7d/gMExt1NZdNUPSx0ZW7Gw8SX14Fv/V8aa6cTpEfWo
bdQdBMpoSVgLlI/ztxCFnu7VGdqUJ+WfwI3r2zj51KM8ndhlHAqeVDP75rSHaGzOeY+GCt/UCaKY
zNqwI53vTzH6fMyjL0GbNYZL/3MQLV4/W2x9+FZMvc7/b059auWnPFZ3CQ0iFqtqDrld2reVeDqF
MpA1BXvi3AWtIptx43BqoJgxqjV+0ktvAg36H+YXp07TsE1gnXSvkwttGCGKJjG36MyL2alSMYWa
PuGMYuJlj04h38QPxmxfGj8GX3xaJrTNzG+0CCzw5YSlAbJrjp9VU64TvxoXdfJjodwaAeVzIA5s
a2EfrMIxAzQHApzpPqok5+bieDGv67Re8Hc30O4i1zj7HTzYY+tzoBbAmMd5wfMd1ECJ/l1tJI/L
IkBCQdQL4aQzwqDhUQWViQS0Bk3Ok1Y2sW+Rsc2naTh9cMh0qjYn0tdBYBb4aV77HzzGkpiZqIrB
9hUXOkKgAn7Q2+ZBytMs+vPLDoD3rM+tARNjgt2nJtwEOjHHc14PBugQwqLnTDSIyPkeYsQb1ohh
IEqzlMHY2uyIX2Qf/dsZ56+lmoxKtxEQ22eQHqrqivZn1PVQXKFrNZ+bOJhnJtvYLfGFLn9pg/8N
6eaoK+zZFKgSBQQB+N3kg9OMIyRFkDYtLuHIGTDNij0Hd+n5vdnlkO7Mag3s1svktmrQjPk+VE5L
K9vrfUNQF7ZaQhRGnMWMCmxGyDwZrwbn94pdkgGaQ9EwE2+mOR5fgor08T54O3IwCXo7v9+a/CkF
KDdXQ/onXJ3gAecBBFNL8wDnrjEZgAzw/XxOSiV4neep+unw4vsBilAeHVyy2/NwT7Wr8dq2GNa2
8pImP0OnqxYEELe2YmEN9mNEQ9oT2BBWKJcpi5Jyp/+Xs/NajtvYwvUToQo53A5nhiIpUsmivHWD
Em1v5Jzx9Odb6NY+FlUlnTpXLsrkAAN0WP2vP+A1TdkEqZuj6TlxUlzzzprYS8tOJJZRSBag/Tkf
w72MCBY/ZrIexmpC1+k8OvFjkhkr3jMd3JCm+zpYKOUvDWoG8gg7FDt8C13pOOr9Z5UROOMLlP1j
eB0NlwSHFoZ2QRAsY42Ib/yNH0y3l1U3hRhLYbb67sxUaH1woA+ZqsLNLhbGtX6ARZ8LGdNbStmZ
mqmXGZrHKayOU7bSRPfOrWILDGEoXfPeyCHC0bEeMEv0iz5luKQHGWdyoyUOPvRJLYsDgljZqHq2
Uj6xKjmqwg6oXfmMbPZXPlg3hgyMqZjKmhPBWV8mQWsiiwSPdE2OLh+KousG56mh6EPdWeeGfKbk
HPB3CfF3Oc4duBIC0a+Qavno2YwTeL5jxRmquav9Lelh4I9UR3R1Vhsm8g1hdb4B4lzvS4VO6iij
dZO+7iHShXez4WTBcP7e+ULNxXuxlD6qo2jhxpqjDFY74hyRfeQ9GB74j3ceQ8g8DcA+2n6KNsQs
LVzzzS3s/ltReEKG0eUuIEzPC6S3lU53Tb8NDCQ9ZvrWlkYvPosO/zjGPfTP2zCK6THcZvQTi8d0
dmrKMaoymTarHTMPwtKUSaafKxRBmSkRAg5uZI1Hmb3mwnLiEVYe+JN5JtVmIURS7W1A6UKk2wAj
l0vgmHvdnHMSq+FP6DGjTx6wVY8DyEC3+E4v+5lqm3uKlwkx2uSu9DFpg+4zWOe6zHr6H+pEmjTQ
+9ip83TkmalNXs9pBI3qu3Mmzq+dasxtVoB+4jQj35qLa2NmPDK9YBvlIiRVvnwGr1rL36o2TxkH
E0F6PLJAcZXCzZFVV7f83A1dCm1FtbWpFnM9NrLl6CU7V2v7ZKYT/5jPy1E75HnDT6r/jJOJ295O
y+4s1l17VN9h7u5cxGgdpD8P+Iiw8l2mDjpNflUPWg25iMqQZ6T+yZ5xDWEH4BGwAZi45UGw0m9z
smVzS/pBXr7pruBNGPTKUWonr4AZ7UyU91RSNVv1Boo3GT6u+FGITaLp4JLR4mgXgTq3QE5Ya+ux
rt6DM4by0k1vYJfvw0RuPTiaqrrk1ht5BKWFS0XFKnux/gn4QF6RphxwIJQN2hq8NIQzHLqkrgKv
HpOiG1r5/t+phOkoe3+xzjJc6xWXe5p1Vi/LRw/rUipmsBaup6Uj+pbHdgUC6Gv81Dl0pn26P6cx
tD5hUtHko4Q6SiBoujLU1T7gK0ADjPIQpe07AoDr4HTy7HGWI/IPhb4r2gCOdjJoTXUkFYYuzzux
GzmJaRXmbAWCo2C01LLk7j2CZWgYwBtQjeZplZexKeFkA4LNhTRpsQoDYbjoQ+/ulXIy05zcaWpl
fk4w5flMOa7JvRw1jK4W52iBCXkW8k/jncYYu2pC7RUEwfmLahxFhCz+2P1TsSnQJnFCEMwbHMHi
ICGMj8wIVKSzcWBDaiRXBsOWQ9LRv19WW/qRqtjVWzficqpMtyenmHNIigCKMkwxcRVTsgPVYMD4
BzRiH9Rb2gRS5KkqanAXlqVKVfoJ3qNcTnKw+YUin+YWbJTyJsbzUenQ7Grg/DMlSPZk8VZcOcc7
0DI11vWzM1Jn5cIKbtEzTtWaa3aQ2zdFWtXCVQc/al6tKp/iGF3oS110HPkDFjJ5vQruMrP2gMnU
Hqr5wmZbzIQ7zsVg7APEhHQqnoKpNPflhujVyKLqkeNMk/fCclClNj2FgcHjqSfn7GG7XeFTmz1B
yvEkO2GwLFLGWnYpjWKNzxGffMyLGJu5Z36fWo+NfBP+V4Ko6NmJclm8NQUC4EbWd3UUCNUqrx81
dKsDwgDF4q0H/iBcmmCNU3t9DIETsULxlQTbsqnlcYWnb8ge56qT+G6bDWNRL0BQoqUuUfiXOgAZ
K8SBR0QalgdGPDlLE+pNpBpsYiLobR3H3x9I2USxHJPOpDeEECke5RENTuEGZU1/r4yI6YRuKMcB
jWjqIz1nMan19U8mXE9+Rb/ZQml+maacEtVw0BAmeuSt75+hE0PfJcyHkawhlxYD5sCGwrya+KsZ
8kjpwh1UlWMgK9IZSsSRh1ertQq8kiqWOhHnrMwxBhyKj2Nhv4bL8FixfDcfOLZX27uygwEantzV
YZRBvhSNFDT6gDGvd0claNBE6gENKItB1nFMsS4+hmv9fI8BM7XKFYp2PyPpICSCQarXvWBpZD9Y
w0p2vc41pezp/VYqnPao0XDxk41K4ym4lsK5IACdNFKyi9RRyfEXKRvICBUlg16sgjoWgV5PyBFb
TK0qt8YLhTWfVuA9REZCieQnhGVOOLCRImtrqTIPN4TCJriB9d8LUwImPDIwwJj03Q5oGThg+qsh
ikg6y/KFEhLBzf4WDnBobRK4K/y70goc5iXMOH7w5fDP42OSyCA9wPGwgS384uyGxbdiEgs3fzmA
QwULaFJtcUyiIAf651DauVJm9CZx8GA98JxlCla4yFOvLUbLf7qOpYyNelikSEZ1Izwg8NKdr+vt
vQwFXZgQmCqL6K4qKU0Mp3I8PtOEOgQKqcqamvRAVk4D6XtAR2zM4TbdOHRtABJ2H5TpzeKNAaWj
Pks6tIW5FVUfWMcRf5qsyk4uaWe5Y/EJdFkKc7hZMgRCE4ZlA0+MxghgKCp4nPdSMCu8rdXoTEsD
59TbcDyWXBeaKd9bnZkb1z0QsgIZZXPKYNiwuGumlZ4UAUmhTCowXWafi7iTBwNHVWq/we3kaNvX
6RYwM3GiBC/XAITaALRQh9yCZCIMbOyJb9CLlIacTQUe+3A0eYWpqvrCNcCu+yNCCDkM1GRwcA7F
CVMwhWXCedm8aZZ62OZnAsOdlRNlWFvWer9byD+omfyqnPbHFtXL6j2NURINkWCle9wSPLv2JjUU
vlC1nX8cC9g1/m1q+7MXIqmykgkLngDqFbV7v0/TTe6PW/cP+ptmXs8GosfiiaO2VZ593LGt6cuA
gsINzwjm0hw0iIQWLPFiwKHbfQ5a/yxolPU45EHdPcwdpKj0Nio5ib/f0nly7uqtbsrnmmH0X4Ks
hv259CfCpn2swulr5hVBbmECdeq+WbrpT7PF5+4psJyYzPOZ+4NF5eDW3dwWdmhs3mXYbfcWzC+d
3q89Y+ta2fFm3raNuewPhJXP56LJbZhBjR1QFyQsv9BN3Ih4qtGLvAkLwBX+lzOky33vzX4DUsP5
znpb73WNQSnkLv860tabThEGis1DmJU74WruEI1kdE8hAr7s6paLgQo0a4zp0YA9jJtmWNoYDp8y
WoArZqB1vBQOQj2zdgK6tUbj0z3c+4VAoyXMB9zpaGH3LgGTGYqgnOCeHcXqKWV98M8m08A5d1gW
em9jKnybQjst5iC6t/oswz+Z4Cxz3c8zPavlXdn4Vf+twSWv/xjNKe6RhAZMzXVzN7tGSlmab7Ic
/3fGXj+/a5E9tncdiKf7GJVDYzx4DaaKf4Usyu1fren7ORin4Y7b12qH71Tgx7vO7nwaJsSBIMNm
GLwQtkLPCaLil5Q3gUepxrFbfJkp4XZHWhseGzc+dUzOPWNUB07z1dsprwDRJvK5X7S4RgGHgZUk
xluYMbb/HpIMT+bUu9HWOPDYCyoEKMGcGbKt8tw3Ca2XejtVkwmK2qhl2YDEwlRt1UahC2VV4tvH
UpQ1eAN9CUHaORyoEqlJYkHS8gNhtZUES/E3MYQEA14dCPGPdAIpodSH5Kp/yeontbn6FMs6HE/Q
XtGO0L0MFIhLyAxjHsTbeT1kdXrDUZCnapHi/90da7MD2+wGCrVM/KkBys5ugio3EJTY++59jueu
N8N3q7vX5NsVo0W5mWWBHJF2C6bfPwNqMpwYx6MQ/d+ZTYqj1epY3Yg4aZo/xjaM65dsLPz47wWL
o+luNWez+jCWo9v8V7U31bfdNO40iPfHYkScgLNtyUCYvdLEWDYKJDOCnQxTY9DFKbyiF01W5+yk
sWzUhep7ZUdVkvAlbTgcmKtk9VtvyttQfGKhZsamjWQUJ/0pwd4dw5oR1Qz5hCn5dUjiSIvh/FwX
73D0jfc/JwoP/Lp8iJQzTqYFeMHFGQscsb4R65Nbxm0zlFnSzB+DgY8PujdQfaxofkhBr/zZuGHD
T5vIdM5ZlqC6vunauSbAqTK99jL1HYHpkKYw5+84cTZP7Rp1kJ+2haTNefHC4ppRFl29cUnL22jc
oCfhxRZEV6xe7E+FaXQmYS3EaKIcI9l5KMv/FGPmPY9hS+1hh9NfbD5jew52c7vEkReTsb2lXBQ/
1/EBEBFmbD+3yz9zBgb3hnNd8zEFxXyqcgwKQ0zsL9MSMRFH8GX37xb7jfo8oKzub9O5XP8i3Zn/
GWJtm90sw9S+dElr9283OEDnADDlU++F/cNi5u5bBCtOfdoX1FVX25MkL2/NXzaU1+9Y3Urecu4S
eltVzue07Y03AXlnqPqbbX5jlxZGuzmHbPMrmi9WtbJtxi+UIcn9wMsv8YVvJifAkhB6oA36/TcY
NMa2SZLC+ugjckBoQfDwinawX2hBFN6jzTGvhsu8YAFKYjhQdN9nEjHoz/5tElDpnTLaWv6d5+1Z
gR4Wb1rIYPbwstcVDKTE9h3zRCIQvXiOLsvNZmfuyc7N7hGKNd3iOijt4kwM70bfrmvugipzzrnl
LG/zOLH+DM0m+DotVvZXlmJtC/PRebesFqMs8uNr1Nom/KXSvbeXoQhvRhqo68k24/7esuzmP+xt
7AwzwSr/MSy3vqYJ846j3uep8tM/Y85D2Kks+fvajKrraOPB7XnmenWc1fxqk9z1TNqWf+NFRXZd
jD3+mOZwd4IF92+QcHu9MWqJMXEdltTMSOczDLuquyXJNfubJE7r00A21UqAlNn/BfcVMzSYjQCA
Lkmj7aktElaWuCVYvevJjEOjtdGpJqr4KRxXorHMycYXk8xwfJdHM5tvAz9YvuURZ7FznWBfb7vx
DDFkdR/y2DMePfb4hz2Z4A2mm/fJqrvyOuUxzkf4t995dYXb5DQuCw6cwzAlF9al5lM4baQ8dcg1
Li0V3IclyZa/7XZMaEDPIR15J2+H/swXcT45Itt/T9AsPuX0MULzpk3W+JHLloQrxzuGnZIOZjib
90cekpbX8ReENlC0/Ddjz/yG11wdvyGlzp8+RxtkJlKWlzUI0gvH7z3y//BC3tBa4H81Q6K/LV0c
5wucHmigGs2NMaX2BIrRxJaDqyxQMIrysVrfEahRjI/2Ag3/DnpOa5FGhsfdy7aN0ZoTNLiE3nMy
w+iYToHFbGNtsYGMqezwf6nemaZdFWz8TEhzrc7FZvjRTupLitQ2f5cVewGTaJRG157dQ1dmfy97
Ys6qOp6Cx1WyLW+GBuXd22UjrfCmnjFJubW3bH/fjP0SnMzCI44xJyCmvMEkLMX5DwNQmPa5SYP9
zYZWrbnBK7rmSTts8Lesu515xzAonff5VHr7b2XPP/KExXTJ9WD/oTWBZgLh5EcVgN1uxLEEzfp+
M8xobf+hsUbu5zNWRVWBWeb/0tffK0XRv531cD/58WI2PGSbwemgarGRALyWmbrrbocNArf3KQnA
Nu7I+JCwLKRe27JSeqk7r82byh5t5HCFZ0LYSIiozD2azpP8pyX1ll/UjT7H7Fco/4eD1mw5m/ze
8YMXY63o3dCuw0USzYXr+199e3L4txzND+cizEGkazONLny3BxdpKFTycWG+2+eJhgW/iVBt5zZC
0A3yXBnWgjnl0zQ/swrl+3qZcxiLsBsNtyciPVM3aoDQ8sWC1ZY/jhMzKJ/SEiG9fVctvcfHt/tu
ytfjWLGSqbo6Q8Q1lQ1Xjc1QH1+9Pomi8nOtHsTCLr5uX5i7JFHf2NY4mc47fNTmbLuvIKWRUsLo
9tzuwV8HLMQ+JJiP8AVql5aFe/F7kqHrczZUctBOI7bu+mR1+F+vbzaTuB4gJdS0fvXGW4fWxaWW
Zg3OKS69qTKDBwc4ap9TO+6m4m3SLR0vbEdmm5l3KaK8PX5fun5m5ddmdst4v6HzJD4qablg0fEh
pj7xv8ZlKLeSObWHm1LBUR+1hX4HTKpBPrJ1qWg+akgpMgsfi5K6WIa0vYBZ747zBLk+xOKYTHpO
U3cOcR+UhkafyP2RgsmUJboFyl98J4dgXrmxylfGRGPhWDSYWI44ZxyVBaANUQPyzRuvwWpNDSED
3SIvxiY9bjIu8UhxXp0brKr69NI2bsdDdK12YIQOU+lUxpsipqlDtqmyE+JMZ5nxfUZiebC+wVYP
f6VzMhnBkDyas41/3amPE0ivt8WWzVPw1BKjuqZ/0DCt6J/YfuFx9RbTFJ5GG0w0Eu/w9GJk3mUt
LTl4+iFnDvM0O1vkklvbjtbbQZlC4r+HgPFxHXPc3Q3yqJJLYruDn73LYetxj8S+tPzpb+bzIQj7
v8pBD5k8AiJmteOiNfAxy/lx8eDqXggXv3k/o8tzezrktmM4dODh3dfk5jUrQk5n9IG6iWgWzz6w
BMFwQ2XjuaWT5VU4hzS22A/afgtf/9nAxDBM/lxihg6oguMbEdps5V9S0MDxbzs44VVMsASWsM0Z
vbFRB+RepxRGd2s7mDzd2fN8OlY4Osr1tE0q7Bhah6sXAxrCBBCP1V0Zu3p8BL+XognwCZmmtW91
l9SFv1udWnvGMC9ZjAJPLSBZCk4I2K2DlCaMNzlHVcYs5irlOIjLjPZ56/K6xJPtBNMtYizn9Lfj
4IKX2dKOD6VlORXROeoPN2JrDXjWIyO2opCZA5IEENa4/IdKciRXcLeCpf6iOxyJ085Ve10dr5pR
6RiMevwWleAyJdqRW1LKFe3PiNxFPBiBj2IiW9sCT1OoykWLj2GdRx0QKLyXw16pGdKsqR6oU9cm
vdn8TaScWtE57AkhlYTXVpOAIaydxPq8833UVYzONppHrHy0mlN7B+be4O7dezpRnkXyFZ1F5C92
twkWieTY6eOzN+MvAWcCaxn+XFsgxvYhJe1qiELWk/Z50qouu0W8SLuMNjLhaxxn8HClLur8/D+D
JefOC2GwHLnu6gI5IQxbLCq4XMSQ20jpAq+Lp/tfz4QfJbw4NpiOY4dcB3O7wLIdEbz9yxu1F51m
kUT7U4KmC0CxPVT9ihWomwLatUJTMX59+R81q1zeBuBhuAK6RB4I3qtpONP1bSoi7J50d1vToLR0
VfXek6wSjA5VkEwqDQj+v0j9bbnavxcFJiQmcJ7luA6ieOe1rhBjlEDagDmvzZ02GEAjg5RKMWM1
MI2bqRqcfLnMbUPe0YV8IkDINKPVK7lxB4dBj1YMmeIgf59STlT+KeXvmK4RPRPmnQIE0PCJZmyi
cZN9m5owqeaPRVHLlqaNuDI2YL+6JCzc1NS/furYkbz6pmxGOJSwnmNuhnnMa72sS8sY+euYvKsT
UmXaC+VIWBOQQt3LbjdgCMG8AIKQnQY2qI+oUC3hUZO2FTlHAztYdWeHXeHlEA6maXo7UsHX19j3
cv6W6bJicO3MaX1SbUaN0queDPG/cpTXbCnFOA0kpxqvzKiSq2ougxXngv9yDKT1cTMYCHm3C5CS
PKlw6uVD/KnFJ4AM19SivWCPICWVWxWC7LN5ALjWqnWYYz2AnRyGwxaTCnKQdDi7JZeWo7GYwtrQ
hEsoO6BCuckS/47l0faGU41VwfbWhqIC1kzUc88GXs7lYX+7Js4GNZuDRDad6Miicr5qtpdqCpsL
SdT7BwdaUvEJXSfkKKXEXSsQfzoXYl4pQ7tw+v06wZRtqkukbMuL8aD9bZMxLBRdvIb2QUmHNRyF
7FAaAmHV+1lzPy/sd82ZngcYU2MUYbqsJ5NkjH16SPZKaBVDTqxnf6N48q7ZHiyqEkYt9AjV5NeM
w76jJ1O8GSzy7ILvfFDS2qTFq9rseUNi3puapIBou89V91nfcNBZQkIZ+1AsuoctlGWc45l0rAj2
jAP3VJE53Ut7qNli98bjdGwQK5Rzmp/eeWaNj/dtCKRQ2le7S126aUvhSiMFlULCfW3q4U014Ebw
ocgKgoVv4GRsmXG1M8ASzI6aQEiyIxxnZmCegHEkREcsbdLf2XAQ0rsU13IKuxawmgtoco1puDl/
zY7fUQ9uER2Al7llLnPEyczEoCemu0W6igmduaZltwVxzY1ZDXuj/UY/TNvAF4fsrclq9/HKkh6y
wJN9LiWg/nPbnAb6mg7/081uUAgkzbs46LH9ixQ90Ql8abDohtW4is0PYQtwqT5uWbWC6ioqgm4/
sUkyxPQPuvOD44C89dFdoTNpWrr2siosA9L6G8sO93GFb2u1UPahIIbmpxY/k4Ia2rN73MJj3xZ3
w8bgtO08eCRPp5CHFC9aT0Yzq4M5OJGqaRntWXNyE/XCaMTKIFN9FfJgopyO3FSCEWyExR1jbYIl
e7ds+VCFqBKkwbNxTk+OakRXCaXqvCsscS5NFqQrXjuZ190MiGzjT4ghrcW87+wa/P9CZ2pZQBvQ
wTB0vKVv6xEV1Yoz8lPT1NI4RI9fjCCu/jTVL+WxjCxMS9YD9v52RRyWkVM5YYObJ2SyIoWjallv
gzTB5f+UmVVa3Le24XbtuWzMZI6eRg6hjMmR8zrLUB76HXynRXl0GBsUAqa3x1jEGUF1jRVka447
Ar70RttlzbN5UJ2Us6xmBbBxSU1gsaDg9FVHnazU2zJJd0/z3op+EqapURCzQH+c78hN6Ke3j8bA
V07azpzu9nYI3+PS6JEZpNUIimW9HHVmFbfylxBkJosCkx6MbV4IM4VAhHd3PMMNrIw+q1F1Elyc
t59Qsu78QUGdQSO6mKYkmO5p5AtxQwxauO+YRgszsoh7oX9ofyjd6nZqoq9BBv01+uaiTy8eXbuA
FHoa/a1LSDccBjTAH6w1nX1CVPU0W4wlFrphtvQ7qrYTeb6ZVb4HlEpxBYAFc8zlOYSUWT0Suicj
mDhwYa1mSiqAtbaJIXZvc3Qzv9syBzv+egQYQm0XZms7R0KNanKTnegaZDgOJNFJkag6b4JjieBR
eD0FegyWgoRvyxKi+g99hlyhePCpw+HKxBFM1OBDR3wnd7RyYOb/6XLcVVQbA/R7rm6a2c7LkBTd
IES/pigV+n40HUYRRtbYcFvno35fk+KQW6hLORcDAxiyYKeYwkmkQo6V/UgsH0Lq8VEbydK57GSZ
VMfBuU1lgC41rT7nYxOhriS7qMPY+p9EqKAvcSb+YbDnIFmvh3tIqpjfsDxljRkUC5Pl+XjILP20
mcMc8Hx5S/bd3udv2pVzLhl8gY+K4sYbYAEtt77SK7SKEZ9IGsdLCR6AgCDam1B0Zof4S39BzRJ0
FNULpF7a3YrMo5cYRbjSlA+9XRL+JVf27Mjl6esVu5oWIciYh10hEh8pQIgcllkE39GU3r+P+XT9
flYE8Fl1U2mYyYGlVA0JLZ+Z1AapqQYIn6V+0USlrEd5j3sS7ghMCY0YdAXptCxNZE1zPEu88eDZ
+LDJmOZ5JU1iLUijvyQt3UKtgPth39IfbF/N1dldRM2MuiDYcG/vJlo/4dU2Qunce0oFpKv53E6E
5g/yCn3YXg5jyEqxyLSypMSwgW0/8EshOWuRjGJgZ2s8xN7dwKpprvc2DqB4WurvrQeRfhjfSSxw
gOXlKBqyblDrr68X4ShgGhJtSCHm5+dkwUqJMoaosYTsSBuT2Tt7hv0YXxdV/NWTt7Nxb56dV83D
OrZGUL71ekRYNFe9Ll7+wRCHxfJcxvBhXE5WxGV9dflHalmFoXVz7DjDpejp9gSneiT33DglVP78
FVizQGlhaAl+wbgI+bN4kldjJyHA0OCENNhOe9XDRTjNYbBwEUZ1D1jhNnE9Ro+ofXPBr+DS8Ym9
V8p/IjfD4BYbGjdevzkzTYCvC7bTfDFNngPb5RYxC+N2R2figA1vmErTPvm5XbSfEV4ITuf0oeB0
w77KyFWwEQXEwA8aKEoUDNj2rUzKKaPDZEBeiYU69uvzxOvTBGwP7FCw/OHQxGnuOG386xCZln2P
gKJxnpaMbaZhQgRrTgfq6I26atwN9rITikkTPXfyBzXufn0XP50lMV2MxCYO/Iu38tqbJTBTw3eN
wX4MD/2SnjpFymiANnqca/N1lgpEkwgrJVZLVWX065t5ZRRjW1jm4fwD38UiqwNPmB/P1XncjN3g
xfNj6q0i11pnqixWmIMkqhUbcALQ/N/++sI/vQuPLrrlUOUDi1tgXD9e2B5Dkkwid3r01IYbIJrG
qVsbqk1uh7ugrgXmbIrQlSWqbv/1bbz+/gALsroHFg+Bg/Rr70D6XfOQIJ9/JKRCoZapsO+BsIXb
xrFfZBr6LP/rK1s/Jh9hhEYbn3aHizEaXYHg9dkWQVWC9XNsvE2VJqQMYs49lzDv2h4R6aGf0uSk
Val1prCT9VhzZFzYnvEfVgut4XeWUK+HqG0FPAsPoCKysDB6DXf4EEwwVIvNt/qErdls46EVVENU
SR2+s/eUWsZTKpjfPKfXaIeNcRvWkTaqH9Q/3NOPI6X3kdd7Ll1c+kYuIYP6mcBnm82PWzJ27oQw
dwzMb2VBkGJ1sQjNtL51Ewb5yU3UkZcADJ0EEWoXby5hkvzGCv+VEQxpGq7jOYEDfSmwMOV/ZbbU
+d1meUj13zgW1rsvmgE4QmH4nV/Zq4ggD/QLuoVNuI4P15luxKtnYcYmx4Nud98uVRju6RfH68e2
uMNfxMUViJ2DpTMgYaz60+ZdgP6sRKJSTo3JCoPhaQ3wHVguNTBOQN5gdwRbLCWyL1LLxCXsK1Uh
Yn+tBuKbx8Z4/fX7fD3x8fdwvdD2bXxYPPcnc1HW5xkX/Ch41LROfRxvcT1hwVdii/DQBpL8BJ/T
2iuPl/rrm/CcV8CSbzsMqzBg4cPN9Sc7VvbQWbDv7TFHNsemNndDE/aP0RyV8XOyrgauPaOxQeT6
sLOTMIIKlRiWKRelAvcy92kMvK0tbpFkm3BH4jEpvqWGRUSIc/IHa8YmMpyobbNbd6OBzaEkEQut
hcROsDiAYPpeUGJl29Nlb1eB4xF2Ywbi5K6x5SZZZ9hq7Pww618i34vAXHswKPk7hesxJBo+clqI
P4KFGCKSKigKcBdqoFB1NnQAcn0xfGD2hCHlm15afcSSxqckjLwMzyZnDvr5AiLvDCHpj0WeAkLP
xQY1/9acO6NN+AbpNFW3hZJmJeEgHKDSTtPUvAQeRWB7NtEBjON9T5z14l6AD1Lz+ddvz/ppDJG/
wQplerDVUPO93rWCkP0AXn72qDH1Vn19aiZOkvcAkiiLCFdayoiep2Jme8rfXIOXncp5gpkuAJ25
F2KHv9MO5idFTtJfu6KJ13w2V1yGFoijoR//rmX7umPr067FIk46PBYGp6/Ndh1y3IDLzf4tp6jW
I9AbkohTXxULWQcb6ZkK8wmxP1wZ0cqpDSKdYceYv5sdryZHgEOlT86IH/lWANT8akGboYn3AU29
t8Fu0FQHRY0rJzkb66H3/P+qQwIThrPn0LcOJD/sMLT7V2lGdwYCVO5Vb3XrUpeNnSoKCbbLqFBZ
abF2+w3I/LqzwBKAyD8KWZsB+X8qCou5E8PGpX2bpXnAQlNx4vO/fr9+GWAQ/T6IBunxxRZ+d7/L
7/jp+g6AFVw8gfNdNpJXS3pdEva8hVb6oL36FxYEOcj9ECNSWZ7oJDoliv71bPrpBnjNkIJ9PHY5
aLA8/7i/+mCWPhl7wz0Ousfq4R4nO73NJrBhZV32gAuyWw9ub/Dl19eXL/jvbkYIE5MKSPxAOcz+
tCEU6+KSjZRsDzmLy06o+IRrWDr4McgCN90bw9W3Sa/6zSC3X9df1JysoxEOpNSgjLlX37vwnNnZ
q6Z/IOoi7aanwG2b7Tmq+ny/0237urAa58to9dI/py8kZyy9vWexnQvo2uUTp6UhwKB3vyG7AZzp
2tuVrM2aF0AnRVZ4uqAVYwgFkoiNZoetBQ4ZZODmM/1b4V78+rG+ruGwxWZgu2wGYASy1/34WmP4
TivuEfnDGM1YjZwgdWdFcCKnri86LCmK2UPPpcJIvA1s/mUi1WXG2gGK3OT/5iV7r18yz5rXHMpd
0UR7fehZSgjaMM/yB0VHzQ5Rm6ohFfb06y//8+VYuWgZQb4LTLbnV+82z/Bbiebdu0/E1/Pluxa5
nCmVR0Vo/80FfyrN2HQ5RrGIkSVpEh776pLDEK/iotHdazGT8hpYE+SpGHQs0uCRYLe5fEg3KJEW
jHof86Une4LwWV5J7YrN/gFHjQL8TkNkOuHDS0yR0yj16HqIl5X4CNsDyLtEGRI18t7bp7FEr8un
0j0h1TmgqqPnK32TVkl02eUDhrB2nUhjGgakghwEVyUl01Izb5pFMRBklbTsx5T+rncOJ0X4rReB
nXKcgsEDmxhfrw+ZOpohtMIvaJgryRWpZgRPz4GVSVn3vVrp52w34aB29JVuyPWAf5Spbs9cG6Lu
24NajmEkWohWpyeshYvo40eT1B5Y2NxO8pWYP1xZPYch9wWkhp0p8I32z4DrLIIrTTlWZ5dSDpsv
G8ZtwzXsDTcZT0tv9Jt/O1QkcUR3ebeTgKYQAdNccHNBGLsg+rx6CZlv79XD0scivRznOIdzZtRo
jUaoG4zU9mfdrQZMO+T+B9CgAEkQHQEnD+9ps/bMLb+NiavZyH9PxCpXnzlDO5KHGXSzCG50Aw5f
CAmdzA5kUz0B9Ue6pHZrN3M/lKhCZ3xOgNVcqhqws/a/VJdhfsL1I1+/KaI0bIIyG08Jj5tAkQoX
0BxALjuGa22J/MpQqlSYCH19bZlWkX9f2e0SPeDUOEx/5IQWkk0DqO3t0VmVJZFYN9dXnBmHiiYc
eXWJgz+J64JO4Z9YfYNiRXz4CMrvd5fZbEX1pc1slI8KqjIjwUQfQ+b55FvYjTqXpiyI4jjxT8Bm
Y5Gb3q1WoteAF0R6w1xZvT93BaUj/R6dd0nhL+V21sivpgogoRa0U2Of8YQd8QsuAIjsSTane/fU
mzj2oN3fp2L/rCRHTocM6Z8KUR/5jWm+p96zkmLT0J2mv4BNLPeZTuw8vSOvtWrtK4ZXxvYcuDuq
0XeYG4k82UN4Teut8JZ9wMY4362hPA+q+ahhaeLuRC+NK67I9bXNRABIymDlVO5bnNzavKGFENDs
2q+6A81qKET+vcLTd/4QhMVo0PBQsK4WRfZqFdAFXLT5bvYFdrqVf1DDevJXpmxxTNwZD6sOO9w5
tIfmgvpdhqHqkMcGIPub1rAxVbiZFYdIgQIFKUUMTKUczG0790w8mAla3M8tlgQA09qLSZtj+Tmm
gf0FHa43gRuWCCngmfbx/BQUTrJAKdM+zvWastnqb6qGWLj56CS1skhJ8LSBlJrqRRiFxhd8Kmfn
EqmlSzectPZKTZzxsKY1D0RdP6bvSuQcM110yUoyrKB68EVxS1KSR+WrooVULq7hrD3kqybm8zpS
XSB8hNnIBELV0Y2f2sqGfds43lyBGytkXbVF/HCV0Yi0HGHkrTba2VfyFWiJ82Si5KxaN1qs6Sp4
XZtnRaDmLIdCSOxedPKsFrr1MKpY4DGdRSuhXGvM1BJkv7NSL330ssbf0dyphTKr45BFtFobj3FX
NKlZwK+NDLIgT5HhosDulO3Doj7vMDnpnW0LPxNazds9xajokS2T4WXB99ZHTPVqvo/tY9UbeAos
8lr5p1ZK+8BOrLAX4hObrOwC2lNO9Yy/6x4PraxWryY44O7P8+TLb+tdQjd4lReJXh4UnKkdArS8
TQsUe7gzjMsap76yTLCNy7L9OeoMHLOh13EAnm5qoxffF0sJ95UIBmM8lyqd6D05fqXqHPw9c+kQ
y/xvsKFVTM/LBjUeC3KE+/y+ow79uhdUA/lz/0pHrV+QqaSzNnbUe/YxR/0FQUVvc24wUtMs4S59
GI2bFM3hMT0oe6ZNiY9Q6dF1eHQoM+iQaP3sqNaVFtUUm9YkbU/jAvvRMxta66M02KjT6SL92Sr9
MorGTcoE9ZOl7D1WdXVVu0FikYODJkAVJBUyjgoWVNmMp5rBRxaVsFgClcrBibOyHnMj3My3HZIr
+jstupyvPakq6ZeEjiaW30AMxj9ljh5MRX+VSqSqO2EthDc2RA2eKzMA5aZT57iVEthtz4xYR8Wu
RLSFDOJfCOABEoyTqC6cq+HDNmyQCBx64ME9jIXcdpFWGei0W4Y3RHDESX32gRqn4TKZJumwl1EZ
1qthGzlHMJ6uBPR2T4IvK8Bd1tkTnEOCy/c6ukk6RAApfbrKMfZriSSAgaB0lHpB1oWjHuhKcWQV
m9QWuimIwRHaZn1C1M5Gmr4RGaTs4XGmHNl0jTupokoTi2zbEY4LriYiICZrSFYd5Y/l1bZHoUWo
vKyzUP0nBsw++On6aaTpOeKaqcI6ekWHjW1Oc80pt7CkI6/xULxpwoP28Hb1J1If8ok4owkKWymF
tSYkKeskNIMi9TLZCrirgcYoc0HtR0qBZhwuZKlanVTx1KvyUHsX6XZjopq7yp1RtRv18FTSUmWZ
4KuCVIE8g6psYTj7xLnPKQJceJ3QYHiSLPJgRnc5tjZM9MwIJaZWjWbtWpCrOZcLlVoswmYHFmk/
QFgK7sKx7poMWVTsuy+VetnN4WA05sT0Ea2XQmz74PimdHmdOUmG+Y84mWuvIYtAEujKMBAOEkcA
6XIrGomRH1plT/VBQWiqEvYaDhs2Tm8u1fSNbvxug4cR7DWLyX1Bc6n8AemkS1GdK6aWRXnB++/+
D3nntRy5sa3pVzmhe2jgzcTZ+wLlyKI3zVb3DYItseFNAgn7RvMc82LzJaukYVfrkEeXExOhkIIi
q5BIu3Kt33QoVNS3+phaBlCng7Kee1DxOnTScY0B0F/afu376VK458dkhRaPMjdWMcy3xA1FNrwm
mzklc4h4A5sRNCSd6iGl4QOSziocBWDjOYg3hN4cF+j5HRv9J89/0tRcNDiSmTnHTj5aD3FC18Je
KYxTMl13B9wKqvXI/my4hEx1s7YhOHfZl/evd6c5isA3PRwZqI85Pgarp0m6xXGnOo2rYl8WDTDw
o0DrUZVmPtTMjloz/+jBFqBHyCPU6KhxUCY7TcUVuSWFXy/JPisS4X+buSl40AkaLEGxRhTaVFab
CpUFtvn3H/ya9nmTliE9zoXWt6nQUV/BROLEqkTTfKvl25Ozapwb3z4nKSndeB9gegpYnLp67/k7
iMitAXhj6ZOuqFZ2OlvYq7qcqa15mb+q7Um99KEvIlrQj83t+408RcICf0WRyuD6gPaJ/rMH7wzE
wvOawdodEWoHDNx09C9vM5Uu1f2pKbQthKom8TJU63zPf5jk0DTNri4mEHShieSB9tDWqVbHK5Ba
oJrDkmlglRv74PYukrIooEelhVaBh3VaZI3DhEjVSjYlgtUk7Q+rxXnNqL++5v/4ffqf8Ut95PV0
//5Pfv69btB7iRN58uO/H+uSf/5Tfeavv/nxE/++Sn9v6w7F0Xf/avdSXz+XL93pH/3wzTz92Lr1
s3z+4YdNpYzt7/qXdr5/gYchX1vBe6i//O/+8j9eXr/lcW5e/vXL73gxS/VtcVpXvxx/df7Hv35R
9jl/0Z/U1x9/p9r/r18ensv6+T+ey//9v9r09+e0eulOP/vy3Ml//aJR3/mVOWL6VFs5MvD7+eU/
kAN//ZVn/KpzEYDNiDcVyADqRFXdykR9jF9RnOZA03Vqw7rHx7oaSxL1O/tXh8o5Z5GpPAyDwP3l
z274YTj/7/C+pW2d7C6e9wrkpjrIk8CZWypD+yb53cpADLYzeA/mYsBomQ03JAUsNzk+sedRJrsP
Ut7WSfUL7pBL4RlMNavRDigq/vhAU7MCAbF9ePSC2YrQapMFPoNG4u+XoGOPH23zEuvjeKsL2zqr
AzveIdk3VGvDjtmKokFBE5HADi1/sM+t1Jpf0Pj8UvpOTK7CMOz71p6LrzFuLLsYLdsbLfMGbWN1
ZXo+g6x4nmxEyEHGVfo6cSUeELZd7Z062RrRk9f7Ezw+sZibZhLlBzv5SWbw9dUdXQcHYsMwDV6r
8m/6moomKbFykI+5Cdcr9U3UL2frtwUIz/rNbDyO8ttRPcmr8yQSnWALDNuhuE+G+8dODpA+acns
lo+Vl8prTiXj3BOJsYYMyTZkx0190SN2t33/qScWU8xhHuvY3PYdhPOQDlR54TcvaCUJQnHJVD62
wjIAGPfemuRru7YhWocOmqvrOqY46MrksvKm32e3mx7fb8LprvzaBJdaDhVFCgs/ufbp0EBaG0bt
oyUq8zoWrdKwkUHYOuV17fHKqEuOmwY07zbRlzs96XoEgpmIOrmRTd455kbmGkC7os2/5HbdIubq
pecZ15K9G3xBKNzcol2xXEIN/chQ/nR+BBz0zA0fzoFN1txSVYM33RcvvWUVQao9ZPpn14xX2AVw
4/tgapwuePUQKj48QB2tPy34AQKolsa59gCUcOemL2gY7tgFdtPRpuYfnRz/vWPhpnmpHmT78iKv
npv/B84GtWf912fDrq1fquK5+uPtkaA+8ueRYPwK+dc2MXpHwI5R5lfHI8Ezf0XxkAw+SUVP1VAY
vOOR4Fu/UqVEghvOnUNdVOdXxxPBCX7l9MDnK3BxeSMe+SfngVqib0Ivk6Ir8Zb6Hriy0HjtH+dg
jRgNpl7ZiHtEL3q4q/6kqNmyTxElNbvYQrd+LhFegZLXjX50PiLIK57Q9iib6zfd9jeb2IkXLMwn
HOvYw2iGzjnKcfdjWzzHyfDC8YwrYcaumW0AByYU92U6ap9kifYNNfi6i9M111yw57sY2Hj2OSU8
elTGhBigyzJHw8Mnj73DDN3y7zqtSpcPjrSfugyyNhVrCohQfhyC9B+bOUy6F02OVVxppl7EoSKY
TlcThP7xc23jJb0ujTTOdmNrxm2IaqcybybtWn9Q5vq7ZoACYuSgRNJhJ71lzaKeJ78orkrKp9W3
1hqGZEsYmeUhCana2wIynNx23VZxE1xk+lDIfQxPwv/2wbCdogqoo7pcWhzID7ZDW076g6AhQ7Bo
DPYluJXE2Lu1zCWBeV8G+kUDHNh8lCk37hDwEmwWdGXyhg3WjVAPrfT58p83hxjL4SIK8Mb6yXZ5
CnCgHDPL26ssaHXXxxZmKfWAZQoF1QlzKHtL2iWPJzKNHgBTOItAJEHF48KW39VdZs1n7zdJdcDb
Nea43KYsl9J7wEHFQvtxwhTWnI4TxMbz3u2KGvYGx1S8y2TsYGHSxZnXkHw9yFYFvVNm3x0JvDUP
32+FqSKtH5oBjAVTUgBIkOzAdp1MGEkuCDy/sZxHc0CK46vX4oXQXjp6BxwUhryWYuRkEobhSeL1
2VJHq8QOmsQOZ1g1MgrznjTed92eHH1VzXi0zatR0+raXA1anMTzxpxgMlzEEvvy52Sa/A43Fc6m
OQRTJPJnjEcUhCcIkO1/jgabf8u+iaW/fv9NT+MS8HEEuLaFmCZxF+CvkzfVnIzSejpG26MJoUdi
hVwjGbqcVpadUWnFaonFgDKVR4YIcZZeSAqBWzttg0pDN6WVvPD7zTqZBhzyRGjAgcF4sMVxJvw4
DRrHSue+NodtKTOZbzUSoM1eM5YYb44kdq/JZVslwVqi+Tvh91X80co4iTdoAF7kxKMmcFCLHeyk
W2CC4IDF+bM1NGHIK/KqhRmW8+z8YZujXlwlVtbJ2zZF3SdEZEs+JXHe6GFXFZlzLkujHy9jwupm
B7CimLN1oU/Ll6UrpmX1fk+dxCwWtx1IpzaHJiAZloza+t4ERp6PThYO0RJOjub6W6PLMVqC8NZ1
V1Upi4eKe/j0wSL9adIQzILPNTh3PGbOT+AYWViT0r3tt3296P71oC8prkxZrjk3dtKNy5YOqOOH
we9tcea1sKeuROvYXYj9RWSbH0yWE49tNlOQ0qCibBw9XQfUiOqjN30A5GPMR6vottCHghsfM21j
06NVUZ4vJfZJO4rmw53bLG17VqLjt3Jxl74rM3KCq8T3li9jmUfuS4B045XZQfPc2G5h4MWIvbQd
wlq3JozlPIzHrDiV2j87m1TjURIAgBEAu+TqenIfMWZhj0HdtVv8F/3hLh+nzItQOZgsqpKTNJ+W
2V2mm6HBJOn7OLS1RAnQd17en0Y/5ZVoBqufGQ/c3GenOWmGLW1Uoljn2xTdy/2UW8ZdP3J5XyEs
giIbMh+jZ2wKnE2bSyrTWXzh2BSF1sEUTdOuFFpkfyd73oFs/KBlp0uRliHgChCNuxMuFtbJXqDQ
6Fwx3GabmFRx9+SgR28VFyB81ogBN+Vac+Rs7QqRVP0KBx5MHKUD8WNbZHbhPWILGE0x5fu5eSgo
VTs3EyDr/IaZXXYf0OFf2/Lm3FCDyYbFFZ5w06Mec9LWHp/Q2ZN+v206r/wkvZ7a4ly02LQmRtfk
+9IwekhsAPz6cIlGZ2W5sxGfmU0vjM/ebCGHXkYW7rsJgOAt6eJk641GP224rpcr2xZLhW4artmw
rRbvOZ/ddNpPZTPcYx4ogo1I/R75PsQD92laIZ0WDogjZ1fcfOKuDdspFg+ehcBa6DY2T/Cqmk8Z
mbXIDwCUar6c9ARQdQD05G/455TUERO/tI2POt1kLHN6p2NJloWFbIVzazF4AoCJk14qkfJP78+X
v30wjAGXGjR45tMkivRrYNSDhTYMhOhxHTid2DmBGydbvaxEv4dAAxWs6Awpb95/8kmUqQbfhzDg
g15zHNLDaiK/2YY8ZGsirHb6bZkszvSA36D3OZja8mUhxR98wZgzNtdyanJjXXIUL/gJtUX+wXL5
m9cnXKEq66KKoHOR+rERtVXEtoYR7bZIddFtRT8Z/UpzjAx5JceIx7uGTNyasl8cf3AS/d2TSd2A
+SeUpO9PjkxDTM3o+41EBsDoXaSwSOl871jTq7Qb8demeoc5y6YBivDReXSCGVQ9zwUPXjLJeB1d
gpMDAJJxX01zgGqt05f6OiZ5ou4/RrBvG2DRga5lxnqB/FNvY4xgi103aG614rCMugtkq+ic96fC
3/UF2v4qD4k8jHE6ChjUNeTox459oK6cS0APzUvhl8GlMIGfvAzt5O4Xf0r6D0b/NG7y1Q01gDD0
iqL/iYiwNJXewBTrtg4yoP56nir/sW3M7nFshCZW+SgaLGXRal4wfXS1bPP+a59eSxkIBdwkLmAB
mMSTqn1vlkC6GGlrwgveYrpaoFMaV2LYDLmXems7W/KVoec6gKDMbNDJF76j3dQT9CKEnpdxb7EP
3QwSPf4wykXboavbDe72/Sb+PDKqe0AOAXr0+c9JC/vW72HCJrQwTedpneeuP/8GqkM7D9Ah6H7D
g89KKacN7QdD83d9w1UdJorH/kAG42Rl2mXi9cG8tNvGGsVjj7PXvMYV1opWLnWzYl3Z1fQ5D6TV
AcEo3Is+cKtL14jNO72EPhqHswEE5NLBx+vZ7IfI/+Dw+puoLlAhHS0j3uV+enJ4wdtdQE9EYitR
r/6dEkrWglcE+LiZQc66K9gf2ZeUgb+3ZiM7LzC4GVZolCzig676eSPFlZ0KkeECwmYLP2mIKfHJ
bZqy3caBm2jM5RKjNNyaTe28Qgs1Xc8jKoX44WTd2OxjM0o2yJvF1v37U0Vlm07OMCJK8P/cQ9Vs
Od1WgiabHRFo6AC59VKuRd5byyYbigivwqAc/LUHjf1bLcbSCzXc47+AtNSi7VwU1VWOg0u2Y85X
n8YSzduPtjzVBz+erwHKU2SSSS37VAxOtrykLnvgWYvYEo241gapwuJS02fsAcnzXhBaoPEos+qT
Vvtzs3YgDJhhnDkVvnFj+dKmYk4/2PNO6R8ktdl7DDBCROI26biTJk36UGNGS3chyG614djVcAWD
DhcfQPaxi+G5b+/6wk2/+WMxXSHAjdUiJRGu7xXFOp8QTtJ9A5uzWNUTMNcQvvRM0rlOgKCWpb7t
ezOIPmr3T6cHByVlJjXSLiTd0+yQCQYo4zwotvboIm6FLPlYpp8OppLspbN3Lydsdv+QVlzlz+2Y
+cltZcFB/4IDoEQ4DegIkJ8PJt/PrSIOBy4NIZNFaZ2mzkCMNJrllum20+va08KpK3ru2Zop/PTG
RFjO3fd9p2mc7jNx4VNRL95wv4w9Ejobr6xx5tlO1G/qh/cb9lpU/2HmkVDlpIW0y2ijW3qyj1WA
igbP1qMNej0tnGuLGx2ZTyse8hGDO29ABrk2EZjAFh54Xv5c6eZI9uAA7+0bh/+V6Q0ZjSzX82s+
NzlnDVYt8rLBP8zezzZXC0wXcRSdzuygy/Q/XNcXPEp0vtLHf/+FfjoRKC+SYwCKjw4KapAnJwI+
LSnJWz3AMIWv39Zpr9cXmsRHd4Pfa5siXh+hqrrqPSx+L95/NkXxH9cxrAIoDuy3BtsMAcNpPT8y
28liM8l2c4MZWnAz5d1CZwWjprTAM+5YtbaaEIIbpq+pNdjecI5R34In9Lxk1Y0rRld+GV9zRpga
kXNK7GFknhh9ouBEfVrUk7/S9CnWszMdWdOp3+mO3mvNmZmzdz9N1VRn3y2v0YrHGKcJ50smOI+j
kCyp+4A3sJv5NEAXs78ySq5i0QPuwLDiVweVfGvmCTW+NIUCw3dLFkTBpszqFvN6N4dYX6xyu800
zOopa/InY1nrotkiEiaKYKf3Wc7H5xkavb9mv1SPBiqe8pNfiahDGd4L1GQyuFeB80qDQk0dBCjI
TwFxVjmxKbNjkoUWEp7gnuJMa5gsZPArd7qHU+mOE3B6fZi/oqU1y89GTTG32tsuySU28aHi582E
v1eER/yg4fG5gntnIr7FTm7bqxETUV6jRLZGXS4TLe+y0Mkjem7dD6ASi1WTu5173YLkV/+P653h
nPllGXTLeW7LxYu3Hp09FTcaFnajdacFaPDpu6NYQuPaeBiKULOdxlHjk3KzuxiB8lbtrW4MRM/X
x9amgolkbJdl8sjBZVPvOEnocu9GHHrpXVCS0UyqxVvBQzU0YEUoT7I6o7Y2eGWmUYFwPAq25Bid
NBg6DVy+ydV0G4PDjPs9bnIWEw88akDXTxYyVsHmqGiEecnSc+NHGLQAlgWA7omUQccKz90m+x7E
B7Gt49qvR6TzVzlIc7okqoRawMef6nkZ6CAPzfRXXKMI6iczNgvn3u/QZ38C+tnKawSO4+8upYHu
E/bUY/OcDkhdXiLNUvZIEbSij3Qgs5ib9si3BAlj2eeaeuiUAJy0EMKpvGdbOAI/bqQnea1JzGq0
2j5nJzeo4zufXJPE67ZJ52Fc97gp9E8ogmc0uTi0PLHJ3z57aDLMQPSznJDjrjHRYgl2UtONLgqz
fgE+sjYmz2dVyFpX+7QtYxJHoe/Hwr0OggXVxXNznFXGFHA11dm9bleBLK7MOoisEJ3ltkM3HjhL
fTFLhLbSEJmXsbuFDzS41SZNdenruDIPy3SJBJDEaYLMHwJE2NY52rCLW1jONQNHshfliYqT5XGc
wbg9Ga2BWGIqa3agsENjfZpCz1xq6+tSg5+Tq4y1RNA7ATvOl1XWDGPZ77ks8Y5bT6R43a11bl/D
vV7g68BpDQhheWoA09HXwKOZB6Zuqz+zBZOHTI3t1EZz6xvpwhTE8Nnlfxo2UrHWJnURedeuCy/A
FXrBrYFeSivXs8/Qu5ZMNs/JlbcGwD31n3yYKrqz04I8+35YZZYc1IdsLs+sW3MJsiF9WKzR0AKw
91WTP/cYDNNOJ0ln1gpbjBr01I5ata3VwPS/Zy06Er8ZWtSKs2Cx7eErzoQOJtcJGjHBWYbOVXRf
DSCQUDR9hdEWDSyqFx3mtsM8imO1LianYe+MKSQgGp7m0h1wLCkHddqNsQ/ItMexz7rDXaNNnxqz
1/OdQdnd9ENo8mBIsSmt5+yBHXAI7vFsRCWYbDJupFmYEO7Wl5HgDiRWx3FacKtmIzy6dpXTwIF/
eGG0wb1gCJ3UGIMrLG8F9b/CbvrfPSD9/ec2j1MPnyRrpDCIEHyFAK8v6mapNsbY9M3Gxu1b+wPB
TqFdGchx5NWWsqHf3skuKLIzFw+XBLlira+Rj+8X7SKXfTwka7/IrPIMmGQTXLekXallYe6Eb3hb
aNqI10STRvGTHbeKsYJeEYna45KwQKb/VdOg/ypTQ7rTjKdPqGXhGhEuSdvW+dqcW7WORtkv84UI
BGRrVNxjVfNBH0odlf7gG/OFRFQpf7YCgiXlatAL5zwGsjAP2yjSyuAePYKOj1J6QXPojCy9qmsg
BZ7ToaUja6dYRZiQlz0byyJdUsmeqC+tfkjTSyZsJc7bqTWM0DAKMjfAHGrf36Pn57OgsTag6ouR
d6r2uKaTJsecxVmkaesqsDsgy8eDjeACWeFd0lhd3JGmBNxzWwiMkr4tS6fO62OsZBuR2q6PZ3le
ZApTXuHcrBbXPCsZO9a+qhAdj98sqVWgcDwkzMiBILpqDVuFS4fACy0xdV4NmOTyMU+6ahMve1BX
EQp/hjqLM+y6WVHV2KnzE0HslOEqZJSprrI9tfSPp15tmWnUr6jvRqn5Z63O1aDL12vPndpAw2R2
NL2VTq8vU+gcikRFNb5+szTVgR7gz8BXxs5sMIyV72v0ZVboBDGyHCERIKNTME6r1s1Ysjh2JF18
P+vRUrSfMi0SmrtC76cW28So84bd2e5GVqXA74Hd1j7EpdTHlYAYpIugwreZNehbYKX4ub6QUrRs
EBMmo3wAUpyKB3TpUPRa6VGnYoqjAFjulWreENcoqY8UPUcNIWwzfy3lHZ6At2tl45E0k3TQN2Va
qAPUics815EMmJqYmyGeLoxLKRwYfp/wo9Sa4qlte7VZBRFSUdlX9KZVr4vFA4+I4wS8whp2pLPM
I4KwfWn6wHacQappbtWGEhrsoFkxL2oLJqtxfYS96vjt8hZE1AUdiXaga581OtRa49YUBWza56US
VmvcwN7L6Yo6HRz86LGTwGta4sAgdWI/zA2M4bWnqsRTz0+KiHJoqrlKK/0YFhhpnspvDSKN/adZ
sywWI06iUiWqC66kK7uUahuG5JiqRje2igkthZCQ+EvZMBCu0yzh2E/7GkndMwmFiOE4xh6p2db8
PfZL6iVLlOPj+mFshTvct75ATGk/BMjQY2tTqC+MWtS46gun72sWEWgCbSK0wm6zM10q6mwY+C7N
oWnhi2Su0IlUxcsUnX6advwKryTYRWSxQUI/vXaQTeAv56QrWSKaSGq+xqhTMIrr2spEO1zVh/mM
JLMauhgfCXUuHQAh0CFdmmWVFnEAZvWvjwMNwVfmpD4ol4DzrrLvbYffhrkmwodooWaIes2sgKm0
rMesz80LeDBdCjlZT3O93GiW5sUoXQBnfwLE11a/BQm+rS9ewPNWvVHpttwFXtdUv2HOjh8C2ZIc
bwpcqsq2Gc4M0Le8cVk4EN5am8hznVHqyT9niS5aLNLLdAHjkohXC9O0w/D8Fge8Zf6MurWFb0eP
+WM7hHAfYIGvB8HIWFeJzLl2hHng1JhhLDXoxH7DhPaT4tMUz0iwfyqXthTuCuNHHGhwFIsmL4Da
iOPyRkwUmYJwBjCC/nNeMKFu+V6H1EUiC7P6Ax/dQaKtlphLhBGH7HLPuJSDX2fNvQ8oRy+2AVIs
jryx8cn0+10zYJXAZpfGzp1hkLCSZ3nQqefrseJ3bYRWq5/swmjsswhNjVLblKbZlzdNN6S6fzbB
Ee2Wve/NsrKox2OgaWyWDq+4aCWwnxfGltpgNHNGVlmdnU3YINC2RFQgE9IwmBaD6k9pJdCV/tRW
GZneasfLoNDcR4eo+bhlN6mJwfya2EYr2ImPAj4DgkDjRvrZnD13XeNAOiqjDpHMjeQ6VD5gVdXo
wAjzAiJB4kDW+IzYFzyEcOwLz5VhHyxGOV9J2EWAWDUIP+UKhU2n0Vc+FvfS/+wvBvPGTaO2Myms
G6lzZTq9Clfh4qtrm3U45LKJc6ZYmdk88wrW4U8qPbahX3YlwhTFmlKsupRxAenYMg53U6et1HfZ
nQ7qoa0cVm+GxvUy3UbRpOwBEa3kSGeiEEwur9eTLMhez4WCz1zAM1VnvTWTFrHwwlE3XdOO1ent
sq316TqAT1dPWxK/UZZeH7cLQBgVJ0LfNGrXJ/CLwMWvaqqYSXuJZwCeFvfcE6PBCN3cznCZzA0U
UZGO8wa1tc8d2uczEpygU4HQ+tBwv7NfeezsyeiYkfwaza5byDUmlq8xaVSqbjniJdCd5pplxb7a
8KCPepwZUPl5w6DpFX3ErBoFFslKlIWHbd7bWZufuW6TzP4uAFU2YZipV+LOkpYAfJn2dBu7BrMG
j4jc5FxFYJRK9fEYh28wsUfODhRM+uVwjcEpMTYE/HO3q9Zt5w/JigqRZGfDcIRZtlqSYOFTFnhi
+8w8bMspcSsXpEPgjFQlKZtWsxQgp8KVnf2sPGx5MikC4pnj4XqkFuYIHANcRs6IjAp2m6987+YQ
+aQSmkK9tlByoJdNlKvZVOUhXI+jUl0Ha6o16kIxwz2kXm+pVIMxKULAzu/TngPC7wwVaOnIxbT1
pki1ILkY0XSfza+zFkzjsnPo4GlcM0P84EG3hazjdYXoRPwCC01GD8hAi/xsSRMN44Yh0wZrCAPm
T2ljRCnseYWUS2O0Z6Tocv+FNIH+KOpITF+T0VI4KMSF9Wxnl0PaICwYR/NTE+XluFrcxVp2cSOt
5ZHQahHarsNJYUr3yFEaIl23eb3kT5NAfeILmGcDzfYhQSSS5DIEsC6MDbR8mxCac1/fp6VYXPzX
Civ1z8h7aykH2TLP+UbWk/1sRMVknmuVFNm3TJoG1QRc0XboxAai2stiGdzzRQ7a8FBSkYvQok7V
uuyqOKPTlddz/D1ahiwO1giaVvnaBrLicmcp8kZZsrBjIb1cNvjErTkm7Si9UlezaKcbk6wqcmT0
HMEj8lYdsj6pbiChmIhu+Xa8cR2jbMIAFfUckgSH+4pmoQLKNtcn3CrjoCGA9zBR1rCDqnsAdKuk
qTwmJcZu6qIe8771+jD/cZNU34aMolpV07yQbhzJHjE9UsCX+fPhyp1Hiwo1j3HucUl4zqDCagF9
l1mrQeLRv5A2wI9qmFNMemdbjft2sfxmnDE96+GLh/jkjMMYjqbPDFsncjiGIyq0TjOkoep1ly9t
dglJ089usNNK+gZpW70u996wwDtbz/GktowjC1DjgsDjA7uZWPx5XUbqMhPpXCUbkRuCELQ3ghxw
ZMQI18quKmLN5GlvxN/Zlwq2rqWZjWCTC+SYIXHV01g8sqRcxfbCblRHMtQBKXIe2ShBXjOAzXgd
57W/uAgOW4tO+sQVi74BfTl1L1YQ9N0LsUSffUt85MeecOrRmYZdO8vsm8yg2OPA5IHtQb7Kc1u7
xzBQV/cprNcU7mnBonD+2iBUQHsn5Xv6kgEhSVFP6CDyclnH9IDh0uNJ7d91M+gGs/w1eeRRywdL
3lUgHLMw1xrVHZWYdDbSloiB2EikDj8Mnd+619KK1EkwGWbFUB33MFacT3oCoRSLCCfFWC5fz7kT
BVloOK1WlLeQpAUD5h7OoV7Hx6RYFYdwvtUtdduIZk9ZZgTY1i1PjmayKNYNS8Je1n8e0irpRLfX
uZoDueGQBnFHs3fb3YxWRIp2AVPHvIQuqCZfiv4YcV7ZE1FHodnhF5/uhNt0eHdEVPZqsZo8a+iz
NSZnERNzOoIHSQIXATkPXMjddY2TYhAgIhrkTbCeDzmAUq/ImKDNxyVaExPrJ6qUqOQqMLB/g+c4
DPrnpUkR1ABo2bjXXtqYdBtGyfH4GNtGPzwez1S9al6TpyNAT9zfMFSbv0V2LIx+YwHmUp0Wzz19
PVIX4bUJuVU3RcmksTNrOqu8Dvlo16w4AtWp2RrmLDk1LZtk8MrTzJLO0NPW6GTY4UjZV5spsCKt
4wM9UiYXR2gjxdhXocCWXXJmqzzk8sjDEjlI6allf7wsxkPUcaUoe7fEoJJrpT8561QMWMWxQGcX
mXC0133C5HmO2E7azoG4GwKCISN2lpoIryAAIC3XkSGpUT82kcXN1H8qv6ZNJPME5srMoaRk6FoA
HLxCrLkqwC/RrOayUlvqB0xQ0TK4Sr10KKVYzYeMWoojpnVJv9fNdSHJ973gdRnrxF7GtFzbiTmi
QI36FZ7fn18rCv+IWvD/JSnNpdz4XzMPrl6mVPQvb3kHhvrEkXjgu796pvLvIIcHZgP4xF/EA9gD
v0IcgHriKg0hUud/EQ8sOAkGfAMFcoKdSOTzF/FAMdEAZFK7Bm8OBt7z/gnzQJWg3pTcXtlncI6V
NCuQBRiV/P4NrIJKjJGCBRdX6OEBpRCU14yb3Ba5+Tv6jCZ1Cg1EKzkw09G2UYFU1tObzro9POot
aepUFRVuBdA79FBh1fmI456Wm9MRe3uKOcNl3QmuqebQusGDHRNXnM9OkDT7aQYUchu17dRpYZYh
1r+HYi7rcnUUiHU7kG0fSQefluhh/2E+o3gf6MX9TbtM3XIkh5NxaY6y6NY+ZO541ab+iEFilqP6
zn2CQ6ObLC4ZOVZi5Cytck4BgA1pdivmPB/B1SWaB8+twznwg35zTkYuAAqmQMSwH5BwY7L8OHI5
WVizscBMppRmcPitddIjFhyrW23SS5R/clIzF8gwEEINJkDscLK9CkZxnvTtmqwsvrkIoQ8XsXIm
2RYOQvK3YzWkzu0HLVVl2zdzDMFdwGKwmdGbA3cBrPfHlho1Eao2mcbFgrHVdD6w40XngsLLFMYC
HCqyKWX1UtdJf5ejeQ12ZRSdcybsSaYfVEXVo35oCu4yiiwCtZuJ9xNrpELUAKFtY7wwI2+QpH7K
rrhSak9YKuR4tH5JSZ8l8QdjdYI6AeUB2B8FJN2jEGv6p2TyiiS7C9xAAghDLmiN0LwIQq5SOj7P
SIeIx8VpMz3UUHGadjWIGH01a7g8foA6OSkI0wzGAaQ/UrLg+AJfNfPNWueGWyR46pQX5L3yfF71
yoJNhCKAPbh7f8xPJqd6FIRLuIDwTS0AiyeTswRxNOCEJKgHZqa258R0+3O7zKYlFE2d1h+A6k8K
7WASbbUGqJwysGpr/PHNRETKJbbNaZ9n2tyvm0MXGolrXZQewc6ntiLWOp9JxtsfwGV+erQN0dMH
jMfI0gxb9cSbTkXZG5F9Kil7VzOyaee7JZfDvDHdmzpd6FcNiZx2I+Jeaz+YVad9DEVWEU5tBQZG
yPEU9UX+E+CtVTX7jogKr1ZZstIP21Hijsyk94fUcE65K2DMAGggykzYDKgBFccf37VLmymqtWbg
5qnN9SbWuvk791EMcq0Y9u2GdY0fM7SPBR+5zN1kxWBflMhcO7h8iPnG8iRcrNwOzudmLtaewEKD
i5V/EVG52oxmNa5a2FIhctjDvrBL67MI3PFM6Jp7PwZuuprQed5YvbzGby55UFXMxg6LIAJKtRXc
V3J7r2tA27WXoSi6VUdM/T3AMflb03fDNtaMAlWDxblmOnwrQevtHB1zUxKW/qpxUDDiom6cFYtf
OhAdTP+iBYWz85fAf8Rdyb9J66AC7l3baNFB7dKBiF8iQYEPl6YvqBdVRU6nmBWY/vQTis4tVsY4
dcx4PG/r3sn2LniAXRWVn8YmX+6G0Zw27lK364FL9E4GnXsWd3Xy3PTyuyehHIQj2kWrYMyXMMIl
d11S4dwFwYSLM6EhN22HAm+VICrIVROPPcCoSKk0xpkkfRyOjt48RcZINsidch8Rsap9bvPeVMJz
3rZyovoxBviyWfQII0Z8CYFPUWIPZ9GSoAK6cGU7+W2HDvad40vqV6407nyYY/dDrQ/fqVdOKz9z
Aqr/cLjCfHbG6s5SsiIeLYHMFc96t3KQqcEXFBTcVyfiarKCSiEuzXp29lMjF/yVIrlzZjfY9W5D
wrGy9nXikqCyBYkxXDxXScKfVX0nxQbjQku7oHC/XCKD3j9GqOF8yYaqiDDOCrKbnBT/g4Fy8w1k
qOGpRGk0rJOB0g05gAuBDn84pf4crDB8NHCiKH1jR/k+2XCTw8+4VaLJa3I42e85flqm0RWduwae
FmcUrDWBYO2DiDUm1/UEA6vf19H8+/9h78xy60aydT2VMwEW2DP4Su69uVtJVmv5hZBtmX0X7Dmj
M44zsfvRzsK1lS4LifN0gQtUh1LaFMlgxFr/+hugMsuf7Fbz8nRugU2i6TS4pvORiUcyYRpRpPsY
OlXkdYnT7SuVaMpIzb8as6UdatGOQWo0WMwRaHHVOErikZu8U53VQ4Us557U8IiXapUPs7kkm9Vf
2RvMxdnlekILyLBzhyFh5ul6O/gS36mLCdwEQqUNW0iQIWmLVnzHjOWM92Duz0711QZy8gibOmj1
XNwBWT7NWga4LmB2IUjDAFib1GctEcFgFYbfRX19nqNexe+jvw6JSwng+U5bI8+ApTGr3iZ6BgVX
CWdWHSpEgGtaMDqRZQVp3QBjOEhBRV3BbpvbO3sJi6ukSaIbZrjzOY2MZiuRvp7IRIJ11joDFItl
lH3jdVjES/97XOTWcjB+wUImrwc/jOPp1QDTtvyqz1yGSVN+0SCOkFgTj3n+Mc7CXHlOVkMn/hIx
Wrk3u04aX2oXOP0r8W3at4Y3hwqmNORtidEKYVVl03VXAlmk/eQyJgsfURroKhqVJUmT44DJQvZN
VMMANU6fW/sO8p/6leAs5mhx2svlZjBFNAV6Ilp1w5xWy3c/CrNSsXt8RGzaZ/MwxSa/FRZfxnZi
zKgSiYQnbuJjKiaT3TrZiKkxSUZjqMiYbuemlR4fxjYPhV/hZWAeBkNhXqPMCY6S2I87zEvrXpwJ
bF0Io5vKJDtaM4+g9Cs4UPKMVsnEY4+d2DS3TSXWhE1Nsq889iTO0niGuqN6JcyDxTewu2q3Jvuo
7VdONZpnq8bE5wKVplluTCZY/YbssCV8XWa+j0tRZ+aLjtGndcTzZXkoXZZYhF+opDy27YhTCapH
aH2cGo1n0wr2DgLzEMIuelVjM22ENrAZMZIIE6vCA3jLF1JHtA40uiiaKDv2MRqrm66chH1f2KLK
t5rhjm7vszoHC0xT1MLjxYawHBpO+vK1xEcNXi3O9NVJR2AZH1R3qEkFLxSRjAzhVd5QvHXKxJVy
lzh2ecGWQjd2eLMZt/DmeN/nRi1n0/YVRCXY7Wh5Cy2E+V9huA75fNPA3sUuz6BjNkaVl9uXDT7e
mNSWQaJWQ8u3P2A0si0FmDSDrCyr4arGS6sDA5Ck+RV2nogLr8JaFfc5TN9nZeuk7eAEpL3mEAbj
yEk35mBmfYCh+Cg8fO9EdbageODMg7u/+eiSWCFfC0x7+o0i1HpoN5R5KaflyH9MAe1nKpptRDxU
eiYzN+s/deNYQntuKhXLUI6nsDJfzUJdgQhjCa2OlHi6IhBBzZD1BwBIdTmwSZrtLUC60Mjqpmzf
k28WJQ91p0NPG9p54UnFWmPAVZZzyZYV9gVMlwad+Wx6uH7mpuONNFVm6WGBzZQFwpkqS/go5dAw
DArNpsKbsJ1XNAkiSZ/eK40bPzlRqm2VhPT5XLjNEEDrbw6RzMPW75vVk5885U8W6PGDNg/usS5j
hveJVkMh0exHyvKnBrn6gdsrd2NJD+S5BrMqBFsnyHFjvmt6dQ69uqi6G7efXpqBAXNO4F0QilRc
lI5Y3NGcWWd63R5sMq3uVDhbWCHVnC0TVqu26VRcclI/4Oyebsjtc0iTHhjqJa69gS9pMe1sNE9i
pAH71HX6bbMM1Q5Vo3ucdaXf1m5E0IVNRKMvqinbLIPa5beEqecboTAt9VacdIKPlebHWIjcwJGo
qS4OXq7ZAZaRetBhTu6TItP2hjbAWi8Q3pLY+ajhG+B4uOW2PkGlDf6SpnUaJjkfTehGJx01mMc7
yU9Dyaq2Op51XFeY8JVlbX3WozoPjDSEajX1C2O4vjx0pWg+AB1OnoBjRGJg0m7LNn01iRy6bSIL
20JY6YCL0Dg0Im9vq5S/rtUi58HKe02Qoi3qs1TL0vDmuHau01G6VAkGaW89fBHflZ02+JbSDw9w
8yRYOCA9Zx66gdk3gMOwrO5G7RvOVOKczqbxCGkZ7WdeEgHf1kqjeq6aJrs+aclZo7eS5A7HofWY
gR5aO8eNCvFsSkiFVzi9pSSRsfnSdVptSgnYxuS/WKLUvboUkmJI75m2LpQHkGbzvr5LOKyPUZTo
n42oCk+ZMeoHncTmwR9ckiGNmjQgT1j6vM+6aFY2skIU6qWD7I9T1GFP0MnqBoIOBRV3L+APMYDx
atvJ7ktYIBOY/qA/JRC3HxInnY6xbKvbDlflQ7w29huT2LqD2kxADVK2yXaByJb5SWKZO9Wua3sL
37BjUG9m4deun91HS0sa4ZNG2qleD2yZeAA8bulJiMBESouYYKQ+7fb8xQIPzEFNcKjtQOKnyem0
XS/76FjgqO/VhsG5NaQo17E1lEnvm33dn+dEyk/k2GV3Wg4lwnObfnkiCdrmQKnzdOcg+DeuBJxG
hDdq0Yw+cs6UiQ+f/ZFwivaho+H/wIaex/wDeXotpzDfd/1Yb6YJkfOuZUySbKO0AYNXkIr7gP5k
tLvFPF0iw47aferG48jzBeVlMp7h6xvOaX7S50jZavEyvUDWdYjBSrQ7nB1dH7pK6ceZFe1aOeEq
HEbVjtCD5D7DZQTOD/PKRFqDj3zWeOLRNtZmRn200atEczbMBmyk4/EcEFZWnhr6psCwe2xbDcdg
giDzeLhyqQ9JaFTHBzshaJrtOBwfMInujiT+ZJilZcWlLouL0szdl7HpwoudN+KaqV23U6fZ2iMv
ha1mjA4zgCQ64mqVgjFlJuL9LJXnRU1ZYq2O+pLdQtnXdiGvrWpRXgSNyuTnyrJ84WPVi41q2OVz
nsz1C9DzGJi9+KqXFJjcTi/6rbIYROrgv0tzRfjl3iSSi1gEoTQbxjivOEjbR2Xku5BlogVpmy/B
PGjk6cmyvehdLrdodz/3XTaK3YQCFt3soN3ZdMGboSjiPT15vS1n65VIWHIf2+IUOX20I1HF/aCG
unrf0QMc8dp0fF264xWwtukvotK9ELvabTKkzkerDdsrJYVuKpQuDiozQx5v1s7BUoc6KMzW2mpF
om5yAVZO5OV5jaCi+oHjiGtkC3mWobbI7PyIkTLfSFNqz7Dr1F3NZO4AGVtFGZ3jCSnafUgUGdXY
ULvGzsDAmVo0MnciKcLNomZfpOHEsMkUd7s6NVLodPO+tMN8M9s97Shz/W2xGsMHk2aMX+bRfKhN
mR2zFjc9i8yDlTNxi2+w840eq7ob6COvGM8TeMB4ISu3o1DG29CkQN6Itq+vUY6XzmUu+LoQaUTi
hA+6miQwUoXVe2iULcNTqtm+SUpLucdzzBWBGMIk3aelkw4edNrwE7WPRv65uzCLtItb1VD1j7Ns
2qBKamgcIspoyjQtexRTbsAfzOUmK0PrVsW5GmzMzQ9JpT/341DfjvFEHdWEw01ZN+MRmQOpS9LR
TqE9Q5OiTrgLVTH4aQWZh9R3SjrLEE+NLYUPCVu5TlL9ERNLfW/HMyCgmsc20//80iPpxKW9c05E
VPBLDHXxha2M2XWsTE9VX2M/bWKGelhWgxd0gBAUILIo21wM09UknfnMt517xmC656mJbdh42Wda
4/RDRhuC1qDRP5TY6mwwQez3U6nbu0iNKMpYJzEARJMdCqiDqNLy5C516+HKpPyv9wOUAZ9woeIT
Doz1x7ppmisT1Yev1UWzz5NGeQE4ZRNf8tUDXXeyvdAxfQWyXpj4G6H2TY5mh9m9k29r04y2OTjW
tnVlYmN5Ig1oX5nT0uWxM27NCvVbl8SItbPqKe5kdqNnuby1bSPzsWulVVRmHHNxDb24CbWZCq9y
X9fD14R0UixBm9au4O4lMEadrP60OKnpwfynQSWzQmP9QWjaUg2/QOuRhZ/MiealqnaDiLY6QnWJ
VwJEezLMRlymQTevwPqMDy2hn7D3CkffD3F4gtltIqZacsenq4kNOHmaEXSJMk5btH3dXZyK8rpn
VPvi5h0fIEEA32IADSr7kHZ1hLe4AagL70y1U68qe9BJOqMmPJem3u1kUg8YxmmlfaxD1UH+4Y4B
9JID3vEa1smKii9FaxVe22mL6dGid689WPnaTQ6bchqqIK/MhYyflEzETNVfFrAYBJA9+xj1Pg9M
tM5OUrJueQCvuek+1Th0+VlhurfmotUQmJ3Em8Mi32sj3g5ak7XB2Mj0EJmy8SNCo2ZPttp8VnC0
1aijLetJ1Zvuw0qfBhKxLH4F50RLaz0QOTC92G1b7kCACwIZCdSmi3Lq5yIa5xvRzNbgKQrsAQiF
y0Iqpq333txl+ad8ycf2GYMQJp2L5g47rSQWDXpcZX5xi2h65bAcfASy0Rl9Wwp3E0HS6ido3vUm
wh7IRWp1zrHVYMdE3ln7hohGsuNxaT0BGYXRObQFhMYM5OizOka1szfY7AhZi23rCbHW+IAtqRxj
jebFVUoXG2C7a86Y+oR99zTZ2jA2jP/NQTeaxO800dWFsZmSFvsZSsNpvMxarD2lg445Z20+SU7a
iyqz4hWshJKjhnRt3mSd1kxVCHWHIXjto+BU0uPwvYeRMcjAFRpIekl4erkZgMB0+I4uk8vR4FAm
nUg74ac68s7y0mRCwpWaQ/6fuY1DprwM4paGLww31SGHqq+6V0vPVH6Djtgc7iO3My95R2jXpR6l
an/qS0PPLss4zuE2tPHm3TjoJEoiGsXKEF8awZ+amxwQMSY50D278Bmt21k3SOuDbF2kvBN+MXqE
hNm1GdTf22c27nD6Qlp81jEfDskDfZAIfIzdD79fAbm/eE3ctltunQVRhMmegvLXRwYzy2CBoxSf
xBIt6YlI48G5MZROx2bZiNH1gA3oMf9lamhRqPQj0bAZToXqRAcxJ326XwWfVzlqjuVmSa0wQaZR
GECa4ULziCti6+DOpLeOOMLM0Kdr3VgzKzL81PQTrKXVlMyAcVPoJERVwBN1g9TIF8hMiptxUWp1
VzkE3NwMGbX0oenzuThBmQb6Vt0RVgER6NwLDWc0PVlRWgrT19BiVFumEqEZCK3Tu4DSFLAgyiZV
w3UYrxifqRBpMp5pzcVRBV7oN6bjmtll/C4wUxJJIp47UKEfaq2ENrn0Kgp0D4y5m78tWMwvFQP6
RdjfHMuASulPfct60rR4HZlVFavEUCT/CVMQHpyl5jp9aWcvTPbs0GyTcw51NT0VmsG1S4fS9iOb
carfUAulkgpZaz7oVa69ZDGD/8Yr6NYkPTyGutskojXmy6kZyIRrLaPaM24a3bACu9LqQ88gx/1b
0yracP8XfzMfxMpRgSC7LhYL2SJZ05ZWUTwVTkg3UocYp2DQPVn3rRZGwMPTLGrPWcb0qLexY+5k
mLJJabJbDNy3lqraNWGtlzvK5DndmpNeWp4S2Ut5k6Yp9xm3VQawuOj4zh/zJNI+hqnTzZPXRqMV
U8cxJfNtlsaeI3B0zwulrrJdB1/mpVxas/E4+Bf9Q2y2SuyNCQTeOIRfAcwl3B02CkW3a9SFuwbs
cE+a7PHTNb/n88QkLmQXLDfgrIUdFcEuMeyxYDiWluFmbDWCOcamprZi45vI2xlM8DbTGRxBzcfM
7Qi1cBFHC7Pu+EDFMwwLYqB1Kmp+f63SQGBxp+e9W/gNor3mEEpLhVKRKcNyVtrcHryqqLthN/eF
0LfkYI/l1dg2RHWgg1NOLC7CFHtpVgfYro68NfG3r1/cVkOHMTs2iYDdktZHWk19PjEY6xHQSWGX
+xzCr3obwzopN2yE1rIhX2FIr6DfWS6wgtaWl8ks3Q1k6TrcLRT71LCla7tnGqMm8YSaTQVqRLSD
R6vTE8BdwgmffjDTfxDkgGk618+mpWq/mGmGKlozB0JvIAfdRAWvaA/hUbZfXXINM4rSitfdR7KA
MW9Y+pOTF3xv0IpopvQlqr8avOoXMKLM2HfuVM07cs8FlMqkCo3NzMYQbtcvjC1a0NTv4ciwNLo0
nz//+Dg7qbFGhSrdZq+iUIwz2FZ4N+3LQVuTWWwdYBBi6dIS0VxY4y6nULR3nQRJZCiEof02S9v0
hD6gRH9nGF25ieF3zUd71mV0bahh1ZxSfJkRDk3pqolr4yqlr+wSTQzaphwX8Efc95JtysJ1dk7n
Zr0PvTg9DbPbRAcHktg3p1XH+JtRWdoC8qyHxDtrpgmy0yg6znUMRYrioyl7vvmEBBpEu6Q4A5xG
Vc5ozl8Mbu5G1wc2jtox8yzQlyIKRh1d4abNh04sHq6ATR5YnVPNRzp2xsOrphuqbwq2kx05Buzs
Yg0ihZVkqSzTHeNfkHXFqm2yd1J3fmzmcj7rc8ZQnEGEZP/8QbuaspK6O5U4UfuZ69jF0VpSFYsF
M1k1411d6eFj4sRWE7iKJRQNoJxKm326CMfr3AQTu3anJK5IQEdJtNO7LjGCKR+YZ8XWhALcz9tM
4R7qQskKD2O+PD+2hVCczaiKdL/AJ7f2Wpx36YF2w33AD8mMPb5gJIuRUDu+V8S68aZY2uazOiS0
3YQHaNZOAxL7KBsRjhszS3Pd/3FG/BiVTgXEvG2VpNqdldhVdOEhWdWHypxDIAuGqd1jTYKeffVj
x3QaxMYPg4TjiCGQmlg+GkfdWFC8GkMcKG3PiyMimsGvGaPbYAdW8TgnDnJJDzqv8lAPsZn6c290
7Vc0oeGagIkfgY9zhrSDmTrsAZmxMDdqmbfPteaoGI/MYsETyqnqUe/8eOptKmVeskrNFkHB3ZdO
x7LQ5pCaWMGyrL5B5gR4ks/dpARqmUzutQLyiUKkinrxKbeElV/MKbO/ADM087lVOtPcpByLwz0V
kQWZlcp3uQl1GMX3TtQ3fL5TNRzMVLGHc15G6nILR5AfMjW2e2AQVlJyCBUZm1/S0p5XoQzs/O5k
oLVoXjlP8owDRYXbmnvg14tyhaeOVgcjSil1j6naCggTBoUd9oYWOpxGPx4QnX4JCxmhtsMkrzoL
PH6reN2mtGWjqKt1/aaadAXlhuYyUBhP5CLMNQpCUY1IRQqjGLY2ej79kyxILd2EOPjwUTEccBkR
JC48FE8DNqcelk5cDnetzIf6A83EjGYTMb84O3k/mn6a6kWxr8Mifc4ktiEsUXSFK4Y9MeXYl0Uj
tCvwp6LZ0ul1xjFiaArYjtJ2efyrRrLU3iAYbI7QMLVJVnJ0wcpwOr7ioliuIjUbvmrJzA6g2NrK
EhQUlfUnaemdCRaA5vmyasKnO0GOTLRJop51VoqSl6amSFUOQBd1vVcUJZJ+bk1Zf7eo1DR7Nafr
2Q+LozwyaGr346jOtW/iq5Gew2HNfvQje5gnqDtK9Oo4zD5f6FmV8mOEm9lnmI9p80WFqUsfOE6x
7ZBr1sQTNQAzS4J8vK7Qo8+osMf44+hOTfhizSFrIwTedL8xYJmaPblb4XCQc5psjDV3FAw7ZhRx
MghLyS5tRCG/DQe7Ve9m8Kzai9YHu8euUunOpNA35VUIFwNSM5T97Mlizs9GnyGSqTwtjnHZJDne
1E3GhxRdX+M4sQeyXcIKLmk5N4wU87Slo2q1OOK5FjcGcmM+X2dxh2DmVx4TrzeydPkASZljtUo6
u/1clL2cIVZFYwJnhylUf8KGqK72Eo6dtg5ZkuW8yE7Xr5Dwk2qr4C054z060p6F3qJU3fwRTWaT
gI6U1ngpmq40bweC2809Kjf25oYOPbuk7mgvx2HIS/hANRJpZ/KVbG6TQ9KGlXuTho7pXIkFZy5G
LVQsNqBIra1fPSaf84meoe+3WMbO3ZNjKYm7BQYuSJX5ixrcj5YEK8yjImw2fQf0IkFOKzvKtwWc
CqW+NpSh09yLAh00Xrn6FLr9duGySfmOJcgbFuDavlsIDhzsL1CGwWj5ldhhUVNLe5BTMFSFbdx1
Jo5XT2VqQgGeYouhnasxcb9Zct7QRzd3KZ6/k0v+P7f0ncADa7VK+s/c0jtSDrB5eSGf4H/+O38t
5p9Zpt//7F8sUxu+qIuXIQ7/BOr+knjAjyjCsc5aqaIYeTrwiP6yt9acf5E/jEGJTT63iiMSP2qr
74EH/GjlnWowQ/mG8RH5R3kHxhvqmSUgv2n8/QgsHAfnqTfOLq3EyVrpR30zq7G5YYJAnkCnJPyv
B6MpA6IOg6ZzXt00vLcTsksLcKQtjM+j01PaUvbeh5w0NBKszI9jqjvghcYB3wSAq7577DAMAbip
Lm5uwT3JJh83TWg4Q9hj/LE4RB3gY+BMziqNm+R2NqbiRAj0MQuVr/98Jf/RWv2XPI/r4ZU5j3z9
LzzY2//a9eXXl45MjP8H7NhXO9//vHC91zxZXn9eres//29KtPMv6GOroxtkSKjN67L7y4tduP/S
dSINXRVnbxwvf1qrgj8E086leLOIg1td2v+9Vq1/sXdBLCUa3HVcV/wTQjRX+JkhylbIX4BfNeM1
/i5YwL9uhb1O62sbaosFR3wQsdgkpaRyWHY/PY7f0J7f0AZ/XEYDiicPAB7qd/bxT7TBeWlcV1/m
NugV5VR1KmGin0PjqzGh2jezd1ivb21sf1zNwniNS60eWqsd2U9Xy7glDQPJNhDSuYpwwveTZvyY
KCQLOVjJ+NKst1OmNohptI3EhArXqk9aWODxm1zqJT5MtLx2nO2wwfmsuu591yqPf34gbz2+fvyO
wvwey62Dv69byE+/o0YchD4hnQ5ANYBdNRxMa0hlNSfohmHLHUDtfcPMAP+B2zrTgfeUGl+bdLpB
C3JW9emAqgOAz8pXbXHFYGQq3nlpbw2qvv+OrDEMTlSs7IT1hgC5mo8smc3QBE58D+Axe1ovd0PK
8Yx90RGx/0dIy54AF/OXlNlkbHae0TjBhJeFjHvLV5X+OZbNp7Es75ao3FfwqDyHkcH2z4/zDeX4
x28KD8XFs5EAA3v1APvpaSprrEHu8DQj3SyCuphbfF7CyDNgoWWV6+xNW4PwJUsG5KO6+fPF11f1
E8v6x8VtFdNhjOQ4O94QjdVe1HYW1m2Q4yjAZIzvSHn+8yXefqYkusArX9czigFIsG8uAVM1MWOc
soNCFad+bveJhQNKZb9DLH7rXIhzOddBt2FgX4y1/lt9BITHYk7LuA2kK1+jUtSXFnvHLWaoJRJ3
Jw/gzFH3zznJqQR8IIWX77C2OWl/fZrrr6Axv2D7Ww9jc/35T6/SKkonJwdXBhBnGRsn6bgFKRng
as7zrkNDrZAoMM5PSZ0o3qCE2nOUWTBucghhqpXVsY8bXvI61Igv6YQrsbKmpsMyQ61FwlbUO9tS
2k+TDC8Qaa/qxikuFpLWQMuGw5Iu9Ya+eRVZIaEbai3AgvW6r5U+MLCq2YyRcz1k1Y5E0/ChqjrN
w8H57Kq6sefXwDhQDltwNmsXalN0b3aq6U/MsYG+ehIuwuoaVZuzNRP471aWpv4omQ1BzTqPmZJv
sUo/dHSuaCRVD4u1yMcHQHnCACbbqW5UbiNz+mwWWOZrNtPSUFXoLfeGPupbY+jcMwKSdz6s73kw
Py/u9XXgpw2/3UHOwFr/9XXgjihALVuJpyDukMClGbrWMfbZGm4J6vHLMbntYhc53iSmclPXcR84
pSRPrTHUV0KUHvveGK/HHkJFxcr24c04QVtU84rYK6Dj0aUdCEeWERsyt6w8TZIf1jJCtQiF7hPA
+ewlab/nELE2kCexXFXFt3/+gVnA4SBe3PHfKrY5UicLV3nJBtIqDzn25Jdoae/B9F//fKG3vcf3
58nRzcCZf1Of/vo8R2i7kppUBrWaZ/uyWWCAMoNWZg9aFt1SP3bboc2fU9bBO23P7zYR4ilMXHQR
+/B5/3pp1cCWqO5qGbSoe19hQl/gHWvPIePld6709rjnJuH9rQIM9lXjb1cKl9bqcjWsg6V0bqy+
gaWdm3cRZYa5mLBg66//+KHaVPQWluEqdKO1wvp5z6DaDYm1VmWgdglzZtBM1IFeYtndJqy1i0mE
I6mm79zkbx4nFwUaczTaCd7mrxdVSO3Ip2SUAdnk2ca107M54g6im9N7/ervtmUbv4V1W7QQfnzv
N37eE8k4dxucfAPdqV+jGSsEB22+a2EchIvLxhqnwwiJvlHb0m+L7Mufn+5vbxStB5WUo+OQ+mbJ
2o0YHOmybqTRYvFkXWwoO20zvfM8f7NobIQlq22+S8/0tit3MTTtwrCUQbWQV6Ev5WMi8w1gGlTT
XLtn1uX6f76xt56R63Fn65iq0++hO7Stt+sGD7FlkkoT6J1rPYFF+CvnMU5cdt85vyU6ON7gHVof
7DHSt0KX6bNo6+3Y2dXOssflEM//xgbog34flvf7l02On2pbOnO9t+vKxlFSlFHMyw7VHc73mLqI
+aV2v5AfmjPzIs7YVPsbEiNb3LxE+07V99vXgNPtajutwdDUf13WTmik5Ai7eL2P6W0HCwEnjrNu
l1czCBtTj+gfVk/rOzCYxFJxsCf9zWZ+tpWIEwjYPl/co95UT6SsvvOef3dLZM9weNFqgRi8OcMw
3uzzcBkbrP1ic2d2Q+nrMBR2ozZ/hBBz6pV3Lvi3DuT7Tf3fKzpvttqIrBvEOzNXrOpwm4bKcF1j
mrIpyuGltWqEMNIp8b2oBD5XsFksSrnezp4xIrvK7XrvojUJQqd9GQr9Eq16e+kY0z51ktc/fwK/
+7ZNzeBkR1FGE/imcJ6JpVHLoW+CTEkfHcyER6O5stL4w//uMm8WVdbDrbD7oQmwu1I3mKaQOwHv
N2Qi9c4u8pvy0f75hoxfl2+VSzdZIPwECXRA6CDbYlCu895+7Irpvbe8vsU3tRGRXJxzUB1c1J5v
3jJJEXps5sQipEaVe6UJydG1wYS1q1ZYF1XkByXL9+TLVwHU5ds/P9K3Xce6xMgGQGW5uvXzr19v
dJySZFRrllihl3DubTF8boup/vi/u8r6W/x08sCin/SYyiyYYbiBFeCBl7/TdPymIiKNULNAIVBE
88x+vcSEng0LJoOEwH66DNX4jNXTrdamN04c3qlNgeu1i3/an+/rt7ss2YQ8Oa4KtvhmTyCLHA/W
2qmDEM/6QCmnaLvMt/hNLAdwM0wzk9RX7VYDNs+NQ6iZ9+/8Am9sqb+fPZzn3DeuyRSeb/qcdJrD
SZ8K3l+tfaqa/EmBGIDR7+hrUfEwNdmzWSffOj0vt0RQF16ByOnPv4L7m4+fXtk1Aev5NcAsf33y
VcLyyuqSmGBLhsEi81doVbdDOYEg4m3lDTgkYt6Sf2hGaRwLUkCCbkC/nJhwi+lTN4Ap2Yd2DuNA
wygnapkJVO2Q7xigY09nw+CfsuyQYwMkyxhXi2q5YuAV7fDSYc4VtydyNB7JN8H9DPnZNLlZ0HV4
ejRamgUO1ja+ZgzqphuVQ96Uy8c+SejpIhzDSuLgvYI3ZivLvEGMWnoJhn+eU2eTNxvZ3RjnOWZS
5k0tCTmPq5jpM+M3AlY0Px6LCwF13dlUofjoS7Ltu+h+GuCV1ZlxnOR0jgTT4QwZA1FFgknHAmeC
ubC6McEWmPQu7TaNk3yHw/qdncw6MqbIPoSLcR1PqKsxsCu3cTaWz9ri6h4CilNTyDFoFwjbrRDn
gZnMbkbp6ds1nBhdg6fIBFI7ZvCQV6DiW2E5n5MWW+9yPiRKmm+i1kXFVEnr1GukLFRwdP+8Hn5z
TBL/xNgIVF3lQH7zrYdpabgFc7mgG8sUEjDc2TiKP6htchO56S1/6p2P8HcXpOESRI6sWPnbVp9E
ciJ14qYOsBab/ToXKCJidRtq2VEsA2OmrnznFv8GabFrCiTpMD0MaitCLn9d8qaM8xlmckWRiftC
Y2EBBfCV3lVMsL2hTF76hh/aQ+YiUrE+FEXxWlfdmV+tvEQ6/LSwjvOD5qb6xkqm+drCv+mzCYFi
12t266Uix3ngz6/lrWXEulMIksA5pVUXrw3tzQY5iyKbXTeqgxYBrnDqYz8pqMmK+FoYNdYvAlP7
MF1Q4jT6t0ERd6Yc38tD+c1WIXCqp/inBQGgWV/lT+eAOcJ/6nqn4rQpfCtHHDJ2lh8vjnjnbtdF
9uZMFTbZvlRp3DKQ8a8XMnBMxXZyqgI9Kz7ZqbWj4Xgn83Pd2v92CRB1nQTSVUn+5nmCVuDPJGHM
ZqP+2I6y9eOyxPY/RgmQJt5a/diR8cFprfadm/vdUWevR45qQQEnJ/LXmythf2BgqlaICpJjRvZY
Xof3UKFu5ri8sSqiXMp0eCfofl3Rf7tbi0W8thNgRm/eHNRQsaidxt1mliQpablrrGLrJFhSIwd7
52K/e7QMEsCD12nH39CNfsZkdSKjJ8gt+0bBbRPJTOFnhn2qHbIATOfOaOw7nDE//fkb+d2DZXqx
5lQR6Ape9euDtUYbN1ETMseA/6DWbqE34WaESTCcTQ1+tg4HNsue/nzR7x3pm0cLSImPC2Y3QGTq
+tH89FFkA8aHFgdbMCxudjCVFkUB7RrijM9GNkVEvc22J6biM1bde+ClTZllJ222B19pFx6L4zZb
QNViF43z4kfSsATmYIa1VSq2e5l+Mc0aLFBpkdmj6ShtwyJqSd45mfUZRu2zg4YUR1rtwch6y8Pq
7GpxMozysPHzxCqsN3QENWkbgTWKEzjN4CGTijepm8Vb2TZ4ZDtS3xWZq2z+D3vnsRw3sqbtK8IJ
eBMxMQugqoCiFUWKknqDkIUHEt5c/TzQnP9IBItV0T3bf9nsEJOZSPOZ1wxJ/Xh+edT1HL1aHkpp
JJEOBof65pwZuW4KXO0qKIwFwZQl6a66JmCilV0wqsaVPgMcBO5+Na/RQYwjx19Iah/Q7Foe18Zp
18ft3qqKo7FU6V6xUCIYpRooTKJ/Nu202KVR4hyqVVH7/J9+4mFCzQOIAMpDOq3kzYfFJBUd8Ebw
Spg43mEYsrjIaymAM6foxhZ81R4S1IWzcyJpxD6FmjvvoUkTWt7kYnk+GWqzGJW/kicOPXQ0T82p
QAjeZUogwI2TpSg8BMbDg8gTBeQzmUWalhAAQ+0DkKqv09g942iEyB6+46lAO2iq83ovVyhGnF+i
E6/SGiRoGpxvC6mb7ZFDnDuqrV6nm+2sCrLpk1aGHfCuCllZ0Ivrj/kz4ZYqENhpxNRFMKqjcimG
fbXHFNTY6GCyaLSqtjfqlILTDu2x9KU5u85n+U6WIZO3eN3gRF/Ozs2YEMLa7aU083X+gP8xBnU6
RU4cztkrL8++0UwJwvoJtIteJPBVHV/EC+zizkab72uDXge7FCZQD8z+wpxfvcWboTevSA2oMC7k
nCcSJhayv8e5on8ghgtf+MIwWxCDPah5jIMuh8AZbsscN42uRQjhUr3p1YO/zgY1Lot7dFWeWv//
H5dohCdXryH77o+T3hxDtBquc0W/5E1z+nuhF762zNENVzeBn7rYgBYx76NPkQH+1B9jU78zk/jr
4Djv+qiA+ZpH1zUuBmpv7y+clfX5eXETrnNc3dyw4iLu1Db3iQAdSzIQMbiQrsoeiHqYfp+zDvik
+FJ38LuR7fbs5gmHjOOFsV/lmZuxNxNPJSmJ44ixo6Q/GE6+b8y1U0vSN0NDG4anWk8/Tbb0NLXi
BjGcv3uVrsPrikXfkgorXY/N5y2tCeNrJAIG+2s8qygARtdjfY+kboB18IXB1rm8Wuc/BtvURBa4
FyTQVukXCBAPtuqaQ78bDQyH0cM4v66Xhtps2xBtapxn7NKHrQjaDnU2bj9leK9SlP8nIxk4RK2q
ddR8Xq4gXFVRmwoHpEc4dC9MSAa0irAQt5b5DvfO4Z/MjFYzhSVbBSq8eYYKOpLgRJnZ7DT9AamT
yIVDJA4Iwqu7ftLyCzv05Er+Md5mh1hjNvRqwUdDpv+dpYy36BgdaxtbJLUL/sFScs/omkFE/KqP
ApNbVbCAwLstAQkgbP3OaSuvyQv0RrNLzfRXMem68+krULyWSXK3361FGQkr8HVes44PvQmxHyJA
73T7tl6OaQ4eQdI+nJ/g61eZzj31QPNXCx3pjc0J0BtZkrtw/Xh9shKkpF0bxl+7utgrkThKenFT
x9AsolUTvbMe86G5kFydeDVe/AGbc9HrQh/lifNeJ8BucjPQ6VDk9vj+/ERPvBpsGTI4StY0D37l
+X+8GnltLqh9sLgttKYrYvPajbL+0tYEcPX6RqFIiGTlal2IXdvm9oSYxrWdEcOaqvRXguMtXJjC
PBARQBco9+0oxw+zmHB21OZvs0hp3lLy22VqolH8kh8zqUZBR9RuYqtA8uy0OXY99bW8Fo+wNM2D
tTTwVdrrutJu00l9mEtRuWliIhyoxMMB2K+ErArSUD0eIR4xPj5TqvhAfaq9masIzW/K3YeoKfXr
EHHVFfKCnA7CWUiT9SH7nGa507gCsXW/HQr7ZzXIUQBj37iphiQYSund0GvFdcZIO3yLHGha8pXS
azaqHBr+h1l3GFbPgqWU9uPgZMGAKq1fWsw+K5bvosv0O3RJPkXUt3YTPV9g55FrFd3g27r0QUvz
/IaP9JeRm9NjR3bsVah/uKomFsSUsKcDYm4h+l+VLnpN9XEcJODnUld5Khy0fpmCSuS566Bk44KE
rx/iVLf9vrTCe10vFBTKldzNTDAWukHWZCrdLooN/DZC+bNo+6dRCiVXK9V7K1SOGQpQgt6eahwa
OHHgDVTrM3bYmBoZantTWBoOE5E0386ZPO7ibAkfUNIYPAxtmiua5baHz4mERoWMAu1aPBzjLPuB
oACCeOos7uSG0HNl6MwwjkBAdwaav2p6YxsIgaFFcmzk2NjrZicfxzK6USSN3k+Rj8dkla8qNeVR
m6MvYYHFczo+JhDqrxBgKNxBNJXX2dm3Us/F3bA0X0mzF6bt7DTq566jL52vaTBJRrkKRrAFKBpN
BW8g3kgr0CfAbxLNrFQJBtTfHFVzMG+fNUQmUmNH21gL0GyEILPw7cYQJkkydZa79JXxaRYgajFq
SvtrwDlTgw5KiCV4h6JEqlYjygnxFe5+7QcFkAtmejUK8Fah+koRmTtr0asrvW8nBOgjgO9p3ezT
qPpU2eDlAcpn3miP4wM6USHZodYfpTa8FbA3Po5SZGBJGmXvmlBoEgL+qeW2DpoAsx7emLak70Jd
H5HCaVK/ZOHbPRSmUTsMCLDVwTAp0q2JsmtD+bhBpUUJZzgisataOFijh9E+9CXacNYCvZV8LPNA
8mNPL6ERYixCXBe0Ko7Y/e2NtsV/tKpM/nn1bMFjUIqx+mLgZXoMU+M9eTQyAhahj4tilnOsB7P7
Emui2APc1UK3nNvxhxHHKmIJ+jjUV45aYyksoXmJ7FX/lMxKYFGwgCoVe1047YU0QnF1cJ6G93M1
qcZnK56U61pWwN2JHFkhy1ruAQU23hhJ0DH5JovWkyHXLVqnSk/G5lZzmHvlyi3IFbw53FQaxxs1
ir508mjCO+R9LTQj1XZQzJb7TgAv8yN7Bl5I2nNnFdixCQ17N1dgnBV5WrGoaIRXlD3tqFmQKGuB
KEVRrfqS1Y+pJ5rJklFzqsS9JJXDrVU4w1WrcGYOSopOdWFK7WMyS8pRh6gOH77Qk2/wn++t2G69
ZWjNfTUgCjbIofwgDfSM3bHiJpshVd6E6XgcxvYOUewRxYXyu9GjUOiJOIGrUDtL40mJQU0yzEPz
qLRGhM5D1ox3Rmm8z1YX+I4M2qEKc51lMTZVItR3tTR5cqbfo4P6Dqjiw6johzgUH0WTfm9mIbl4
Ul0beX5nRzIGe+OVjlS8a8HR2llWHHt9o3xEcoSyjAwEo7dTKskwxmZgNv7SVte2mT8sMhxTLHfL
/YIC2I784xN4hHaHn2J3yGQFpgQvBspwwpsj7R0+I3j9DL3iT3H3jprdd+iZoTu187gbRuTrYn30
eHKe1ZwfO531k4F65GXC264erkORfCh7fTdqH4duAYnZ9B9bs/gYy+TkA6ZQviQLlCW7Rzw8bqWi
zNysg9KUWPtR0gE91e+HTv+KZFTijua4hyZNUzoJIlZGmZ0HqQs5Ys9O37SuZMr7vCoPtt3flgh9
WDYEW8UZ8fWiFrWbawqpZhPfhKXhhV3xIx1YQOc5rhyvFs6HskwO1LqPMOh+hmnkp0V7G+XxdWz0
+8nuf8h5+WEYdbxBlPFqydS1WEoUbwIaS7VHS5Guef09haR0Tgyf4jnup58xU8g55vHHQeDallmY
do5p7Y1Z+Q6GXOCY3AVTlJfvJYWTni3FszbM7ohFiGJU9/SKPXPoDFpR0rd4CAdu1+hOV4qdniif
Jb190NGWO3LPuIg7/sWZ+isbZs+yMJGYlPKrQ8EvisHZN43tR857M0QzR5nsL0WV3XaFeYvMU+6l
A9txbKRgzvWrLjTQr+IHkxZW79Iozne1buDlgwZgZiAzSEAC8r9DE202O0+3F1+v2/dZOf0YcfS+
qundd1d5O0bm5McmlMNPczwNyYNR6OglPISVNcV7MJLofiTZckUF8+f5MOxUWr0C2zE2gD9B4LdJ
FsIphKU1UylL1eYGSwXwgOD87M/qeD+r8j1o3OdIH4PeTi7l1K9qdJTP2SLwDw2gMnStXqZFNZoX
EtsI5Y8WGavYDpAz8DLpscrHOyc036ENfQxlOqotYpOZ+QMjnqu5sR46xbpe2i9yLu26S4iA18Ev
KF2T7UZRaE0vNqnaqFdSFNl96Ufh4I0oWixF6UmgQc+v+uugVGHSiNKC5UO5ZouUyjCKckKYWmx8
BGgS5NIkbonl/YC5hIyZYIUk2PkRX09MBj2DQLtKqQusyPr//wi3dTmuwQZTPRkN82gjV0awfYsl
5e78MCdSwbXbBSWLDqSmbSugcZrIq/dX5Q9tf4Vmt1/EEmjI5oBAy4UZndq5a2JG8KOsbSBrU0XT
K3NMO4zUfCyeCQDCgzl/Ucvn1WbPw1+CppCm72ZKywicXRh7/dWbMsWfQ2+BmNjQ4ZDYsZpzPl9H
Cf0DpMB4+sVxRKBwweyHPqh1hbjm30+1Xwy8OTNYuElNAevR10LnCY78wSjFoYfZqE7d1flPeWrH
UEKwOaGkT0BkXu6YaTGySZSUnaSSVFNTHkhRvMru788Pc+IWMIyVagUqku+4bcFEaqWYC+19vx97
13Q+qjlkyV4LMFjZZ5J1AapyatPY8CBWGg9VZ5LPl7NChc1SRd5xDub2ypSHq6IapKCxs69LIygh
srwosWkfojq+MpFePD/ZE2vKoHSubR32DzLcL0fP4jyDsVjx+ZaCjkA3I4VroXzZ9Ip+4SS+vmJg
163MH1wSuGSczemYBar+U1NXfjwsxrUwkMwvCnWg+TAmQWYA4lpaiPvwQc0LbaMTmf0fI8PIezlJ
IZXcDRaTtFr7uHYPQ1v3z6/jiWtmrQHxGXFdB3u0+YrRgjonCrcVMszddWkGtnankU4gOXphoBO7
E3ARyBoFRCumD+tc/7g2C9NpYni9lW9nzSe1ft/M2Xd8TfZ1G11brXnhdJ/aHg4Zhrkq0dOT3Jzu
RbKnBjkMVg5Jngbr1QZJuWi6tHonPtCaH6pgyNGCp7H8clJNki8I73DkgCT81azQREN/OP+BTg5B
S4BiPewsKlovh5jycpGFzBBTMt+aiOK6amc//d/GWDfJH98mUqfSjB0uKDQ5PNqObpddajqc+CBY
D3ABGoAZeNM25xXUyygoZ5R+58jPdpV8H/BGjOX5H7zO/P6VD0iiCmZ4s1zDZKOQZzJOaS3PQ5F+
HbQSE8NR2p9fstPz+T3OZsksPRpqQ1DbA6ojoZI37Ebbfqqp6J8f5/Tn/z3Oeqz++DTSCGHVqpkP
FL8HPF0epCK+1Co4OQZODb/4VI6xpQz0s9mYDjKYpK/hvg/VoMYc8x9MA1wT1iW2xWWzqcUKe7Yn
YAkUgDvpKu3Km2G4ZMdw4iaj1AioA08Ig7lsLkt5cEAnOpR7Eab7qYc9sonx17otbhbnUjv/5IJZ
9OcIa+FXb/t0ShOiG1QbpT+tZoTxwpSGv41VIaYHHaPh8cC6WSuJ9s8PrzhVhnmlWfrgkO4cqcKq
zB4OOipriDpfKFSfms8a/EGpQ0LCsraHE5sbw6lkxurkh2XVer50w5w6Ljr0EHQGVnTrqzBPaZA3
MAY+zlzcrFllFWaUGJML2JdTwwBBccC/QG7Xto34HACJHeEC6GtW6ur4itcNWY/WXGhDqSeiVp5L
i+ic7gks+s2pXKiF2yE20j5F6PtqppoYH1TFQsWx3lnCOEgpCDTH2nWNcTQo5yiw3Mf2c2biYGkq
blKXXvatWNYYYnH1GmNy1fGzSuyIh6/KUX9ErXEvoSXZaL2raHcIWFx4IE88xy9msHn327gFCeBo
pZ93GtXlr52u+qlc3ap6s9fVxj9//E+OZgBlg1DJ99nmTJHTy4mFrpGPdDASuvdIEWNyhlxu9TNB
y/38YKc2AZHGfwbbXM3FBH3PThhMxrmQ98CNe8u1zI/nRzk9pdXbh8AQFOUmwsAKo2ttNH39yZhd
Dow3yTEqlTeAiL3KtC7cn6fn9Hu0zQkdBmrOAjNuHzPOg6XNviE9x+qFcPP0IOA41BUdB8355ZUT
DhYm3gIYiy3Ne6l8kB0MIpv6wlRO3dNE7P8ZZV3YP160fMDk0TJV2nIpPp/O9dKhzkupV9H/j9PZ
bHEBOHqYNQYatGpnF99y9bNRqxc228ltAFJJs+EIUfzfJAe8dfZQ4IxNHND60vhTM2u/QieLcpeH
hv2FpOvk2v0ebculAbuQ9O3IaJHe7ic8VnHIdGea+3H/t8Gna01pfU2BidBX3G4Gs5aFJpszm0FW
PagIh8K2Lqzdyf32xxCbndD2SIUN0sROsNQdVWW76ncxwjjnD+rJNYOwS/DJ4wbG/+V+o5+ThHQ3
SvLUWyOWYW5UeyGTFV8iQZ4eCLMcnh60HbZpfqTPVmlavKIdLbfJQmla6RAwKV29ePq7U6K2hm8g
wQH93lclqFIVq8o9oQ7OJQdNq49tS4ek7u9TEu/zQ71+6RgKuhhQce0XU/fl6g2qiJUeypsfStYB
rdpn4A9+rMR3Uhb7hXZDu7ZMuwuDvt4YDEqNDXdCgLpgZV4OmuEhjS/cQrSQLXvZ+uhU+V3Rjhe2
3+ujyyiIH5EnEjeSlLwcxUGKbrHwPEX1bNlDKaEBWOwz+WMyqFQVzAvf7OScSJupiMIIfoVcryGV
4ezBeeqkbKdANMkl+oUoJp//XieGUajkcWCpHQJK3EyKLiTSbulcEGhheFxJN8zcrfvywkW0/pqX
ZTvq7fTOEIBb2QPblAGvGQnRNLvwo1bGTtZGJesJrfj0Ekr81HTgk1mOBdjeBG3/8htF5ZAnnYOO
RVHpj7ohdspovIPc8rcD4BVer8GFII8Hn7K5I5Qly7Xc0goQpFnj2QYYyUQyLrxHJ/YbQmQI2ABr
BQ++hUl2djpgzrwUvurMe0OtbgrZucEzfK+iwYJt3tfzO+HScJs5kVqPIX3bwq/H+UBL4t5WUdWn
C+CsluFV+/kfDIfiCPo9FKsBibz8UmVcyepgDgwnGg+FHT80Fj/G6CNPbDelN3h+uBP3EpAXbkAT
ZgT5/mZjoFIWI9ZcFD6ilu6kIGi+1FjFxJ5l3KHah96wFazKe+dHfX3F44D3x6jqy0n2JuZteJgX
PmgETyQLKLdpjzCcnxXm/x7k/6+LdkEXbW0+vK0udcx/tChm5VWflD/aP1Wm1n/3b5Upw8JCF5AB
tC0g6zxb3F7/VpkylX9pa9626k2AIvzlyftvSTTJUP7FXuJwQu+3EDNYQ/p/60xJhvovINUUf4E+
raeX+tV//9cLHnu7+e8Xzrcv95FEgIBCIENsQlJ8U/IQS8A8wGLufoqX2gUzlAC4SbTD1DXaXzK6
qx8sLZ8+JZnIPIwkCbyEYkJWmWbsqGbHl3HgBlkVKs9ZM9S7P1bz3f/e4C/+spfn6vdftonFYimV
h9bWsyDXaNyq+ixuMoreXko6d6uWWegh6mvgZolZmDLM+SPujx8GKVYOqoxhFWL5QIP0BTEcGQ3t
A8qINXL0rUIB1p72uaFq7y/8pS+BxL//0k1wIFc9mgtOlgVAumyPxn6D8YZA3dPK4m+Ia8Z4O03V
flhiMEkGZhq7rm4v2Y5uuh+/R18frD+yF81uUQqPmyygDWccsFYfd1ISGXu7NnAEj7siaMFoQavE
wUYo43Bt1lA3z0993SW/H9/fY2/e9opIdgGAnwVLiRCMK+hyP4BmxnfQaA3PGB35faIlswNxxor+
Vkj2e0zt5XwHykKqpKhpINDxPoyYo9PSLvPbKpS/n5/VRgbs9xCbSxUupFTIAKODQYni60VgyYjC
cYXdWzIGaAthaaVnlEqwlPQsUZQBhZPuYEfLXZaPOygg087Ry+nWydqvJT6PmKep+E9JSngh6FHX
R+XUwm8eG0kC3tHSIw3ULJ28sk3SvWmD/s+RXAu0RS6vRiPHGcpBZdwKzfiJaDPdR0rtANXixZ0R
T3PnJrd8uFBANEcFidKln661WsxHGUihl9WYgBTT3F2IbF4GUL8XdfMcEy0nXW4bZbCEYN8QpK13
05QOfimsx/PfTTt9ZZjbvhj2gVGup2MV5IOMN5lF5haXthQYucAFs0AUBe9pisotZQTy1ObYN3Vx
NRTYg8pTrzzYTTLv4yY27quMEpgUD9nHDmuRIEI4KbBQivQGhOG9cIlqXzNyaT+heuwbZB9Qv7DV
zvLZq3UEJIowVA/gfMprHf2G4ySmdCfQ0djh0TFd67iVuPipiF0f8UzQL7pVo94+jLDMLrRgT682
TaeXpySdEeCmvl4FZbjIXiXwU5/NpcHyYrYO55f7jZsHUtTLMeqGookzTyy3lbaHJKfviC1a4XVl
fyei4uMYNp/1Li7BPCF2aRfafOFD/yLXvt7+QFxejiyksLd0FPCDLDH7yTWNFA10BOz1Zxmn1R/F
YNPetdPcWv1S50z3egEHqHVgRbm1ORlysHQKFqsXFmK9F079OZsrWCB1XEGZY7HxGrkZ6b0AiW2T
IsAoBbBfqV+VuOfta0PTXLUHlSkpWJSiTTEF2AdcylU3MPP/d8KQDni5KkNJ3lLIShVEFJqCUsXG
ERBU4zVR+KHWRg35SPSnZ/y53HissdptVnMme7lU7jwdS7wSiwE7oktDKuUBvvSWp8iSvUPTvL4u
EdvYQfq5ZGX+1t7eXM8hahfdMth5MKRT4bezafLYO/VORpXx/Bd9mbH8XsnN9drkjrOEAjg1LKB0
F6ogvdIMj63aUPojxm8K6NFZ+Xh+sLfO0baG1pdlvBT1EmEChfnKjAz/Q55ZEg8Pt06mmDi92VoM
P0D87Hu92ZlTWl44Sb9SvRNbd5tnWtZsz3PdSX6S4LWBYaHmyZW9fJ6RY7sVWB7tDU1gxCrFRuNj
2hFNLPNQlK4GEumr3BGRuR0Lj3PqmDh35Rziy9AYc48I4lgcJL2MAq1IFOFNuiO+ZrKNjUECwYkC
fNzhXFsQqtV4eDa7BM8/EPKjmO/rznQ6//zyIiH8xvHcvjzYMpTgDcqAbvb8HYJyibMgM78yjUVy
Dq3BurvoDgDe7Zs8v84jLAXgt4ZT7wKvzlFa7/CAxvamMYFAI8dtjmy+pAvhGQDivp0Q589cJZ3l
b4bahV/qIlT6nYwm5GdEuhHZlIdoV8QdulS9CXyQJyajBWzwVsHUt8rVYhRnAd8ME+udbPcNSh1O
qNQeUrOD7M6Tetv2w3ynhVh47Be8Q4753NqEd4kiLXs8M2D6y2Umpp1JBOybpQofFrOK/p2kiroB
k1xa95FhF+DNxzi9psWRK95ESQtEZatKH2dM4X46tlRM+w5ZxuJmrqfos0HYdo1Xz2Tf0cuEqm1O
uubhOx2t/osNDkqoDaYmAD+rNrHqLKMDNgBR56txZT4Beq4QT6Vx9FMKU+nbmKI7ruKTaQRUnbSH
Gu+gyhWOpN80qek8zS1JNUX3MBEMOmO3EiGwBC676ptPhoPpuOvETM9tV1DxvrC1xriZcdfAd4gf
qkgE9Fp+lcuLhN7PlCDL0pm1NXiK2qdfUhwtnjRMSe+zdhDHuswx+o5UqXNpifHl80HDt5da4qoS
Z+oAaVrSaGlXqk6DFXwyGP6SlconcEUD6GeR2aDjFTO7N1OwyFcxFgs/KtPIf46pcK6b2hIADAU8
DGKwak/pdGjBQTcYAtZlBwAxxLsXm+pmsp8K9DTIYbIxf18WZVm4aFDZwN6SwvwkLcgBuk2rZ6Nb
a06Gr86gFJ/GIsGuYV5gJuxRRi+FG6uRVATOFGufUkjsgQaq5QMK/ukXJTPNb4UuUQrrI7xfPtSd
bH5D6mWRDkgFTN0uHdQpejATrcQRR0jV6vhsE8+rmVq915HZeAbKVSIjm6uZHGR1X+PbpSAUHOZZ
qYOpb1UEbyMJQtrYULksWmhwxVQlN60xO5gg4FLVYD2VDOHOtEdWZorl/kHvOPdu2cu4pcCYUR97
tDoQMO2oxLrKXOa7UWCEXTiYfZmN41wbiDPuUmyB94oSjmjbNgU+ginJqRtG6fLZmQ00YWJnMdEQ
C6fuscapHMaADpr/IPeig8+gx74+jX3t6bHTPUT4QihQcWw2e95FP424FJ2ro9lneJGSGvumyiJk
vPulDiRHKQ5TW4v0fuwU87HDauMThBPR7SWzYh+ydZD7m+D0HyjtpQ/YG+Bm0QI0ghBigpOx8sZ6
DHtR/oRaYn6zI6wndjFebT/qWQMqptR9Q2uj7ocPqdSqKQwYy/naDW2HpGerlT+QlUk/JBVGTxCH
Zq3f5fo06fRj0Up2a6Uvv8Du7u96RI0+ztimHFBS65/MJhGt24aRduzsKhT7EJK6gm25eme39j6a
hIkGZN8nP6fIENj12oZrx4a4gog2PaE6GzUY6hX1F1TRUgz/Cnkl4lZFesjGWMt3eWVriKP1wJnB
FF6NhRwfsRBt0HVMlVoEKGhW6InO6RRg7gvyO+yV5WvmNKIL5jadl72KccVN2C4j/rdLVLwP63zi
1uzEZ1TwVqMtdAhuk15b8PGKob5oCFYABkXi0UWcxr5R6iXrsMSpDzp+lQ37nIKsUnN8+ZB1YGCQ
bbqjgeQEdqVLCuvdWnaYEUNdKrsZotWsd4XbTI7zw6hwRdvD+pG/FRFEMJd83ciOpTP1X2syAlD1
gsvTFRZKUJ6pS/nt7FTd4uZgVkYw+yJ1m9KKeSwjGyMMSeifZacrvgz5yG2bt6qGHUpRJzCdsoz9
3KIMH3KHc2eihA0mzZVj+F/OpHMOzz+BbwRMWx3xetR6o4ekFDDZFVaqRUe4GPhQLFq4Oz/EGmOe
iCO2QiZTX7RFDfoxMDO84cZuRnI3pep5/rf/quKf+vWbgD9Z1MpZLLUMpmI1XC8z2Sec0N3eiPCY
y6r2MTfy8bCoegW0ykHXN9TMq74hNHRwLj9kihHubKNHol+vDDfmFTzoS5o8i8FCYEztit2Ut9hw
GMA0+IS8shjSX9XwI6GNpfqlTOF03o46w8sQfUpHvFC7JQ9S2A838oKIjZHiPZCq+oCAxKzs26ha
T5vTHmvCUD8P6+lGEQh7nV/JN1LkLegRCyZ8o2wMR4w5le/TQQ9vp1Gkn6Qad6V5LFp8Y7QokHAv
89Mlmi/kiuobEbWlvZz4bM35EGMBGYRpWn9PNQSKDqjZY85ijeIGjqNpuEbUw5Yb6mL80OH486Uj
XaEe2c+D7FPnxj1ycVrLWVU2i/2kjAnII31I+EE41M9k/o1AetkY5j2iINGTlBcRiX2cV87ejAfz
s9RNw3WOjDNvsK6FXCA6RON/tq6bnKTURVpxucZB3E8qUU+8FooAI+973IoMHIVCgzxVFRHyZDDh
vsct5rsXzt5bx3uTrSxNVXamRv6AqXrx2cScbA/WedqlIhUXZFDeSO3sdTv9UWRET8PCI6tNidww
Rk0l2l8lpsuxlHyftPnvYUv+k3bZm6JFZC2JFNUiC5JB02+idhp2TUH4PZoEmee/01tJsr1u0D9m
UpaLKeXalAeYKccHjER1L0806t5zhZm2xfPjTUY6vyvLlZjbVw6w/yX1cQUJf1z4E9Y9f+IyszeX
mSWkzhmoUHHKuuoownmmAVfG75SsSx7qCDPOnoLuh1LBcQ5KrnGb1oXxsKAx7M0td6oI8+JCcvTG
sdzChcsGuT5j6rJAImx27VzOvEI2RrfKK8lTCoR9LGce/llNatsJphpmZWkXVRCOaFaZZmR7lVZh
3NiE1fvza/vGUbA310w3K7CqGm0tMqbqoY5wsA7xdt9lo3IJ1/vGS7fF+YsZR8aMIjdVxUl1tQRF
xBa72AsMjbcO2uYsY0NHLcDCrLGuEQTDYOSpagrnus3xKxtnCJbn1+mNZ2CLfiyH0cacVCmDeBIA
GqCd3uWRdBuJebkpJINi2szxNnuDEGcIL2FvfwFPTuz8La2nnIpJwaS+CopQrp8zO2FCuKOSmUi5
vnxKNFNGkkhOI5LeEbCU2yBZprkWXPYGaqmU3WDw3s6Y1SbZz9Kuqmes+Frbbc2hkaABDxmmOr8S
agnZHboSOTe+ZsCUmEUxvhPFNHyypgRvsLEp5aOK5167w8Qqxvg0JNz05awlN7PASZFB2HPzgLWm
iNxCbxDUm7p2eEjCPnsuZ6w+XR03ueXCB3njIG71KJxupJuVZ2mARFvk5tkiUOLqlhsth2+UJln6
qY7z6MImO922AaH88g40lVETlS3giqjLDywtH5ZFaUlf0rtcGhS/tcf8Lz3C++D8Znvrzt3qOspm
OqeVTYuq7OMbBSuyB7nCUhVPtBAX6ASWUxs7h9zJvoSY0H1yjEx2e17rd+fHf+NS2GI9MyXMxTKl
WaC3VLJkkDzQsLEjVLGiuNCQeWuI9bL441VpaLnY04CXI624/gjrT/a6IkEsySyWC6/8Wztkc7Ut
dpkVopeioNMKzY3GethzR2Q3At+A41QPPQmgLn37Z0u2DWdglJK521FA7th69iibRweaqTdO2J+f
H+KNm27rChNb5bQspEBBQcHpnbJA6rZLZBC6Llv8sIP4f36cX/zOE5fOFgfidLUBs47wSAnN8joV
s+ahMRru8J7VD6WkSbe93WZXrdzfKxz8d9iXIsGoVOK5h+30BfkgiJux8qMkxcC0Xqlcu5OfojEt
g8E1pVAEeVwDuo+yj0uSmIely9FmBcbljZKE3m0fZQep6fy4KqhIicLY46hsUfcYsnushb6llGDJ
cJOO7ENygqGKMFe3wCL3FQHQZMbFA77g/T7MGp7jdMyusx5Wbduq5m4xw7+sLqkPFjnohY321nE1
NsFel4sKJINKFmAL0v20rFKk0xrUcPPK3NU5XYO4UeWgkcbwMNS59Dlq697Tily+kO+9sdeNTSBY
DWbhLJoSBW1hRX+p1oJBkVpjANDLCioQGWk5jvPDj/M7RF2P0IkdYmzuQ6seVifGLIKlbMm3lokJ
uBaWSyDapjmOaGz7ndkCadVaFbfvoXBh36ECoQ4oziZm6NHd/+DEkrPaOzRebzTyQUcwbd8W+vKX
SatlbRGmOwNlgB1pOIohc1VdOEZvLdUmmHQGp5WspI8Ca5raPeBiGZGCcr5bCuNjl2TJw5JT4Di/
UG/ujPX6++Oam+coSwsMpQIVXfNA1/AMk/E1/2oN83CdDMlwNZhZex3ncfw44oHnLXHa7uokuTTb
N4IvY3PPppmTJGgoMdtOMndz0khekUTyhUf4rU7MVra9bhtnUCNaFpESUb5VlSSolrHZWyvr10Hz
8VpIk7rHzDY9NkZtuSgvmhdSrHUNT23CzZUrK0siUJLBkBcxHrfq8euRM+xQxxIpkfPf740rdwtR
o+iU6rh5xsH/UHdmy3Ej2Zb9lbJ+bqRhBtzsdj8AMXIMDpIovcAoUsLkmB3j1/cCMysvk50Ub9XD
tW6zsrTSQEUEAnD3c87ea3vzbD6sGWeXehc9deQHDyG9k4/6TS/g4b/7LG8mLv5cIidyveSQe4g/
GjHNNxayuPOxVWpjVpG5J2FY340yNjZkk6U3pdlra0w6Rz63zhhj0NsPugnV/xB71tnsmESWe270
713rt7lJhEVZavbZrmVbZjeRSTvYWEzJyMQxPv/6Wr/zdb6lDaQz2vF66NMDcEE4UFo/hInuO9d2
b39E8XvnGGe/Wba6UeqTZ6W8RJd1Z95ooMPRIAebTiH28OnNkLC9fsvMqP5gL33vQ71ZbLSCfKfa
V+mBr0+F7mTmZ9yyXQhLtvjgJPWO+MZ9i3e1JhUPthR0qDwtuacFW+DAb82TbNsVxKIR+95Uwx2v
2xwZshOfPSVN6MT+siO2o99MtpFvHW+yw0VMcmMTJhDSRFCbtiU0+tdf7jsP0luhdi8aNTIcSimf
HLq5o5OHc+bN0G6Z8njp0uz/vddZN6xX6y28TQ0iEut3a8yka1XFfL5UwtgltNPCpJjlB1v+e9/r
m7VHFIAd6sZJ6d72y1EOUxZokSD1dJTFB5fsnZX7LYukYhqojAVxwjCM0XZBQg0WB/rAry/Uex/g
zYJjuMNUcteXh9ZN3QA6gLONTHYIf2Zq/2+9xIvo6NV3kTeVsnocdmROxMyUTN+7gkZxjXR7/GB7
fedD/F/OdzGTGT5LPkQifBBSFRKzql1OwwBY+Ncf4p0b960jREvSBROeKA5xE6nPUaTX23rKjaOr
d3WAFFQdf/0675xKrDcLBW+9nfrcyg7oLO/crr6Ks84lHwHO0lBjsgLg8MEneu+irb//6mtZXDaW
caaMsEvmAWaJBDrzGkhHevJhItX6GPzNdvY24UvFZqn8esgOxLz3nOqn6EyfUg1eUImLcuxU2Kwj
G5P2wjbNDUXEr22etfiTttLzPzyXv/flvVkN/MShLVBSRidVU0/BKHzVhQYAjm9RU9Wkrc8ADAcz
6gUKg/6x6CrAfn1XV+HQ29aTmrXxTOTQ1uycmgNpnKSM8GODBsqvv/WXO/XvLtSbdaQC9EV5j2YX
onRAWjpp7XbP7D6bdmabt7CYaLciPUTU65L92FmzCJkj9zsR92NgS8fZIN2ar1ISfYNR2iXTXq/5
0seGj4cJPtxQ4MtDe7lsimiMgdVlVdDnyXk7dhfNUHRBBfgCjnoc6EwL8TLE7hc38YeXGLgd2L9z
vsFmPyhNQI6KzatJ7zZG+9Ea8c6O/NaCKesmM2uDG4X5v3nMjIk6RWTobvWWYnExf2pLTe3etuKD
hdt+yf/4u0v+ZuVDqZnkONmzw7gIHcFzX/nnaVPoVSA5hC2bSe/jveNLV4R1pBWXsGqHnsY9/b2t
5aTphvIRSQrAJI6ZKTutEXhTzY6KB6kMWscSZwzfhtB0tN3QxjHdqJJrG2qxHL8VcrZIoqm0aK9y
vzuaKXUBYTje9Aykqx2DhF375DQkbCFrsu6kZUwnQjyc56QpYYB3+iC7UHWpezkyhk7BpnVg5TLL
jK4LoTnVZtDEeBszWh02ce1W/U6Ln5iSllVYzJF5VSojRftBBodHVExx5lkmQV5iUQ1YfQuxkjfr
KNRTxof4OdM8BgPje/LQLxNTQc3TFrkRs5F726jDKhz4ml/8cGnkbCaPkJ1NOlnd13bQ00dfkdSA
gbIVzCN0R595a0v0qBv99LnSi1vlJuOZMzNf7XBg1/EAihEUB8ExZO3W4bBGqQGr98yLaix1PZAw
9IcgEh3zeD5f+txLacDSiyMHf3gf9RtEMu0O4nbyaHptx1yTGJE+dIgkT7ZWaRsPQPXMM5mUzTYB
09fs9aKkVWHANSQddRxbI/TrqDlYGh8nHfvKC322ruRUsBoYYRn1mRXSK59+VHqthluUk81t5mUD
o3JfyGgVuYgn4p+kFS6wqQ8xRptqUxpu1Ad0igsNtVYMyE8JTT6Xdes8yJkqFPxc7kUhcMnssw80
Cl6dmeRfxjRxvHAa/Sna9Mvof1KVmrJwWOL6e9bPPCp4nhaAv/E8HI0pw2euM00P0SQ05g6JTs8t
vZguY0qm8CQDOdr4MBtGFUPhHPxPQBrTn3AyTWJ+O+KQNism8TCpMnPCri0Zy9szMozAHq0MuYPv
REQXxqq39zKfx3sqjhINU5822Y6KxFlQCBf2RAyJnQaWNVjmts5i2w6dhBzq0SWMiUpt1G/GGNMe
BmvlE3Ikkk8xVrj00jdK7BF6PenWcVgW3QhywrnKbVUI1FtNp5XfU2W7TTj1SnwbPbGLfPreYT2V
88kXMw7+XApvP4AYs8I4hS2Yud1AbqYhu4tR1uCF6Go1X+chjR87fUl32iCztYuVZKHpdro4Gxin
VWEDymFbk7iEMiM1oARZdDpuei+u/QPHOyZffqt5ctu3NV8oq7f9XWRJ/0mLSCwLeCq8s8w0Jph8
Zal3AQau7NqtnP4h6sEaMnJsgWP6rZOFTJPEXZx2Gim0NfNQRtuizW7pNFf7MtOcp8Gd6w33AjFL
fVQA5Fd5k37qy8h7rnonZ9POiolLIrou3qaqBDHRNUwKdkrUS8yqHdWX8Til+c7SZHcTO6U+k886
4TVYchGxXPlt3wcKq0McVMnioKXox/xeaybEYHRvik9Iokm6mPLE/+4bFZVmDoZ0waqw6nM6x3au
F38V8Vf54MpN5qloj1iuTbaawD62AwfvXMliyodgYgVJg1wshEM5NWjSjSU75GS9nDWAw1ptbKSF
a2BbLb7a2QSu3mOZQe496N5Fbo25v0tEoZ6HwXBEsBjespvJtmTMY5C7RzJTJ4PFNqUPGJa7QaiB
PrmlxsvB7vw04N/zQ3OKwAVHHXnffb/U9paPjmywTlr5LMRA0FAxGv2OaCLnqwA/zdKVq5kr1AyD
f7Rs9FEBKSl8Am7f4Xxa8tgnqmRxrnWcnHEgWjUeCWiGF+mL1LnhqW+QEJLRQ+oWd/K8mWN/DKul
7AnnpYv/3XGGS79oPse6m0I79X1xPpla/KPg57kTEPMQAVOm1zY036coibFKDFldt0Hmms4xRl7v
7ayEdWorlpQJbKk73k09EXS9q/S16zlJzw7wgrdlkNSkaXDUUcwNujKfAVyQORLMhWE0Ad0Z/SGa
R1MeVBFdN6nlXRfWYNynFdPGJQdgFDRm7XIrkvuDToDmT4T2iqBAybSNG70eo9OkS8cObFUbX71K
9BW8WaRGaKma6y4y1SUIpE8IFlfZhMjKey1f4MbSsu2e5eRWc9gh7KrQfBOXJAXBxUGV5rMRZpHd
ntFhLJbQ4JbdwGjUxmBKfV3bmCrvb1GkjbdJJqZvcWV3895XlmZu3dxpVSibdJw5e0pBEHOk6Yyn
KiioJZcggFVXfp/SdrhfMAVe1ZZUNlKxeKmDshyxWU4Al0FpcuMc9KqbraDKqzEm/2VK+jBNe4LV
IK/7TwnP7lcOBnB3CvTGNTK7LkJxOMCXXfW6eRnqIhJQ9V0vggRW0uxjottfMNeGGj12FhRoUwsQ
rF2kQ1uXpG2Y3e3/FMBjU04N/n4os+ILeh3eWqKV9ZdfH0HfOYG9tHhflQNZxCrZY7nfZz6LlZEa
T/You2vB2nUs4shmuMVOM+T9RyCEd+qPtxgpls6pTNYXZD+qb3KEwD+pc92jJ9OnX3+k97qSLyag
V59p1O0usQm53HsDXbHSsnSoLEm+c1Oj+65cjwG0GuSmJgj8kCI33ChZTd8/ePF36va3LHcdlair
0cXbD8Z4H5PVSCh4gpklH6G0xPqwMQcn3ULWTCFEa5IowFEnQ2L0t7Wdlxurkxow3eHx12/nna/3
JaXn1aWYFrMmbn509/pYse3EAxy1peyuRAqPDOGiDCOdJI2YQ8oHr/hO0fXSpnr1imybKnfNHKOE
luWfTXxCG6uYOHOwYB1R7U8f9L3euY/eZrgZ1Ygb3By9vaNs0gmlKS85Ww6b2kzzm19fvPde4k1R
vsioJjfJ8/fLMtN9Ee61nGYkrtHykbrmvVdYf//VxeqywrA0hkd7COCfVGZZp0wS/ug6s/5BY+G9
r2O9TV+9QlOUkpmZzQAgbcztCJT5nDw6Y4crtNobvT99UMq+08Aw3tTaUWvBGk0mbR/nyQNF7FEz
iEfyi+S5Sav5mLvK+0AV89Ku/ZsK7sW28Oojua1sSdrNkkPU49hsKhmfPNEO10ya3GBRnXuw3B51
apeVl3jQQPS3RL0C+Zs2FpvHZyHFz2KE71+lKr8Yosn4nBWjhcfHGjcmldHWj1EvgL+dN3Gvii2a
aHdryhQMr5rqXeqtkHX60ijWSu84alkbqpmQH40p5K4xZuTrwpTX8WKkYKzq/DIiSybs+nm8GLR6
2iZ4+o+FzBkPy5RdtbSXbTmu6Aqk6huvRypBJarQE3bzB12f9yZRL7//6qI1scyQ0Elt37hldzQ4
Z26rSRLHtfTdxo7sbFP6M0bbPNfOulTpt4lhcCDzk49wJG9iyv8Uq72s1q/eQW6CV2+jItoPI9gq
8OGLvGZKaLVBi5ti7xkuGZa+ksJAbdgRFm0Oxcad3H7vV/VABTHnZJZljnMlMvrTH9y37yzXbyO3
YLB3ytbGhBCJxtiXKXsSWk7zg3bDO8/3C4Xs1Wfuc0MjM46nz8ElEFYS8J9jzWpHEfyRzOFl4/yb
x+EtlKLH4JtYpHUdWssSG77UeVfHNNhJJ46fohZ9bpUtI97aZtlWZRR/7V0Ux9mkZ4FpLvMZ9HUZ
RH4b75dR4cTsRHQZxX26o1mBJzMWp8qW8ga4+lPriHT367X1vZHXi/D11aVJqigue8m8Z4kWtR2R
7YXFkI8QalYb9qK8U2u5T5PfWBdytp2DSBnNmKlus2/74mQZYrpCIsujF9nizk4cJzA7YXwAb3xn
2TTfLP1+PC32IriokV97N4IY+8CnVxqagmRSLupH6MN3ls23FJY81os8hoK5T8R8ArtKsKXoelhn
ThTwJe4X8jY+uNPf+0hvdoLCB8UPQzXa6+00XMzowkJqxXFHzBi+Q8wev1+6fwl/cV3/KO9U++OH
unys/2P90aeqnts0TtQLbOE/f3U9/GhV3/4ADVF3/9j15fOjSqvy7c/85Z8A2PDHu9k8qse//IK8
n1TNN/2Pdr790fXy95eLf1Tr3/yv/uE/frz8Kx/gLtaZ+vu4i7Dq1OM/btMnjk+//3PH5//1P9af
+QN14Zu/Ae401yhcy3Nh8Rh/oi587zdixF0HPiW8u1X7/gfowjB+4wfgYxjkgxJq5Zh/ci6c32wB
ykwAygKg6jFGfUO1+CXlgn/nVQMf0qtn8uBhswV+rcN9XG/bVw+pViy9DrEi340VPKQA2BePKqn0
ZxoB9FUoipl4a85eV61p+ltNcxPMLTYJNUVWfc8Jpfn66tqdfl/N/gK34GL85Q15tOdXZBFUkJXl
/FZ/u8SA5HNa3tt58o37pPOtY+t2YpMY9XhCIZTuBzcVF9UagtPMevSlND39pkzb5f7X74Swsjdv
Bbs8MbRcGvpBXPK3O4dLynmXNMrcKuGgffALLXCmoTqWc2ycgy15pqkwhRNT1Dj03ZkYjKnqzv1k
8LaU4frF4pTGySH/I5wXy3rA6Ofsm3YqdktqIIIq5Q7rjmLGTuPgUnnxtOtIkiFrVL9tHPUUmfR8
Kjn0F0wn/EvyzJIrClT9DHKfYlJgFX5QtWl7wmek3XpJBRe98JxzwZMeREY9EykrXPOnNdnuvsj7
6Fw6eXlJGhfNuV6eVyMBiQRvYrLRin4/WvZToUhhGar8G2+EiB0nmZ9Xyz5dWo0MlQ6rY+zFt2wW
55OI7c8SN+Eu5fD/mBt2spuSKykJaml068nT8q9upl+NSf1pHJS3a+inhyywl3mVyAc/g0AkayO5
IYcuob/OBRad4Vy0+qr1Mpp5O3Ztd7k0tB2tMZp2eeJ0n8qxzENfcL6BFYAcQhrWUczMN9LJpnIH
uobpNLeuxVjZT4T0pFun5nwRzNlT0axl7uxr+nXUa+PNaGQkNFVWlBDupM8/yiUmSgijlgwQzZqh
Sp2uD73Ebe1HSZ9AnjmecaEZSRodWk4w+bjA7aoO3aDRBB8+147+4NJbD+q4EUGRMNzT3OK7Nrdn
Vpf8JKbgW9UkWLKAtwQkLemHWEmdpKSKCYzOkZZRZ4m2TT4JP6JhbzjEJFXjsZ6nOfAHR12WtqX2
vYNNCnNWhll2PNcz2qtmivEyt5W2yRbCO4eFxPjK+p6JaNdNhn5MUD9gIdTIwLZMee8RLBMQFX+B
Jqk+aPX8nJF8RD8U7dY0au3e1EY9bN3kh5HVB9yRD3m3GLTcInWoKXLBNGTqEOXOXTxVPSOq5uBp
Oh0Ozy9CvCTXFrE7MtB8vzkio9a3gPVvI2x8Y0DnNrSqVj/Vcp6nXe9HglAl1z7FUTwf5qUXn2A7
8ZU2mn+x1LqWBk0XpWdRqhvXlZtPp9TCAhP6s1efkwfgnkpZDhcliUnrnUwO7bYmDdAJe7Nmrtpr
7sIpqRuT84rVZJOa/rgpyzqmVd7Pj6mu5zda4+41Z70Hl9zWvEvMRpaxHb3cjc5dMdTJNdI78oJw
nmqQYbsaI3EQjTPBThNhq8wMa1qpqHedaTm0VTtXO8+ZeDv2WONJ7P38Gkng5MT5Q7lURycr7vW0
djZqiFMONn0UzorBQk5/iJHCovNXk/rMskfnds4WFcZ0rXZmY9IgZtJSU7OYj9ITxiMLHlFTDtV4
ECG9PtJDRa0U57PzrbAj7YeeeP2N8Hv9Xhvi8tKKCuI7o8hrnrUqWsLKzJudZglsvu2Mqlyvk0tl
YBRspsk8eGMXbekXkRgVpcnGk2rZW7TGGbZMCVoXkS1fSDrqA9Sv3ac5pdnji+FgGt14MMfU+5kr
tg988QB1q3Jo7pKyU4D/h8JF8VSnGUZgg9yTjOSuAbJcjgmtHjapAyqz1CuArQ3xNhiy1KE121EP
fHfKb0vuMNY0btdTMTnqc5KTUhQsQ5KWu97RsiOd0Sj/vIjR9e8zyyj8PRFoLU5EBsVt/WPxm2nN
t8qM6Cq17WwnREcfOVOZu2WmoKOmLGvnsi51QS8XB9Fnr9KN+8grL8w5InoJSOXJd8aWgibOfIbG
jJxmc9mmTcU0oi3b/mmURk/QsWcdM6scqWZ0GdgG4XJVLWqLHSsbN9nkjNus75hG6al9xLoJnKzs
s4K7fap2jYimsz6yGDYSKWXcI/gvogBL8YwpwItB2XK+m06xE3+zpghZfjv7C+tEGV00uSc/QTsF
Z9SnvWmFCFWzJ8gFd2kLSJQupD+dSqedTtwy08kjW/6irOqkpkRNtHbbdbVxv6L67zFmTyfhS+c4
RjSZm4EFQ4+hSNpEqdwlfjseYEgXd/FcyDvT1U487+Mx4fpf9jZW9WCJ9PYydjzGFp1mbGPWXAao
Uh7SgtJdIhl5dCCI7acWA6k5LMWt6w7DxmosuwzglPgXIrOO9WgxLbPyob5vl8b6OpOrgXhpEoa6
S9dsbWXM8S6uBly4faOIRUuQ1euB1dr1pZfY7peadQifWV9llwOXeJ3SxllQek533yjscJumT6Nb
/l+zH1tQLWmZk8Jc1fmNVYIF8UodgYMYW/cG/r7RB8T2MBCemhKbcIPapcRQT+Khbe0NV7MkHWlL
3mp0602kwp+cqnCoDeeKZWCY1H0xexeTPcC0yFiZ5xRTe74MxVZII+J5GUbmytrY9/dzm+WnOGuX
m3LA74H2V98XrsSLgh39M+MLCSlC32uRrXiCI+fMQPSxje28+SqXxt/MuES+mqoaQ73PxKGKtIbF
ISnvuzZrvsYNIk0E2fVp9uVwlWmt2LmxTTzVPAmuKc9d7Psu4xfFGsz4dDBDm/cezAb5WRFT0lml
2QNI+vy2TzgTVjqa0Hhpo/Ml99WdbuYyC91ex7xSS806JlVvkTSIx3NFI3RNAOOt/iq6yb+IxuZe
L7P6MbVR5TUTdkYeBv8xn/FBBFpWJSea07okPq9rdpOeysM8JvEnhiYM//LSdG+stkEsgay3+JIt
+GmQZRfOmZNo5MRHVkRcm1ex9zPRARVClH3Ehpq0Z06Xlop+rNU9qymON7lyt43X5jvIANGpXWz4
Q7WDoMSwyhuhy/pSNz3zGfWipm9enkFzkdwsSQnrorORkcwqWQ4Z29V5xix544PDOpgSmbbVGBPp
PIM8m1JRf31ZIGKGCxeZENHXRRKwJ5WIrmqjKSxOcDpPWpSX6XE2NAQi3FnVNtJJTQgwqOrx2YKB
2b7UK2net6rwsUyn5r3sOztlLmXXk9iIzLfUHbZx9ZwOA0uB644sMz4ekmXqu/RTQi58x0kkodQd
NJdnzYqLZFP4LTf8RLDfvisiTnXMj6fTy7bcmJ1EqQ1s4meZxOJCkIr4XDJXZQ5txbZxn2c619YY
K51MxbY1qo3lGQPRb3jfy3DBpD/tijieT22n/A1BReMD2FISyIc4OiUFEveAADdx4Vj43K1q6S4j
YQwkiTX2dHr5TU4a3JCZY/Ffl5xFVBeMNr8mwmmHDRNTPw1huPIBcEGxvomG0wKGLpfpTZH/dK3c
PpLWwY/ZLumWfhFP8XackGDomlt/JX2yfuhGjftTeBnAEEO5/JE71F9ngBQnVOTxvp4aXjyVfhOq
vhFG0GXsQ3fFUIznbTUs3dbWWZjiued3fbuPTyKjEn+5/DHi9Gvb+QPK80fp+0fV9HtZ92c9/eaX
//u+Kvjf22r6L/X4ZfoEM7T6qd7+rf8Ha+413+D9mvvuUQ6Pz1X7uuJef+KfFbf3mysMIL5wl0FJ
EgD2Z8Ut9N8MKl7LAca0wpJf19z2bxSdvi34IeIcKPz+rLkN67f1DodGqa/Z71SC/0rN/ddeITnA
iEkgkRN8QoXLUeBNJ90kBm52wKfshkSABUP/1Lg9lsP8rEjNM5euGctaTj/fZ/P0zC6A61fucuLW
q+ZLXjKzdP2l+8AKZr0hCaxvy6SqMGw+qe4Q3LSWw69aAZ69TDNMZWeXDdE9VB73Lp+06tFs3eWg
nDySOz1ysG+Lmoec0TC7ADNz46I1ivaEiVWGbupLM1D2+ozC0BkYsdrO/LUyuvncRRCdbMhenK5j
34uSUO+ctU2tpk2ZGiUHf5l+i1yrvIX+thD5nFTGDdG81MPCyM9r5nsHL46JnnVMNCvFlNQhDuxq
g7bK+94qkW1MJ136TTkPbraNmCFs+zW1DJi4bn1JUg1dluPk80OZdfW8yRNXv0wgbBB8vBTaTdbO
6qYwCue5TsvGRjGVmAhAV7UFkaUp+rl8MBvEDHYXE126yOpgSSqrMOJzeBvppJ44ZCwlKmgK08V3
P7HRtpW3XEymke+Qv9nfELgIP1SazMdQ2nZFoursiC/1GNuPeeHMZ/iYdXry5fiNCiWCKdQxLG8K
ewMOiN238+tnrZQLqCRrRtGR12uIMF9AsVVJrK4lzXY++mRdGkQdZNsyz/WzsQYpOKozDjarPcr/
qceOuo/NAlGUWhv1qHFm+E+TmWWMvX0UcVLLriC3nRBbZM+Vm6B+zlo3W8gCqFiP0RFB+nBwSH+K
2f4j8jT66rGaOp181kEkB1VO9YM+q4dpNSZldqkdZAGpRyGC4TXHdoMZ+WthKyveqJjIaHxeVzBY
2iEYhiH+GVm+s881OhhNZnzKjfaqo5S8bKPeIq9D2N+GNvlGNOoSKkdLPY7wcXeORzWJ4RVhEm5G
ot8bjtVWWmMD6EqomKW65DRzObv9VdzJZbXQgsgr/KnjohDjIZAazEEBv/UmWo9Heal5wZpbfQ+B
PH9yFPNcBx5Eundq4kq5gXz/y7IYFq2pjBNhPd8vSRXvzLWsVpaKlqAoET3BBSMiu1PdtI1bRfGf
0cnetTK7G7w0308+XJ1i7QkwGdkWVvnTHRH8YaoZtnGnaT8co8PA1PWPGDMy1DvqYTTnG1nRTtdz
g7ASgw5RQgFbZRoN/6T/5k4FkBY+Nco063vjtgVoHxfhnSngG3V0pxrq9CByAEFmsp+PsZXHcCfq
bleKrt2MBFxPStx0Uc7fz4zyPm/ED7ozVN6VWWz7qj3Vjso3FccV9KXcp5qhxcu29arldlFELYSF
5iHmI7VSY+ptTIcxj9NvldD1h9Y2l11sjiNHyrku9+ssmS6CeVPpeRXWfkYQBBrGrTnp47WyaZfJ
wv08c3oIVTVZ302dBT8YjM56oHJ1uIGitkfj4uc1IKlM6FR4SDsL0zi1vcPTlGtI1LQZl4RTiYTG
BNW3JUvYQuBwW3fG6ONr5lnc+sk2j2wZZHVvk6loiluPvkXgNZWxZYIl6JO1IpjtuNtVESo7pEOY
HVENd+KzOa3dIb+eWYD0ZdhOEeBR9E9NdI+4XHM2S8NyfqUzn93ZoCj3mpVa3QYE9q1dLyV0di9S
J4p/8pabpvtCvm50N83zaJ8qQU8WJ2u6wiW+5zaRNKM+52diHKeTlJl7R0abk22skVNSniZutokN
QpqXrqvu4lpE92rwloOdK6r0VnWb3PbyM1+vu03GqrFz6QihHaWHSKMuR2U3kZ4nDDsDIriQnVnO
JVoHTEnXA0elC+ZPNUxPSaHAH5d7yFD4z2sXcMvioAOnvTud5iwDeJVxHvrh9OsTNnUc8EubPUNM
ZfSzF1RHpyj2my9tMdU8wW7t3pUAVo0L6aG8+mAq+hLF9J+zs9/3XI98CcdwKV/tt9NrK7OpRQjf
3fVaYoVofr5Ax/m8VKMb1GmDItFY7o2F0rovnyy+9qCRGOHjRLsHqHlF/57zeJVxroSPUosKrbSD
d1Un5s2SxcjZtv8J62cJCN8+W7+mV6ebv+uK/3Wk8/vbB0jNiJS4BbQznHVe781u63U1Wh3ePrX1
XhDXSKIjyr/qEZM1PZE6undFdZI0EAL0EftM6jbNpimwpmbbu/k+HqLiQCztB3axv061/nhfBGau
AXuu472FqtoaPXRFzs/Ok7DESND8LBO82MqhUo6J17DU8LsV5L/trPuXE/H+R3X1WPzo/j84EK/o
3vcPxPv+Uf0oHuVfZlDrj/zzROwzT+Js4cMzJwFHFxzu/sCtC/M3k3My6kX+S/TB+kf/nEJ5vxGI
SnbvmliKRWidPP9BW+dE7FlkKAuHGBUDd4rzrxyJnfWw/nrsY3B8cQnr9Xhvtk1iyhudTD4WOSH3
ZU5i9JRuy5eNZd1i2LZPeupzvlm3nzyLf/rrhqR7rbZTg3ZDoDMelLlFRMv2ZU+ALAmSmY8wTuKj
mXvscz47XkQSylg2VhxADCnCin3RXPCTzjYuEWQb3yqIEkG8toFLpydjHIkzancnJEjhJveHh7Kg
9Qhx8ZExFEHyOYcUb/IBDsxzEppj89PhSEg6Cdw4ZbnhgihkP9TyrvSIUwZmzwaPPGTatj669T4h
6wYh8XpGMNbjQknOzg7gxT2EPQOCimdt5Hq8UKLR1UbGdpnuZYvmlHo6f5pVrS5mY7Z2/LF7aQ6Y
SQEbxQuC3kweonVj8V9ON2PEktSn6ZVXG1fTegTy18OQzaloeDke+SgysgiuycvZCdJod04nlRNV
maxhqlbrfGvWQxdCWf0y4xxWcx6Da58FRZ67+6XU4p/QvTm31UJcVXESh/1c2zHtB5NyWmIlqTq0
9+vhL12PgeN6IMzj8SEu0ku7a5edXdjOp7mYPzloag5o5eLLMumLY1f65mPVluDqm1nZGA+c5Jsc
VRWWOFMZZuRDd+ZM8quOcOTZ8ZruIrWle+wMd36oGq37blbNo77Mpb2ekxMVeFbj6ACvp2FPRETP
4uiJEVdNMXphNrXpcYQ2cE22MQWZUzVnHl2zACJoc69MLQ1rt9OClH5rV5vyYbGj4ujnUE2HjBGO
343uM0eIPigRPD6nHEk46TZDb94kbglRQY0NXTU1mRDwFFssfS+lZVvHSfKzZXCQ5A9TNLSMEyUG
DEePwn6KGzwyWEnqL5G/klD62Sxvk5g9PyABmXnK6NHJZxp4scSOddGX/S3F3bR1hjXZvPTo6y8J
7ZXW/wKf9UqgBZs1aw6LWn4x1UjtNNefOb51G6ud72in2neMp/JzrwL6GBhNTjHSd3PUh0wT5vlL
rSOQfhhArV86zf9h70ySI0fSLH2X2iME87CoDQwwow00zpNvICTdHfM8KXCIukofoi7Wn1pEiLh7
ZFZUdq9KpHKRuUnSjTBAofre+79nuFdDx87Eqsb+RShzuk211Pl0RUY2FolsfbD7POJIyxcYx/by
orIl3Yq5HB6ymXbJsrSiR6gnBFMVp+o3nbDco95ZPB4ZLYoOMw73ed0VNwJu9Kux8MgWY62eHHXN
jBAcalbf6MtM6qYqjXRbza7yUpPMvZUpW9Q+Dms8+9lEdNwulWyHT1dfIefd4dd+V6OJ2OZcaxsH
uqtvu2MRrDIPtabGeCB1nPpJUt4UUfSaqyJQJke9UuabtnYYp7XMfM/8TXrVduU3aGZig9hQbdtJ
3ZYZoE4SeUQiKyUnmap5G7MyxaNW4GxE2aZ3Oj2syng7ZrFyH6XxWc/6r5FqDN+GpCPPnnoaFqRp
5qSSj6aWJMpT3ttukp66WCmK/kyINLWWMJ77NVvCHi89Rby1Ih2Eew9J9JkitOPKSfrT6PL8K46u
/WrVlX0bkZk9tAwCDt1wu64KNlnMiIaHxsWmGAJf25rlVbN2uHcGgYW7LLU+B/iIfiY8G3xos6uS
yQsLU8MCYzbmuU8i41wp93YLcnoT0bQQmKyP12Mr5LBVlp08N0/eMm+IbpiTnq7JhcfXI843hTpG
FW2TTrHP5dgPbdgrxtaqOSzP6WmInCPM35qJgupDXzAEVTbuUw+5dGzGjZ6KFGOqexBxwcSUp95Z
qzhGTeWARx2oQ7fafNNnQmzhYuSHun1rRbJhkn1iSKegQnlp3Vs4Smk4Js10Q9gs9xnkzp4xReAb
F5S6M0zQIl1rmar4AzjcLUet3K+ZLges6jiUy2h1nYZROQdrt34Sib8TTY8MrBrztCeRq6NqJMb3
ybFCpaCQgWn35U6umZTf2NcrScYra9WOfF+44jZGW1qlgoh+i0lHC+ujjT3npLZ24xZKdVUJVXzV
rbzYzj2uJzUL2kEM6UNvegsqyFI/GjbOfT3Ow6ZhAxksnTOHjd7FV+WkxCH3b7PRUh3kVzWoD0Wn
1PdTj4ySivYVKnlxHNrMCdFXvrJObUUL66xVeeJq0WW+M3olk/NJuz4MmvdsxfQbQujesjvIg3Uq
XuImBZBmchZjn7zQsrh0t7EuuB+FIJ2PY9p10clK4+UL3UopujhDFaCb1a29zrvSKSpSbcMu0uYi
TEqPY59GI7SeP5nFFO/aakr9rm3Flu4Td9vzrnx0hvgpMlumH7LeZTTFeZjm9XWd5vxh6rMWr2Ce
TsVklVfm1CebWozJdoQyGLAHWTakZTdGl+20tKrPsRjPvcexVmt198hsouebqVj2tMItx8TVtati
nGFtAVflrnD5Q+n79SsE4jBd0Llo+eLcCa44bZU7Vx2RH4al2hhZdJNH2jmXB+567KdtblKmCL66
O+p2JDCxWJg6sv7LkKO3iXWbjebrupYbI2V2pr0HpstEvU+CEpj/wZiYjkuYNEG680GtNwkp00h1
npUizjlNupNOtDVxh3dMvOoGAutNpelbnS1GXlTPLN2Wb9o6pvM0aCGzulU4dEm2NekSHqrJfNEG
3drNfXIF8/Vad9q7usrmDT0y10ZtUhcVJ7wB7Wsqb4nZLwGjTQFyP5MK6T7G+mSOw60Ymqy22Vz5
cfrCa/UdLQcuvMAN8HJOk9wWLsSBbmk79lqU76nDuQcrz8qY4LYv+ypJQ1Hbfj91n2MTJ9fx5IkH
wpu3bEXv00lLGPTX7Cslr9VA73OTTRRvOzuAajb63POsXG6UfzIiqD00Q86xRO7Tkmz09Tmynqy5
SQISOcR+69F7mHUiNPoM4tYbq+tR61lkhPkpsIi2tXC6O1jBEy+RaGgYPs9OlEqouOijOTG/x5Tk
QsnIWLDxDpvRtazBr2vGya+7LtbHYHBFnZ9NcjrWNXiiMsp8wxKZs1dAmzEHmkaLsjeXJJtecg9S
/CeTkose+ZdjwP8elx6X5tu//9tnPVaDTADGRAl/dANklvyfH5f+8z9kR9Xm/T//T/le9b/+3B9n
Jsf7zdGlJG6bHkUZqo1O/8eZydV+wwUgnqYxg8XJRRoMf56Z+CkSVPgPnIp/Tu5p3m9w0umb0Rzd
sCmX0/6VM9NfJQ3NgXatmrotP4X1K0OuEtNMmIV2pynNiZJD7rvRy8QXDM5ttV5woDC09I256a/u
rJOgV8Wy69Y+UFuNMFcOeZw6ee9KHZaaAewlM1BCXD2cyjW67c1J8Oxn+9Ge3mBgap9esgBFEObf
NXL+UtiDhMCfwdHTxAmR9ov6y8kvaYs87QwAUauB+RXnT06zMLnfzhQC2MxgnRdooAlHAH3DGa+q
kecEiX88/6sk79KbWl8patSEfWoVYRxUNeYd6FbC4mg1jQ8duuC9WJsXFUf6h3vmH6gyxl9UGWQP
y6RyDD1JPvtyJucHx0R387SNMZK2va7aSaiZ3aPbx+KtNtup2TA4rkKEaVDGF7O6b9r5KWlT9boC
QXNOmUzGhTSq7HZSy+Y5a7GvZb45GnzbHjlieuX8LUFNZ1Ec3pa6M/aE06Z3hZYBmOBLWd0N7lhv
FHWpembanX3n1bpDIUBC2rseohpRtWq2S5K+qHYRxYFtatHkK4tFRt3AGfldo/qXVpp/6jD+pLr8
z00CI3T8cIvIpPEfkV+pIv37v13V1dexe/9pQbn8yJ8qDDaiIe8Xy+V/flJhXO83Iriqamu8iFly
pDv354ri/EYewORBZcQViIpGZPZPFYbKO9YTld/1u59p/isrivbX+5m0sY26KD+fzcf5+X5m6RqL
hG6ErVjmJcRhgvtfWcdBze4Mpad3whbBGNmqj8/uV+0L0Q37AJ1e309MXocaNxkj4sa21NL7H67j
P3jUfmljYZUwLJxcB7HJtMlF/9qslDr9rA8mu8F11qK3IqoiUpck66sNIYB818w8dyGhnnKPB6EW
JyIQDH/aVprs1UhZHtZ0acLWGPtHiPU90dG6NwNTgb5DEG291YdBOzEjnaS3Wb0OjfQ3TYyButQ/
UnKsQzDWUfSN0K/XhVnS4YBG7O5Oiml2fzPH9cu8xOVPpfAVSYhvQNP/koDuk84ok1hwOiKU8Ciq
cZi3EYcCcK+ac2UzkfogS072rpIru04Z07eS4ZPJ75cE+aGsmLVXBj27gWOs7YhYul+Jl1PpEDfh
f/2laHJp/klUNywHmAp35+V/foV7JKhHk8qg4S6bV3GblU755Fpe2CXcFpjs881ENO1JJKLbrt1k
3qxe4+6zlfHMvB7ikdYDXexZqdKjvS7z9m8+nbxbf/p02Ox0InsqwXaPMMAvLxYbtEGBGmFtm6Yf
HuqhBaLGGk5HSVFelWk+PeOi3JBfjQ69ho9t9bP2N6OL7mWM5JcPgTROEpTogINi+ssjBUWKCuUu
NvDdoGxfV+SMjENcupRKmPlrTOwxWAw60sjGdAERZ3ND6jL3nfhpxXWm2r3Sjsz16Bz0Z/WkWONO
bed5Y0wrnmI81ffoeYysM8l2ZVMrTFrH0m8NmoZ2UL/QrLIvS99pm65Ws+faWijfaKr8uWeCY1M6
066YdXMDtfKREFdz3aLCwoTQV5hz2pg+ylIADiCxPlHQXjvvtCNr5P9zvdhGim4x3zxNVQD8Inkq
1bZg7kQ9pXq+uj5hYjwkkBzYn0s87evOyxl9XgZ1k/WW+zJGnGwolx8MPoaF2FpMjbdlFDr0tOzR
cXIRIAjoMCIU8xMSQfHF1fL2KqWo0e9J5XDQjNUWeQsoCUSEYg7nwkJZbZK5/EYXIBNmWm5t0oLr
Ow/wGJyGUgF/olf3mWwVvOTYnq+g5rdfPBLeZ4VRqGPcuMtu0McobCLUwMSiyE0x2/49cmG80C9z
ohps2LbLVB5GimD8DL3Vr62i20MWOgtwtJx4W4tA8pTtaruwkeOyMgCF0IQ00CQ79lDVyTH15Js3
FDkRwRawh9I8GBZjAGWHzIyBvyUeMe/UcVlfnaJuqL22vZuCHgyQJRNsl7X3vC/DHL2RuLxdF3Vq
oRlZxmONx0o/0vSYzqIpgsRdvMdsVtzvcdFkyVEonn1maECQiNY0KMNkFAG2UFy15Fx7qn3EOdYT
bFal08sHwBRTsDA1vKNjhpimGB6Wsqm3udMS8eqpjWPfzJBe7I2PCXP5AVrMMm5oIhN+UcIw91K+
RKHXcmBSaHvEv/QbQRBr46lVEdazS6YKjGpRz29MzSnflIT28FL0CUmv+otIMJHtmosMmGAOwd1H
O2T0T2XBC42ER4xr7m6iZfjg2A6A32usjesYyqYmqlhn8RRaFHSFhY20tGbskFJupLIX+pHx7buk
ze6KyOpvc9QDs7PHPXxpepzMJtqaYzR8zQvr1tKidTe3ybls4nmb0JH8TVmdT2UiyTzNEM+0yCUs
Q4HSZvRSvjE97TZ6PaR+lERawmZOP4opSr4jrvZn1hoVn3xM9Ld5HYBxUEK01SJ2selKfzbEiE4L
EjNe9t3cIRo13jde1ZTUWOxnuSfnm2bJ1y38y+GR0S7Pj+vWvG0NK6ywYUMvK5iM7qyyhoeyGCer
7XJqk6pUxTp2xJeyEt6HUbbmnsw1JUrkpr40lWH6i2emp6gkurEZi7yc/TQmwGH1633NKNyZAHW5
K+h4vnHb6nNplpe4x+5lvbNOhIXhnjpWtFWa2nwG+dw/sPs8rFGxHkD7Rne5IP4yMHpLe5d9pa1T
CuhhsQtwYNSV5l6GRmplLoUVTZ2M33Oe0S9spRnMiAod+ZV43pVnqs62GEAyGEu2X+q5CLSY/gGq
eD1ySJloXsaKqDATvjxuhXkANzJ+V611PqNbdKG1dhVzkVFBmiS28+wWloqywY16zZrl1EWzs096
ljHXoGqDBHl7SOxyCsscIXyB3HKmAMF+SRkSqja05lTHOnJNpKj0rffI73RKcq80bns247i4Qg0b
E7+cq4PmECJy3Nl7nKvVIh/aaPc9gdxA1XvakEBwQSwhvk2vE1GmwIrTmzgZjW3tpC813fRpoClT
3wTlNK53mdkDSo4nRQexrjHbuTK2UDtDd1CNPg0wyKoN9wTNpp5exz4ZZ4KiQ3HXAj8IWqdM9qXW
Zq9zpqVPal6p3zGLGBjVy4989dKjY3nNnqEB61GQ0A6q2NP32px99+z2YSy82de88XW97KiSuKm2
SVm217QXVfu8IlVek2C/bh1Neh9TdJPZ5V25Ds/0yqDyUQvFayo5GIZgrqIbxZ4qwa2q183B7uYT
cIobZ7GMEFHt3CB++0pfWxuOhN2eIlkJr2w1Si1Xh47Q9YBsfyeHSv3UnRu/tplnRVsclLvJyl0/
t5doY4iUJHUHzCrKog/q95wgYYhkU7Y2wKYlxqGampeujet3rW2bp1TPipDsce17xtQFOTTSHak7
qlXoTzlWtik2hpkYgCC9mAfU1EMB0nxvJq1DX5ebBFREF4zSMrqgX6LtbmfejGVG6rc1ub95801X
SjXlx5od39PiVQ9ZUjpfgcBcdwOwn0zjqL1Et+00NWFHcPo7o+bErImoXmeRw7iFsCpERfBuyFOp
9Y1y2+K7Ax/u3E7UDFIaRaCdAAehmEq9pSmn6cNcUco60FtAJ76jNMhOPXPwDDvEA8uXZrj66DMD
O7mnCSms2zIS3bvHLp0qJaSak/BGOy2qSSBmUrTdMAmIXqThRGE8LKnTEbRKo6KKdmvbJsGspJXu
W+PQAerHxit2Y2OUnxUvp+K6nbLZOdqAUvWN5lZr/7U0HCyi1GpRTlVuIFqYvKYzSdaWQ/6AjF+e
ANSPrE8eNtRkW8NwHhyjtmE09jKjRfQz3quqaO2tPhvdfDci6ZMVT9HEN43T439gaV9r5hx/H7uF
eAun4vlBr9lfnbnNRw4wXbPrRVKdLELoZ6cUXA+d9HvOYF5kzGzAsunkuLZeBqu+9C+mVmhPY4er
a05TcW4ql0V3sZTASUvvHSyXcUX6yQirzKUkOCEG7PDANkke4iePfHHIEkTOqDQzxsQMx3UhKTn1
8dIAHHME2jcxGA7zk8Bs1elODZOlp2VsrR386mEYsicnNwvltgRL4K+jHd+OCdiniURayCqjHhnk
NK6RnQjQQAJ5c5j4AC+oO3kTTM5UU+ObpKxNcAEIjoiGnBOyZnSg1zk65Oi9KgJBX+2byp4fjMls
D/o4AlfRVRTQBEzWVWeOywdXgH0agCr67qbMvq/bOjok6cTebC1ndk9C20bAkz+aXk8P46pQmtFF
aXqr65HxUiNDf2GvbYT8X9YPIplrGDlx5bGBrZ1vTFwkDrTY3nxwyvmhk87kWFfPZdvVQeSlLynX
bRNhY9p6ds4V66WX/uZqUoTEVpRMqXQ/9by/n9rJONXVgjMqPdIxbWd/qKBH+7rdVvcRqyzsSn11
sVZnra5okAGcRGknhCulwIatrCi1CJxZ2YGayigLTWecylNTrAPYuSgZrrR81BQSpEOv38EQTZhp
Srv8K1VbYNrYXn7Fr2uPKkPZxPD0ct9J1zjBPq6ljyxWR3bK282jUtvYykXcHprJY313VO+G0ljc
6KHDl14aLOrsYldr0rm2LyZ2djG0yW1ibut69T7Pc//hMs70mkgP3HRww/u8W74WWfYGm6s/1BfT
PKlhX6Y96Uk7rTkAr11OG/w66O8Z0dM9pml8Pdh82Wk0PcVtZz0Z0qOfx/i6l5lOTaY7q0vQ05aZ
T3omiX+aMglauSxrmx7o37BJL2FRBmYIjjJzmH0tCZMSBszOPL/ldXOJmo58/JjcgGEEiob95mNi
s7choFrKpGpJZHUiuopppgIXlXFWTyZbc5lxTax2uGll7pUrQQTWvMRho0s0VsiULCNpjt8QnK1l
grY0aoWxEpmr9WTCVnWHOyOKSdBWhDsCNauil/ySx1UqlxZMk4fGocHtZqkJZ8iJv8LhlUqpJz5H
xryeO00KDDqvPLmYUMJzlYBwiUZ7paf4ZqN8Q3oU9Gpme967rHJRNXxPL+Hgxplc72q0zcEJOmWw
y42ohpoaQBkrLoqZ0VL6mdtdrA1rv2/Mpr/mmn+v1BRTiTrHK6Pu1Q2JgrBTqHZzGQSae9mFa1He
6Knl3TykRZDn7kvcgnFjZobNpNG9x308M03D82XBm32MBMCHLNeuRelUT66+tiViD+no+BKULjwz
YqDKK7d2UYgPVpR1N/V5QFSGQDaGzJ4zVrPJmtnyPZszaj+6yT5mAQ6ihP1XYMQuwhGDy9z8OE+x
rfB+9RI0JBncToEqPhcgXjZWy5aTzfd0qmXCmy1dfjRl6rsdxPxoW+a+EAMR87Z4WJjg9vWiXMKo
sTnMkS6snpq1FkEinGkiV9tbtl+YivEwiFwaUKNekkBXS+rjGCM8JiagN71lNQdwaZ1FZuqbuBBG
CKMkfuONg6dD8eeua8RAQf2kBmZtO+9Yes9NYTtnO4+yjzIv+2M5e3OIy5ywZe33kFceTMXN3yJ4
kdYOoTnee52RfZJK7l8S4c7b1J7jZza2yhFmmnZqyml+H9e+u1mXFkXeSHnh8snyZN8MqUFPQmWw
fWCQ9lOdY2w/bWncbdnZdLeqvAz2lEZqJ9tQ9YBZ0PqYZnr27SKf/Ety7v/PTMlPiu//oJydJuur
/rlzdIbzwMMy/hS0u/zMnxqvTjCOsRJH1Ty8GU/2R//pGjGWAkoAJwkxCiFMQoL/1Hit38hQusiH
ukES1ZU9UH9qvOpvjkq39P9j0u5XUYyMn4eV5Xn8++TtfuE9OAWmFZJXv+VQJFmSlvXA4Mewpd0j
/xvx6y/ZUGZsVAvR2jalwaNK0sMP7khtG41FwXG3pV9w35bDXcbuCUP90WRMcHCU34Oh3EdAPf6B
RPzXf45Ljl6KxaYCbviVkp83qrvMqQUgdjQezcgNDRJ5HIYzKmqW4nrNivhvFMa/yJ/yS+YbVsG3
gOL4NbM4db3VLXSbbGHRyVW4DcXUhmyLvd9N3H/6p12Qcj+piPxLKP8QRLgTJEfk50tpAQnIoDd1
9LdF/ZXM9YSpxvAE+IB44dWe5EfL6YdHJqYbohnTPlnmB37Tl8lsXsvF3lVsOnTfmT1YsXZ3o5ow
dm092lcsYvf0Lrd/Q9X5hcyHiG2jYaseWhb3mHQnfv7EGe6pVnhxsc2U4dqu29NS9rdO7C2nkgjN
lIDJm1D8/ZIzC82i/Rz+8FT+g7vhr16G/ACejlqgYrV4Kk/1j3ef4DCt14Wbb0ktZvmmwow/1oQd
th7vqNRRgGV6LNOasnFHZbOWzkmPvANo3XdVnY91LJTNoK6feq3Nf/Ntyj/9py8TA8NzoZLgfOJk
/IpcSV3IZpZTlttIzy1qVSObI3tsMA01jBWOYU3/XGk0iJazbs1mUDam8TfDXvalUfHHD8FCBF+F
NQWrx+Ch+eXySBGeWVFgTyV7u+9KBjZgXbAGIb4AE1AYbK39RCIGqrQo35Soe4zmdQ0iJpsrOBvz
FE7NynXTXeueH2sOCC50/LieuTWc6RFaMwFGyThweUICr6kfOdPsF8lBwNnQJ8N9NPsoUSA9gxMO
BdVB844NImReqtHSJqxJEI4nIpykK7Bi1A+7GRyQzEahfbhVwXxSBJ+FF6PivXVtOrz0/OcFtoH6
ga44NwRLutUJqLlHKRdLiz9RweJmvxkt277JGGkYO/YSsd3LkKpaHQn0V2dnXtguJHU/fUtXjmr+
bFPBunH6Ln+HZRs9d3m17FmGciMElbDuqgEcF0N5tNSkTi1eSPlq2W6J1EV6IJOHDp/le8fu5KGy
sSsKpss6nHKl+Vbyjz0adNvYfuW6xSlpNTnrpw7f9YXhMT/X3Ohc9EPNNEjfnZqcQAKby6WlNJlt
g+6n0zrVO1KRxcnonOF7os/YAErtvVQe4AbfEUr5WlESc65Wb77WHKB3k1bo+4IepNZXGnMKqsYg
ezowGJxvoH9ZhyQZEJsms16uqiIiQtQzPwz5phwtsSk85uEYV/TmXUKuZ9z19Ifr4PQaeOgY/Sdv
7XMmaAq9/2jSRLmJR6tZ9vj2zQKbngmNkDg2ukIn7HXdRICnIQHD/iWLaiLMH8pW7fZenDb8kZYL
cjgg09YuVP9aWr5HIGJ0LB0Sa0PSxtkySZVvprYhq9eTVnVv9DRd0CQXXY2CycgRAkaKyOEw21rn
m8bwZMZWpgaR0Yt33WzJBQE5mdpD3mmeHU7rsMTXax8rGWcCOo5FnlOGk5uNR6y5VB7j2kUh6Nib
BlXLxjYc84lhD2ulAQbIbWGv29Jp9HoLQMy6o6wnSvauFGpqKdl0zmJ+cy86Tt8ib+dS3FnR465b
yx2uuXDZ906KQNbi3gLqRXgq4ifP9a5zKRitKEeNlJCcqsyPSuGNVymd9j6ghaZgkA3ZKUJC8WGi
LD6NK4QFJ4PRfBzbu0VKVsy36KElZSxTCloAVsRmkSJXIuWuQgpfrpTAEimGsaMkjLd69VMvpbIo
q14UzKuNbizFVdEgZICbdwLyUR9q7DL2JmW3QgpwVJq4+KeIcjHGifAzKdWBDeFaL+ZdPYmDazTO
cZbCnpIkVLZLsS+rbZMsM3RdACznWomNUNFH6uDGkybFwhLVMAaGvc/UTgvXZFivVs19UBx0PxTV
2p8UQltVodyotcEZXYuTUPSDtp9Hp9wPILevCwEoxMAwy5mEG191e9JwsfVbHakTHAOaZ8r535I6
qKJSIZhJbZSWxI9WqqVqZazfhVRQS9bN106qqlQBlsE0VHdxwvHQcMAO+6XUYTWpyPZck6CRKi20
LHs3ZyCh8ewQcVOp51ZS2RXR0tGGcBF8qdV7MS3VAMWQ3tDh0wQ0VSAQW7+LxRw8tp1UkDukZKqe
EZVxgLxHtBszgIzEgKfGAIN10aE59JyJeSb3eZltHMRqM9dNtkZ1dbStHClbzVbrpSXVeo6yMT+m
UvMGD9YepmQYAWdydFLm2tkbMC0bqgi2VV2k56pM72Cmc6y3L7J6IxV2t2/m8yRV90RxDRlM7TFD
ZtcfLuL8RafXpWRvNxrTqnGxL6Wcz4HV2cZN/xXbBRC/3rU3Wg4XmVOXCsVSGgIDUwKeX1x8gnXp
CsA0bCv8hrA+E/7PcIbjUHXFejKF7d1VpbccNHtog8ozs4OTOcZzwmKxo5tW3ykIMCdtEAhMOBm5
tDRmaW4wtbUS01vvPZC9V65CjnCsQdvohsASWqU90kqjJHawTMq1WV4LIESHQhoqdjeILzCv1tBz
cPp86PLGaQBRxMsz5b3iAjraNaVh3bY1u8JMmje1tHE0aei4BZVRLd0E4UQsG3gH5s8MymBDWWYt
CFxjDsVMkW8HQf+elq2GHxnJG+Krscv7cSWoKp0lXslkFlMPunzeQWkpiz50Uyq3bRFdeljWXSpN
KtNoP6ZqPUz1+p43+Kbk0YtNw5+AjBB99CxPoVtW915vrBxijVtj1Df01nXvJdXsO+CemLdNjSjR
xaE2pd3tmtg3OK4PlfTV2kb/jA0IGxNiQphQMhCoUS62saZtUH0IFE/M+VlZQaGy0n4s0r/rpJMX
wfZYvelgMj2AdxXtqnzE8Ut5bxf2XG24nF/KJUnwOqt50zSD8k13svu4Qlag14KwV1KEjca7TZEe
o9022n6Q+n/qJd7dCKONQK8rxk3B1CHBz8GEp1Lnna9S+YpeYI/bDGHAhjXxgQA2vicXF3SxEIZX
aY0mgnvdj/XOfGW3YZ8pLyiTzaTzyFwJWOlPqTK0DG1gvTbSg2XGx3icCpcONdcbb6PBHpswyc0O
dB5WLg3TDOXwoR8KRIYvXqekRHW7fIS8VqcpfVY6WZQl8d7WfLVNbEazUP0B3MszT0K6Zz4FAhGx
8PZbTo3JgLhtDa/rAkxNU2axS5sodoJaNlhR103XK2qRCX+DCnEmrbV1gL0BDqtlL0HN9xqkDUQq
BodJHsFs9ehr1PO4LTfN0uk3VmLVtwrEEJLjZVc/R7Yi1KCxhN5in3sVLeGUGT7WaUZoAPwT8/Z9
Y2fPRlmZ6OBu13/vxxHy2qwIiG0GDcc1HSp981jIVANRmgIuGiVl1lqwCjWKdsIpMM8p4od5yI3Y
ibASM9Hv7LKzrl03zb4S6yjiEJvS2Pf2YJzKLnGv6JEf7r2ldHkKeT+/ZKwBm94cqgcBpN6guOLY
4N50vq0OFUuWGr0tuTB32JTzkbGp+Yr4T3OdMmr0QYyaHaZv9ZX3Bf3V/V6UraBDQ6x3sxNHV1Vs
ZFrQ9K2xg0UAAYTnnhhmNC2ej4HjQAmqVuTjsVjj0F3y5ZZ0pj3dp567JMGYqiWvQJv6Mmcw+LV9
NlF64XgNcyRlHK7scprNqLPI1EOWn3LHzcRObSrxqs2QAtV2JMIXRMOgGn6H6Cp7OKukfEKjFJ8O
R6tvzeguDxqyrwf5vOn2rtZ6VmCJGF1T71T1IyWZT4Up68xDG1cFiB14DgwQUGBA2YqIeAsvtcd3
GS31fVtwQ+zomFPOhGiQIdtSFOS65yrUKa9+VRLde+353UQgVaqE7aGY7jTOCIe0ToZ7CqiUXbEU
w8mZmWzumUFO2VCvLXl6/I7nZoFfxaZqlOnEeBUWowdeXe+pVolN9p2rsW4oOZrs5yK12Ih1q3Wt
X3BdhBjtUKredLJKnld5QXvhNi4EPhIL5BcrvOR/pRcYmNEw4/io9kVSPMMNwEy+oMM8QVsLuiRE
Mbo8YYtdMGOOJI61eofeaUoO2SyJZKVkk5FeX/igwKrWbKA4W6TUoU66wjuwk2gzo/CsY3wBnnEU
bx9WSUHLLkA0TbLRdC+fr/JlvGplEc8kCWpCstQcSVUbUkqo9QtqzZbUNZ1OxgBEb723JZOtkXS2
RFk7n81Dco3CT2OOpLjFVdduI0l28yTjTf8d9ybJb64LA25NoMH9r0D436HBMoX4gxTxlwzo7Xv1
Xv6sDsof+DNT7vwG8EV3bZPZQjlQiyj2pzpo/IZSgSrAuDRjnJcR3T/UQe8323RISKskyZDSbBkZ
/EMd5Pd5ju5SUUcCmclwqC3/AprmL2FsYutSk5AxUJRIW2Jnf1RNKka8e9OjqLcdkmRL+Fl70J2F
pNRqt4HuCp2k1DTQ37NAlIoqEAmeHAqx0LxPhqLmgT4SYYNuOYXwCK3dMMQUQZcCOKXHurezE35P
bMN8chxR7X+40P9A8/mlZA3NidC9phOVhUhG5O+S1/5BcQRbYoHT8oywUGz3tkyi9OgxukQzC42R
wVBZb3UGTGNZZBbMyavksJCk8I1Ggy2NHmLRkZFUW8qttuAOzFCYY44RUVKFXTWzlAK+9El9b+Eh
vnKI5aWc8obAG1IDLTMg++mY7xuWSLFrjWQ6JpTXBMCvh6D0ejscqqQ+q1NJhW6t9NvMURgKGl19
y7hcduzKUvyNJCqTwT9JTbbHbADy5EWOc4AX/fJ1FkwauoAGw3Hmv1ZgY09DsS5B7aaCWGS0LZyu
CJxRSh7T9Kxw3j0wWvT5f9k7k+XGkXRLv0pb71GGyQHHohdNEiRFSgzNoYgNTDEkZsAxD0/fH6Iy
60pUXMli23ZzVVaZEQABhw//f8533n8vy1Ve1Zp4FYxnCnEu9W1Wttd3QfhzDm+WgomE9XCfqbiB
pttV4THwono1xVb6VOmzSUpd3X97/9LnRWG6fIguMRigt/ZgA54VTssIE1A/SpjGvYW0pMZdqg/Z
X5orH20yiy+4gXj1/iXPq8JcUmIKWHwZuOqp8b3+tSBDg66t3JauvI5r0pFPtK9vG1l8dKG3j5UL
UXqWjhCGRRng9YUKxewuZqf17YTVFfjGXO6CUrRbzrT2BvsSoqNamoekT8SflneXH0nlkhcLNYo+
09m1AwZVqFQHzjZoy12uKuVLp0g32B9IeNTre1WQjTPi/26M+XE5aHzwlH/345cHbdFFEc6bp9xo
SLmwS7d+KYInPSifEYM8JRYb5Yr+89AalMGd+/ff7ALAej2OGb/U4Y0FKuaK868pBjWnFzClYOU2
4iKOSf5zUqke3r/K2/HDJpvJ3KB06uErWf79i0msG4lGKIi78F1YLhvkeQg0p7ahU23H6/cv9aZK
j2mFuhbWAh2Pk+QjfX0t1xnw49PFWLg3R4BJD5Uhfmqc3daxrhM/l9Q+mxRkbZzbzbb5/MHl336d
0kToLlgOXdbC81D7xp5pl1lcvrXMH3VaXupj/dXV269W2O2NgHoO0BM8qs6GvvWdrhELl2B4FWTe
8P8C0w6R9oDYjdep++X9e/vNW3h1a2cDnBIocY0ht4Y27mAW3rVnt994Nfv3L/ObGZpHQHOH7h/T
E1P16zfgaACo0KFgKrDHO7dtiMKwHrPlgCe7DlN0ggsggtoAP4JNOFFoI/bP9+/h7bDmFhawHQPb
tkx3WUReDLiYrWlCuDqDQFal71LsxEZtVR/80nNvCUONq7CtWJp0i9Hl9VX0MoGTo/dcJXEfwsm9
b7P2sWC1rcfGf/8H/W5Y8QHRAmR6FG/4eglZ2XolOtI8Z1Xv59B9IqCmWZkIr3aAtAXiQXP64CH+
7udZy87OoHAEEOXsPeL1MggFa2rfVt19iN115UT1t9Z2qadZP97/fb/7bE2iBFwD24Vuogh6/Swr
uNYmdcPaR9OKbpwwv7WQZQ5zkrJRpJJhh4qghzMhn8oQAiylmQ/e5m/HLW4Gfq0tbYgCZ99HNxCz
RvRf7deOfeWxuyBitU+2EE0249T9nHgtl4aREK8Wlzv2rZh3a+2DZ/7bm8AyyPyP3phF6Gx1p5Jd
VmZUoPEdyydCwG4nw7yajPZeGeqRrR38OsIxK/GXvVjexpJt+386/7/Zb54Fsi/7TWnanBmJB4Cf
w6h+/R76PMk7dDW13zc97Y1eu/RSnYCPIIn8VhTbxm7o9KDScypkQSMYBI2juog2mqn5bUtRsSD6
DhxXsgoqDeKj7ukbVC365v0bfTs4MSfqFvtS0I7Y9s8Gpy4Ll+hH3WDhsh/izpKHxJM7l375au7h
Mr9/tbdTJ0sJXV+OnTZj1D57Khi1nK4l5cr3RNP/SNP4DkE/KATto+3tG1PYEtCwrFu64wpTGOcZ
LkkSGOmY2rqPBwBBknqaAbyu8UNejyFb2jjAD46zFTRHXtDaNb2N8PRhDzx50+nI4wtEpciGQMMX
qfu1dWS/bwdIj6rIMcULNhPwN27qnvdjZ1jFURfWG9VOtJY6e42h9ntIkeb9p3f+rsAFmBzAeFW/
tszns/HQFZFD2PDsdxygfCFyeTOGVM4kwBkMIMVH8/L57P/v6yG55OTJQVJf/v2L2T/K26TXVQ28
j4PBsUx0cdOEgfPBCDyfkper2AbhljrQ02XP+voqmR0bOWWv2YdHQLVXRd/mMf7a2uqyyfH8QIX4
4ILLX/hyr8YFLc6BWAUN3aLhvtzQi581Eu8q6RhOvklixZOqUpMk2+rZrI3vRkbtN+8hJScledrv
v743uoPlwuyJ0bVzfY/Z8fWFcTO0SSvl6GcVUATFKmSW1n3QuoD1EOodTPp7iUge5PxX5Mg7dH2f
HFlcBuyAcBs+mRgjsClF5Qdz5flHyW1xUGCOcm00OUhIXt8WXKy2KfgWfK/C8hKMoX1Bmdhbe5it
Lz54BMuQOXv2EvPocgACE2j9Yn29ePbppHVthhibOTDMSHoqwnVogYZxEVKiLE/9mWybjTMbz4Js
BKgHzZpDp0a2gY12mHjXbPgIoPeb4YDJEZUOywX7rPPMwq4iPmqgG+EnVIy3lHuhbFQNnVZ3fqaj
+ZR0SBXCOIu2HzyLZbJ7/SwMFklOgoIpeDk0vH7u1GyYz8dk8Kcm/Yv+MKBND5xovgGDCONSJvPl
UHTl0ckgCEGxr11wr1X74/3bcN6+EjYKMNXRWupMmOevpMuoXoad1vt2Nlg/hAq+pH38adDNbhe4
7c906Jx7WL4ixF3nhbc11ph9lpEpT37zjSbrC6ra8rLr03I/1i4R3qBi0IFokK9gc9cQ0+fyxtXq
6BOqEHEBpNK48AqI9KWeFV9EXol9ac3611bN5i6wS28HAw2SRl1UW/wpDSm2+goaVb7Jmj4/EQi+
q+i6rc2JRgRNIPMCGcU3iKzuwaAU9kxjd7xt85Kb7GD1JrTcC9N8rAZrvJ0ykhMkeLA9oc/iVKHh
RimRlZ/yhoIqCcOuj9KCDn8PA2gTQtG8ylJaDi0C5qU9UMvjOBjpQ+qWidjRv7XmDz7GNxs4ikPU
IgBELJUC+oZnk4RGZnAiOjSkYWHdi9B+4KF+K131tWsAcMZLc3Ru9rQG/XDSvn8wFt6MSFZlJFEI
gPhCPfts50bZHYxOVvc++ljxQ2J/fTCNoNjns/4oakLh37/cG6w0v9VxJcZ2A/EaeJ2zzUcez4WM
nKwnmiUMHjtDkZ8bu2KDzij4HtNFi6G3VNrazLTx1hmC4XOmWcl9lNXuMXRL568+6RmIyagd2xz3
6krLYjIgQD/TRguW2SzVp/GWWrq5ph8F4MblL9JFo++UVRq0dkmZeP83vZ1NbD5chJxEkyCmdM4+
6kxMk1cPaKBQKuPMUXV8XXux/CTVyNhxouACF2S4mC8webx/aTYCywt6PaWwrkBIBOXG//g3SvHF
9BoZQRui7mn9IELStE0T9AyGkPmFWUr6/0pBsidUmQCiPhzBQqhYEDGda/mnQOTFj1HG8eewAGg6
jHF8UTSCRIBgyX6f8T4d6fBOT9Kht2aq/q+sG41TEsnmaKZGdpKDwcmpCgpho+FDx952+dhvtXgq
rzG+fikM46S7mbE3zdI+KlkiJhnyh9nLn60CvylpWuWF1TTmZ+QT7ldaTGqtynLxRVsYw1DNQGgz
q+s2M901OxbvlqgjdRpss5HY3zv0/mj6LRA6Wb2PZGLel7pblptew1HCervHbKO+RK1u7JLAwRNH
W21lFarqVzHLzFOUl8MDdRvPT9FDgMqeSgxDVRImaw/RgecrS+dB5HQ6L+OGlORFwoNRpuzLY4DJ
vV+5JM4/a2mnPbPPNu6bwRLPYqxo9WpeyqptNJCkktZQX0aatVB/hxGdfZdtsRfO5CHR680COd0Q
i1CuewU+WGsIB+QITkcxMl2X7nOH5FCzet0jfF7MwlcYBKxNQ8b0qQ6pJm/TqiDle0rGK4z/5UZE
elhtE4VFdR1omukgP2t5FnSM7vO2heA1hLr6gjdRbZsqL+OVYWneiShodUV2GOlDdVx8lVYVHQXq
r21W0j/2Qoc4OJJkVr3jtolfl2ihgKMV+Rf2MoKeYw30K0L2sIdH7i6msY6Qd7CJU5okezOu0h96
2HfXdPec9ZR6+YpGGAlh+ZgcJhtGrZvEAz2EOcHyDhe40XOG2oQaIlIGvhodJYZWptGm7T2HgIlG
agdgmeLn2E6qYSOhh3ihOfHSYm0pc+2g4kmiMtCR4FcLYPpONYfibeks6RdAmlL27giqErrSstrr
tP38JI2wcSSEypH3ZF3IvIp3tow73LpOfIiSUO5JUZxvdc0khzLuPUhk4ZBNh9mdwhvXYdMyC+UR
Xk9vbk7iOwNLxWUlwFq3qtYfa7iASGuUwO88EcdV60bu63HRHcY6rTZV4Xj0HL1+O9bS/Rp3Dk11
aIHV2p7TaD2mBJrEXQEjUyumq0CDyWOaGsw+PffMwwDIao0x0jcm2UFYdjQ+MsgbALfUwS5d73Hq
wfURDjPe1hr7C8xksrqqpyzYlj3Kj35yeSKtcWqLsELKadpXgTP5Y9UMhzI13FNZ1nI9htLYOF4b
7+Awdu2qRjXhoKUT2qGdhuoknKS+4zP50rm1tXGQvGw0zhS7tjbdC69NvYMuY20/izbezDBV76EV
uf4YBt7TaCTj7RiZ83eV8TL7cJBbxaR5m1Jfvup01W6KLJUnMoacK9cN+qu6m91vJqvAd6/QeHVB
njwpkZroynmnQ5M6fjYuJr94RIrFUa08GsqLxr3bpummyWuOflPct1cA4uhWYbUw7umTs2nA97OH
swTkO9aro0RX/UlLCeZBKXjd5eZ4C3s8PgZjUm57Cvtb0w0mFGpS8/HsOOsRxf8RDyyahTx5HpzR
61bYxrS1rmENzBxx4+QNi5GqPTJOneQ65oh6XYRpgMU7p2e/Mmdt/tSWs3U1tG6CM8ko2SwmqUDY
4xhpjJu7s66cWPTNysmGh0KrfLSN812MrffkJoxfLlFTNyV3wUlSWPx1XRN18msVRJREu6snl5AD
SWyWgx+w1n7JwLufcH6qL2ZXJ0eMRM4PPM6IbqqhPFquinc5GjMfWhGoefxtOtRzHsRTqdvcozH2
xYkYp33dBv2hytAGRTL81Huy3oKlqA425cRTnGbyRksQeRRTV912UBS+znUTf3Yme7opvOiuGErt
pzO7NnMPuglqaMbJmnTy5JK+wAM3d9cu+ErjQguNbiKhizZ7p5oFu09ykPtJJUkN8Lwv5C3FFHWY
89TcOpPkD7M9cR96F+OsP+oeuQBFF/bjvoBfdwMeYvS2EEC7DU94EBwRjcLYUKVNRvzgSlsNFdyG
HW5LtKYp8okVZnprXKdVT+LWbKgt1MniRqUOEAZZOeW6TuqHbNSHdVTXzqcSAO/PxNDGzwvigEs3
/bDtjTH4bGkYiIHngUcYmr58SqiOu/A0NAfn5yiQKHs1AKwhaj28EvqPuSuXVMl226YCzi+CMTL/
AnGF/z35vBAVdnHgQmzPYCsTMBEP1xTH+69uqqXPqZ6j0FEQwfLCWnKDx8FsEWyaDZTTWpu/aHZf
VBsA8VKt+evzvQhn5hs9uxg8K7uhP1r+NRdWukYgWMAP9brhwRmt6VppPVWREKUqQR9lTkigsg5G
lFREchXdsXfoyaRqh7p+8CEJ2M+DZ7YnhP/jQxB4at6OxBudgtK2fup6/A1vnPspbEX9Q1MZ+8QO
guPDSJobVm+bPB9ljOxqUiXdh3k2aVyWQj8RKZFeeElnUnhsAa2S0YTZPgVpmSTZl24mzK3va7DM
RYPXjtyKugzv9LQ/ct5pcItrBkCM8Ahe+cYRfbHy+sq71EY+1p7gkAuqjtLynYADzs6A2HtpKfiG
mhiLW9zN5k43hnYT0YH8OiawLR8RtnyZYjvStyzS0Kg7ouLWnt3zgpqSrzOKvMM0EjfAtn+fjzWO
QoczD2Q2cZ0NWoFyRRC5uYrMilXOaiymYNuqWdrdgj4Cz4QIt2EIyGz7tQvyuhD1SaTERYlBb0aN
kld7Y4wPknu8YrvSXDORZiu3dR9zsexj6sw7OhYQBj3pbwYjjLcs3clxbOej3uXkKTiVvE/YTYtc
b3Zux5YaSyz6pijbI8bOmUAx83HMa1ad6X4ugtwfInpTneYaLMjmXwFjai9EMa+UngufaAM/1zpn
q6KcdKqggDlbDk9O0pEKgqaK1EnFBUUaPfKE0m95FRUE4EB9SKUbniqvYnctvYtU9CMCRbMhFUI6
F91SNKqraPzsOHl8aLKQGagOpkddh/EKHGHblijtCWAHZTzoJSTjERXfWCIAHWV6oVvWruqQXlnN
UPqq3MdqnDZ2mNzzMWfrNJxPKTZvcCUq9ZvJum4dcjFT/Ag3MjBI2BIj2NZxirttG0fFp3RQ0zUs
uibf1rWKThM5WEdBw/AGjVa5m/H2nOYp+cTaBnqaJ8MOFu3cLq/Zjg6O15D1gxvUY6K7EWNHL5UQ
s8ukiavbwSJtSxr594AEqmOWUcDaOJ0jL8flX+h1m4Rrm2C0FaEUhh8BpVrkp9JvxrTGLwqYwe2r
8RANo6AeFnYP/D3Hnq/rANe4Xar2Rvsc5s+TS0ACOUTDpmTUwriZ2JGRkLqr7Mxmnxwkl2YnHGYs
xTsMg8qPg/wEncA4aTZjk8hDCCdmsQ8aElujxitWYIlt/vjw3XIgjoLwnk5Ag2fkfsZwoQ+p9aDh
47jMinC67QFIX1htql+HeC52valzyCm7VHM2hj6M+YaG6cj0aUyX7mzmZOna04MD8neVeGVyS2AF
sg7Ccpq125ugZRBriSsrLFJrhX4ew3upMepnDm5ordzqSI8krldgPC13RcIPH083G8m0hqKQbr2o
j/zQQta2HjDTYQu35p9gaNSwyYm94+8Jg559etU618j8LYaOrMuvCcTRu15L1QXiZ8Icw2CQ0NBx
qN80inPuOtEBk5CHhlqsNMctyZ5k1ob4Rbx1Wc/5fZcl2mVm2dgfutlhA1ASrcLDflLoazadDTA2
wOOHzNceb/GxiOexzzHwVMLeUsnCzDrq0PBj3UXUJgG6o0qZVLYbbCFxxI/aIZytZGukRXIbZ8jO
jMrwvhC+VnzOew1GwRITVy5rvhEVbF+ymIc6ozN2Vq1bStS97AQhgnEII5Lik+4UeGWdOd43pVlQ
yRXKHzOtgjbvrYtekJfS6vj1GyHhfBPP1tMLmtp58nOQDVvD02SwbiDg+kNsufueFCPfmTL1fWJ4
bfTQFdtAau5WsGtcTMETlo0Kcuq1yENU5lqnMA4jpmltXAHpnKOHA6qjE0ZUOhunlsYhSFpFZwxO
gKLODda7hSE8F8QSxSiVqszdNINgU2eNEaYPCP96GtbbzOTlkA5yqLzpRGvPeJyV9sMtkvCxH6z4
W9/qECu7MP/eaTnyDrJrUFi3xe2QdeGhEWV0OWk9czuC/g1Re9ZK2FA4V0PhGXeejVN6rWYBjn25
pcah0NNnl7KtDbUSVl1AFIJHUGt9ddlLk2xm9nRtq7R9pdLKL0y3O+hUr3ej8IKDMVvZLtRatTHA
4m1CqfhYFyO6GRbDsWOyIp2o5vyiNahHPdrn62iu0YlQdN2L1oPPy47BpR9SolVepVXY3pvTTJSB
g/ttWKV5VPnpkO1qSiJXBCHKVW2ROAl9ZTdbNdvb0Op4inCCL4aRxJzQmhx4wFb/2TZTIoyVBvsj
aDLGbwHbiApbcdRyj/WuNjd9dD8LOzpguSgJOorYMAaZpH2jWE9XvazZ3RUWB4HkPhzi4CIw9HBT
UJKgAjHdhU3sHKY+BI4lwWIvNeTuIrCMfltYOR4VwCvbVGdK8rIyB+utz2rNQyt3VAaIN2fv7ifJ
kGJqgrqlyLHpWKOSxnAv67Q9dSPHRZaddQ8b5ntIpx5TW/DFM5GGT5lDMQrB3nW4qKupjNirhfm1
7oPg0nMRnDltM2znIPF8Sysv5rlmyba1J5Da6Jajn4WxePft5RA3lOamTWbHH2eQT+wWvF3dguTp
SIIagmq+7wv+sBUlBF6NBIeG5CMlOs0rzirrpk/JPhzCijLINPPFeomvIlfbljoMNgVjIaJVsYpw
1e2qMR0uZUKB0bTB7ARL1HQWTMSNWsVGd/GVwhx0rwwLeBpJ05dWkcY+CTjYSiIDe8Ck0zqJx6uC
xC1mwOw2wDi2EjBQGGIt+91xZzr6Ay/huQ2TRx7U4yTS/WDXu2kk+xen6VXFimz7fR2qahPjEApQ
zFkeW5R58sSqcxEYS1sbr60saQ6GySZonoGQM1MOq8oWwKFiiHnXcq7HGzuu0JYrqDW30AuqVRUm
5klyov8Zew4BWUbxeaZHCQs1hS7WAL/Zeo02+pPdhusgDrpdMnr2d74n3BnLtA+ly8QhYxHToCgW
kZlq7orCa9HtQdDPHJhzRm997g3rXs6w84Y8VyeBqG+FyuszBsMYR/6Uovcy5iOaXJwJvM19jKZ/
HXsWJzOvb9gJWQTAGSHn+djyvprN/JDhOvMzTu2souR8kd7+g+JEuq68+MEctQ4xZtSvSWL+0QVQ
u2v8Y4PN4ZrypnktzN70Y7KvrkjzlDeW7OQpjsjfNFSX7NHG5adQMy6WyDJEylkQrYqhy1gfsvgx
mKaS5TsVpzZqzauMeOyTXsEebKtwqw/WkwwN2FsAdX3cgOLKGeucj2tw9g5c8ifXGMe90TXrnkb5
qWdrgLCwHb95g6Zuy4SAVxx4BLDMxnygzEz/wLGolonRVdiRqmaPNzU/aVUSXLVR5n1zS9hgCCvJ
ClvxAKimZQgK6nVYFRorRaQ78UNLkQcah0Sn/l3MLgtUZjjAPDggW6det9kQh+S5Kr2Lnl1qIseK
b+LG5R0cw6EqjoVuTXIjZ7f56TlTxOWihLbE1Lb7IpnCT66LoUmwJv8gzEK7U7WV/hWofLocs1B9
aXIrvUV8j3vM1alouRUN+2kAtkluQUfDvzE3S3qDDzKdwVOGYmPVleRTNOun0Gyme6OI690IF+qh
me0Sn2AHF7Ht4mgfBGx8wkRPLl18Uj6tenUkwznIfM4744qtj3PENRhyPm/tNY5MyPRWVM4bk0tf
EbsX00Gru4uk+sX3SJBuNcTYTvBYkAX27QkOu7UK+ym67gItv4M5WO/rWLCrkSnh4X6FU4EWBOej
8ZZYRry6RJxSaE+NWjyHc0yhAkWl5/f5yGvq2DIkR8CsgDmkm33zatap2R1I+RuF8O4rB6dmZeVq
PWe5/VhMVvhZY2vjlpPny7QqYSCZlraRVbUE9I4sE/mseWsF7ukxbizKaO4Y3jHH31LRW+s2R2Ja
/mxN7lKqj2zUxLZyqt0IzR/BsYRAwgImJaFtRqSvDYNh0nnZ1zan+NCAdKcJof1F2l2w0iNFhZus
qnnubJ+y9j6i2bDGIlhsNElEPBpH8nXS9jEmyJ5Pt/tedxRr6mxoNmXkLJko5a0qKyqCAZivKorF
gbwhtQJnJiCWaOTnuF7pz2NGhE+fthcRVeyNYJH9qQcs0a3Iza09C/FzGokJER3op46NHqBINiaD
1x+JJ1CXiwD0gnq9RnS1KTY1lt9mZfc5wbZeka0j/twBJpBV8uio9FGCbe46XPErylf9lQqZKHDD
Gvdp13m+3llg93tRROxyQw5GjYRm4zTEXCBadRhMo7ypKGtd/jpwT1ExPIRRYVxaFlHZRCC0K30q
o71MMsGyO8hj3DgHILYZ0QTmdsJFTJIk2vadWZrdnWEb+a63p35LsTrTSBUqk53VZ97eHjpITVar
voBxcZ8L4peeaqNtHqmrEaMxYONNNokZlce8HwlIoUtwBCdqXWBpNk4TO57LanYUURhpsiOWlyDr
ggi8Yooe32+4vGEvLLqIxSIvgbrT2z8XGQ00o9JINyufRDx7TTbwYi71HoqUmnSmPhWBoe4Ed/VA
z+UnyxObFjPXXaR6ViaenWU7PYTS2bkVR/1Mzx4g65WHppyJ74yLiPqa8D64Z+Ntu1cwzyMksRwa
vjS8X3edbSpMwWClqDfLxH6YYrL6otEiAstWKcGjCLWaZcYxu/JHZPEhNTQNjkne2FeQ08nxMxF9
sjn6CG38tm8mXJTYhgUGgLsyzlqPll7gpHVDwl8oeTcoTehH3RDQzXJURdCoQCqvILxlHwmSlhbj
646ZQOCCR2LpQsJCOGu3umJmRLcxJNDSyA5eCehxcsjNg1Xk3qvEekYZ/zChJ17LOuk5IrBRFzQM
Vm0li+tsVhmqRfFM6SG9ohEpT0NslxduRabkrNFty2ezRD6rL02q2qCZAOlpQ7Pjrxrx7YqKtstO
TTEN6KH5PairU1B0+cpQhl9Eg7fLYRitBe153PNF/l2bcA24UHYP2MFS1oW55NjtOPeUY6BZ93P/
pU6NeVMHebfTkoaYSc/I2M3kXyTWA6AgieF8n/l2cPFTALfncPr5/kfxRnkHiBv1G/1HtA3OW+Wu
N5UoRgfkokoT02aop50HlOVEJT7dYXKkGlQ5bnTfSS1muiEPy3B0IlHEkH7QD30z0hFWmHA+EPnQ
wnHl2auFmKaruNNLv50s58YhUZJehTVc//q9/wNDun8/RQOV0H8EkW+cTv+37r6hmPz5yzR18eP/
/G/+679tTo73L1wJv/S3uHEMvrv/2Jxc/V/ghyAc2Q6YpIVF9F8QJPNfDlOWQJtAGARTBX/hPxAk
EwY+IgK0K96ivUdv+ic2p2X+ezkhoH9C7CwhoKA8d99o7DWZtJOrpeBBBiO/EdShHPYB4X4AQ7+w
Uoccu11MMUZq4cGYqm7eCThpa6XN6X3cqP6gx3SSwhq6rr3EsZGjZHzC/Ke6jYFj+1CXQXxywJnc
moMs7nrZyHJrOjBd/nxg/n8fuoCW7Z1RWIRdnL0OvlxA9f+MRBISsD/h+8KBv0C3mED+Ntw5FnEs
psAv5giEcdaySv6D4yIu00PX4RErtPjuFnnzPyNREgXvQRSyTAYjtps/Mty9mUhJB5H8HYwJAzMd
/7xeqee8pynkhHAKLWzwQkeaQcvFn1T5vfTabzKWN11FmG9kpurQ9JBEJ5vzzosndv3vgf+/WFKu
y7hoGz7Uc5UaH+vyPdrEDtgs0OeCcmK2+BohuWw6S9ePnewPsiA2NUnuR62BLqdxJKeyuSqL8pJw
pOEDPc0vT9TL73G5vstTXmRCLt5H5oSXak0PBobRINIDAsOKseFISNvSTqtPKhcRiWsQKvOVpRkz
eFbH1YHHykoTkNDTYTtkBRltOeivVUjPS3GQSaKNU3XZyqzpuGSZUuXmfz678wSlJdPov//s1mdz
//Jf/+NxtUk5MRwmcUwlf39X/3hc7X8x0ImbRWjs8qqXHeDfn5zJ1wh0G0k3Ds7F04pi959PjtWE
idrEFeXqLCvWn8z95xsGnb8J2xjfGn5A5oQzYXBZtW3atG2/axo5bWvLCDcxCoR/D5D/ltjGhPNq
gVmuwgxhc1wwdQOt1usBjSqHEgKit52memtFnl6KAiVKoNBbnv/iuf/m4/3oUsvm94UcLEm8QXeN
HDIseHzRGpABZGCvQ3r1H0jTz4Vn/CjWv0XaC4WOye/sSsBmMnLakYxScQ9hZgntEo5lA6iqjdSu
9zy1gyPfbD3LaL4MEDCf3/+lv3l1OKPN5am6yCfPX51hAgTOtKHbOZ3prJBrURUMrL+/7T95dUz5
DGA2BiRbLyHKL59no6LGCNKq21Ed145zUsXkdZjaqm7JuPzzH4RXmXEoWIbIZXx9KbYZUpvpEEKi
7vFjWAF1ssizPpjdf/PYHPZaVKIXizgy/NdXKSyS9ChutzvKAARJ2K17x+JX/Plv4YAM3RLNOybJ
xfP+8rF1LkSiTNntTsnWPiLLCoBONeMHVzk/QTIEeS+s5MwP6Njl8jG8GOxla8qhRL2wC82ivqAX
S5m20iVAs8w9hCzn686FjYHXIPzgyr97ilAsl03Bomz/lYXz4sp6orl5W7TtjgT2bq2VtqJjhVrq
/RHx9mPGpY0nmLWQm6VU/vr3ubNexlVukrQaGCWxlZV2SS/fgUw915/+/FKoS21k9+xwcCC+vlTg
iUlv1EhPwMjdw2x27kVeOvWpcsVHxvzf/SqWd7x/0rZhyJ29NeIlIxtthGKI6+y5m5oEbs1Mttps
an/8mmjdvrjU2U7Cwnxvt3nGpdrG2peUtY9oPj76QW8Hw+urnC0i8PA6pQhR3eUsVyuPMtdVXIbp
/s/fEJshgV+GMy6a7ddvKM6TKa/CkN/CCX4vInNYeZqIl9jNePP+pX77g/7rUuczESklbUADAgP5
RBXVDcW8c2Lz5/sX+e0weHGRs4nI6axKlRDldirJ5Q6bPGD5QSPBt+nbD+a85TW/3FAi8vnlUMdt
yufqnQvsMcEFlO9luSNtqN6FbS72sd7mW5LkvzMbZh+8qd8+PhyIzAtYaG1hvX5TUaiBgpEuLEY3
1rZA0YH7Qab745eEiw8Di2ADtXibzp5f1WuQ/ziG7tKofezGPvWVZ38Um/XmJVmGYPOGvVQybFmq
X/8UiENmHLR6tmthnK8dI2p/WFELW0bVzkfZj28e269r4UGnho3zzD17bKxWQclOMdup3hmfAwQV
K3ipAKLeH3dvjhes5hgfESWw8QR9bJ99rqWA8xYB6tzpxFGfNMeLL4sJ5OyQivwStlf3yQBVf6VZ
Q3VJHKX5KfWk+ExONdpkQ5MkbVnRfOV2WsSGY0yOrADNXQFy/gOswptRu9wnDx2fliXRA509j8Ds
YhGDb991Yed9RVMpkB6U1U4LbRdtQv/H+w+La3H6XAgOy/nzbIJBhN0XABuynWlojxO9vk2mu+Of
jlouIjndcSWbf4yzjUE6F4FIl3SwNMjqrZtXvR+Ivvvg0b0p0/OOlyVTt+Uvm4l3NvFnFUdXrdPS
XcNrelZA0qaNo1nkkhQ2+kHEoiBK1VDDzp/zEbdw5O0qAB73zOSI2dEU30kjNAGvVS4IMh7EqtLI
k8Yp2Mw+yuByO6iSTrI+9urm/QH69jswTYqoqINhpOh84K+/OWQ7c8kiku7SbJIrRNblvtYmuX3/
Km/2TpS7QH6TN4fbfzmZvb6KFnp6J6su3QU1/q9JJcYaVXq4nXonPtIHrC+DYfrpgta8e//Cb3IC
9eXKGM/40inhkYf3+srQPgtNOm2yc0kKQ4wyJtadmCfxXKp6itdD57r9ikrJeDMlCGk2FYzbdK0a
NHiXSnp8dqRseF9ToHVfw8iZEOBi70Ex/v59vv38OFuwv7M9nhJe2OUBvtjidYLC3xjGKVq9zNoM
WfJVRAVR320+rek4dR9c7nfvQzDvsdnTOW3Yy6h4cTno2KVX62AxUxJn1nkhWl8sR4+108bBzkmV
/fX/kXZeO5IbTZu+oSVAb07JKrLNdE+3NEbSCTFGQ+89r36f7MVip1jcIlr/gQR93wCTlczMyMiI
1wwYxgf1Ypafb890b8OxEUjFyNVNovzl0LHapksXD2kwIz59pu+PUI3O/rs9ytvRvriFNTYcBVYy
2be+zybulklFFbXN06BJWxQUc1lZXJPO8R9dN+sPONRoDwuyhZ9XXMMwQIOTOjVjqJ/Gsp/vKfc7
772mxe8RbzoadETw7d2WVKuiVEjXBpCOMzY/1PdWeOLcnvbOx9UQG0DxHl0CBDU2u71dl3kdciOB
4gjSJFKLGu3OIf0fjrJZQgX78AFmF83FxSrOGfe5q5aZdBAz9o4uJ9emVvImMrZV1Qea3djDAqIC
08OPNsCJP+MkauEi4MCSC0MUkB91s+imW0tm8imv5AEMlnD9s1NTpm9uViX/6ag/VQ7Vr3q2Evv0
/u9tIPYh6kYkX8K/4fdz1FeJpKA0jAvpgPx1sdrri55DI7o9ynVehJ4YBHZeS7zV+RyXo+DBqURp
siZBgkneg+E06Gc7Q3wmcx8PllYci+2xQScLviQFaILDZqh4yjsVWBWt4XFCcdj62CU6Rom99VlI
dqW2+v321K6K0ECdkWahrM35oDpmbSJRbCsjYCp60eiYZkEx0HxHPCHqTw1P+I+Ksk6o55o9Wsgy
wG8jKv260uIXltL4evunXH9lTg4HB9l+ytD/R7b+t5iI0jM8TnSPyAjz9ZNpC1KcPff4VZvFQTC4
jvaXQ22CE0QbUD/4aQYqabVv0Wq9MyCXBCjpRh9AJun/w/HEdfD71PRulLEvjQMMu1EEqWrtZ5Jl
M8BtE3wsSlsHR/eqWkcQUkVuhzGFwdfcBAisedrekas40HCjvGsyGQB0AnQIH+FlVJ6ksgXZbCG3
HIa9/XeOlsav22u5t634xMC+uE5t80pMMNYyqcGsFf3lRm1e22movlg0E70hDLXHiVU+N1aRIw2q
Zw9O1IRnRHERzqnH+9s/ZG9T0XGE9f9Wn9p6UcRA/nGiaOMAWjd1PI4dKE4BUzVBpP6HoVC0QpBG
dMi3UneolLZKVMHIaFuINuuSoPoAAdLLVbClt4fa27+aQVlcFbJRFBAv91MvsHVDbkVBI8fYK8bz
dEYhN8Q+IcFaN87Tg/10fa1RcuUR9SayqHAjXI6Xod/jNIkWBdkKKgenR+WXbJXlQVXqOvYxCjkD
VWaVqW2FGpo5rfsO18JArsLxa50jlj5EmgLdDnu3mXfZqW7To5Lv7tTYoSQHIDupYl5OLaLWSKpZ
RkGuyfWfazVMr7GiTQcBYCcdAo9DM9Gi6EY2u+31SZI9A4JK8TDP9eI1W7PlR6ToHSKUWvisTo31
0C1WfNZLtaY+lpbeWFrzC/qGBYA52DS3988bCOjymuHnkNapnE9Kqdv8E40ZAgiCtwHFyOojKsMa
elyrxA3aNZ6TZtofCAcZrWssWvNvleJ2IBeLfoe6UfpUQyO5BxwcH919e0tBS5SnOogQUW+9XIoC
OpWUSE2ECZcjSGElorvmiI7PweTFY+dq8m+yHKLzynVzOc4yaTAa+jgKBvbD90qtnXMObefRAUT3
WANZvYfiH+NE0UlQzuv6dQVac5QpXvVduXg1HvuAGoQyC/WWy1/BXnCG0JIkH2vb9a9yagH+QZw7
gYTtvGbobUrATnbq1zR9XhOrBHvtVH/d/hQ7X5ySA0KDFEaEHMXmS0CNhHRA29UHtJa9SrYMYwsR
8IPNL/6WzfemgUdotQgdmN9sbj9x7GKznCQfAvsXCUH7pyQGRtwYSKXKzsGDc28wjhdgEl6eKERt
zrOW1Nqajb3kY94w+DxJwX2OwtE5L+1Hon72x/s/IV0PECoWdI4rwbnYgb2JKS2T05z1hHbI5MGn
yJ7+wyh0Tg1dfEPKBJebZSgnEqehlXwLwxcXkXVywXA+KtfsBGC42zx/8U/ifGyhADQ54IY0jDK2
RvoSLTYc6E6cfRm5y6FqpscWM5ODqYmfvt0dvw+6OQdRvrTQ+Xi9pP2qP/X11D9C9UEcu6v075Y2
hXcdxuZBWIeW/+6PCjoEVTRUKKmyb7t9WSlRz0kiyXci1AHlkai/4mwU3B5lJwNhM4JF49Oygpr4
899yvyQzlclo4RorhZl7c7si8FJh9llhT+bdHmrnOHOPUcG1eHSL2H45FPxuBWPFFteCeLQ/21Oz
PrZ1Px2kVG9Qzc2KkVYiVY2mi1Aq3cwIGxK5XWGS+marzf5sVnFxVsK0cstkln9oylQioSwnP83U
zlcYN2P0A1KI8qzidxNYJoyVhTv3pRs02G3KarWKCzRb8pDXqJ/i0sCiYBimA0e6K3Eu4i1QE1gK
Qnybl9zm48g8akIrTBzfyPL6GS2kDgdjBYotvFS8m4u7FIP2xaWauUCOW/XRdeQ4+ZGhQ/EHZl3h
S7xYGGv0iowCe86Sw+fQK630likaopfbK7mzaUTqLKpRlPvx67tcySZzBlNSBtuXxhIxvdpJ3GWS
8rPVouz7Pxpq23aUJ9Q+8AGxfbtL5o9cE909/LfpqZnX8GANDma1bWKAGQ9Dq4KDF2d296nMWvnO
onfyoYmHI6O13aG4X3FbBK+AHsvlBxzQT0gdusP+ILctlqR1Gg9eprXOH6FdmOfbn3Dn3KHJQ0+a
hiqX6bbqI1HxGWcUR/we+rYnxcITBuvhg4XaH8UiCxd3NoX1yynlDL+kLXuCyv3gOiVOwnVcFgcx
ZC8vYTL/b5jN1suQnZHnHM6KhtDAl2ZuaHuHkv5BqeVfML+Ub1pogD2GOOLJg1lgnmJ22fsjs22T
AxoicALfE5f8bzFzQkYo1IFU+1JbSC6a+YuLJ5ZxMNXdD2qRK9A/0Nkmmw+6rk6mJCgK+DZyOAH/
C4dsRNPv/sPmIDdwwErb1N8395u9pEs4FqXtUyT/Fc8QqxTYOActkN3tzkNbdEB4qOmb+v5AEYf3
Jts9aQb9OY6l/Msk2UbQ1eFRye1oqM18qha3scjkEMOPKR4VMNpBr0+rh9/TkZDj3lBAwsTlydOJ
s3W5DVTYMAL0Y/s4qFd3Sw8nEAuS5ORMqMi8f5XoTpAHIBTIM23zATuabtQ2OcIV8sVkcBXWVvZ4
pOC1k2BBf0CxFI40/SpzE5VCjEGyckxZpmk0HpolSR5y0Gp3OrafbqLa7eNYxvXX21PbHZQMH1iT
0IG0NodpxKq8HDPT8tNxqs+iA3Z2kMB5rPp+/UjZuKfVoCUHoV78pdscwUGBk7nyoGPcy6WDgozX
NcI6Pgod5nMxTZqPXg6ii/lgPVmxlr8/YkCkF+V9qvuIfoqz/lvEGJEuqeWes9xXbYnNDlZpRjU1
ByF451PSyET4GPQg4ILtWdYRHF3kkVEUSHJnlLVQj+VNAdWyKT1Iw83nxsE24vb67dUO6NdQeUYs
XZh0bPZmWhV1O/KlAZHrGI1B0epe1QiCGCTK0v57yImReq2VLxH2S36diI7ahGH2Y5lFaOOStxz8
op1zCZgMtxJQmeTO28CpyYO+LKhU+9BpklMhKJqyHDY+Pgz/ZV2xOACZDOoPxox6ua46IM02g1/o
1wiVvY6TEbt6NNoHKe3OTUDdjtycdgfirQJ/+vvuwTZzkjsCkN9b7NFBTotTMnTx++8bfBMoM5HQ
UZLcNmGjYe3SMGWUGuV7LECGb2s7lsHt3bI3FWw/UHSgqK/T8bqcSmah6JsXiuUnXbqeMWyEsG/o
74ZaicVQAY6BRBFv6M0Hs51VBZg/Wb7mIC7goD7oTnY8HCzL3j4DjYJsq3APoW99ORdNkfLWjDvL
77rFvpsQgHoIpbh41RxkLm5/tr2heAMCDhLdO4745VArRlgavmuW31ol4hGRmZwlXiF+Gcv6wQrt
DSX4eTj6APhgI1wOlcXKaK0zqlIgFurTmvfFXa1YxSmSpsNkTtyQmzBMG4lsjq4nOJttoRgVdnDW
wDx8pcW1AkEoV62kM0XqvywJFr8UWZ9Lxx48aMzEjE79B8PV7+//sjxlaKCBbxAd58vphug2oAPu
oJpGtPIrw6aql+nluW2c6WARRWp6NVuyY0oXhGhYDZdDGZi9ZIW8mH5Xq9IjytnqqY7U2KtCRXky
ErVEbqhszm0fj6920x15gu8dPe5XSGk8v0nRN3E6QvBO4uiZPh51umvpZe+NxMqD4HvdWhEESmKv
uFYRdFY3CXolOSUydo3pY/arIyqShKXb0Q34KSGF/oi4jn6qu9BEtTGtPg+TPvqIDnYveipsdm6v
7dWM+SkETaAyoJdo3ok//+3WXRtFnbMZeafelotH3UzyB3OUv94eRL06MFTX4OBSp+T5zm2zWdap
nlHEBNfu62Y1LIh9DkrjTm0B/FIeh9m3S2X5GWoZ2VQjSyie1BbU/MVZa8u1NMRkXWymYWX2U1XM
AeotzhiMGPz9qibULF1ntrhV27Ae0cDKGwjIC7KAf86tKn+2Otp25xE5J/T6DQWJMAmUykGYE8Hy
920Lk5KWgLji6ZVxQ2xOSLQ4U2034xhYmHA8dbwWvLK0EyyIp1W+q0fSCjlVpX9vf9btV30blSKR
A/5EaL9vgmuNHXehKpAhzLbpUMPMo5PZj1g9tt2RKYf4qzYTJApxGVHVf7s2LrcJjIvQQLJjBAtS
OP6oq/h5rrqFIpsqvcS1LvtZpNvf+tXODmgL209LVZScCTYh6GJizxb958RSbKjlOoIP0Jdf1GV/
rnJdn4o2au4y047u5hU36Pd92LcxqTyTIoqBrc35jBExadWR5dRzJG5WlGMQHKhsD3jdcpBRbLNs
KnC6bAFqJLgS4LdOHIad4pVcIoIQco36ucLUBtQZT9QFelcyS+fgc24DrBiPUj5bVRcwF1l87t/O
u4qXSjGOA6ILpdYF1ayu92OE3oQ7JG/KDBPaD4T6+5l7+5EWO2IGt7/tNuC8/QAegirRhpCwrXA2
TprboZk3Aa5IqOobXHBuIc/o9twe53rfCGYgDQSyD9HB3hwOe1B4aaiQWhw7Qea5LtXxx2yOgnJQ
lcm9rQzaqQBHGtwednsmxfTYriCYKRZQ1lAvv68uFNNMWjJBNub/5Ladem3dfFoV64ijtPMdKRdB
uKJERnVsu5BabU9SoyxIIZFS3xeoV7pLJC13754ORGBRduX65+myuRDXCLHUemyrgFrP9HXSQume
3BuxoRL+7cGKXc8IWpkjWmq84GXQbZefbsU+2gmXtAxiCa0n3eoUl2JMfro9o+sDB2YPzj4vDvKL
Kz6NXC1yQhEB/TlkE0+OghALzTW0FZDJ6aSwffd2ZzjRzWKp2PPb7T6nbZ2VvPQCqRodJE3kyM+z
+QgKvDMpHq6wMB28J8GXb5dJyVDbwus3GMzsq4nnqpdm+l3XF4hHS+p48Al3FopFhhiuCmgZhK7L
heqT3jLIzKqgneX1VeurxZ8c+b2wWvHAEpxWWH4wxgRT9yJS6Ri5j0qjVEFT5/qHKVfmL1olNwfr
c31eBQ2YcpvCBWMQgy9HyZcSY/Jeh2qwyqEPA4oyvTIizVZo3fv3N8RFoG6EX+pT21QrlY0myyQc
hsa6HVwZ/B99+mH1b+/vvcVhdwNgUXkQo451OSGJQraRzzk0jWlSPLVeewgHSPDdHmVvwwneM91Z
wJiAlC5HceaKKFA7ZYADnf1XvAiTysUxz5kzZl5rNeFBgrU3qzdeGrcG9fmtLWM+KEXWqGsZYNjt
+LYlxV4RS//hsLIRwHawpykjvqWxv12O81BPagkjOUAJTj6XHeqCMvJX799yNIQgTIAd4DJ2Niuk
6XKEzIiGwNA0Fnc8MoozBuoZgNPeORjqqhXAIeLhaFF2EZoJhPLLdUK1JCmklFuCCm3v2qkNSFn7
Sq/2exvnv4ocl9Oh/BM9p8c6aQ/awjtrJq4OELsMLgiZl2NPbYhbicPdgcjt4qUK4lKxVR5NcecA
89fDDgHdCbFwa1ChEhY7LEkYpUIjru0JsGmXvyZ2exT2rlMniv+GYJeS4AO73lztztqYEmSIKgCG
Hvv4GWDr1GlYsORd+qytkepV4DvugH1GmG4fmg3ufU56+nQ7IGlC0RZ//tvmhNJr1c2QVIFV4aLY
Sqrh0wztD3bMzsGmA8EVDBYXL5btfUWiUcjGCEsp7o3uJV0lQN7Jqje8ZDINjclMHg9GvE7UbFqS
sIhMQfviGXU5r0wpSmkkDgd5tzSPvA95/UWV/tQq6YpFAGxhF4BB0x5E492j4RC8CPuGIJ5stqcx
Rx2adDEhbF5pTg2J9Dlqy+zBblX9x4yfsIt+o/aCSXD7oJIpfhlA+Rz8iJ25G6DkuA5IFuk/itX4
bU0TvZiUQXYKtKkd6SGd0/xJl6l5d0YPfzRVxycQAe/FGBATwOiJ2wEHFML3JiZAeO/bqSYDakGO
3S0Z7nqWFPUHmePOdsXVjdSbgE2ScAWaIFrbSKQVgdxgtrBi5XuSqCycb99D4p75/V0q5sIiYo3E
hmUdr15qVjmU+VQEYdMnH6u1Vj/CVy1Pc9fHp7CGc5k2seRWzRCdbo+8E3eQI+FtIRyAmOhm6fpi
UFOEAQvsc9UGMe5YdzNtqXzUt6aDN9sV1u9tlrwsOP3wTUiGLrcJ/y/goakuAsk0fyh1+cGQ+qc+
cU5p3r6o/XhnTkh4wg+6b5bmlEnpudGiO6wevt6e886aUpYmZ6YQSUFwW/5WEQArey6tYBhaIiC2
AsgJZuvBztn5snCAee2LlxTw502czQy7rJVozQNpMtu7cCKSltP4VZKK5WANd4IdH5RXh8A5UwTf
fNd+yaUyKwExzzhvuJ012CdQLHhaz2jtv7slzioKIh2blQSDPGaTpGvhrAx9bWVB0tbySRjM/a2P
0/p8e412Qop4RAlxJCGSsc0yCwuZXU3JssBwsvmfeFa787IiZVxhbv6QN6OCo3SkHHFBrzTrxOSY
mQ10gqNIwnG5RePVScsY3kYAJLVCWHvI8qCAsXNn5WYfpGmEZUWxqK+rUignOAm0nKU296dOp1dr
2LkX1asW4IliHWQhV703fpkQrANlzctbtDouf9ki5VzaMflVpVWjm0qhhTIp0v5Adz7YevqMGVPi
qzK6oXHxIS2n56KxEUM35p+3F2bn8ID5oE5IgknivMVcpW2pj0YDP00ye+Vh6JzGX5ZhPAiIu6MA
vKW1xx7gOr2cLaXGeTBKKQ30ZupARJvtQ9gbP25PZeeEQmgUSw0aWojFXA7SlTki1YuZBiFou9Mc
xysmDHCkBmc4GGnnhNLSYSPTpeTwbEHX6Fmq9pouaWDOa4bFHyGusyJWj+R//bpG2dF78Ko2z3aB
LqUAwRCIQma5nduU5WMC681ek+jB0OaycotISv6c+gg/OWfGIGdO2lOX26gmL0v82C5V6q1mUhzs
3L2lRDVH8IlxiKdYdvlLRLI0Y6OdBoqM8TL2kmiIAq48gOzvrSWVefyjaXs4YHUuR7GtOMrjSk5h
3laRjyRsc3JA1JwWvZQPQtP1hN4KuFQOnLcS5CYAykusT1ZYFAEcLOleD+fv3aTL9wd7UzyfLlMC
RsFRVlzMNLe3EyqbUHOwYS0CfGbMxZuWOmledXK55QzPLOw87Gr68JxhHIug+1h3jcuVqn4UiHow
suG0fqf8m49eB3JcpSZEQ+wUY5P4KndZNxM8qvq7UVkRCs9QisH6F2H/iPL3sJwc0lXTK4Db/5x7
Lfk0Fe18v1TFch5ltf2YpVOruZKidbpPU6MsgslaUBLVknys7iQi4Be5x88i6Iyl9RjYOS2hov3T
aABOUCTQMFAzG/mbsMb9V1p0oTTZY+iD8KUjf48baVHOfT6Ed7pkrOh01lWxumNmgd5U9QgZ7bK1
koOAs5NH8715ehEKBBR3W2hd5CZNexUN+yyt169j65h/N6khebYita91EStPCrpgPhBF9cEq5fCk
2Nl7G7JksvwG6oZA90imt28InqC5iicjV465Rv6sjtiS1Ebn9rp19FzZ28RiY9HQYkB1q3owTNkg
d6joByryyOdqCbMTb/AjZ/ndUcgu0Z4SJDB18yhyas0oG6fNgzgLtTujmMbnHGrdwdnfG4V8Elqt
UGSiSX959vUo45OuWAPkdfVJxr0hCMNCOsherwMMwjG/DbKZSqwuSZwtDJIlKW3O1M6CGkl6j975
EclpdygekkIklif69vIrI+Gz1GLWM0ay8JhrQj8EsOoOeAsdzOr6YmJWoHXearo0KTZhcwWts8hm
zgK1dfnQ1b0Kn7YqZC8fsI9x83I+Ir1cJ3aMyJ1OQUc8qbbpYxq2idOmjGg0nfZkUfX3jGWyTtjk
4WuAOAsGtNr7a1UMSv1V8J6Au2zTOkwDqWU6cR6YYzI9jJWW0I9Nai7h5ahhs7MZIZiw4XnP0SHe
smnseRpXtPqzYEmK6SkvVPNb1ljS+6uwdKFFE4y2KYVLbXMJWV0BPhBJ+GAx1OlZ7arubwz0ioNb
aGexOFFkEbwtoE5u4UhdUZD/QyUJ0iqPvLhulPsmkZXZg1atPE1jYp7GFk/e23ff7qgGlzmPJoD9
29wfVuRgYk6bBRHsNL/RtcZT+jl9NsNM9qtIT7+Yq2MEtwfdWzfmSAMIOzjKmptyJmKtqihMZUFf
K+Nd4vSoQFvJewXKiPAIT9P+Jd8UTI9NFOFT6kpX9VkwrU30Ya7DvHArDLEOIqI4tpvk4WIYMdnf
CjJLH5v6jPheYOAnfG+S51ru3Bc/0JXBVAi19CBPHYgOSxHbD1of6u8uCOEJy1EDBEnTAwjY5fhd
qeJGhFNTgJGksFpbZG/WsXecRxzSxk5v76WiiL7cXsGdJxJdRGqnVIRQEyOhvxwVc9UirZsGLQtj
RGebi8Z5TuoW17yw035NKPL/GFvZeiStwulQTue7GKPSAIXc8kkusvBgR+2EcZqAgGNMWycb3yL/
C2Innhl1ii2kgtGGlObnclHkUxNr8cE53dm8aBIKZRM2LxDdTTQo7HDBmYFHGVkFRlRxk53LdDjK
kfYmZIn6lE5CKgCEl99XT+RWRh2d91IWw+he19ov5dR+0ozpqBO4OyHRsCX/5fGyfZpZFWYBjcFQ
ceP8E+FNj9ZxfET42okziD8LN3LuQLBam8M4YPopRHkxA7DDBNh4M+Nyu0Qf9HiRvDgyzXsgn0cv
s72ZUSUm46IMTyd6k6ykYVENDp8NcYEQ8whbnf6Yx6r5fPss7NzrtAO5ZN+KpGikXy4V0mahrhY8
OC0jmT5mUdS+lGmIvsmAjYzXh5pxEHH2puVgME83Dd40aMLNgPho9RggUThRKjswJL3zhYT8+fa0
9rJ0XpKIm/HpQONuqw+5JBejno1p4OTj9CBjJnc/YQqKH+KQvUQRlG0SmfweRHnyretWw49ihO29
279i5xzwadFYQyGLMshWaK1LO9DOa0ScsVf9iyOlGL7JCFe04XhEp9j5rBw2g4YNk8azYHPkhmmY
ZrtYEhxc5PKbk+jsThztTrcntDcK2RjNM84DakCbuy9VJzDcS4ZYjKT8gzezdNYalApuD7L31YB6
CFoSFwOlys0OQX0xyso4CeYskjzKeqNXKubiFqrWH8xndyjyPRNFayG5vbl+inUqzba24kCJpb+b
aA5PyaS+SFIa/oedAMKDdzofTVRaLufE7Sf8ixGmqSwz8qqlk8/anGAPE76bF0LmAHXnrfRGP/xK
j0VHcQVhBRUNHL2h/tcCYdWlyD7fXqSdxAHxKcqtFn13AV+9nFDaGmOhAvkL6AMiGwF7Ikx8C2vZ
7syazucJ5evFCwHArO6UQ/LgMS4ZBxyiq+DF24fKh+jsCE7s9m0qIKR91HG+ENGsPiZjiq8T4F38
5VGgK4oyPKjUX21/MR5ge1FaFRysTUh2eqVF8qpMg9GyCt+Rp8G1seY62P87o9APYCj6ZKLKvNn/
uomqLg/uJFCc6UcjDeNJVv6vFP//Vzf4jeF3kfmRplLz411AnRH00Wbry3NLCTnB0VOiloCbEX6v
WB4id5fHnfaHnTjZszml4UnVWwnzc2VI3KJViydLRWYw6roM809lHPy1izo3b1B9bbVpPs+ACf3c
kKRTm+CmFGNGIHmW1iwv0pKYB4nc1fEVc8AZjRYN7zX6UpebsEBZslV7vpQe9113appSJ0u2zTxx
ZxLa0+0tr4pPcvnJoCpzoGiJWzSNt6wWHdPNNJImlFlUFY2HaGnSsx1SIn2QqZ2ED50lQLd5O0Mt
COfmZ7su0TPmsRXKNUslYSar2A+QtsufsalJQbWoc+F2kVE9JaU1PseZHp2HIUyeqnWyQLUOpTsi
MO2V2qrf931qB+Uot3fFpGv3TSh9A1V9xKe/3ntMEWkH6JRQr4jyl180UWRsFhNCelHlxvOSdamb
6XVycI7eWEfbL4kuNlgQC0IGnMnLYcxUi5Q8HeIgVBMHH1PVl2v1j7jpAb47X/CIe9St8AUlvtzV
C93nVXzvIPvvhmXrxeXyMpfjp3CkszHJk+y2U+s3+aBh3pl4lTYflD6uv4moSAluCgkmwMPNSYH9
7eAXC4tVL0cMO8tKL3DkGQbpYH9dRzPGEQ8AACSwO7cpS5QhmYGAge0X4ar9mVhp+b2i7F/Qq8+L
P1aquAcD7k1M0DpoboIG45/LVcg6a24HrgY/dEYJU2reXdiK5u9N+MDNCbSD4NaJ7vFmSxlOAiuR
ZgcUh3bCJLJPTkJp77/MBawICbqoBmw54aZW9WtdMBe8UuKnSG4mHBGz5OD5dB1wSLLAE4tnIxn3
lpgY22o1ZhPMkL7BDtJsYne0q39LACoH09nZCyKbA6CHyBnlys0B6bWor+LONv0yipbHqcl5gmsW
b4/RmD432EH9p/G4awT+EAT45mZLdKMvGrIsv4Dd8880ILRpFohA9QhvnqdKMQ4i987WE0Q8AKnc
23DQN2dqzcpeQdfL9G21Vx/D2MAEtFFm/3bE3l0uUiFwopDXkA6/3OCQ9x3ky8SsNNBDMZiUu05b
ZjSCzCNC/d6CcRcROAXSDbjS5VDaYiM9qK1QXKj+Pqxro30cZ/od6wejTeuDbXj99YR8IDJAdNYJ
oltkVp8YVaWFiea3Kta1cduyUDi/HaR4119PtOFoqVIM5bJ7uw5/qw1VqbHODKP6duN8X81M8Qzq
tH4L5eSgjrc3H6G9RnbMoxCU/OXH65sRF65JVX1sgHOA8sZwKqI8fHcgYj6AX+lJs0xcb5ej4OYo
T1EkfP8WLEuTbFA+S50yfHrvngMGRHsG1BrFUHigl6M4SFDGVTipfr0gf4gWTeKntSH/2alGeDDU
zmfj7hQkW/AHirLl9q46YsiVPavk3c19N+rG44Bx+MFdvTsIiwPIXyEn2O61uQllJIoZxMzLhWq/
ZT8kk3TUZbouyYmsgx1N6iFgFduqajnmaLwWheKvdtl+auM+R2hFRlbyVdJJ7F+UcOo6N8PdHp5a
WNayW8Otju6rFXdsFxlNQbMyjfEoMF5PnyzoDR4IoFPwDy6XU46KfkrgVvh6ZGb/5oAu6f/LzUGn
+Dp6UDaXqWQL+itt/01RxCmWosuNUuYj01+z7QWZ+Sj/MMZN7RlF3h6c7N3hoHPSmRZa5lslbahZ
MF2KSPY5MOt9Weuqn5hoM0VjEbuzXBzpsl59RMHBIQEgt+H+BK9/+RHHMNFbvdQNXx9NxwXSX57l
VT9SM7yaFaMAE+VW5mkG23ATRWp5RYBusA2/W5Kf+thbXtstOvIB/Q9JMoqDt+fenChS8BTAtJKy
yybgz9indU2Lo+tc6znGyGF9jvDCOoj0e3MCd0bSCXSaAoX4Fb/F4AamYlJLuu47sRlhwksXQB/X
6b6rLWCjenwkw3klPv9GvMXQjrP4Jiqx2YnJQNtmQC/VTxvcfd16HfsQ/5Aub7210YED6Hpdx5Sm
VfTduzVXDbdpo+kLZhxGekJ6rqo9bVTVwbPjqVfwiFYkjYujqXp3mHpA2flUL0dNLhG6L94TtA54
uIBlhxBCc35zSoeUTCpVGt3Hhnj+WgK6OC+lZJ60Giobukn2hxnYgHs70l/HrLdR8QihAiLIpJsL
ZZjtVbYi3ifRGufP1TI6jw5iH492bo93cYN9hJuZ1XQyohpLMkHC8ykEVs86FsnfR80c3huq+T1c
nwLjC4FJ3oLfI3QeRj2FqO+Usf68oCLkyvnSvfcaZRQEQxE5oa4qvEsutyTlsh57mR51jF5fPuhT
bVLFstT3Hy8gFtwHCrhsiyruZhRNTRD/yHQfb7nVM0YUsAedHXZ7Cff2DSoKgBQV8kO0ki9HUfFQ
t7TJ1nyMHarQK+wcJ1QHopTbmkt7x5NIv6ei9+7Wryh9QzCDFGNBk9oSzOfMWpRcI3+TaCS6gBEg
7PZOe/AJdyZnq/SwifBEQwLv5eSmUh/kZpBxbRbK3piu1tUZsTXlFE7c525CUHRBJvRfbn9TEWY3
ZxH1A3YIqCQy6q3wn7nkOnqbCwmDMkfusMz5p3TCy1qpF5uSVjicKzuUX0N7+XV74Kt8laIMuaNo
AvEPqpyX820UC91yYg9Z8dCd+7EYnjO06e+XwVQOTtpbgWI7SbQBxAuGmIN6xeVYWTsk9TAsil8m
MjzrNq5zDwW2jlnPtZSdQkpuP2I9NU6WVdpnmtTD2UwtLJn1terPSMq1D1wZlpf2FH26VFceW0rp
D3kU4/1i9cj9SnTNnKFKHhtOiRsvauENiVJ3B5XpnXuMxisoXQIHHfwt7cxBoUtmfRTfMVrzTpqz
1AtpnBwctN1RkBFRGUGQSTbfqyt0mSpKr/iS2X5su9B66cNUOdh54i/ZLApXpAj/jMBdsEkAqo6C
5iwPip9IK1E3Gb87daEiOTbeLx1v9dvbbXdK5IQWXUGqAVtweJloMQ7rteJjTJ24cq9Z99mKQdXt
Ud5s4raTosTOjUwspJ6/mVSJN1Cbz7Xsy6VRGh4M6fZvjMUoC1INsb9jmx5/qWI1TbxZQ8uNeuI8
dX4+Uqh0o3SQoUbaSver0eawxg5+kP7VrG79NoXtmLmznSX6GUpEm3hSqxu514KzxhLaIQdwc31Y
awS3HfObUdSOc9K1BV0z/gX5ttKUMSEJD7XSTVK9/KeYQvunQ2fvX4U38KdRt6fPcy8lOrAdTf8b
64ZsdmF5G1/1qINCAA2mV1wZ1h7oVtUGwpbrkTx7BVK3f9jZKNselia0R+B3Vn/myZT9HbXNHHma
XqijN8rV2npKbc+lIM3kvcsPX4zz/7Iry4rtrlT8McxT0zUjQMKuXNnl94OludpuYGcJsBSduGxh
V1/GAMfO6xXwk+zzNLPO6pzX7iwlNQZR85GK0zUjgpcktVJQ+0JtGPuNy7FkY2izbm1WP+Yx1Hi8
+9Z7nu0ld29RJO39jBO4hFpgnA6nfIjML5iP1N/Vaioeh6QMB2/JJ6qkelZWP979FYTIEw0YpI7Y
qJv9Oc9NnVZQl8BrNqrnQIo80UBUXLVujgrw1wGeu1oYgYCxIchvFbOIfZHTGvHqt6EynVHL1X1J
ticwg+PRB7++OxlKPOC5yQQgeZMGD3Iv9XZlLEhvhrw7lSasX5UVf3Ly30h6QbwLG55o0dCxuv05
r6MKlQmU42gWojsBYOtyoY3eyONQnxd/mZz1IavCX44xyQeZAbvmeu9yaYmcVVAzYBxfDlOvZd/O
itP5YTVlzl3j9It0LnQsa89auMz/6EYDfliuIq1yzd4xv4yJncp8h8kEfdt0YXiKqzlXTqNRpKqL
8K2ku0mvNYmrKJMSn2enNtQzl/+sn2Njbj7NzlrF3hQmcwpGGV2GO6wDqVk1hTM3fpR38NENdIjP
ZR4u2t06xXXmzR3lVpeAjyIKngFp5CUhha/nuigwQlnW3Eq9wlCjv5pltCWvtsfYPjllbX8Ahhbp
d2bUgCa12spx62xSP8nD0OA4PxUSWUiYRuN5NNsiO4dRkbyaoIgLOi6R3Xtvwu6ncJAjMel2yjwh
vyr6nEqYnzRlMWtXDdXir2Tpwz/B6uev4/9m70yW40aydP0qabluqDEPZp21ABARnAeRGsgNjCIp
zIADcDiGN+rnuC92PyilSpGqTrV295rVosxSRQYjAnC4n/Off/BT96lLRu0GVppeYnomjBuvM4wP
o0Uydzj3fjUS59TSY3dD67gQg83p3K4ME8awMweXzUgQdxiUXuFEy9J6837IugozY09b27MapyDm
qmuLmEXlGtnKWF7SkHXCD/IL+q9a36/KkFdg1wOajzXT33XKr/KoFJYqsb1Y6zpcc6dOwtzCauPQ
uSKrUXGZSREzDzTe2lOfW7upMgdxVGf9+J58ceuBYajEoGNjfee9qwgK17Iq9FOemndJLkhczlZz
3XV2MGWbMKy1DrIVDSHMeunGhT/Xfmg7qf056BPXwQDHWeCW2VlqkRK2GJdqYosNy3zS35PFYvd7
apA02LFU+uuq1VSLp75BfJKxmhJcxM0CGXpLoR0NHRPIEFNHLWGXX5e7cig7Lpqv8Zxmo7aQpiUG
+jEVCJ7hPGecFCTW+Ognjv1JG12JOUbt5Scrr/6k0m7hzvQ+Rdu0lsMZCMlq7cWgrFulgmqkBtMz
yVOfTkHkmrPpErQ1Zp8bq7XPTGfKr5gd4uSgVX5+VVGOvvXTrqIuDLxGxbLzQe31whCP/TqRYzR6
1cRX04akjdjsJqzFR0udtFnpfCqhBTDcAvzjm9XBau/SIl0+i750bsxJuR7W6qbBFEq6yxRPHpV+
RGgqqCMROBmbVOuP6xE8m6GOEpnqV8rV0Km7jOw5O6Y037VI2o9r359hvhS5+Gy2TnKP20931/go
DMOBruh6APC2IpPA6x5Cv9GfD+6lp9KzLhfJ7SQ67TMN01BGnRqHJsJ41XueEA7cFcVoGoc+qOxl
byqrrk8r1+ZiT3nRP6JOchqC6jI/25tjVuZh76viooFhW0SevfgPouvUcw7Ccs3FSZALsIbmSMf7
9LkNstGLEJlrTTiRnvmA9/x4uyyTLg4thsn8v16gZGzVhtVGI07OSbiKsrgFPsyrSGe+ZYQNwvpP
QwDWsVvIqXTicUlYIGXlJB95WQ6va5zcsEynIotyp/N2EP9cSnJH895KbcE1zilKP7SMQV5VlsCg
i2RNj1U5ZJt5ex5wC4bGy0RoQUc9DSYz6Y4T7MjVnicquCRB3SclbF6YjdtG26fh4JoMFXPM77wQ
aGy6pRRa+5A7OBXUT4Z16rfu8taqCz2aCgth7qQv9km3BgZr1sj86WQwJ4GylRZIRhirpnXIF5wI
i/Pc4VRz3Pw6ceXcxGVTOQSqKN2+SbKkvnazbnC5ha1BlpcrjSMH0P+qDVyUPx6DEsorrGu63WCT
NaAFsoEAN+ZnKyaot51tGuve9YTTnTTEzXUwdTR0If3EVhrlqszOtvgW1oY9ufO+5WlT+3WWbXNQ
YyEawKzGb45K0StoI3kN53Nuh48VKP4QZUwVD36S2my4osHPvR4m58wfeyTZldkZFzosJzea6mI8
N7oBT6+a4MMDUZbsog2JevkJmcipJGgkm4yD42559B1Kkdu+LKrHzNSm9ODk/pzupSqa/FBhXkUf
RF1rHXJnCqhRRcbWVKS5uOcNZmDLjPIE+Wlg3JCAUTKR7jUqgZ5KrIG5qi1lhB+7+WGtyQs99KPy
9CMCXs0sdLiLJTcmR2MzB/XshNaY+G2ItlF+rP1cx6qg0BHHNJ69fiSimpSztZbmtW+W1bE1MvAP
86lr59CyUODvCi/Nh6OEzViPzXT0NBzVWu8mxQHcDQPOrPOeh8478Tyh6XiE2xUJ80VTPVf52GPU
hUvQHRPv/rTFvzWBa2X0wJjCow5fVrFcJcGqKeJgmpo9vE+cOfSKAul0odlNFw14Uh9Xc+KELd3A
Yew8PVpTeYbsaLhS3H3OImq5IjQJ/Br2jhCKS4DjA7lf6ZZRyVB4vLLzOS1C2F7p3eBo9Rg5vYIA
z0iqONFHRzy1QGw0cM7oFGFh61TY1MGaiKuioQpOlqUzwlS4bR4vi6edjTX2noAqTnZn2dI9X5du
yg9slNYcC83kPMuMQgu9oCAkcaztjv2yK+YrZyyGu7pNqjayWi9f2EudErHUZIgkXuFplGE7TY6K
eWCqYJfWSj6sjB8OWEov/smU5eVR13N0xIVHkfpQOqW77vJySo3jrNGye09XtojFpIwxYjCVH7Vu
Me7knLf7IRdor2yr7IyoWUR9xrUs6MPydmijfNVSEZl41V2sFXLTT/YyA7COpXRvRe9Yz1ngonB1
h2rSd5X08YRv+LJjWBgc16Hu92wPsnWHy7Lvu2fZcdAdMBOEsWUNyUJzx7Y7PKfT6HMq6eCyTaIv
Hwxrrp/VaphUB12/2Lel0qZH2T9l1d4o6vWJIGb/bq7WhopOgP7OiYSdYUIj8ENNeW4Xc98cxp8E
Q153oy8f5VipDy2e1lXYodl9n8+eeqI/obwTriGmcDEHyjsbl8DqZitPrrNx0bKDqjIsIAPSr1QI
ox89Ru/IcYowwZizaJ1XNDZ6kKvbvje9D8J35MfSz4fxAol/84jyt3QjfzC8PqwTrb/w5iH/7MjG
/Ghatuij1E6Sz2xsHM2DaQO7kKJapyF/p3k72o3xrtRr70Z1iw4RptZwZGfyX3XxnFOCxTyNVXBM
FeXOu7I15mN3ZTnBot1WT4lMALeRDMWon0rvmvSssgrnTGSoJzHJutbbykrjSZPNnUhK57lEj0cR
XajgneaYmYWK36mfhyTQLpt+ac6LyZh3uTLKZdcYfb2FF+TjQ1233ePSSSRZdZKI9XZCkcaSyOfs
pp0CinYvLQ2PwEKEgqFKMBTkO5QLguCmLd9xwUp1onBGeZ+1Wl4haGg1cbF2vaHFSgegjD32exGC
W3EgFWXueAdhGOCW+CqkTlyl0sxpVIa6uNQnd2nfDTmbRjT0lr3G5axDdWQnkNcYifciagJvkWHN
Ur1o+l6/RpLukiyhT2xvVF7NEgqQ0Do0MjJSQ38sgiUsA4z/QoZwTnpkBsS6Efc293nIQFeMu1L6
6XsCY4OnlhkTrDlvztZQwn27KTuXFBzp6tp9TQLJSiVdZW8nk1M0zHOQqLm3kzU0M1gy4dymbRtq
CbeTx7FJmxNHGnNGToSyLmoMcs3D4I7551k2I521WSZxUMy1h8Rr3nqPwjJkREqEGKMeT03tZCJ/
KseUwc9uC69SNvvfos3vSfBd1FHgr3LZ1XSBxCHqbsdAmoxRjpnA1BwQTHcUezdZ8+aog89/ZvZS
LnFpFcDFaxWU+yQ32wEjOcv5vKUsU4pOje8ct2M7P0G09MRJbVtpHw6alwDNmGkdlcgMPlpWy5NU
So+DpO3Hebg0yeytj9J+rIKon5y8jI15nd83lhwfEiiIaVSOKhsic5LiIQ/yPo1gKHqPTbESezo2
zeqGfsX9i3JirJ3Q1mT/QeoMx6BK1f5D1Y7Y7aElBW+qayc9w3a903a6dI1iZw0iI9iNk9kKZ2jh
aVy5hZ7G2poqLs+ab/58abnWB2XWKBZMTxU5uSRYeRxcr8KOYnJHUNe0aK3pAt+IZrpSg+e+0zys
YyJjkuzaup57R0pa4xDqiQ9qhXcshnXoQxb4ouBgkZOqTj/qhsoy7yrCQsYLbRiEH2FT1JxnS9q1
x0G5ZBc1dYIbjmVjNyF9qLzDdkde9QYR5OG8tk4RBRrFaMSTjVxtdcwxiRrajJaChUFy6HdLQdVe
VOUNjkuVFY6qCQjFHMZhCl2MlhtmEMEwHSS32z/kAUkXkZ9mKjs1GytYTqmMSFLwhOEfV53QYaM1
eKpGVeH1N5VRjp+bkh0xnsqlezsxIbqux5Kav0hpD0+LZKjYO1AVENElWpmdaULr59BfeqHIh6xL
XLHzmSduzqa2D3HfsR+Qgg9ZXLqOuJpnMkaONMqAQ1kyQdy1Sk/ul5IrHfeUdmXky06/FmNH0WhN
elvs1Ki0frs03ngN/twGsSxHOYT+GnRWWDQWF05aZiqoJ/V2pIaZWUhgPIzBIb85xmmZs/GcZKqX
LRVIKj54mi7z4xLhzp2v4zIQr2var3EdNARyV9OCzyEVlDzIEfQT4+CEcE25ePNzjVfByaAcmle1
kpkVog3DfEcXXZ2wXfm1CpG2p+cDms0rPxPutan5bNlGl9b6bvG7xAyVS/UMjFqUHkBJngW811iK
KMj8AERgnfRHX/XYq5lilk9dwdzpCIVYsm/nNUhitxmax3Gwej3+DytTrSA+bNqXW0PclibFY6fN
uhP9h3Bp2buaQTzwvEfJLifr1hMgT6mDqVqEkyzxWtgpBFkICJ3a3DeruuEzBz/zr/wRdMOwE04o
1v+4aiGCeYkUueRJK9+sAKRShrjsHJwFbusPkMScn3lb/Qh+MVtEawy0h0Tph6HfCNNkMgqx7PNW
cTaPdnCZTVn19KsQG3gXo3QfdjVg6uu5mJGrpbWWZt73yj7HT9OlvhhAjH8ZyfM8CHX4Hbuo8oFI
X164Yhk1JQx92utoSmEAI31q9OVnVvs/zjwILCZYEQ0d81IeoZfvwikyZClm8CRCjcV5XWT1VV8H
1YmRONa+a33rJyYN/2LovTH+IcRuBgqYrL1CRte8s1bHSaf9ZJP057Az1b3ivLbm9xoGKKHfdHbU
YeQcOivtSF1cFy59Qf+rKYgO4iFr0+9Z2/QKit/LL95LRY2SmhIDomI6mgS5TQ1OB798E3kXHHPg
KvONjdfmCqWJsCa1JrlHqImuuvcGCh4SZP5+Rf7wjOGYydAKLr6+sRhek1dB+qq8TRVe48mkzouK
GBnwZedAg1BFf/9WPzxi/jaEg2KD7BjblNdvJWcp0lVV9b6T3hD1WZNfDXM+/eQR20D/l0MrFDWQ
pXDCA2PGJOHlzeHD2/XAfeHmVMx1FMWrWzzOiQJB1O5QnMHv/hmp/IeLiLeX7m9qOVRDQMKvnrdq
JO9R6g63qinKyKgLLfbgw0X49P+yNA+tAeuC4opHgBLt1TNgroOzJo5c9jZpNWFO83VYsej+yar4
4VZ9eRekHgg0GGi/zmiqirqZRrtjBiG0dUdHsIar0f6yr9f2LvxvC1dn733NY0prb/IM2SyMUmY3
dMDl9rkk43EdtK/ez//5QnQy/OO/+PdjK5aedF756p//OM8fSdxrP8v/2l72z197+aJ/XKrnXo79
82/nD2L4bT82Tw8yb5vXr3nxJ3inr58kfpAPL/6xI6dXLtfjc7+8fUYVJL+8Xfrcbr/5v/3hb89f
/srtIp7/+P0R/aPc/lrKx/r964+On/74fdOG/uf3f/7rzy4eal4Wt3XeEGj0/Polzw+D/ON3zTXe
gM5vNDnUgmw6G69gev72I2ymcM3b7Ls2Ay82vKalV//jd8N5w1wYdw5IOXDgMIf8/behHb/+aGOA
ICZnZrgZUwa/f/twV38+sH/eIK7F13//1oz1VZs3cvjj9y/D5u+fa5Re2EiDUDATQ2n42paU06zI
ZG50sSm3aUPhI9eubFMLEw1VcVSPFhNoT+CPGtpYHAYhZjtD7BiJG3dl7Ylwkrr/XDbFia0WrQMa
F1dGM5uHcXBd4uvAp0GiNRII8OSZRejMHqCKGYDG8igzaXC1pYsyaDlnvT+NZ4Wvlg+CAHdzl9mq
fu+Ohvmu6erxQJzaehJ0+XyazKLtwl70zLg7oomRKK0XwpDduP9yK/+9vL9f3uy6//Pyfvt//luM
n6ptgf/29GWpPz7kzcvFzh/4ttj9N9DuWa0sc/YgRCL/XOye+YanANUu8/XNDnl7Dr4t9uDNpgmF
eYZ1BmySrXz7tti9N9DfzI3MYm/UVgQtv7DYeXRenWI4OfBQYUxArQPd/jVNS2iVWSxWNe2Yyvre
aQHyvOxbiTXXviyr4tZkUjftMMMBR16ToVD7AeZOF45DV50Oht6asaWVaXsyONXCLwa6OowG6HeU
j1n+sI4mI7C1aq0nhmtEkZXwLepQCHt81xQcCJE3QZIJTZlqBWBQ3jfHTIZbN654Kt7ljdEy0cC7
iS5WWnIJ88a3S2z9io44Bm8BSUWO6ZfnTVUPadirKeC5Gr2kiCBsLOlhaAtPg29RWhelKZ33hltI
EZHhiDm9Uc94Dvfr4Ild0nrqORgdDyRWa+bbnn66Pip9f4NVbddWF11WYziZqEF0kRZkeDMFQfK0
OeSNIdo8044V8MENnObKPW+MQQRRSbt3PgUqGE+IUTWXcBGDDzLUz3XNgbCaCIYmthvMyLBriAxg
pn4vDT+vL9iT5RQP2Oze1AVY85GhV+OG+yjIxQxRr5SDkXs8EUT8YMw4Hoaey6sjOMjzsMPxERcr
y000M5r0vJnidpZjdp/JRr8E/tFFmK9+y7iBAldd0FDa02HIp/7DUDuKgWuAdkXttBxZxFEnRHkL
JlXakcqD+szKMzWHDLnr88RT+sPk+cUlkR3eJ1zR7SFMaPXYM8nsnkMjhfaFkGwpLis7kO9FF5R+
ZAlfz8NmRoUaZ4lmfVq9OV3CYS7WdylcgIkJVzIzlXbhoO07xAYMKLRVy6OlHeDF9AIPbKJ9O8e7
LjzAvJCQUuUcVq3trBPbzjITeGBKVNSidSWbyzGGt1hOeN0ed8XkXDhKmjHYqPe8EVyqCzBb861U
RNafFbYy3SMxWmYZr/bqE7w9J2Ud+/Vc4fOeoIo9bXERmo4bDbw5UuZiTmA5ySDjQc4ijSqZYqRT
GLiXRobqAnuPXWqmxWPtVGUsSqtKDlrn2+e2WxcySuUAyacnF9A6zAbT1X2ZL/BBs3YY3w5G5oEY
JN70aNTTrEJXw2AjZAKSqbNGMsqE544/aAamMEcBIxURembvO5FWqvV4tIcBIyF30vEUci1lxNJo
sHdgzNMFsd+X7Q3eaAnjtUZLgwibRwOZbAXn8W50tMRn+It5P0dUqX2QA/bS4eDM2vs+V9MU57Xn
vPenSf8QwDZIQrr7xuOObwkwQPP9zsgZ8Fr+3D0GbYe/n13onHpNkS9MnXr1yWtKdaXN84w/u1os
pt+oIz6D+uKqv5TQvbB72oZQsn5eEpi+h9ldlzla8zIxQhX4uOjlxOqwifZ1VFWzU0Zllg6PEl6V
jKZq9c9EClsnbIuOx8bL8vk2G0vnwob/ARrfBJ0Rw32r9x7ePiDW6eIxA2xFelxXfNvYkBLZ8Ij9
Yh23otS6mIpbtLHp9AHEVkOCitRs1EQ22T2pP+g3mXMGJIotO2Bz75wxniEizXOYPgYzc4yoUfk8
Q+aqJ+vUTB0MUGpdf6zNZHxoepuJijORrojkurLtcHHX0TjMyCTf2UXRgE+SdnPjsAgFwuUsZ1aX
OuMH3QVVD1OJxQ7ctmXGsArzBBHniqUbTnYGe8W3J5DSnFtgwNVO009pktnnuiydKdRH09LYO8ug
jtLZ1bvQbzWMA21FhNjeH62y+Anj78dTx4LzjBMHQe/4X702T3GR/q2rI/EPXYWxS8wkCEH7fxan
8UVS8n0ph/nLJjKlgfEglrmvjT/MXs/GYe7hUeGIJZlj9pob6ZKHYRzX4jwr9B6SQ5HcT2XmnBor
tIDYRmP5Z9H0oiX4vqTk+H/RKbp8SwQ2KDYh74KSvGqlssHqps61up3b1sYJeL+6c0QxvOvyxn78
rhb5F9XrRkx/+Y3xvIV2jcAIgRYc9pdNadMkgTFUuUCTMOZ1pOzZGXalMXGXAyl846zvKkiOWW3C
FQWL0sdoKNr8q4Xzv8vE78rEzeP/fy4TD/1z8/D0oizcXvCtLDTeYC5C4DU8Ryo8SOT/LAtpj5jE
AJNQjXmQLjfZ6Ley0HyDB5iNF8R2k6n/aI++lYXGG9jNpLpuGUCcVpDhfqEsfL1ggb7QPIC3bSgY
aq3t598pchaSsRrhdUVsFVoRDXbn7jRDDUfOLL34u6vyLxbsD4YD23vxcc0/bar4xi/fy4AqZsy4
7cedE2jnFVh6mCS2GwfDcm+W20ymrLLdJs4j0VtcVWDApHsy1vUXjkM4V0VEwudhGlfmBwwtNirt
AJCrjYepbve1agvO3D5g+MpQvfHLISTlioCYioGsmwlOjqBdqR+ldf33X+01QMQ3A9IAsEQ6s4Ul
vhKReGSQBmXC26+aUe0lHUBkzEO74/ToQgvBU1iNgRuu1AU/2XBeb69/vjPY5bbEaIq3n393/yje
kVrg4YEpc5PucDFhgKDby0+wmy+Gd99vNrwNalgM2ulH+K/XYgQmr0Y+BkEeT06h+rh3dLErx2yM
9QB5Eke81cdm4ScVGTlp8ggbPr1b8BPtpmLxIqPU3BtYfyceZ/0BtiOTaYdG4XM2+fk1VErZhAZs
vZFzrE0hZYxjcTr7RnFf9LMXI/pjfAMl0Dq1oMcdj5Mzf/hyA/+9i32/i9Fa/s0uNrKHcVSIlxsZ
r/lrIyOcEw4veix9c3QBGvoLzGGbQmoPOMr6gEb310bmvmG5AC4C1yAv4WV/bWTOGx8vgE0lCtJp
sJv9ykbGB3txHIL/oglCvYjhNBjma2GBS+cWLJYa47k2PiS9uYYtaUDxNNPiwI36yQPxL6AjqNSg
zjwVRM38oIum94J6QJsZ9+xgUHAcX+7YF6b7lDTek3UacGyAY0wWopN62ROxiaI5Er1lHOvlKvXQ
NXI9C3NvNO96s4Kn0CTaW/zQIDIUxmJfmw2VWtxY9BFRwVc+oDroDwxmdRqTzkfv1EH0XBjrV5Vp
3mYoGkQ0k0CTBwpV4lzrx8uyzkPkOokc48WhIUrdJUsRFy8Q64hEL6+nLPOhzgSq+Ml++CXu/MV+
wd1wgf+BHEjqwmPo5bakJbjl0/RyeYKqu2/6WrxzJ87Hnash4TA7Dp3QnZVH6lmj3fNfdro37QqS
j0arQ6dfZHCO14JL4M06HW/pMgcOhjZ9V4iaSTZZk0OEVw5eAWuzGqHLIBHGYaFG6MTwhndG6xpP
g1JFsR/Ze6EvFAtD5sLpQtm4R7MuYUd7buGf6jn84GmxtLMWkdV+9Vb+kjeZFVTB2kivrTQrP0I1
C9cEJ8CfHIpfnGZfXakNsaZUNNEg4sj+8kqta18JNFkDlOXVD5WqjNCBYFMTDUv+OWlWhTjDMlY7
GKCG0hgdTpF0JzO8as3cME8bY55v5KQ7B0b1kMEHmOR6qb9HSZMe6mGudt/tCv/iFP/BYZ0HDYUV
ITZ0vgEVzauzrkq9SZRmJWMqUNgMq58cqTn4mPcJnDob12ZSOiGzzHoWN/kq9/XmWVqVvfrJ6O6H
k2/7HJROkCe9baL1aonJyqE7dFIZr1JaO1pYC7bm8LOi5YcB4Zevu7n+o46jiHvtKlMUXedXZSFj
zAS3nrifYx9yOXMze4gGac1HWIK6u03AHZIilJxgMmRGTosvmlEl7c+u/o/bnIUrBYIwshossqbY
Tr8/72G7N57ZItuHjNydmW0ljhE1mFOUbVhKkk31tW4laBWaGn5LYa4nCy3L6Vj2zaVnyoOl/LXZ
F/z1LJxUk5xPY9/9zP5gW7Mv1zTyU1yssKWgp6a4ffkhZwnJp0/0IV4n14yrID9fjeZEgk2cjP6l
XKX552X5peP7Ujw3N7J/fpZMWV6PVl4MZ/7/HcfgSPzd07qNe76e73/OY84fevKMXg9kvrzo2yGu
v8EsdTu/qeRAnB3W11+HOOUrGiGPAxTgeZvwf+tG7DfbDgV2rOMYx7L76wy33zBL5kcMYzZbSPru
X2hGvpjNv1w42xSGdmlzgWFytK3+76rZahhh2bRZE2dNB9Ut8LzkqIDbMIYup9ltrTIb7nDp7efJ
WuMsHacP7jrYz7WbJQ9C844ImSU+yBRFgLPAbHZwP7VDQ5QOGqdZu7El2vm16IPbvMBd2ZuK6jCa
UxDPpWjuu3HQb1v8MZ4H4Vynqde54WLpKsafqzstlJldgpkmJxB5sshte88KzWWwL/xN5+LVcMkh
ffnGk1uPzkdqlf5qUVZGEzIPN6kwB+iSsnYIxcoteVNoDWnQjqg+gxTDze4WQzpg3rb+3jA762kt
IJeHU+AU12DIY5haQkJ5nm27jUx4U/BHHRgLlVROu7fUAIOqNZZdYqXrR9dNkHD6VXvedrq6T+rO
C4N+gqSNGTix54sHBFtCtThug9J8qlqVHroy2MMwuhLJZLyD2COeLHbv95bWQlaEmqgfeSbpb/Mq
yNStBHwdNRfdMdBcpUNDX+0T1ErIQ5Z5nMIMHcRP4I4ft3vqym3VMrDbAiW3n3+3NCCCGXaTYgHq
uEMQQ9vUj/VF+6rJ+/dG8mquG7Al/20vUH8/0t1++88NBFLHG3w/v0zXcXjZBrBf94/tJ/BnMHwz
t7LP+WvzsN5g/WUx7MVvZjM35I99gzKsNyZupfQU/GxTu5u/snvQL3x/7MB/gqHheF8+HCl7/OWX
SySlydDNKa0vJ0fIW78ex6Okt4pPhup7nwdINR9y18uCI7bH6nhap24Hb9RKd0FROMh5JB4JuXme
L2gBd50s07d1EGhvLX3JL8nNNj8sCGJvDbja94QkWTv4biHswPLCaPVF7WdyipmH2O9SbR5Ppaa0
txpPcpyD17/DGRWViz9b5VnWe91johObXip5nc8l5abZ2wrRra02UaGz+ic1jLuB6ZyWIpOYujMH
QoX/ZxPzS4v9f0lg+LuzdXu/fzIf/t+gLSCX//v1vTw0D9+v8C8v+HpGOu4biIF/6pMdGCQvz0hO
OaA8/DVQ5lubM8vXM9J/42zOKZBOdB0ojTb5r2X+hheA8NE9Y13BL/m/ssxBdl6sc07IjVYFTQ6T
dSpxDEVernMH4bJbNiqLslnVRphjItNEQ9naIupnF4C9SYv1HsGD/W5F8VOFjR8gqCdTBr3fNEt1
MzGZgLhrlNY9VMH8inSbZAg7xB23C7z9p2kVgYlnU3PS6Yl4O1VpUYZSI+MhbLVuPrWE0ejbE5W+
baE/eZHWrOX1OErnzLATjwyiuXfezyVNAZ47DYliDN+gEHv2YldhVRro64Y11W+mVN+IpsBFHwd9
lBeYnedWPEyJIfe6TPlGXlIOHylpkim2G6smFmfWvYfeHtPrTmA8jTLSKp/TISNtskfgi5Rsxs9i
V8CVDrV+GB4YDcycS32dqpDDw7cPWtN4p52ZOGlcm5pMY1HVrgx7XDrLnWG2vhG76Pjv5JCO50qm
VRkmfrDYoaK7v86MJrcPbjYNJ7Xua5i71Uq77NfcrraJeZGGZhc0sNK90VjDegzgbDcW6qLtvtTO
sVh18yhNkZldTCnu0AjxZu/OcGSCYMTDXCdOhjLIjrWpoUUdoYhDKuYfaZgi03AiqOhDdpCAIEfC
ZRh7DDn7pmxVwtzTTsFCBwS6IdmxxluthrESd57vndt8PuQZ0nPGKLU8pq994tmhq2f+se6iJgkL
r/MLkrnQITHkwoMh4hoiaqtqLfjk9rOVRcJ15CdjBhwOrdIQ6sjUa+fGkTlTUF+r1C3pW1Qthj0s
e5Ei8oJ6XfiROTonOSf4bsLOeAkxghfnqp4c5BbkEWbRrHnGZ1+zNMxBoTY34dgZyNQVpnllqE84
jYdYM9ldJIveJTRJKUvgOq3plwUF35M1tC36Hlf/PLerfun2y9odksa0BLqJRNWRmKqs20FyCObQ
hNDPLeuW/FPmTpDYgYoWSH3+oO4VphL3XtNmabSMTtqFzWKvR5Xr1na4OtP5qnMA7PSh6bVoIo0X
Av/a9/fF5GMI7U4A2K2p4PPbpbR3HbgImgtZQapeEg+2W5qZ9q7u6r4JXbMV/adFS6qLZEWMu1sz
bzge89TjQsJnxMXCMR3n4JkKxqHujuYamwODq8Kqk10qhLi19dryoybPZBYWpts1ESqeRo8W1CXr
ocVB4boPSIY4hhBN4ixMb8uIfG31PwkAE/yNbeCDMFAAJRczarIR9GSdLtHCtEit0rF6gp4w9Kd9
4GVnwq0szLL0edYPhiuWfCctcOZIrNwLRrqt+KzXTfYMMJB8xHt5fdBabn1kEnl510Bm5N7ptrhD
/iTI80yxd4j1adE1FNZI7kOUn8ywCM+Yb31TITyYSlNdKJFlTIZXY7x35sJ6wEBp0eKsyAqYFVNT
Xjbrqj14I1TieCan9ckbUs0L1zYZbvO19uQxCrltpDDI7gYelXHNGmN+6ppCoGeQbVnsNqJLF/lL
oIGfWW7+Hjcf4k/+L3vnkRw3tu75rfQGoIA30wSQjklvJHGCkIX3HjvoSa+j36gXURvr36GuqphJ
Fhn1Ot7gRd9B3VslBQl3znc+8zddzsJdNbWs4qqGtWDoF6VacazrlYP9n1yN08UA4c9adYAiYjeY
hr7bm6XD69Ahz2VubigRNkmqlOWulC2NeVfWEZIWq66qSa08xrwEOdie6eSlsTSejbJcphcGFG/L
b6JWjr2hQ1oJolQU6pcKAndfpYTibRWgqWBvsmwBU7NgS5OQE3fTdFkbdplsa62S00NpNGXhwes3
rvpMmrtrlAXlxdXbIg68YKZuv9EBR6r7JppLeS8BLQv2DfMJcMFLbCq9uoK8Npv0dPIiligflLj1
27mX7y2q+sablxkjlUK3RhnPCIn1HUWgVS5UO5ybB1RmuuxHmqWiiqNTOK5RpRgqtBZQA9ykYQ9D
Q0Fa6aMd5fZVy1qEJ6ny814+qcpXRKSlrzn7HuWqgG8Fqx8+vafYeQchLGoX2h91QcFSI/q7RlJR
EN7mKLow5BTqcBEsn+IEzqqLYU5C8wFA4QaqDNz7ZLYB6o1jWX0Lu3D5ZrRpc1nWafJY1ZN1FkUm
3WM29DdIfPgijp2D0BpBx2qAmSzWd2sc+3vNCEt5xXbLO1dDjgTrxCGIklWFKwjDEdik7UpNdfuj
RmesPDMbCXByB/1VpJVN66t2DTJKrQk5/bhAjUNNhmhDSUxVm8xoIriDQz+Q89JMDrEV97eqWejz
dqQwfYC7mY0uLLb5Xq0g57tDijrEqq1DfYCnMhb0lSGhqOs0F4P2UrZ5gXWzhPVeicMpXZnQUaK1
MqgxhMhoskZs8+r+QTYn6PESvb+AHl4fIzW32IBE+lFL7mML2Tl3tpya/inzLdxWoK/QrHaC9LA4
Oc9DPGZ4aIQLyywu1Ue1R2p7VRJQBo5/bBnXJNHGoxka+U8rZGgFr8ismrXUa8nnoiynB0NNjH5V
BbL5tbNJ4RETpo+f6xM6gag4OKK67NpvVik5O8Ze7Xc7ntMrp+5xcBwB8xQMploYaFVkZNdI1yXl
tOG0xXbkrMir4KFPgnp22xCw5GrpJOdnirffz0EOnZ+KXslEp1y/iJG9xTMybdpLnDjzbRXM5Xmb
T92nwq6zCLWMrryLW/rNMMkTEBQ92L1djJaVtbWlQTPcIrCbA0PGEHZnDPHMt+RC7T0FLeJtEFha
76P9kGtuZM/w/rtIk7+jl7DM3lRFOpbOhhU0zGPDbCeDAaNBn9Dht7VevytKpCTWeOWVyWqUk0B2
IdSSc02Jfde1QWHS/k8bDcwqPCpXG3P5k1yYwydHLuiR4uGHPEHRatBOQY0sFwLF33tt37e72IwB
G0HeTS56PcyGixwsGvgRVCPuOVHkdJcgWPBgoYozutrUBuuohaeLRJCMmsaMlHToa1Y/o6M3FZnk
F0Vj3ndaIbebhczpU2NFiNFpWpTeLYlcXSXmGIeoHklyKxhx2YGgHn3pHH34DscLc8ZSn79mfVI+
2gs6VCurE5+OloTKXVp8apc9bzUrpapatrkZdFexFUT3NLztAK4N6RjIslmW3UBK07sx6aFgQbww
P899spwVIUIIa0MbHWdfWZ1irpox6JRdi4pZyZkUKg818+QrMEVlvi2rbPoOQDNqParZ6kwJ+jHy
mAEpANTCHnmECOfbHRStQaVHnyj7cVkSeP5tYu4X7MkWtM5Ey6aNsD9lTNOmHJrqIMOYC2Gr29pA
bFyYrfkLzrDhOoRuVazCclI+kSOgsIK5p0HjuXbaj5DO0attgx4CYoXXFYzNDgI+LpSxlGydoEV3
QtID1fKKZnFu5oIp0QrbBEQYMNP+WGoOkyIJNwlMhQs1+lhI8/jDhqQdekVK6rQqFKMH0Ah99izV
8+i6Z/pQr8JxtO7yCpubFWd8eBE3dgOMS65mWILFNKkIhaAAsbKryLlYLAXllYRtVmi99EkrJEvb
JpK24LfZj8VeGtM6clFOMXZpber3yZBUBNiGJh9trTa4HDSVexjBuDSrYVZCdTVqo5a6Th/J4X9d
GfzfFsf/5Bj09w2f8xKA/I+m+dIdFcUGXZzfjWP1Ax0egUnB4Exm6kL/7XfjWP2gUgmT4zIk0eFc
/FUUK+YHYFCMKWTE3lB/opL93foxPzCsZZTBHwIroDHzT2riFzqvGF0iHQ47TaMoV0E5H5fEgz22
5qSSSfWm1rKcquVzlE6bXs9kOKj6yI6URu06r83yB3Rg8wpNvWlfAHrZQ/jvP5thqsLNTPszFdm2
3Ryr2Y2pOFny77X2gjOiCuXYv19rt2DoO3zEmrjtyir6If3opIv4j/8Y/vjf7fPV9/Rr/lp9orvC
VAC4G9A6AXP5a/VhSaUIBTUhNQ3478+WjAKAHkafsDdAgRtEL+OE38vP+gBKgL9khg+4ntbyP1l+
qphLPJ9bQIdkbgH4AYwMOK9TH7qkimcltkPZQ0k2OTdLPb3RCvqGHtoQ6lWCUgJmeGW0N8pY4Zw0
yqFdJYTwpzOqaFeoJkzUvqPyrQRKv5YnJX2I5xnvaqHadqF2CjXjqC51vsqNXDpDQfHRDofpK70i
E6gTxncurKvmB2ya3nv2dV4b+PICTx+OnE8oAusCW2mdDGUcclOnID/xQlR3viAcoPycFFM6kJXo
8cqRGGoDIld2Evr+t46dOwoCF0v8aamHnY6Ya+c+3dB/Rdvyv228hqLx7Cu9GPQ97aEfKMB8i38c
7RnxY7/3DKM+S4ydYdzpT4idv/aM8gHOk3Blp2GpKWyfv/aM/gEBSHqY6B+yYWBx/rVntA8WXC7I
UjJsDXbUP2pjvkTQqJAOOVMAiHCeQE45DtnNTMOrgsLvxSSNYM9jx2+xjVzL7BOnnoxviFDVt0Ck
u0OmoOTAKK7FhXguzxj+FOj+GDoU+s6ar4sFiP3KyPXlC+IZ0aGjBjrQDiIDW8q6pksTRP2lOjUH
LXf0q1RSnS9A4+OrcA6WG4nU3Q1tI6rPKSFhENidGa9aREEXaJezvM6lYS78zqiHB9T8rxGj6lNX
zoJ8O9E6/PfaPuUUAjN9a23fURPF3R//Ic6Fu/Lrl7A8WuHih/9a4TqngbD/FBnESaNe0Krg0Ap6
MARalvHvYTaAXMIZoFfODMbMApHz+1SQPyAiIYOqEFLdBonLPzkVuMRR3MRdHJcJ8Ys4t4SPyvEC
Z9AeTnWIqkBEz2AzDC1ahNP0nuuRfTz1MkwZmeMn+BB0V7FxT/fRGCuSOaXI2gdJcBdrfTT5GboQ
zcqmVfI5jXRJwg9Nqk1PnpNJ8ZeBJbxSRMdoNop4XkP+jUGkob8BnWhBXmk9xz1UJc2E1tJGsjod
Kk3vL3MaQpm/oLL3VUePiZQKPtgmnPLugSE8g2VEPWhsDbU6V26bKe3nxaiaKxSXwvCspetgCcKQ
do1kl0rZjNV25xKCZsCgCr64biuHibELEH7qdzSjh6uEHZ/BVqjotVH7mL7DlFqCGzLXjVsHenHI
i5DpWVIUfbYqYbegFabzeC5N4+XnaI116KqohVymUhQ/0CrTaUkie/NQk+aNtECLuEHhpZgPeO8l
GrrKjb5TE7iW8xjT0kJhcFj8ajHqcZXXGRWXUDYz3DKFF+UaaTkLohS9soHh9B22HYvklUxNLyLU
0BiojEZ0XelUO+hXZsFaKwr0OoNJD2xX7zJ7AcWX5shlSal6IQ2p+jUNbaqc3Jzs78/20Cun+Mli
NNkLNIyhzRLSVdk4NdREa7NTrZm+tba0zrad0CFzUHxev32VUxrGr8sAWIeGgZwdQ6/jNT/T+uic
vsXeqS3GHRZgN+2gqF6JntOZraH2HWPDQBe77F22bXKYAvRv3r6Hk1zs6RZAgxlkd1gz8r/HtxAm
VYAgXYVNnxG159nUaNu4jdXVokeV38cAkt6+HvHn+TZ/uh5BhvfLViSonFyv0zXoclgIuFU+Veih
Gx1TDVQkmTEpm7cv9cRieZZnimvRrec6YOh5x6f6DXUVBXFrY+c5dzRlN7Uat5+keUByCtYZipTI
6RiLJ+F1RJfPaK9KcBs/Rqit6VrLEu2Asmtku1NRDpf1wH1vGD50zkrXhtjtGJh1LviROkbazVno
9oGO9CckWs8Ar6TXEWJXCB+UzS+3mH/nc8+w1yCrnn3qF/ncH/8r+9H+jzugdmCLxMHnfvnj/4h/
Pz76+B3/Ovos5QMedKRoOGYJ3IQ4xP5VEEE2JqfCZUUVu0D4PP959KlQR6BGgfICiUE9JCr1fx19
/BV5GEBimeExZHj1H4GxxZp/tk7JOhGk4VTCvISyjBTzeA/OEl2rqFvA9I5p9zDn0OaUsSw9MxOM
3i7+OeAi9qApJUP6PyvJV6LcyV78dV3SWhl/Hl0odhxfd5mtYkQfErc3RIA8TtzmJkG+3I3lov/H
ehY8I/IBQkRIvOxTs11eZT8MA85ymR0iFZXH4bo1GdO9/UTijk/fJDA3R+x6PuipPk3b6lZuKsK/
zrZyv2vzcW0FSrptEZdDqXHKD1IZABzZNO2Y796+tgjWJ9c2MXYATsBKQv3n5CsaaMUsdsa1JwZs
vhWhUiAt58iJxWu1iRW/qcCivX3JVz4g1QVFpgHSS4HYdvwBNazP0SuDfTsGNUO1QtZ4vQmOKbUR
vWP88sqbpYOD7A5oDcoP++SocpyoQtdVknypreIrFRKy5yxFvAsMKz2ToCQZqXxmIy6zzTrzPWmo
J9+003dLsiaeEnwEg53jBzWlNuXahuRXQ2m7UWUtG3mutRUQRxtLVIUBgLpYyA/N/Zq5LEjDjpGp
Yo+AjNNPFOH8kBy/52b+2uvX0AXizpC/h8p4fFeLwpGJF5/k63rmrM16yTCsZgQUor37zjH92htA
CcakdUg2jgbqybmp1MkYZ3ocrYeQGRnwBeNrVNrZI1hL474egF065ugyUit2fXqQIM+6JFWJHyPM
vF6GbrlOlQCAxdsL8EUrh9DlMAdQIN7R6iRbOn4FRi5X0LQFHWHS6M80mZXjITbbpRcz+S0pDzP7
Lgtn5UIbFg1tzXGOXKQqZ6xxtXE/qqP0sWc0wTyM0bPXQvR1w6KoAGv3ENsKzQq8Lg89FNr0Qxwy
5kwnRkFRBKJSQiBpy2TEuA2gcijvPNqLJim9ABSFaE9R9gPiPc0eUqtkumnwdZvIStcGqnFnaMci
8d2WMkzioIxAUAQl+ocIOzKs0TtBNJ+ZaUAir6xVM0XzOUIKpAnVUDkf87wFjVGHYYSspDa/h3V/
YhIc7xFySJoX7E9iLL2H40+BV58xl5MR+Az0S69rkr52y6JAdxEW+BnK7MpNm0VKSfAt+vMFUPtV
ovZglJKZoQ9CdwEMD13rmLJMqE6sxrTtXH1kMrfqVIcx8KSiGw1fOrzFlWm8ims5um6CEPAs6AUL
IfjUuEJAMLuJM8MNs2Idkv136Oh3+qaOWnUPn9K4ic3AnlylnUC2KFDQRwgp9yk6X/cJCeO3Tu/6
tdI3yTuh8iSj56wD7ShzUAtkpYjSx29HG4zBCDU9APIbD/dZNcsbBpTGO+fP61exQX075BJQII6v
Ui1REkiOHPhOaLfeqM4/ysq033mUl+mCAG7yLILVAJVZhKVn2F6kHOKlNsbAh+PSMXNcrE+NquWr
MCxoD2FhsOqrsQHCVajvHHGvXFlYcsG9oRumMMI4vnLC6Ixef+v4g6EBcYvQLIyY86/mpmX+Zt3D
pI8eJLuw3nli0bU4OVtFjGF5k0EYQr/s+MJNZMZSlGiOr5UyphTaZAcP2tC0X9ANTpEXaAzJyxVZ
QiFizKlnZ3nZllMObKVPVNTdJ9uqDlEqz9/pIx/qMW89FdJVt0IPvbkL1EQ6GyJLuxOKyznauEV0
I6VF/s3MJP1Sq5zkaurT4J365OWR+itwwgOkg8LiPH6oqcIYvapkx48qZ1jro+3cIqV+06YdAR4z
wzVcwAs4gdHGwZnpP/VK2XCmDB3Iojw6vnoK1Rdj68bxy7TqN12jR8x+cdgupMraJGk9XGZI+q2q
eQw8KSk5YRUjXS+ZrF0hyjD7dWE/pFZQglkLFk9XxdRZtmDtlTqdh3as3bwZVa+Sqx8hmgurPm++
wL8PLjqhqfD2MfSCZcXuZjcQqykskcgiHT/aEuE0KUM0WJZfh6p1sxBOVoHuxGdR3indah4b1QWn
6uziLtC9zKid3ZQ35VXQtOHDf+JWsOlRafzSTEaO7vhWGOcDGEhL9kiDomol982XoUfZ3dTADdiL
Il1a0QIHQEejv24bobJuHRSt6W7euRER0Y7PAyBABDvMZAT29nR5OXxNXEsibqRuDvAjdwhLyDs4
9/GBDA0rRuY8LiLUh7mV9C3dBmdDpyHzqlg13llsr6x0um1EKjH4EbpKx+8kwmQkl0jsfKxPtHsI
gva5yU5FJqmowSaFFlRN5YuDjNsZ2J/6HcObV4KyxhchWlLD6eZpeVXW+GkkNVefnCA4D1rHXmu5
3vxag/+uy5/X5W8Tqn7V5Q/xjyakPv/axN2X4olf1R4V5uKX/O5J6x9AeovRCc1YC2AZ3+73pBIW
FaNpSIQq2aVgSfxZmCv2B9IcUk7G1+TepDt/Fub8lSbTxma+TgZEv/sfqYCJGPh8C9kGBTk8DFRc
SQYZfh6v2xm4KrwC0yEvRb1chx3tFq0JY3bTZ//UwFBcCwNsm8k/VGke4vhacou099AmpLsFqK4l
DBPfrNENcKL2nRD1VJecPhYCCGLapYvehogczxKIaSkQ6Ip5LHyWXJSlzwb7ocin0YNKna5ztPJg
Zg07Mw0AV4/VJ0DG3hLIV1Eclo+59hMcu0RvGBZpLoOORIWJPE7TUhVZFS33o+SdrOq0shavhsmF
SADoH2AQfXy/oARz6JqKg1ULWKylraltgCTCOqbmq9Ad9yS6Pv7b8fMpIzx6SxRbrDCh4UsVgD3i
8VUzRmZZP+eOVyX0sO26vA7r4WemOtm1OTXnYxBhPS2N5XkUSxNgWMXXZ9M5H5izFcxNPKzRvDi2
ryO9o+EBj1trQVSG9Xk1PExSOq5jRQFobOCKNC8AmY0caw07dB5nwwT0X5W3Y2NeT0M7+Z0ugYCK
Fh3FKjvyDSvepAaM4SBHTQKbitltGjjReVgJkabsYys619MQv+PU/oLda4t2GAwKlqhgPJ6qGsOJ
C8c47ZDJsfvJa6zccLU5/Y7EXLxCcAr1oDb8lHeYlyikWXLg7DM0LFdVFZrv5E5P0sYnX4eSm6/i
CElb+vTHX2cuU0vPKas8/B/KFTJbrTdX1BRJbueYFQN5zjJSq1j10khBdqvtOnfWG3c06o8jvl/v
nDEvIoV4M3/djnXSiXF07FfSAYVzgNEpVI869AatcajBH5px+afFjPgOAr2DmALsGfrcxw+PcQr6
/uh8eXUd4Go1dgMgd3N4ZwcQK0/CH5cRbvYojmIKTRQ8vkyuV3OGYLbjSRnc9WHqHrUJbggA2/Nc
QmMG3ow3T7a2ryJSukAx9rNVzR6DIAsj0xaRe7TarHZjTvlNpQkl+mzY0uj/DnIZvoJz3mdKcI5s
euhKWr+GgzD42OFuJF0yKS5acNTDBdiIwa0j574xlEvGRPoZ6PraW9q0WtUhMGInxtq2wipgNvPu
Qpk9G/GVHbLtOY4t5K25ZFHqRbmvT22DAVbwRZKT72kxfg4RNT/YoGUlJ1zgqcuM1hxCShrfD7FQ
szZrpBLKlpYEcEs/LewWU4Divcr91bUM5w+epkJjjdd9/J7h29SjCd3CszIk+hFyA7e6rBhOlNvO
kO4wACjPFDkymftHGNiEHujwiTTWdgd+7Fce87eaXKc1nlhbBDzmM9QEQIZPzjzLqfrODgLbsxps
qrQWHYVcBr8tf3Pg77Vji6VqJ7+TIL56UVI0h+YpzeHTi8rLiCBHyEWL8GroOgfxjaFb6U19vsQN
fb0U64sw+fx2hH81nKH5ipiEDpMbZ8nj916MdFMGZPq91uh3LX15H+mkdANAfFUOkuNKbf9olYu0
GkrrcZbT+CwfjK3doo35zp2InXQazcD7kAmBBwQ2eBLNgs5YyqoPHS9sRt2dc0yuAhnyQ2SNuSvX
EXBXaGtuHU7NPmiSyavbzvZVS7qoyEr2tskUq6cUwwl0+/atvbCgFeuBdUmLmb42s7STWJPGoOUF
Sc9z8s+aVWeX2Xwxp93KGM01+BeFzYOfRqlrO01zFzOYz/FEIFoYMayynPFeGnJGKTLiHGoDiLZy
Prc5sO+sjXI30W5itcHtq02cDcpG/DaVqsQCmq3Z/SoYkvPaHm2/yqXPUzx7WICihJJ+MTEUXkkz
q2PKDukIkHfEr17D9cfFNDmBAFYjN2xGX5jxyqtomddtqSwHK7ysrWICz5vjDhjijCbXvYchZOJm
vOgwnBKPabnlxdhSuUqdAV/R32mkv3ZSWMxbRVQlzTs1jgU4UxV9YNnemDiDB94XNA1iOF18H6tq
8yuE/6Oi5P8HpQea78+W9d8MDH8XJt8pTv74n92XrpXui/ikNuH3/FWbIMhBt0nWKTNIlZ/VJsYH
UUoiZaQRIin22c+/8TI2KEoNtBhQLRsMgWjT/sbLWIB4dRj5v9Inouv/C15GJMUyE3sqWmImqODj
4EXGC3m7UPEhSoe1Gs+b2Q5+rZ6/PQpeRKWTS5zk3YROxdGwL/SmCK+MatrEleSbg3P77Ftc/Qpz
z1UgX+yIp8sALqK3B8ZOPTlxoH6nYSfLEK2ycV3q+aEscTsynAdi2u7tSz1ZjR8FWq4FmEn4aYtW
+an0nGOUkNSWOfCgN51FSneGM/QqVVAbDeZNXeDRpw1nJfLIepTu43y+6GZ9O4faVrxdZ5w3Mtps
b9/Ti7NP3JIAd1NhEo4c7fhDKugAY+g8BcLyhjQp20ZjiDJlfxaKD4vWc5hNvzAEf/th37vkSUzX
1XBmlEljL5fDj8XMZYEuTQUGtT1sCCi5xuS8UzuIX/nixT97SrHWntWcnY2JUFPzlHBm3ESO9pGe
vnNUvegCPpXrDPjZGILvfbqQEgtmJWJQfNygvFrk4hFJ7K3EtRgLnMNKPR/M/qztYGB05ZWs6+9d
X9TNp89IX14Mwzil8Ic4fsZGN3o1TRucfobHSm8uly735jbbpoVzsIN4P4fxPjGcm9HJtnVu30O0
fOdweWp0vrgFelwC4c8wSMC7n79mJ5hteOZ54M05Q/Al+aw2+aFiJICm3H1RwW+LQ2RtR18L0YNW
VMyYMHCzo8zrlcAvatjO0EkBHO1YCofM6c9SB+0SOd0OyDcYfXn19uIXic3L++WbiXSTbXmy9+um
Kkw8a/lks3netZzDUujrKnin0bnFhuuMZsk5tKivb1/2tchGSaOB3KB+fGGEkkMwngL4Ml5VjF9x
nLuqysFvzOjm7cs8JUenj0fXkQIVRV+OhZMVoYW2EjQdTZ0UqZy0uip0uI75ovlVV2INZOyTAR/X
MFzLqXQQIQY5H9+ZpYM6O4exyK4hH2/o266kePEmK7w209HPoep3EsJl2kw8mqeNnYRrqcy2TlVf
YvDiIQYNdT335Enby6iVc3GsbjdvPxsklle+HeUKbTYm02A6Tr7dEtl2KnWW4xWKcxdZ+ZU6DWcg
OM/NNvAyXB+YZ6crVcP0Ne52k1mFqy79QovAd/Jkn2g6c8P48zSNtKIDv2JOOgpWbgLBHao0EiF6
YLgDjrsrKKa+1WBviYFsBkItGs0tlLGbuWFdNnh5pZJvpSj2KvNGtbLtRCE5QQ4N23BT5AYScRSW
vEkZslegEllRxFfa8avVooBcG9uGNxry55EzXhh1fRnkj7U1AUtsd5j8HRBIXfdTdDOPiLhTIXqI
GfardEBgNcwPjjVAizZcp04+TzbMZy6o5+UVu/zQz6FroXkUYqfbmdnneu7Ocsv+PmrSum2nTR2b
7hwl+2VS9xL+xcGyeMDZtgLHYMjNFygD+zgproYYCz8pai5pkZ1DGd4MZrQxRgTXAXlbYXCLo9oX
qSIDr5rpQh3Ztrr9kCvxjZV2l3GdGV61pHfDDF2vKbKrxNG3jh76Uhj5fdhd2rYEbCD+bqPbx2G0
KTGJzqrBjy31Y5zwRU37IRHnAgrm6Ib7neWaPQ3AjaGdp6jFDAQPEUhK82fEuxVxV7zraq5Acfp6
/UiftXLjgj/SjO9TqONUyriZY29rmdUNtqKHBmv1HNMoaRzPslhaN4V0EL+rpNsaLu2lk0Z7Kwr8
tssOmAXu81F4whnzppf0O8xo/CGM9kJHMkXGPZeW+0AzzhFg2E3SsmPme96FPUy/7FA506bAVREz
v20tOdci6kixvAkV7dzOoo1qhj7Ch1uMaVd6j2NkQduOGWDh0v/6OmPLhvGI+GdVSQXHZgv8NnNu
GX7cM1/3pw5TvUFmgYxKfkhqeVP1xgqjHT9X2l1bo7Md6Hj2RXupG9dFmuxNI/RHazjTyoG+2exV
QbfLBozmxsVrO16sZe7isL8JgOPadXPJBN6H7+nhF+2Fde4VIz+Dmz1a+J0L9PtbW+R41spIaqrN
rm/1vfjUUcZ/A0BIbelBGrrdqI++UqdbOcRQuQ7xg8BvLpzWzEHtVeuwjod+143hDcnxPp0X4D7B
0xoA778Ho/wT6ZMNqiB+Fi2epYa3JrgGPeN04WA11Ttb6d1SSfaGMvohr7URn0ZUVU38uQW9oeeA
hFknA7a1eMTc5+r0ToR6LcgD4KONgX0dmqInwXdpcJO1gS6gg99cWgjfhwUcN0N959hXRW/vNMhT
HFMlk8ECvThJbZJAz6oakp03OunPiF3cmIiPZOVVZsxeq+j7eM63fQFNYi57v5aKK+wgPokzVTaC
j9HASmrpkJl29xEvsEOAB2Ayzd7b4fplk4k0E9wQ9BZMhBiin6SZnZZERY4uiycp+HTiTZetZmf5
Nhr6NlG1/cT/S2g1YGr/ddHUc92YNlYCeiSELf7OrbyWJyGLK+Y6nBpAp46TFNXIxkzLmD/MY3QT
d/adXixf+3TedPTsTItqWOvOirH+EludW1sEC13y376HV9fGs1s4eRsoAUl5S1fZM7Tpwqoxoo5K
BCBb6+7t67y2OODZ6eBBTGSQOCmPn3XI6lhSkQBg1pJ9rmT93LQkn7Ju2y3O0x4phsC3rJnWeeLW
WvRpbi4xuF9rRCEnaHaSPKwbxzmUTbzPe7Zt1L/Tun4tbeb8ZrbClMPhX07ehYkCBZ4yYrxS4tcw
D36Eo2YL1C/Bn9lEiEBpAr+XMCYOaUnh4rp6+x29Uv8JpWPcCAxmLTS1j18RKh1aVE+yA4LjcWoj
3w7UbzF5UFa8V/69UvcwFQSyhwIxadlpo1WqdKtMMww+1GSHXZVvJqqX0HWs1HmjVToR+fHtR2Pg
/jI4CBoYc0zqftQ9T15uhhJQ3sVcstJJxDg4eoNhUgMOlkS3UfCGt/DDFX8pqk76TutesyvIjelW
rIiZokyvaaxroz/rA/Kw6taYs61pZuhIGHscUnZtF36iEbauSnnT54Nfj4OfmLk38TP5NPjIvGya
MDy3zfyQx9IDzbTbKY0gnLeXCnz0wXYOccrhFxn7rhncODSQZY33bQ6ysUmukTZYWTQ+azOhC1o8
zpP1IGf1oeGmxc9307Ce6Y93lbYFC7iHhIm5Se/jr7GXpuiTyMZ6rle0/ZlRRz5aS7uhCM+nJMFv
qLvU58AfyAJnVBEVednYlNlil/QOf982lzIR08n0rUiWxrHHAD38FOoSLU8qli7Zgyf4OdjpVqNW
1vvppnaWq77AJSfFlMmsSBHjdqeQB4tMy+Kw7YaB0y3bBpHkR7J0Y6fhxlDCDafdHo/1b7ranS3h
dCHi99zo+0B9jOvgZqkyn4z3rHUwqwmqCWg20XqwD4hP7LLp3IyKR6UPNwF2PHUZPMgtKbhpH2hD
uPMAJI7vECyd21asAie+Dsk+a7JeqwzJapzDjMBU1kT7UYPowzscuvpSzsMbh4mAojob8XPxQmLI
iSpPxnaYtHPJ4Z9Ruh1rvKl5f2XSn+X2XTPMVHqGqzv9upNjN+bAV1NGM0F6nYLxALtys1iO33Tk
T1nmjfK8EYmMnjgPtk5z1Ay081aaPAdUV0A9EjjdpVXMF0M8nOkpB37CN2WthRgfymmO4N50YeSX
i5XcJA1Jd/sIdtIFaHUlekZ2QFpljBul0vZjPuyqOdprnEIdJuHY0V8vc+yiEXhWUJyWRnpdULAm
DuZvUsNr44cjhKn3qLPdil6IWCPmNG+E8e8wEp5Yg+KIzZ12N1speJZlg9wT63X0Hb3bmUTXLmB9
QntUm2XTRIYrvk0j9XgimK4VSbdWyQuSKDuBlGLqs1UaMrnxji19/3ZEeGXoAJpAjC3BBzK7ezEp
VOSk59mZFIbSragHVL0/W8gqxTIoEn0bp+GtBcA51udNG5AGas47ZemLgMsoj6YlyC88GIQx4HHA
LeVabmRtYu6Rhf5QdPhT63DNsu2MQs/bj0ulexoARTMGQCQ+oAAcCIPHF1MKB/041Lk93Uj2Euom
TPY6DHfa6MaSF09DV2rV6uk1KrE+VLhNUiMmEk2PmFvdVDOaGHRg90ElHYZoXFPIAPsdv5p67NoT
9th6SclJbEDpK0JYi0xdElzrNN4PC/ZjnS3SHPFyKdKYMG36GMOwmaKAobGtjsJA3BXNrsUkC0Pq
YGNW82Yc0fRBrx75mf4MbPC+tLTzMtX2hkb/yIpvqD9uWrYOCLcLx2RFAZJbRaij4YpF8j/r52UW
Fl4Mwa7NLeRMovBjYiO5Z5rLRaHMFyNaeSslI0ZpajetpoIouOQHvTHPxy76VGjxtZSWV12TF6hg
Bn5jUFRUxEuMEImxrFUmJLMa3DRKcCun5qoYJZ84/PT0HRZOWSHdShy2rppHN1jNQXmSs62ud1+l
JvoxT6a2Sm1taxbVlW32u4HtK9GKQBDsJk1SxklDcFuahqtofIGwlg55Gn7sNCpCKsdiKPCFqwef
SLAPY2zY42Qf2MVVZ1DUQT7YRxRrakENXA5rUBMTKkLhTd3JayKylnLWdfYBXvFtyjVpmV2j97mW
l+xQy9oePs65TT2dSY4v9kULBFsr9O3EaJdltp8p9rFt3kKW3vbGsO6qaF/hNps24Y0Is1Zl3Ssj
Ivhd7yJlCmMRjcCnX+4kW+ZFKe4i8f9l70y2/MS5Lf8qNawakEu0EsPLv43WDvfOCcstQhIIgUDA
C9WD1IvVxmlnRmBHxjWjqrq1Vq5vkPmFQiF0pCNpn/3bUSicY6PONsCmOLdnuPNIsPsA4Wb2ZdBA
sJg7scP1/meaoG65Z/EFDG08+A+Z8AwpAAPfXuLp5itKIZusg/I3i3J+qTx5lt14G7JpH1u4D5L6
g5TsZdn2t6FalCPyTK2+Xg7eAovyjINUQ+xH3iqWeRVw6dKbp0s8vN9ZS2HxxF90AXthsDgf0r7C
gsWq50WXv16O2Bwo+d1Iy53XQjONFS0Y8ZKeyEOTF4dEYafUEMA6wAcbnK01bIYaekFwTgaJ688E
FeRLvq38tIRfdAffvDm/0n54iSv/S0WTVyCkgX82j7eSwgtZU9hmChMq7O3iPRwb+TEU1b7HE8nV
stO3dfFE7vyLlQNaTuTMeHlF9rS+q7e43qqmDkwqljpkRxhMbLyQUV51KGWVuJ3496Xq518HCAMu
4hexPzSKa0UJKRM+hrZe1A791ZKfcJyaWV1/WGZ6M7onft0vNgJ4dECntlRzQK/2TX1x70Z8gvYN
4jNH9xqLvsIBuy0p1KAzOeHOZlf68k8y8ZeOyeuSVyjK7Hdj+p088Vvvg690hX/+1QL+P2d7e/qi
F2P1bt3U0pv/wxxvUUN0b3L89F4IK6cPZfvlgWpx+YkfL4PsD6BMUBtCgDKBhe1yYvqhWsTz3/LC
B2tnMBphZIvzwI+XweCPEFpGXJj+XTP498sgiKd4ZV8megoRM374d14Gf/KKQLUiKFVIL3DsXH7Z
6mJWT4FACU7l7xvIn9/yRGmYaEH9AkJICy2SHJk5pPG8S1tl3qCchLxs4WIHN6+EXcUpXs4jMr/L
XdTvWiNZvyNQc33SHfHhrMUh1Tg45VeZi0N+7AbPoaZ7hiVnTSwyZ5m87uHSpTLXjul7qWp2A7FS
8sUrC6EysFjMBdyvAIgfJcNmNyXJcQLHFyTMCiZ7KD8zmdMuf087f3557xs+/+tG5v474/r0twwL
LoNQseQj4iAOfZiJtArWmHEe+PtuMDmuNkO9V/XQHGJg6Pawo9YX3Qw4Y+XF1enbb/6tMPvPxdD/
vbCFb+8Df1ef/hRSO+jc/9f//PDQnWI5Df8TU6i0Qh0CXCDwFro8jv8dU+kfqBnFv15yyO9y33sx
tUxQPMSjTB/ycqSyP17bUb2LV0BYs6CyFXeO6W9ZZq3c0pemUTUM8DD+N0Bd+bqydCpJ5HFYiO79
IPA+w6yH38rW2eZqaFpylgOArUCq1semiZJdPZP3MwvEFcSbFCLA2eTwLU7MHoVxPkSJ3RDelbCh
2M0+qiqzyHU130VN174s/KEFwz5PeTYITc8+T/GAWANZ+3UYSHkx47ooPmimcWqpysMgUKhzYzm8
51oqARYo5/csgqEqnilcRw8E3p+UcWQs2odYEy4O2L/d0KtqL3Dtw3EuxVXEaPP+8t9jbX3EWGIN
ZxwMBkVdKsbsYayBOQe7RVsHe69Xl3hjdzs3JG9I2Yw4i7rmL7jN/4+ve9p7SIUSpCyPR9hfTmF/
QU3u71zff/BHnIV/ILqg8EPpImLmwd4V/gGgEnQYKF7BPoSI+2fvYn/gDh0Fxqj9QsXRNzH+jzjD
fyKoP16o3AhbSGF+A2nixz+dFmFvl0JeHGEHw9RZ5tW9pMhqzVGOGIUQZYEf1PoLFz42b+Iyi3Tz
BixseIvr+lVfTw667CLaSVWqXYPMGImveGvL3u2ihD91e/6LUyxOzHDpgBoIGkVY4Tzsl1O4oKzj
IQQxEeAg2w31OW7JFcoAPkLQ5R1gcPQnLCX8jKv5eQMbF1lT0K+VfjPNZLqgeKVTqFFrG/ba91uS
Obym4/R9A+GpgiwNUBBU68ZZDXvfGcTkPXVUHWIJr+UWTIbjvpCR2qVshuhdooy8G3Gh0k1ZwoAb
8Zp5QgkyucIhRO1/f+f6LyEgo9g5/i22Pn64H1Mwdvxn5wKWA9p2CAkglf5eqPIjG1yIHfhXEDVh
EfwWHH9ngxCDgewJcRnsEMK/ygt+RBT+E+i82LkWIS6Ao/S3Qmqd9sCeYvF8gvkvSlLhcbbKBkFE
S+icswDkL7gBTZKeQ5hBZ6x3X4N5zjr3Ci/zHaSY7lNX+BdAV5ILb25uQ0zGvZ7hzVsPwQ1KJXBl
HUY3sX3/+1Ps//XkaDnAYsn4twm22Dz+tXj/t/9+bD/Un778j/sz7nsLP1bxAMnNtxtE4KoYbhLx
Uf+Zc8vSjs0XghrUVS1c2R/ZEs4tcIVE0cDCRIMCFRnwjzmHVRyoUlQFwT7jL7jubyzjv1rFGVxV
oEZA+QqSp4erpRwlgO+EhLA994OzNlW04zDAxzVOOWb3hukXSf3PD2wJdgz8Jkj6wE5E6dTD3wVj
5hSGzmm4F93szrQ7VG0n9wDkRrtQj7vC0SmrB8Bw2wQ4pMbi+nFUR9aiJ3iVik72awlW+NnKGdz3
CCRBUvJ91NbXVJIn8bNYJR4+FWOIcfGK+9cIVarIjB52NmCWIvcLwezQ9E0hZ4lCK6auGeM3GvL6
sUGBvcEekSybBTVnQqb6JEZw6KuOkSz2wgGbnfQzE7KPsjSvKC4Ndg0ccipq4LEe9+E+YMLsBay1
JK4sj7Bdt6eC00tcfgBJ4OENI3Y124vbwAIrUqNkqGAtPN5nNBRXGjyGQFwyIq7aBJjjsvzMWf4i
NBBN5KhFYCa/jHMdH35/DfivsM0sb6+PLwL/gbrJGki6L/cDf/mR71Efgw2FLAuliH9xY5eD//eo
p+EfcYzKONxeQY4FHS2OT9+j3oNZEVaIxVUYh6flBIUf+x72Xgwl87LJIOpxlwl/kd9K3x5Ob/wi
5G3LYWx1xx/BUj7XOVcQevRvccX/Me/f3BuIX4T5Iy2vL+VUXMAwvUfLSM4ygZidoTba1vSyb95L
Nct5spEBYeowpfQ5Cb3nCvS7jW0vd4332m560N9yCTwOAXnvRsfBuMsnley39Xy1vOao1gDKngG+
M8D/Ey9k5fe6gUcFwo8N92p90oJAecJ8eZgB8YMXO+n3Sk5PCb4fa3359/dGJcjb2dVUK1RrtXRX
RigfS7zo7bZBQQDcb5xOqJXBEifxLCmTc1HbD45I9tc69dvjsjrOzqwrIwMM2iHsTJYX83XZFudt
/V7tXzHM4JkF/uOg0lPawSJhY+SsYhKfrWkgnpWHruiC2y6u+0+hKMm429TtxRvt/nADD0KZKHt1
QE3uhW2nVzJ+yvXjkWmyNlGhxqEcTtXqIFBleoUXbf8mZ94TEvjHGl9FZmxp1LcThoUHn0xT7MDX
2Bbz66QnB1VhpCLAhxQgFjVMYbetnqrOe6zbq8Ash052EUpMDyU0vnkwFOe4Gclx07f8hqe+F5cw
GDOCl1Ycun4RuPbR5zD/Pf+3v7eGeBXzKLDWTecj6wCtQH2agRW7APE3vdjU8zXDMIJB3gh3cOQ0
7+ZmFzYbP+Uq3HMU9kylQLMgyEDOB/MtOFX629aSdcJahygrpTVmIKrNoMtxAVzMxq09X0X9IH3w
kspWHWAD1GVqLHOgt3qzbbjXN+i8Vvlc4EXqwFKFxQowHRQ8fTfS+N01dl3lP1fV7IpuVgeKJ2Wo
BZI6m6i1G7u+ivsExK5q1mi9Eddd/0o3T1x4PhKY0WovjoKoRq4No98yGG6qHAiEtm6eqOp4rO1V
0CfhzEk6w2gBj00XAMtWH7iOwyckao81vgpMkzAI0MEqglQskX+2CelklnZtvXFNWW3Hc0VKU4LH
BGl8eZydRhWV7z2l8H2s76v4VHrq/YJgYAKl9D6Pa2i8EmjSNy0q65oU4Ue4uQYPaw/3D6iZ3S4Y
Pm9q+ZtY8N5CW9tZeAoESTzIE6C7mj+5D23dtrZX6awPI0Yzh0YccP4E9KftzhWtmv22xlfRYwcK
2muLjktI5FC9C9iVkHfb2l5F0MCgSw5idFygWRLWr7uqer6t6VUA1ePiBlej6RbO9xc2pJekHem2
Gf5TYbSaeNR2aBzsOxRG7NtoY69XoTN2UddW2HMOE8BlgCC28FMQT9kbPhI64Sp0Ojh5TSThmCYG
VTawK48O8BR/vW28V7msyr2mln0F5xqhInXK/XSK31MNr5Zt2duaHEIh04P7gBIHDh0l897yNtz2
NddujxP1+jGH6/NBe9OlLRofNy7zq03DstzI3c+Vm5iLfqAzFD+V++h5/XUeN2bbYrW2ENeE9uPI
Q5S/hGPyQpDxdRQXwW8Vb/6dvH1z/7y3XuW1AV827ctD4fOb2rM49xBwXLeNyio408B6JCor6IEd
DKUuWL3tQBUsM/9ep7uQKwPyLD/kYC2S1NvDum/b9FvbzNVW4UjpQ8rs6oODnCFlG5OftZVsUES+
mMDLO5CSwUu0rt/jQMu3bQ3rQr28AZCOWegrSyvrA/O6FOrGdluS8u1+9t5w1x6K1Es44R6a8j1M
gg+ck20p2yKluf8hPQLBIyw7OWbfCLhogwqFxPP1trm9NqIngsSNY2g9L2ANGfK7wOpg24CvKxps
6wqv9xCUY/EBmzLeLKF/39j2arsEwdJ3fbXMFBXoA8qd33RFyrbFzrfn2Xsf0w1lFQSo1jpQVESK
+BTojefAb/7G91pG2RXye1ShIm4sXJJRnNYn8qnKokc2tXUFC1RXkeUDxrtiuAUXlQ52Req5jfNw
tWUKMXpi8gJ+CKYBzwMObwkNrtVPm5bBb9U59wYmHoZ+GBlaR8HerZLui5nhfrSt7dVpUORtPgQc
S2HrQfsOy4qDnLt8284DJtiD8IwK5gbDEw6bukDAdIlYAIAM3xaeazfjAKDIgkzoOgNpeG6eJ827
TWOy9tlrKzbboqD8EAIAmQmXDncDiNQbW19Fp+eCRkiO4qUcbEau8qxg29LktRkXyiNqYCDRsjAC
VSlnhbfbbSOy2jDbKU+dSdFy5WlYDoUfxx43WNvaXuWyeGuclLfsa9K1/p6DoLPrx+ov+c/v3hiQ
VWCi6DJUWqNiDIh0yO7nYQ9PtI1rOFnlsrxTScU9lCtpew13lWrYlvaQVUzSQPcWXuIoR9HTdaPU
zfyUkPnXq+BPVEfSsnlkqUWPVeaDcLxpg4cq+WGc15HrAWJFPQwyk4sElilhzvdbZgeenh82nRoL
YzbYmx0AEUZB9004lU8UNz42Fqs4VFNI3BhhuzFciBco5H9d97XctDbB5vtht2EdXEASj0+oVfSy
ZTeNyTctH3i0W7UchdS2ETayaHpV9Ieab5p0QIw8bNdXkde2S3U6HDg+Tf6czXO4LXWF6vhh2zZN
CmsrTLuxyftTLiezg3nHd+zsb8b4N6HD/SQQKjDZkXGZ1NprD3OwWIXAM2vb/FvFYlhR+PCbGo0X
dfOBssa/5vHsdZsWP0grHo6MSpN2ECma783MsoGPJwjYwm19X3sqA7tA4EmK/DWWrXk757pPjkBK
x+O2CFoDPwoCSxJRNMgdlAA7YswEm86bhn0t8tMD6NZDh/ipKv/M1QQ6dQU3x22Nr4JTm2SgrVuC
szrRaHo2jd/Vpr87FRdI3v2pOIkwLuFFitWqZvD0mc0JRXRi0/0DY6sIlZUUXRJilZ1s0ExHWsxT
l1HRQ7W/bVxWYdqSasIpDb+g9aL5Sqr+szBB9GJb46vNsm9m+Hs6gnXLfxXTLvPHbW/dsC54OOh9
rgIXLStiwIEGDPNul6QV2TYma9tFajSse0c0rpw+8/Jm9spNWT0UWg+7rVhgcZWJZUuy7rlinn+E
KJVu2zbXngJ0UVXldU8PQ2qH656Q+trgveew6VuuAbYJiC6ysnMCkE5b7Nshqi8mZ74rfn43iOgq
PGXtC2xFNjkWQ1Od0tbOF7mFoc22vq9ClNLGjr4tsRLmbtiFtJgOPBHjxpFZx6jH5smlbXKUadef
W5STHEcc87ct6GvrLgKL/LStTXJkfVPdpjGMnNQk7Ma+ryK0jvNyyvMiOXIJjVm8wGE97j813Ze0
6h8rlB8XhT8V+dbY6OrYE8mxElp8grnW/Fx0Iej0xoij35TJpoz/pxq9RPLRNqjKAtWr9a+we5Ms
L4t8W1ytGUt64sHoJo2/Ik3qOxOZ8AKuvHLbYrOI+e9vHwQ5oxnnJjnafuzvYs+MZ8Xp+HzTzF8L
1EvkfIDM1cnR9SzZobSUvauivt847quobauZj7JXybFGbdnZkzx8PhhrNx1tUZv1cGRoVaU2sJg9
WgaLebqsblwQe9sSmUUZd3/cvdoLDcAky9zsGYAm4HTdEPgqb+z8al8lXR6B34fmWeDro/GYv69Y
sU2k9lMpH/UnVNWXmDTO8DvjwYysGZjbdrJLVnurCnFzKAp8VVlW5WXYxeM5J8nGhGOtEIqJX6V1
gfUsjkbzKtZ18JXrkm6LprVIqBwKkM1geo7ipR5G34Tqc4+sb9ucWVtHpaQLqV5Wy4pN9jg6UL7a
ZH7KxH6Z179YLddKoQqe+RV3eXws+p6fRqaiw8CI3HRdCcrDw/keQa8n2gg7rBUyQIFmaA9dVG2c
kGs9T+lwId9zD32Pzbi3BB50fRJvE63BnuJh3xNpTCeAcDzG8RCckY6x3RxMcluOvXgG318Jxtkk
HesJggnV1M94XBT7GVTNbTvsWtcDR34GMZJLjq2rXxgvji77Okq2HZkWhMr9rvdS1k2AErojsfqz
7Jr0IrRCb2t8LespKtjekZnFx17Fyb4IZX/iwC1ui9S1rifsgSuTyYg635rwP02kwpOgTbnpSQ7a
54cDIyPRhqoKk6NvmXeq8oheelMIc8xN2+pa3lNzL21E1GFrMv20y1k4ZYqOT6FDH1kIolWo5okF
YKFO42MgwGus6inZsVk8xRl7rPXVtjrkTSPCAKEaSTg+5RCa7v2GpdXGoVnFKqN9NA4hpmSLp+0r
gdKOHYHd1LZs+CePOJXaapSIJlMGSUYqWR49xp+y7F0G+Bcr8Friw0RQ6ioOkmPPO9DhOtNdyXgc
LqQ2bL9t5qwidkR97pw3WMpgNjG9g99ee5dWwOc9MfqP/AVrKVEZgTyW9vgL2lTXtzDPrHe4xMLk
NxTOVJv+hG8+A/eepjjQhZg0SXwMmzG5SLlXvMM27j5ta30VufVQ1j7+icHq7ctz45f01Fl/49Vy
uLoArqgogauM4uM8M3Ea26g6pkOSb9tJ1nz4oEDHse3FR1aUFIfAnJ6gC1Db7pfXyiIVyx4HTEwd
DhDKIeqC8gAxd7AtstZGkDEczwyMt+LjlHB3qFFJuwuleQrZ+8iis9YXoVqNJ92ME7jXFdVZl22e
zXEzb0u215wQvtSx0FLR4xRjrYSikJ1R87jtIQzeAQ/3Et/mDi4VyPqIrZrPY9PB2aaop1eb5vta
YWRjmQ9gNcVHGwbBIfBcCt/hkm7LWNcao4EYLHwesm1hB/jCwlSx/dIUOtimAGRrndFIk9bFE9rv
pgluYWym9JQPkbdxrVlLjUZgk2p4GsVHyDHsW0a68npWengiw1nWlF+s9wuv4X76BKXrUCbLrOzg
PlXsFF7gdmmq02dVWIb7XML9qMdTZbEtxNYSpAEvFCKgkh5DPAd/g8fdaueL59smUrj6Y4p0ZnWO
C7pCGZMFAuROVEc+yT97ZKiCh60no0tG0iBJniBIAD9jbGH5OUcvt/V9dQ0VY8JMcKLBhyBuuMKr
oj3Ord0mD0Th9cO+4/WolWMRA5QEhYy/q1vdgYFctmG+7R1tLUny8eiuCiw9R1MF85ue5dHXNmUb
73DWkiRZh24YYJBydMM4vhzqyH8WdYV6IgYeWZnXoqQq0IGkHsPQB759Dl91f0crpbftiN/AG/dy
BbAtPO7VHT2m1un8Ime+fmkxUZ8y7n2s96sI9lDd1ZCgSo9x26dZjgK4ozch39k0LdfqJGGinkWN
TmHKLsLbSlXkOu0kfbet9VXARjJmNecsPbIOBXVeT9PXRdu4bXdz33zG7o18R1AS6fdheqSREYu1
JkjQzThsW2zW8qQ613PPvCQ95jOsJuAoWH3iRai/bBuZVcBOqAtIhz7AuCfe9AaCMNRfC4g3X2xq
fi1RAoZOpiWd0qMnAwNU9qwSuUvzdNp2gbYWKcWkhhEH0/lxwpMMHCJtmhHShodtvV8lyDCbdDao
6/yoYh+ogIXXomNh99taXyXIcIdNNXyOUvgxWg90ZuKdG6ueshp9JFzXaqWyg5EqqpXz5TpaXcHT
MgTjgNlt4bo2MK0AoWYFQCtH3iA3hvtTeGvrPtqoOSCreC15nlaMD/nRaEIOXuiJD1Vd2Y/bBn61
wbZhNxV9UHvH0kFOmAwiOMYD3h+3tb7aYOmY6hwXFt6Rp5X/OgkXoLPj3edtra/idW4kDLcsTDnz
ahoPPegmJ2c9f9NnhQ/Qw+27qr1WdKnKj0WnFEwtJ/mchjL8tKXvKPx42Po0ajkuj2xHeM8HN9z3
zCsc0dVuW+urYJ0Jr2zST95xgN3pOxhxyssc/rab7nThd/Gw7xEVTSD7Jj/W8xwcXSNuy7zSp21d
X22teeV8cLldfqSx18DRe8zhhAuYw7bWlxXi3vaUD/CY9eQAuMQQNwdo/sXJLSDAba2vQjXIw76I
59g72hr2fhcGJIaXYZ4029ZguhY3FZXFS2kBWotPZQjBh3ONvwv6kmwKKDgTPhwdAfKqbyL0vyI2
2eMKOX8bRmW5MaBW4Spj2KB3HEtNP7Xmik+TuADi46lD1a/XeGwVq74PRUAnFmMVnnp1EaB4+I1M
XPXUiXCZ2z+f2XCMf9h80+CkNmnnHRnv42KX9yM5ocqtP0rDJSxrYbc3bwvetdYJEjZQYKPRO04d
dZkuwgAFRrrb2PoqeEudEFUWM5bkcAEyRUWUwZ9dbUr/YKD4cJhKaKlSryoAcHGxiy6BJUtea1yM
tMdNEbZWPfFUT3ZkxJwsCGHHOIzdWTTdxtVhLXuyXhDpiurupGUBBtk0yDqbdTl/3db51V4b9TEv
fRSgn2g6tnvLY0CyuRTblrYFQ39/aRN88pIyqLxT1CO75Fq5E8BB2yq7fnKczHnq5V4Y56d4gtky
zvle8iWCXeOmCyO61j4RFB3wTtriLAOPwBipxrN4Ilsg7jcN/VoBNXRG6xygizNtIpINwdBf20YW
22blWgI1w0q0hFdhe+56wNEBFSzAtkt4ta18GQY5Dz+t7Ouwkj0zZyfjdtcwfNUafiXbJs5aBGWA
6iG5hOtUA3LUCfqB5k6G1m26PqaLVd39aall7zAvR+9cmubt5OL6i6Kue7/ts6423JYNwlVl1VwM
YaT+jOEu97mx9VPizeTbu90vVv21Ckr2JJjA/2suQAkIi6sYt0W5f6I2DOMaIDYODg0KfDoBt0Om
aXQDO0aPnQC1mfIvLoBLHR7oatGWPCMdkMrg+nizZ2+8iMK1fufJKaRHmnhcfDTgZlUZDcg4hcDe
VElwyXUvmwp+rXkKq/pyCOVHbwwb1IXNUeL893T5kREJZGnmF0BQtOoSVq1ldUM5WEmXccGa4n1f
96Yvs0Z3Y/uSGNOrZicnayOR4Y/Ii49e4HwwkSUJtPgMeId1M6y9+7EAaYM7M2QRrGYx6fTU5s+0
H4nxurLjnLTg2w3M7v2okvmLZoCRxI3Guy2svgQ0o+IFNbAGGzI3FmSk+6mZ4vaNalvAt1BzUDcX
KYONfVbYoRr0fiBKVfj7eT+bi7mNUhQNEI+bd0Gjwvp2Mao15c61UWKvdToEpgJ8ZWTsM7DwvrkF
4d2Qd5VVQ0D2g1+VOH1pWNnQdlcHvABQKQTzcwJaAG0as+8Mi/yPsyIAIGeOGVE2uykcc1Jl0CwH
VGdpgFSxxdVODk/mIne5vhVTbeO7tog7tMBizwviTMFUPZ5gWoat6JnoAFC7TYN5AP0QZ5MGf1Ae
6eloOx/nzpmxUt0B4de4YI8NHmQ7Hk9xd9P1oTIqK+GPNYCdFwdW7SysuQsY545z0Zw5vE6991Vo
p67OSqgKKQx5x6oeNe5AxnjxAGWN63qwD0XYwt22r6YwvJpAuMe1GgFiYs7ysaaxOMFVSsFf0cyd
F+MxpGZ5UoKrkEbNhwF4dfe6LwPGX5s8NkMLZwD43ZTwMA1GGBp4wHTyiwQ+/smfZRco8dUS6s3i
CCH5HADMmXj4sV0CPsp4FiP+Kv80VXmnvEzAwcAnmV9T/N5DnUImh5hwumdfSVfwUGSlMDlqEw3r
a++dN9se6MWWz+H8yYf/ifcZFnbwCUYVhTU7Lpq0OoSNM2N9VU9yCTBqAEM4oJ5cp+Oe13pIx6uo
1KHfHgUBNaE+eCm3IdnBlQ5YNBgRl5X7EuC+oX/BqmIqu73VNk92si/eJ2Or6UF0lpkMdBJM89bQ
0n7yO4zRZyO6APjIua786bImdUWvUcTeBS+YwXunn+HcqO6qBGQ650vyHOAVFX3WbgCiARZf86dg
7mBmF00Utj9+Mb+KpO+KzwVcjKNTQVNOYc8cjtzkN6PSVl47K6cIqKExylPQhnqOSSVvopmngBzC
cWaE6ayTacvfdlgdIn0Ak53CNzDIE6cvFbyVB3jwaVHAii9SU+LeJh68mL+MXjs0r5Mu9Sgg5RyX
yCTrw8jOd9zPsR3vFXYGvwaNnEoBIoOB5MsA5YdnxuY44B2/Dc6UDHC4OqHUEZzNrILrkPmK4rAG
1I8Crim2gYQc5ikMdJ2JBUNGeyHMe9hPQr1wHJHMqRQQzEGCldLVKaDz2exFhmDYQT4n72IspemL
Nqhd8j6cPAt0SDpUbYS+ucFFX5VtQ31X8o6Zd6Ou4CudRWPU9Lc5EcH4wRWDULBqm0hTnlQeDy0c
qEwDpyhgZ2FZ7R9dkVDIBOTUhjK4loNPBh8E0NqEw75leQgdgQq8zn839m4iBxrJJPragz3mqYtO
F6lWRypx0X+E52nX3ppB9LXOZDkOM9BIsKh7yeHMQD7is/bAsrCRxWUFDClxKbBQFtauh0FDk4Kf
AQvefRShboHEoGIkfpsBIT8G/UmaBgx5uP40SfEs4aFn9oGNZ3JByshiv6DJwABLMy7/PEk18DtJ
leuf6dzEwQljU0SfFEBKPioMQS0uXmOj7wXII/DrLYaMd1XtLpiJZjNCz84cKUCLFHgD39loqAO3
o73qi9dR6mt7Jm3QuXedclHt7UxccjBglR2NdbvGjWS46w3WmZtOcLWY55DS3/lIJ+W+UHPKqqzT
2r+jPLJ9VqupDETWRG5Ub728T2Z9h9xeqGnfxmkimquJNjM9OL9rxiu89HkxyYIA5K4T5Np+NGU5
7saAKqmInqqPsRqjEq7FKXe4nOSmjRoBRABceyTcGQr+TNC+xZKd52P0AeZjqq728yCs7zLU3rQN
uDWAAY5vO0bT7lklpdD1iRPBJTvVcEJn5OAXvldeBRoM4OmZY4MM6l3aTUEx34TzjG+VGd+qFgIC
O5Gc7HXgVcCS1Ak+br0zzXK4zuwces1dY1mHsENl5hSYw+xwyVdnto2Lmj1TxhXvc0/HSAnG1gbj
Fx9/+5xnMJ4Xw+fIuRSitLHza7B1PPB6wIBhLtwVHsmdyeAl6NgL0vuQrhZpVw5pFqsJR/qvZT4P
kzk2eDlKX2MFJEGZDVEJwh8Jkr5PTm3SDFJkdc2D6eNk5qa9yoHqIpfC0Nm9qtXcDTcRmbQlO2tk
GYfILWYsAjJrEI8zfz26DhNkF3SW+u0ujENb6t00BtX4Bqu68P7s6QRAZyYCcI9PBbxS+ReRqrp9
1bI+1GCd65Azf2dUYtLrmBgGsFLfazl0wJA0ujxP9ViCz5cOft0McJnH6vTCeXTAkhxFJqqfhwlA
Shd5OtrkbiYSjBl4lpQxYBOBtUXd7VqMCQA3fhFC5YGUFDbdkhcaZUXgWIfqZVprbOWAf/HY/gnC
01B8aQDW7BrIgSvXT9mA13hgZ2QDp5jMc0qEb/0hXahPptU4wGQ562cPWAkOnyf/0M11IxFvExJC
kNRUNImrOBna5AUeZ8P0ZTkD/mPxJQLf4BI2MWWN6y/Y6YLRNBeyuWSAD4s3au7j+hMNShACs6gO
R99kKoUt+acyLrANZEGZqPJtMRV5C+Yn85D7wMU1zs1F1cECH7blIVTlbzpgIInMyoFwDwOYWIup
lU8lBXiuRB4b7ErYdgqsg0Ps+ajrgAdMjwyqxbE4KyvV5Bec9x1GUE6jf42cA3jfUGFtPDazv1h9
1TMs4t5NOpTyOJrAtTKLuirM31dzqrs7dCXGIpfD+b+7ckR3wXMA0ZmXpVDm+Rmt6l7vvFRaX+0E
vPfyFzqPxvbCH5UKjnOE74OEe9Dpa0v52KLksSum9/lMW9lnE/fCymY+Jzq68WbExB2ZBMRnWQMW
n9RZWSSxKrHEKgtenJl0IcBIHocaeCviojKShzDtCvqlk3Awa7IGhvP4/1cCD6znuMIu9Xaeckov
RwEw3rvCx3ryadYYsDvZ2nh4xnUVDrcjhC38ElIoinI7HJ8du7R119qvfgNuwgGkCBr32dD7XJ/z
IRT9O9nAduNlCFEifzE4L+x1plGoPL2RZSfNGe+x3PkZIwnVb1qCN9PPc8X82j+E7TAmLgvwSOhe
ydQESOiHwjXxxWSEK+m5Au4Ehacl9/oq83MwgL/4vRQx9ldAo984LCIYH9zIlTHGYPRyfAXEszFX
41yp+QOBeO9uwlErvqa9tyCFbU+ej7pH0UlYtmX6uixLMVT/m70vWY4c15L9IrZxBIgth5ikCI2p
VOaGJmVmgSBIACQIcPj65yqza+9aWbe1vbt+m9qkSoogMZzj7se9RIc0ZddAMil/xHCX6h4kQIj4
MHXYhx/cjtiTpcwalmEqK2IJZiij9I9vdMCeNjgErGieFkSFnVQIo54zSOh8ftV9PLefGyL48PVx
1MvtgSKOfMBu67dZXXmwda6Iebuo92RFGVkYuIyH585wg2DIEElKR++ElK9ZZlqkEXu5xcOpN6ke
cQrY5M1BjWUeXOO9PNpuDoIRockqD15bM/L4j+znxR1x8yFPTUFAFxW4FilWZdTFtgpn34XIn3QN
e1NG9SnO7DwzVSRcbr6tKgUeiae8YxPYnc4YKnBIOfVPgV1mQM9ONqqrfTYGsvK5n+lzwC0SuCfP
U3rqkNTaYxRhZT0iu3a5cyS24/R5XRHEmJVaTU7jtuEN8nRIh0zLMFxa8gyvvcHLslG0n5EbFeUu
fQYMl9lDt3qJk3BB+EZ3SHeaIRLaDjnSOYz13FYYUUYWM4waWnWP4pP6C815ROrBOiTDdwl26GXY
FWnqLN07NLtURCOCJ2X4ZUbqtJB3YkgRUVDgTcr5HG6zy6sY/W5/8xBf2TNSe8CxkrbXAy8cPiE5
UcUFua1wBE/uhxCUSJWRoDP4sBj/ogWS6/fwrpmI1L84GXL77mg0Rg9RjyoaDRxGlMgDN1ZO9WQR
GnpPlpiYc9qMM878yPnwLNIpWu8xQQoHioJ0c8p+So0AkEMudq9eJXYxbB26PRqPU4Km5oF4mxqU
VnlHWw/EKGbDtZcq3m+e4EGrvnTBGiK6NdsQ/4nsR9IIBHA3wUYZXDdjEiT/GatA/wHsZcMYBUjl
4gitHzH/A6plhAoGvPHP/wxE+Qcuj9Rs7Cs/tUgNDcc70OvhTSJO7j8ji/7pmRwPs6Ook/Zzpltb
LDYaX7fcNE//0Wf/55AUzZCrrRK9nEciokvc9t33r4r5f/nsfyuy/hv8559TUnyJJr5tQp573bem
q1Oyw1MxSqfmnEGLhNE1GC7yaiZxgGW/DdAxhvDU/iOY/LI91zy7CSykGYApSq99RawOm7YiSKct
wUWUY/ywSt2Q4wesSXlzjEfNTNFJE9Oi76FxRaYqVfbCvYhaLGsLTizct/5/c3L9QhD/uy/4D2QR
Yult5t26nBlF+3DwE5vXk22i5S8dzpGsJExU/jcu+H9gaP6ZTL6OMgm83ezZw/cuuPRCsyCDqXsU
6orpHTBMkTV7mlVAEwIEfbUpA34GiVwUIGfzK7mkwI2x2DrK5mA6rH1jpxMbkDRxT3wTyNIoTMy5
Op1lwBwAgalX9ibinqAgm2fj8hluydYahNbvdHE3WAS0aB5sm4+XL32Zhst9I9FV16ILnMzqftUd
reKp3ZC+uODciY+ScETDez5Fy+ugLbiNoid+aNei6RsYcqGbRf++HcckiwDEjDu3bRk226ireIHr
UD3wYLX+kuYr87chJxx+YHKxixLV31vi/8cQ/VsM0Zcw8392sC90L7z48+/+9V//w7/86+l/fUUe
ImAoShmS6b6Ezf9KrWBf1vaEgr8iaZr9HUv0L/96/BPB+CKDK1SafaUM4Tf+y78+jv8LjiQxQQLE
v+KM/h9yK+LkbwXx/92WyKLPkKiBBEiCXD+a/Z3z8u/gOTyNpnhBClDt3bTyukGHjIjgLp6cv+LK
jJfX4O/uDO0+rpuw1QTBjQBpt88MfvKfnJuG/pyjuUOmMwuCuUwI2WCXSVKeuNJsu0TssQ7U86xZ
Kw4o8ySGVeYO875f+bNrW+h9U9HD2OczK/fVLHuRTUk23oeornNTDglt0RZGJrsu3TIqVLJTppPa
y2xf03Kfx9Ei4Xrc5FuP8Vt5Tkc9DYd0ostfy2Dmnx2fYnrIQZgXYqOkhq1QVwHFvq2wM3id3KCw
oYDFiU4/BDCEruXgFvyoeEO/qn/B4ihDgt6kK0xXf8KuLrnbcbbwkDdlSzFb3M5oZ3clx8IIuCd/
wQZH+J7ehVFu7qTMbEm5nA8RQVOzeXaX2ax/SKTipGppUtIkfbLbLio5mbES24KIYuh1b7tEdFkI
TVGlafsE0QIp8m66ZW5tz3O7TS/OG1LnnudndNZxGW3ZfEiy+Q8wQwy+jPQBTch0Hn1wAXPwVxRs
T0km9zLTPDhMq/jWO++OaDz3A906/RT18SfrurScgCVWaWPGb2aA0b6MB1Wjtv5EpvFP4MEJInxD
fSTh/ishbfAQJs7UMbDVIp32tULke1fEWvgXydz7hk3wjBxiAqQrcGAqePNNYsDtJ9y32QlznqYO
LHLhZhTeZcQH1HQ5zs31VURrG/5e9lG+xciB64pxoY68jEpsZxgiNMnFej8nvxvf5xQLUgdBaZMh
W+JbJ5KUHYzI5vkIDjG8N/Ge5jXr+dheWpfTl2CdVYRueAt834FeGGExVyU+yjd3zee0JY90m1kO
tzngH1mOwFo+b9s9p86y+BExqcHCAWDNYYTQ+CkzqkKV68fjmA3wVkj57p55CDrjLteA2HDZTNEL
WqX4g+40L2EruZ5c145PiH9kMOPCHSOQZVTCRGJH44/o7pKImbxj2SblHri80AnJgMCHw3xq4X5y
nZrO/AWofC4UYhyBhyPp4rIovt0cillra22aPrBvVjSYdqCdbEqJfqLkfBG3aE0eOdVJNZJkKDFF
5kXBBtKmlWw6rOIcxa6/G3Be5Jc46jcDBAOw7H6ywMpK6CmCuyXqwxOslxCw0iBzOQ2CrWZtbIpW
NKO9t2hpwFQatGSVVWszocvElOYnA+B86jNvXLm0zTwXKefNyTUBL7bRfmsnnf0MFnhy5YNvMbm8
BMthc6Z9TDXZjjQAUsCCiB2Qrxce0nGaC/jumDJvclLEQ9oXmLeFLzoAsGZW4zlavhLIunEvZIux
DKaQvC66fb98jYemEuhx0uUPVsTibmqMOhuIVDEWhd4zD6cFoy7p9K6HLbjT84KANj3n13xfug+O
aZhCrlj2fNvxMBJAymn29SN7qwqEaffHXC750dqo5QWCCsVdPvn8GOopP+aAes+o3cOycxnSqIRh
94jiyW9aIQVOsy48wSW0u1vaJbiDD3b6TWRwmgODYQtrYXS+7d3Ztuv4EmKfFH//STlv40u6NXkR
sr8/FXvjE04sJB8yQSq8DvxdMU/vf79BbU140uueVHn89RsCAj/SdULA29B+SA30cV3S4DLpdjnz
Vq2v+YZHgrO3eZihDgLWavuynYw4Kz/PB5sSfL9xWQ6AWdgxc3IvqGHJGU07QlPXLX4YqUcmM3Kj
SwFv2BLDVT/yZus+/v77mpH2+0JJf5QWPxGOnN3+foaa6/U1XIf5nE9pu155n7XfQ2y939xm+VUl
bfJ77ebwyfa0+7C0V5VF3OuHdMn0Dhnp/rkOfqgGCvVhgchVHH0Q4v+QUbCeQSexV4opiZdpV8Gb
MC1wLmhniy6CodqIFNf7JYJ2dojz5S+xoEiWwGzvWLSzMpoUM/n3JMvAapxNAxxdfj1jEsdfdaXu
/QXWtKZrgUKEEdcFMLe4BTZn3HxJkS07FYZm8hygA3q1IksuK91glbSQh0aHL8A8nzeiTqtK9krn
S91myzHu7RkBe4fYbSeXJJ8mRyJmiDzAKudWXUIKcq81+cOSjFjoefSY8/27F0x/jTqBWiUAzvYh
skdww+gHvMNiAix8ENM8FYxbeYB0BBnnOk+ApAJNypFfW3PBwgLK0PTOJpCshK1yJfEiKYmiwNB4
xk8TwRK3CxmicrPzBx2juFzd5JEmvr3BjVrg+etXGTc/3dT8ymC7V0WIao+mZbzhLmGI697UKYri
oe7cgtVNcRQjTZPVfs/Bcc7I1111tlZxu9v3rQXbQz0N7ibhg6PVUO0pdN1HYtsz+NsNB3ea/7WG
9rBv9BSCHB5gKo0rS+wIsEe6PZClo22Syi8E2YZbJB9iGdCryda2ypeZl4i7z++2XoWllDMMmwgD
1NN+axQY3mBptmIZ7QVN//dx3o8GrGVBek+Ocw73jzGSv0QqNrAlX5yWjifQlzCiDFIbVswiY2IS
EbquaDvtLhhrl9GhDtkKqpCwMkiX/MBTfU43H1dbR/p73gP+LSAxqzCGmNeqb3EMZjS4+HBfQRs6
DHAG3REzJqR2kTmD0sVZrdsSDjPqo9tALdlkTp4QFJMc+eKbEkgtexzAcD5HlmAQjvZhpfI+f9ET
jY8Y/kpOcmjA+ga9WCs+WFEhB5nCmoWmCqbzEXtqeIJ8xyXvKsGWGI4hIAuw+Fpx2+3QPzBkJR9w
VkPCE21ARkFxTd+nLSUjVGDCnXNBWYWCNO8KrnGNkC2eL5Q1vwGYb7cGkM4VDW5faplGVW7M8CTC
UZf7OPJzhEu6bgZMf+LKI3PVpC45IggW6zVFQG0TqvEwhd30OhgJG/El0Lpy8L/4qZgKjjALm6o1
m2y5I9Xh7P1ALlvS+YNYxwCQUi7PmbLRXUI6elpwXv1enQa7SLvgATbiHsuUy/uITfsB52J09iTd
AJ+vy1oazE2D6klxyGBmL9lAnoFzwXVI473oZrNVXAQL4HPSsnuxU15Rg7xMM2hz1UJPVSclMDjw
T4Vaw+lFLUJCLoCKkeSY0jKSbj99HMxF18eCl3yi/Bkxi0tFM7/XYPXAcGRIKVuU647j2PakaCGM
q90Gig/DfVkRolKvmn3ZHqENYE+msV8l9IpBBBncvhKof+EXy0e2IJlnHnH++3Dev/l1O5ImnQsC
89AzKKRLsmxpReS2/eHxQH7nhobHgFAwT1xWQibpSXRACrOmWY4r3P5xIYIZgVismVEf407Ku+Yv
NiDLl/SUFriT32e52Gs0Cf2USsXKRek3RHrI2rThelGTbF8ZSsaKxpk4EzBWZTKjAJ03R+puwy/K
qfoLN/rzHk+gRXCVFcitvHnmnpswbYslhtM0ruUYFkYTbhNkDQ9PoIoFiJ0Vp9q40u+Yvn7tUNpf
IL34TZn7FfYEtVcWJJWSJgU/HeEy4/FOZhyXajr4uPskS8cqx7sP2u+4/fZBF5EbHybssULmaVps
mcNNazCvhlLDljwncUFk2KNbD/caOOx1UCq+/1LUHNUKyHQN+/YtTNMIlBfr8zue4DzWsL5DqRyX
7EuN4Vq9HFaFc3RCb1fwQJkDSLaPHITrCQWX+sCsHw5F1l82A0ftoNXs1KTCPEGdsZQu6sc7SAIV
XlOMxIee+YsL1x18zPayqZyc0hGWwiKhceHt0ldNn95URj7y3n7rVBofQip3MO4uKyNJgoMdG8KL
sJfY9Lt5DihqStjBfL3UP4nIaSFG4h7h5rrWsxz/AF5CoTtOA/ytwX/ZxKuXuKXuyQdq1l/0UnzZ
g9iU2Zh3WGyueQObHhjko2A2fkG1VGwGAh4ppvTIKGRDoPd/YaRGlpI4VaZwWC/sFDdnj6vu1CfB
q9TJOQkAwDTpEp7mRJAHL0copKIdllADvyAHm1e9/soITVtWwCSGHEwwxWXv7H5c8BgREB8lqkaT
zs88S7GcUYFXs9jD5wZc+fcF+RmFb9anTbmPaDf9N7VMRTqn5tkGSffK0zg++nRKfqCvsgfIS3+P
iD++AGvCWUjHBxAiD3uobwNVxyVHpaU4bIBBiaizJMN2jjTsK7FwP+Uq7kM81+8NAi+B4o14j2CX
EY/GLhI4YDE1NirnjG9V1iPQx8e9PGZzHIcFAxtxv6Szel7SfIZzTzeWWwM5g4xlePBsn0+y35s6
VZzd+YajPAt+UtW6K2UeHu1D4P80XT69AU8bqnwQ7JAGS4aZZ81xWZrmLQFWeethmX/cSdZclyjA
FdbkYQUdVQ8YDjVPg4dJYCn9uNBEVfD8yx6EbqUpCYxtS4g2FgSuwjtcRUl2zZJ4KNvBzbcOh3MJ
1g15eNswAnHbhuNkEFEMjidMSrh5/FYp26tubf3TCgteuMygD0WxQootncFS+dF9pm26onyLt6qP
COwG2dCqcg3mz9aDQUZUtMCINfQMRGTuHpzdxwK+7Ee2L2CdwL1dRDamWP8YJAT08b4tPS/HbpUF
6OLwuwrodFzGhr72loZP3M/pfccMwIV1CVCYs72EvpvfCSWfPDyvoUsjyUHF/fdctOSUpyar4HVE
Maw7+vPic1vk7bjg2CBiPBBMKTzi24kaowu3dP/yj3TJkr3sXfpjIulerDALc4UzKXtUSu21YLH9
1CA9S9XleOhD1MgiC1GJOKfAo4DALhBA1J8AdYZ3inRfRqPooVBtsKc06f2LzWOOnr3r4sroZHtu
NY9q9MLypFUGAQnv3D1a1LnWlNOzbyNbuWmRr5oN+jlRG66BFOfsdQSrdBqgo7lLdCZvDllqv7dV
4hwfRsh7ZM9fhiwJix5jvvWq0+B9Bgd00swlRf+VLjQEcvwRjqm5CBe0puCyWw/RiMNlhuXtG4jn
J1Cx1xTNP2/Dnz0ooG854KxSxrQ/mAW1q2LNeNzX7JsY+6yWkD28j3E/3ktu8iKJFvF9NLS/dx2K
gCjaP6YYoryub7YjBB37fQpRaQg5wB1f2v2+WeIFEL1bT4lcZ1QTjhZtji0Hdyl7SlXE6yxIh8I0
/JdeE1s3XfPpR4hK+mm4Tmi/7G71w0RX9UTJRv5qoMcHBcUhGUbF9xRMjThS4XZRQFlgfiqV9fd4
dKKiENkc6RazKgxb+0RRjD86NFsnDOVBIQrQoYTkp4+KbHSkCgg2y9czgqyDsRiEa7Mrig3Boips
SVbt7QiDjg0O28+YmVpPsKigGHCK5pJlw3JkigYlm8bgnZkmLcNsbys9NsMLGEMkzbYIEsDzHy8G
5dAB7AJq5S5eZvQ9WYxFmKygYOUIu+Nhi/1RJx2cYedmvMnONbeVSVuioIV2BQTmT73hQ4Ee7Cxw
jpGcYjMOzzvKapgCR8E3MqM9aad1rhwGzY/qCyUIuQsPQYfbdpPhmY3hfMLnas9sBZgErKG/pr6f
jjydxV/9LvoPBencAYxhf6J6sEc/DtsPa3D4hJxNiK9TUDGReEwgRd3zjzzTsu6Mcqc9m/MTsUof
NsA2733otrqDALQthJuj38yF6m3OjYWiVDj2DNOZ8GHcu/CXYjNITJ9P5Ywcvj8OcBKSzTde6S5f
C7d16sAcEJq4waJk7WreAEE1n051+tZ081yqmWpQihAkctih/xIQBiQ8lbcFbmAnN1sUNhlb9c9t
XdPneEXKQLp2648cCk4cIWn+6QW8akwQ+pPExT2U8PsjzxbWhS/eNjiE9WhAO3w12moLLnqNdihX
W+gxDS4h3aJrLvigwgRx9FF+lTIXdxBsis9ELv30de1wAuZy6B7naadVD5GBKYgVcP+1E70lBPqN
u2VnwhxbklhIO0gdxLOsUkNtAgWFwKXTRf4OMucRbGoeoVfjI3tQa0efgbbJawQR/UcfQ1IHIdIg
imnZp9K3uf8+IBOrQswo+zUBc3tNOWnuGHEBbCSD+BAzvly0gOzWJQo8Pgye/jijoYwLxaMduX+M
B7pedDMAPwNRi/SeEWej3K8sYvzogTfed1Q2TwFeG4rSjT3G6xAB4CR5iQEgczVN2Fxwtg63VkZJ
PWTj+oDtMRd04/NvhkLIaP6ZxOwTqrKXFODqfaDU9zlqXkSyox7yoa+grl0rimWSt/HvYXCujBP2
k7iu7nvIaaZk4HcAF/vXOUpjVEFxFUr6jSxGlHkO0DDc+CGK5qRYUuRPR9gNdbLFVYZCtghMy8u2
j+MC0XsH0IjbEZpbHPFmQYG5mYvXfH5BVgKWjZVX3/IYx12/H3ynkMQUxfFlTGJf9fP2xpV71yOD
MjZztVX+oNGNQugR+msUAUFsmuGEDb4XIgqaq5ln5K8D5L6joaKnNeqhVI4XlGsYZK04BKhl3M3d
mRAyn7bVbsdtgotHyORFT818RZvUcdzt6aenXVdhAnvFXoufEj0upxFistQnooxFwo9m2tM/MHGd
Xoi0Qb1LCLMX2EChUui7MoF26bS0yFMJYA8H4XAW1+itYK1LnbwuigF7hah7KcYMCtK8694d7Bgr
qAfDxw4yjasYgy9R4+7SGlcKeyAUEC8T/nUQfVRFljYgDpehgDskFGVZ0h9G0rRPfgZ6EC40qKDn
ve4cFb3tAd86h+gfZom+KmBJBzg3o49K0GRPGs8+DzPEdkfBBS4d+GZYDq+r2p6ZQqksvEwL1J2o
+kaw81+dVcxaX49ZiGzZbL00Ll4rS5W5LZ0+Q2v/3Vh+9Sb4bTxI4EDEkARtVNxCbqFXggTzK+Ws
5GFDT5CEkyrkOaq/LP/MiZ3Qrah3QDxj6UOC1QXJ9nmDSqI0zVfdPsQHvQL/3d1QBzCJfvImwQJY
IItSUEBbtBMlcgLHsg98UEiW6LxYl/yhxeYu09iI2ndyOOcQNs+zhUWDfof4NSs2eN3obcxLmYrv
thO6RvvQFAT00AHyUXvIJBnBbuzIkxPTNe3065p1uN8mYLIqIfeKyalIJjAGsCBY6jGha70Pq0C4
qjmQPgW61xpb6AZKyniSySsN7A/HANPFyJ+HvpGuuDEhBcFYSdlt+YIBqtzepfnyzW5MANzS4WEw
4XuXJxxHi/Qn4tirJii5xjlZr3ELKRVc/KYjS0xyMZl7psSAHVl7f8O4Jk+AAoBjZ3oVh0xtB8wB
/PQte8kaQCLQUB9x0rtKznGDs9fkZ7fK8BXlY3cU7Bdc6xLgdwoAdMheUUd+52J9QKOhIejW7Ytw
6vcGPucmIxoeHHxAr2kQ/aYN1DfMVKHYiwj+I0c27uq0wDfukuTrETdmjzMNS4JGYjluX20ABJOH
PjW//TycWx1/a8YmrbQMn3dowy8dH7r7aUBny6Kuipn6IJggL6YBfU8kPKgtiBnPEg7ixdbg+ghU
ru73rrugS+KXhYbmGAfRrz4yr1yKDy+greAmiE4SOVOngfVgklCw3vGZZ8cEpRr073Jq0VcvJ4vx
jHojO3vYkvh3Mvj+BbMl61kH41ZmrTFPSY6pEnhQ6IrDvLFE8z49cRgrHpVyPzApNIj7hS+VaF9x
pC/nflhMkfRuO8YYLMSQgeY/zWqiymmFJR7arkTddZ6XrsO3CeBwk/ljooZzv+w/BhfdW+4Oe7Ku
xbi6Sy+hi3ZYgCJrINruux+bTp/wvM9rktYZRj4SrLsi2cawBup6tFK8rLap1g7U3+hU8yha/JB3
w9002q0KrHkG0/acrNPBxe3ZZHmF1CKIR8emjpClWuwQb9+lzVwp1z46Fr0FHFvdrGcpoe/cR/db
9qusmiD6tEN4zrAbPJbGcXHd1YT5OYjzl4gkfenT4bJafsmQEk7TpNiZjB/XTkcF+DWHQJ0lr0gY
XnqNSC3Wj+StndQ7PBpQ/irzY1yDx0y2ZRrZl3Rst9Lu0XkBE9miW6zB85r3cO9ubbMWwTBXuKKq
tTffwhbjQ6hiD4oktyQykF9AiX12rNluvNEnPSPVFWGMaS2GoQEzC64rDkS18PVzR4LEJZhyefEB
5hfmuXmHH3tSZAEqKNK7CrMkS2Ect3W/rT+GNlzqdW+uMdqWzMPtYBobnA3YRz2jYHBhkcRBIBzy
kV543rK70UYCHV6i6HcAYhmGZTtRqGZeHuAKfYecAwDAaDXrgcziAKjBvEN5Mz+uNO0uQSfElQVI
6u0d7YCmkqnoE3IEziLOrQ1gWRr3GEsAsWjeYGayfKYjCnbElPYVFrnqPwTJ0K2jrobQDLQB5hPq
0E6mXlHKwUHqNyE+LQfBWxAysFpZ2Q61PbHgdIfQgs8D9NT6lNYJ3gyhrMNcTILbG6VJ2kQVtVOd
OSDJHGiG8PRFQEV/8phWgAmb+5VKCeQBJBUwi8I5ccYbLFENaoDqTlXjoiccGll2iZfhORqIB6WB
oV+3vaWNuoxUzoULw0fidlnH1PTl0IxvfeseFx9/AxUqkRoN/j8gaVeNEZ/Oap+2CsOCvyY+RmjM
Q6jwO6JfnfYUAuXued7JOW9YcnBj0pRQJ2+FS/en2OymHiavoWjEVGS/9eDjox/whLbQx5iuzADO
2zSUTxneKKWSFNCZonDl9LiBGC1yALRJy2w59I2s1ry5YWzhmSqAFpZifGFu5wK3z8m3PQy4eXPQ
Lvtp8+in82tfTuAUa2/E11jO/Ma1+8XCuRobBiqFZLVPucA6Th4xnmEOukfubN+HvwhMiE8BwbxC
SsHPUdlSlA4xnHH3sXJ9fzfNvuJuIWdNux+BBhkh+xil4nybgiU5pu0YHXY7PudNhJY7e54JnR74
StdqalZyP+nUVc0MeNsPuJVxfCaXXNGSLlxX4KDby+xFeoAcUWOUDGU76HOA6Q2aUEr0UE48f4tY
Z28QlmfXdhZ3FmMRNXSUJ8iRH7oUyxCq55ts0GBMnayhVarBXELuL5MJCBAYXBl3D0tIRaFtGBcd
RfLFIoQ8OBD2dZuiUJBIAsOu28S5zwFahySmVYC2AFonf58hbsbvntQYQHuC3Ak4Iw3fYFkEVRw3
Kf6j27Pw8UeyAsbQwxXS+6HeYtVfQ572KEBZX0YpGhW6JehuhoAqoLho7DDNtXTAPZM3n5i1Hx41
N1HyZ49NM1bNCPYesnjYsZ0T7ai8WzGNuEHcbfvkCk4WUwdR5uV0tgg6iO5HM7WBAVQxgomaeBB0
h8yyBfPXYzp9dKbtgdPPdv/eAqpbnyygJFMIgJHLEf+4ZNcZ/aeuMQq1tY+435vpYQr09tcu13yq
QbUb4PUDoqVOw5BhDkg0ClYExQqqRJcDH3VYddkURPdQf6AgJBttf4xm4TCJyVJqnmOQYqimse6l
uF8zod2znxqGwpUjCL1y0Cipi+ItcwcGuhvgfcYcKU0y+vCIYf4JXLPctQzuOLDX7basDb5c02hA
WlmS2rnq8g7dAuamfCTWYpoRRfSuxmUPLwzhOxi969Y0mmvUPSR/EBBPYB0vA2LfIBjeKkwCCV9E
Q87+D3vnsRw5lnTpVxn792iDFovZAAjNIJMiFTewysoqaK3xRvMc82Lzgd02PwOMCRhrPd1WVcyk
cF7l16/7Oce/gKYw71VD+jWU2hezAiqudp3uJHoW7pq47p9MBVppGRUlEELPAzIXtv5rGvXFFyEW
oIhU9ByWHVnkLnXETDIPAD2eps7QXlI//uFXxlaPAhLgkufIadtt/Vj5YvYpDeARqgKBgxzTWKmP
FM7zoy+YhengDdvpmwrS2vy7qyp5tt/pJyurv/YFUPO+DLaC7/0ZqK20SxNjhxr1ruiIgavkbtRC
yfUiqQHbn4eUQoKJIkxI1tGQtxQvYHh1fDKLaAshpWjXVKUF7Mdohm/lBF26GvKT18g83gh7T306
ZnZqDfIp1YLANeZJyrRMIfVd7SpByQ81mO1drxS/MsG8DwAU80Yqj31BjMfrCK57CgOLY0mjKMHH
j+pyUTliwAnpIdN89Wpon8Ig6+dEFVWX7OUIlCHyDkJXqd/HoYUC1k/fiyb+nRN0uM1Q7aJ68vZG
Qct4v7HobDNpAGQL67c8mtGhzdv7HM7ELu/6l2AIh1NH5uuxLE1a2PcGxMlQfM2aLHDCoOaWUQTy
0dVUAAPngZbZQRfl9CniQWtN01YdqJMPQU0HjWDYZGDXeFSVFCLK8UjRTtkbFpegNcrFRpX6cZf4
iU6UYMBnjHgpI171CAhbt3Ut9R1dtuj6Jnk+5FTDOkPkfVIzs3gxLDiiUTvpj2D6rH1f+oZLcaX8
0+uT2O5Dy99YJV2HfKWW9nUHxotOU7wlIiq1QQXtSGH0UMQURKZADh847eRdTfMUAqb5XVI4ILk/
0VOn76cHUx5FJ4vhKniaINu9F/+Mdd6fdcjVlsvRcxx1g5PC6dtQhn2ehjQ9W7FHWdcqiQaNtrFc
LY2Gb7mqpAQzYKSOFLyRbg4L5t4mLQodCCmT6Q/gYfKvxEq0/LGxeBzKZPWlbZZAkvhijnlUbxsx
EI9alBa/ps4iH2h3DPROTegj7wiJ+j0OpZAKY158BdmmnQA9thB2KXC2U3WcZpdlN7UHbdQsMsph
2V0CXNApRXIuhVXUbj8HN1ItTHtijugbEGSEHIegP8q1NxxxYATWppfETlWwDzaZV/WBU7USUVed
9YV4lGR6oNtK0w7mbx590Ky6VrM25uBld5UVu7la9sfBz9UnQdPro9mmsjsEgv7FSodxS00ium/G
IHsKiuxPGi7KZw5x5sRpIjzSbf5RpiHWoaJd0DNlEVgHyV9aFZkuIk2gfyEx5JOqPhYtYH83lDzB
nXQ/8sAABVNzAmX7SnO+r1QeW3cMp01bisIh8ngiy2H4NMQU8tSR3BT38N4sFeGvrARjkFuGU4/5
LpKz3BnKqT/gIbaaBo7I5JBsUjpxtmzyWHUlzZO4mfX47Bvic2dR2xNhP1P5KmxZ7U+F2sgHWRFq
xxMt2enCfjuZMXPf93X4xRDVjnA+ox7ZBAaUpNR3NQACX+WiMe59PTVoYgSzwcmjSnQM2vkcpCAe
7TqQq69TFH9TTIiIfVv+5gHUPAHBA+WQ988BbpfGjzDh/9IN9YUEUbhtqbdQqX/yUzFwvMoyiL/7
F0LQCBolfgLWfr9F3en7hEA06dmkP3q1yNJIDTXxXocaZ9l91YtAccbBaqI7X9M0yOu98VWBHHtO
ei3ZAmQIdwNI6ggc0Gil02ZO5WOb/JYZTeTBWz3fpOBrmzsjKDN1K0vCr1Y09Q15IvMgQ/G7N9tR
5dSxwzwJnEoPQdABzyXadaTpewV0QG/rzUinzymW7qe8eY21sj8jOxDvkqgeN7BW1RPFyPoeWpA6
U3p+Z+xHt4AMdCorYKt2mvl/6UEIUqjc9M2wJaOPsAMnzSqfYWwDZ6NosU/L7s4QDFeyumCfKgA6
lGaSCMZhfOSKGLLV5Zr4xwKaodN3g0JDDfKH0vvRaqV9S0lOHpvEhUTjwEE2GYH0bPnNvZEWd6kM
7hViWrctUh+ALQwq6M2q0W78ySruoqgSgO9Ega2BVHJpykM1FWYCAiNebpeh6e1rqK77lsQb4wX4
FVrjt1RqcicxAtL5zFJchz6w3gh5gyF6EmrhmwCnnPoWZANLQ2Kr6ceJq177kkMbOiUZOtgjFXN0
veqTEPfZFjDonlId1HqJkDzPSVQqMCsBP5g/0euPyKAIfyrS+DwVrQxv2KfZFEScvo+ErdBp8JvH
ieehZsL2Ivl86CfjLwkajulIetfQkDNkc0nTdMiYrDP9pDJeIP8fEO+HefYe3z4rXN8AxFf/+3/V
YbL8hv8A4mXzX3Qs0AEty6Iuajxc/y8g3lD+ZaFALauaZYCLt+ZP/QcQr/0LvLuGgJ2JxDuF9pkj
Q6m9Cf7nfwmK8i9DkyRJFIFIiapMS81P4OFn7aj/BsNroJcU2ogacOZlZQbfLnhQCmT4SPahz5Ra
k4D/CJqm2lEuJeHlE9c023dT8+XfP/h/ZC2vBwrX9f/8r4/mVBTOJExBDQDjttDQKwSDPtmNOlAl
q0ft95DE0pSQXAi5gnwVnNGft+1d0mLm4amaOGtcGhKnQFtyjURKz2TZCQBLCMRPjaHoL2WoR2uy
em9ylO+m0QBuLhoU+xUuZF2XlkJp/JXEG056PB0etg97d7u17e3pvN267vbs8Oezy79d17H3fOSe
T9uDfeBrzmf+eHRdPrd3j3xuc+RDvnp7ODy4ez575psPfKnjHPhp253Nj+THz1+yzfn+w8v24XDg
p9n8OHszf3p72DqvfAm/gu3Mf8PH/GFj287e2WOXr+Unftk98ONPrsuPeuVvDht7s+En/nDP9uHw
Yh82Dt+z2WycjeM485dt+H5+3vzDnDs+ODMSfqOn2fxu7xy/bY7zl26OB3vj3DsuHzPq/S5n8A6/
3Xazv3Oc7eG8nX9Rfrcd3/nk/MFP3fOlx/vn/f55niYmav5u93xO7dnss8Nf394YbwLdN1bMWhD0
0qgiPRJJj+ftw+th+8KgNs4fzv7oPK9YetNFvmVpccQaXkVQbaXHrfv449eDbz/Ym5/3jmiv2HnT
rr9lZ6GERoeLIjBmOyzRj8PTE+vsMN8syf50dk+OsyIr9iYMfMvgQijKk5oymjB4dl9f2C2s0+01
ws9deqflsVo2y0URBqmgEAuPp+1p3tDb89v/+e/D65az8cBePb+et6/nh9Lm4JxfX1lL+27Hxjo8
7Q673W6z293Z9+ywo3Pas51/3t29bcc727nfs96cPI6F6zyeHJvzuTk+OqcTu++4X+HorW6E2Tm+
08lUxa7zyBo8uj/cF84NM7a2q7WFf/0wYfOEvjMx4ckBquCHtq8P/oZjyXF/mA880/bE/w72jo/m
U+3bjPD4955iuP23u9/v/+7tx+e1LfLWRuvWHlk4/BQ4Q0Tu4REv9fKwdf7eH0J7u9vOk37e4uPc
5/PsJlkYFmJj4wOd+Y/uw/bFfTk8nd0fOb5tZ/84/dryAxjKw87evXzpmD4XL/J02LHvNkf2eWFv
7v+I7OMzS+26su0+siFeLfvr5h5PsnXtvbt5xA8dz7ODub1V39pW3RrnQsoSUPKgSOxUHPbZ/oHP
7Wx+75+7rf30b8/M8HCiJ8c9bfklNvjd27+B8qZMf+tXIJy4WHtj7Md+nuofuPczs3Ce/dr52X1w
ndPhgLfev3JacNZ4fG6J3WZT4l63W+acq2c/3wLuDxZn++oeHh5w2Oybhyfftr+zi7asCbfE5sgp
/IHXPtpvvuywOzwcnv46+PZfT/MP/fXy8BraL5P9y7cPODv80MMTf/zrL3YjPn/v3D/jY/nv4/55
87z/28Hl75/tF26RwbZ9e8dR/X53f//9/rjffD0c97+fH7kpnEeuA2ezeXbtP+64iPaPJ/eZI2pv
jsc7fPZxz9S7zOrbNDPyv5luLlcscrfsz9zL55Oz39xz1N++8Nszfz07hWf39PjjBxvR+b2yIre9
lywurhiTSg4iUPOe2J74h727O7tceRx923GP/77knJV9IL1pKP+/94EsLu6buDOMLscsNpmO8wPn
n6M2W51v79LmFNm/5rsed8m5ONh8Id5h+zTfyiw0C89HT3zDwb4nINjy0fy9h8Punv/un5k09+g8
vgU2TOt2vjU5Ufec3MNbuLA/HjmQ81bfznvwYTu708Des4WYfrz11sUfn+ZldPc/zkQ67v7B5Xtu
L4B6cXvoikk8a8oSGQIZ2qm4VEns0OPxxTYDVUifIHdsim6mHq61W71c5f9YgQBoqIR9srxsy5J7
dYHsVlrbKE5YG6+FV11lQ/Lq04wOeLglfKoN2mwPDo0oiqYoqabKA+HymCcS8hJUr9G4qCx1G5r9
sKXXtvQpXYR/W1E0Wu0gY6HL2lL3XmrNkLSIB+pCDeTvYlimh6YYppXN+nHuYOJammbwCCE8X4bN
VUm+rDGsyh5iFYBMALCrhT6moeGSW2NOgqbsg5fbu+LyinwbmSQCxzNFk3eULC7CJCtTyiLtxopi
ciYf6ZSkuejqRGeRrqorw7tiipcf7xwLpjFPhMWlIBdoaKUt6AwYUgW5xWyCpNkWTh2lyYr+85WZ
1FVLVaEza6bBy/ByV2gFcnBCllJED2uS0GGk70n+NXcIP1kPPcJ7K8HMx7MFi/u/7RkL3zY2+ZTr
iMax10F/71OUPoRN1Onhip1rU6jJkgUIGXMIpV2Oy0tpyBzmJJqpvQedE0VTNAJDb6dXxe/WVBSu
TaJmwEQXeZcj2jZ//l30RIJZN+uZOuGPcuy2XSXfB7oOhUilZqMPprrioK4OzgRlLb+x4pd9azvU
bcwmhDUjJS21PStCJKFBpMIPUaT59K7X5y4JBqdZ0gx5cSlIyGDGSKsAHK3ExKUIr9/X0UQBK/Wr
lQM2h3T/ff+8HbALU4sD1k1GUdUSoyJB9RAECGChElp+MyRlBuPH5TdSjj9uj+7abnw/uoVP7FSa
vPcxyl1SIFLoBzK2DevGXznOV61Iqm7qPPTRp1rsxdoqgmpCtxVWj9V+iXPK7IKZKZ/qNPKf6WOz
c7h0VfsoCq15AElmZEZeg/1UBppVh12+1pj22lbXKR2SlJIsoNCL80uKGrJqCUNNqCyFnpRWEh8T
PfX+TlH+frHwV80/OMlMHe7Q4ieq6sJiJFBzC3VlRmcb+i7p2p+aqv6SS9nYfH4zkNwX5fnmoo3Z
fOrenWJdEwO/1+balAfzpk9rE4FOSo63rSxev/M6kdSxVFOxdH2+SBYeNxBMFC9nbFOpVArlGqV3
QItHmwLy/4zWRjBL13aeF8c7qtQQIsoug38AP2vFi3zcljpHRxdlhC3mX2v+/LvxQqXiYUltHiHY
JtEfs1qlXhgobVqvrKA0H6PLk40lnVhHVkxNk5ahBzgpM5CGvILlF8RHMZG7bVkWykveVWdfF6ho
1QVCqTHoKQX7zjACjWINgNdbBzpnlCuh0EdPY3G5ciJRGlFFTVkc+34kPhI65FOBdEF57X1I/bbc
gANw0duEnB9WHdjvlj6jK6v/cc6xLNPH3ES25GN4NMrKAAqOm2IA5ulUOUDbSYGMdXuPXR3fOyuL
LTZ2BeimEqfNs66Dd5fI1N49euAC+B2tnzniIO5ti1fHxQIzcbohUTW73EsoUSAO1zOjygiEX7CQ
G+ngT63M3kfnw+zp9JFBbVEiK764Z7Ncph+f0cAZhHj2lJsjCO64jnZim0S/mhC26e1RXZtHtiw4
PWyJHzyCF+dwITRuJD3q1cLtSlM4yZ7oO6aZ1me5G63GHXyiwJVxrtldjFNv/aEsKdHaSZpVp6jP
80OBGPc5Qu7vhFA3BBOoACvu79rkztGmqNAIAsjiwv0NhZmWcIiY3FDSfjRCO7Qb2epmkK0FyIde
Ic3329M7/8RLt2DNBQlF4QnEtbiMBVvF7zOtRli78+rM1cFqu0oadSBgh8+HnYTSRDC6oomiDirn
cn/G6jTRMVgt7LFvkw0YnZbu8Nrng2lLUyUCEgJBeS7aXFrJRvR0VXksbMEo+p0SQ2yKI+NRLFH2
SSpxZXdeOXMX1uZd9M5/976s1wOwFFsME09ylBC0HvLN1TSu7Iw5PlmskwFXXpx3h0pZaRG/cI7D
JAgmcFudWB8DU0h3eZaKoMQ0c1Ogd/wCb0+IwToixfH5o2CJc7WK+JoHubIYpAGwa4obbn84qtYz
EBb5AXFn5JJkrTzklT4hWRx42sqIr+xMi7wLNwTlXvbN4oLgTaI3UN0IRSUP7jngOLuQKPqGYid8
3lejMvEWXes8U94ys+9W0SwQYVORxpzpx91Jb8v2gLa8dgxVS943noEaXQIfbmVarywpKQ7yDgQi
pia/VTneWa2CUp6aBqtKq8u+nYSh6fZhXh/Ri0KLTc0hBZigPEs0vVZMf9i286Wrq4oMC0fiDlys
qOYhSA5xGm4iPAMoRpkC3MDoVnrefFhBrJB9sOY3GeHW0reA60R7f2LPTmEjIWfeRqhChnWyVwoj
+1Q3DUKn2RahKS9Ag1yOtIhQ4V8gdV00BeSNbCjsshWm106QE2Nlq1wdkzoLPphkBvSlEwunqEAP
vC3YlfGIjsqonsSkTQ9A6esV33LNlMH+FxV9vmiXLWCa3svyPE0xBXzCJu1BI5Vp/Bnk4rgSHF7b
DsRCHAHU1SzUxy+9WIloSjjIRWFXqhhuKoFYN+hpHnD7qrliZb5muBqZPNFYynYiIByAtwlxYUih
gZ2tobnlqfn5BSKgnvN52DDlZVF8lPxCjmqAIL3WEVziqDb5YEaPwGSnn7cHdGWBFLKUmsqNQw35
ra7w7gAbcloiSAmgSS1bbwuFqnZipZsFVq2VWsy1qXtvaf78O0sZHCNvQrMZPejuGwIS0Exlr1jZ
b/PNeHHFWAQdvCjxf/hdSvyXRiQ06+kXgEi3pOfiHVTx8jlV+vxgoSEwIbw8DLvb8yfJ1yzCy7MU
RCKwuogIpjKJkr7EoupbTGBJe/kB8pjjWQgB2IHmBfts6PzNSDfMXSaW8t8CtM9aQ0QiUPr46fav
c22SWUikCiXys0AqLsfvI6BMy2B2DlDDyRUKIdqQIvjr80YMTZdV5MrJnqqLW00HZhzWhYYSeljJ
EPj7CGGYGrKTvnIOrq2mYYF7hbGJ/7Dmzftuy3iIk4jKyObMomxwQJ0BV+9plKd1+6wRxhVr1+bO
BClhmYYKp3AZIrQDsni0rSnAAmveKUZT/1DgRd3PTx69BiyVGIg4cpnYNhKjUkYfjxjVaXWX07AC
rL0SrqRjr4yFaeMRhUdkoZYzh9Qvct0hxP2xBy6W9JbqSKEWfDZVBP4HPURyUQpvG/OtfP5ufcyp
Q9tq3vtxqKRn+nUiW+Bl5orP/ZjpmM2AD9IMaim83ObBvjOTIpCpiYhagRH2wjthpMmIVCbHvNcs
Wxe7e7PXniBce5syMLwT+e6jbhXFyv0yhxMLz8L5lhTKBGRbYBpd/hJTKbZWgzoUitydLG0aQNHZ
F3XQREgTbd8r8LwRlD9UnSWvpWmvHANeA2CxZEQHCbMWx0DIA01sU2CIYxopiHKIOgj+IrxT6PPn
tLXHvz+9R7l8ZHLQCl3OwGJfjrWVjSGdRLyIGgRA6Gul2hop6nW3rcy/9uWMoihikCFjB2m6tXwO
kHP2h8pgWYFq+tD9jPwwZpMBJ91a6/33cQYxZSL5ytvbALI8f/7dDsJXwqmgGzGiiFoouGOelKYt
gh35atWK9jvoU5qL3B7dPEfL0XHy5kwj7ksFJXdhMohBrPslgtBFlqL/Bq77W9n206+yNRJXkjIZ
mro4nIpAyff03KlXdL8/bldJIYEi89IhksSrXZpPs1L0u55mA2JSIbWjG7+TynjVMhJUpQUlp1XX
osqPLme2yKOVahpZ1ll59/0c1z1EJBlqk53RfQwCaYuKg95lK87gw4PDklQkornh2J/cPYswDwo7
KLgc3aIqEqrJMbMw/FGiUKO6FYIZX8q4Q8IjNgNyRkaS1Gt3xJU9q4k64SwxINmjJX4QnoQRZ5S3
EWvzyq2GsgTCHZ4UvOR1pUQrx/CK46NUwlMZ8TryKLwJLqcUSn2sonnKwdfrL/jF+EWiWZTbqRVE
eLUOtOdYSXkqww6qm60MPcewhbou0fVUVxvmXZl56rFgNE3C6xk0evnLyEmN4AQMRDsu0Tggf978
6nXi+UwcLLqgwEKooa+VfvDpq4xJoIxO5gy8JlW/S7sizGSthFpha6Oa5Ojsecq0g0gRrrWRvLa2
PLzAoCo8JyV1/vw7J4EwWOSBPIUcWrfe126MFGMzSpZ3akK1NVbixmvGLNJWZCAt2PzLRtQN8lQB
cO3cnsisHwsJ1k6P9gsdB/L+5bYnuuL89NmESEHRoNinXI5L8lRtpFMRMWFkeL+jRhq/mo3R7eIs
SfYUNIPvt+1dGRo5elDHGhkBE6jApb1EFcK0HXP8em7A5QgoYFYVskY537NyQq6YMik5cyUyNLLF
i70R6mnh101EZz9alNApaGhRLtCmTDlIdJTK3NsDu+JT0ZBjYHg5cU44Xg4sGjI98VsBClOaRo5H
6wMEKksKf46HivzvZqxg75XcNSsvp2t2STdiUnkDkyxOXtsg/otUAnZ7+KD20IbqPSwmCKNZGHzt
czW/Mzt0oW+P9trc0iiE8jDBFx/Mn393HDoDanojoNIwswpcL+OUFzGykIZR6yupnCs71MTPaQCz
yRoDSr80NSE6Z3Ro4thePU0wtyd5N9L9bI+AaeQisiysJFquDY1n9Vw+IV/MY/HSHsLWfjmYFpQH
pHQPMn0O3dTX8qeJXo4rO3TegYswgP4mCrUG+t8yl4t7GA1OGWVQjwY8fpjcqxCX3QgFp+3ttbpq
hXtXk2mhRii1sCIivpnqGt6EPmvlpvRE8xQIQf/pXJhE0ZGMBCo3oiYb81P43Y5AAplE6YjuBYJe
A3IyIrzvvRpRV3NHzRTLFRd5bVeQoZrfMQQVqrkclEg/0jbEbwlN89w10yM9UuAGEU/ZRomS3u0p
vGaNHN8MoSJNzLvucnBFVke6UnC4q7H0j1lYKds6RmRNHIbiNPVTuzK6K0uGRyYTbcEgonS68JKx
IRc9fHvEOruioC4biMj+0K4Mhu3tgV3Z7JiYE2PkaFVxiWEeClWCSs45HrrOQJwZ7IBrxLkZ2mHo
Vc+3jV2ZRSaR0iSVdpowLI15g0TjOnRsbN0KNETaRav8M6tmOTRPIJFL5l8NPu8dubHJlhKTUB1e
Xtv06EqHYKBTadQhWhELvqvKyDjVrSZsVLRJ7WFA4Pj2MK/NKUE17SJkdc4zzdPw7iQEtLwrUkEl
xqyTo0w1cZOkCsLjtBVecY1rlua74Z0lvQAWBiqIJgdtE3YHXDVqsXRH7VD2jguW8vbArlw1ljEX
RufYhDtlMbCUrgBJgGaaTTfgZjeNmvBl0j0LiYi63AhQnY9GGXrf/4FRfXYrHAdeSwujVWohF2Mq
GarWTGIIFORrOupfA3r1bkW9VLZ9HagrNq88z3D8RNXgU4EtvDWHfjevtTnldaSgXstLSbJR0zta
qBJ8H70g+pNOb+mrloqVqwlidZD7IV05kx9j6bkqhAslooZ3tTz8opobg5Kgn9Qag/TYyhktpYPK
/0PwyvY8mYK3qVH1PwtFvXLzffQ683blpBBHk1BYXkcZLbLChvyk7ckAhyhp+JtIieTH2wv60Qvw
6jTIQwIrI4+2vF9hULZhKKNGQUAdvPpT0AX04a3zbKsidP2Kkq3/x22LHyd0fueSUjN07kBt6XeC
JhUCsSKCSBs6AEOgzLQvFioovl1RVtlqSgYnO/NFVNKRj19DLVyz/hbFS5oK4V2bP/9uM3VCLoY0
0eaxjXB54hoCB5PcPXL+jtUnqJSEaOP3LuqpRQy9XZD+uj36j04CXXc2MrckuQYypZf2dSoShMk4
CXmIlQP//BEXKhL2gWluP22JFCmZIUo5bwn2S0u8HWRrSrglaUpuZG42mf1oWzE1/S2E7TFYcUcf
T6nCPjLx68RpOIbFxNaRgO5oQ39sHeXQ31wgLmJVsSvFHhm4Jst3fjqWP4veKHbRqKjfbg/242HB
Oql0AM+iIZEQWwy2hfrdQvm1QY5FJ6nQEUGJUI/+J1ZMCv1Ue4CYLgIBTogJShttOVLb1jEa1fvO
HITDPzBiyvOpB+2J8ujlUGqwfgKoNCayn4ovgNKR1Q9FsVvDgl05+SS3ZVKVhgV0cFlOon6Kiik8
X9un0ZJrlVAdLSn1D+D9hqNpou53e1xXdj51uLnYYcAk/YAIq315zMt5iZCAUTZJZyb3GnkvGnIN
6pfbpq7tRZCX4r8TluDSL6cwRTeD9xZyIIbR1wcxKlWHZMLMAe+TQ1FXIsqNtJJHwKD4CQ+uWDkK
V3wMYRxTStYJQPwSG6wlMcqqIsE3am7oVpRkFL+oKOaTxxyM6kWml3BH57qwfFFDf6xWBv8xLiDC
gsJKsYcMuL5ETOUoaska6RdbmnLxJ4uBynMmcxidNvCTGqhjHD/RBE37Bw4Hw+ALWGTczjL334Th
LBzKI2CUytoR+A0PyDUFPyTEJFdi18Vx5+TR4gtUIQ8AfDiR3eUCe12QpZY6hq7Y15orIb++k/Iu
WvGgy6Tef8yY+DMRBQce9Zdm6CSYiqGCAGVEjaKxEEyjIZSwycWI1ts6qgzUE7MjbfW+eIM3bEuq
nY9e23xyO3/4NRYeQS3EviG4Dd0QiX570JDSJjDsd7mRKm5sTZtcp9kRp5nEG2DGze3DtDi3b9YB
+IFYkcikksG5nIQKBfOQzt0hzVT89qiV+rhBWxiJ07BbKzNcW9b3puZz/e5y1ifFGLW0C93WssJN
oyQ0Lh3qfGVZF47vbUDWnBg2ieZ4+Myff2eF3huxFoRR4HohbdCOKN+onlOPBZJVyhhZ4rNRNN4n
o7nZKEh6TiMcc+TMzfnUvjOqjGpJYzbLd3sv8FFxV0p3zlytBKtXhkYLci4P4DP8bxkqt5BFPIEE
k2sNo5me6GegxIj6p4a8h65fwwEyCjz+7Q2ycDhvQ6N0OSO1sM1j5HJouWd4QTii+58OImKjWYS8
x+QYU033TjpBGYNFH62g63d+W1Jtv238w5ahns/eB60A2B5fu7iSK/pEqIKXqY5WNv5erLzR0QG+
rlhZeHRVJ4suyoRRlGkVasELK20SQmDJZcnxw9HvnBExm4eoHKyNoA/Cph65rVNaD2/R+/FX3PmH
44dpk+IzeDiZcoq6cHVWlIteHKWKI4l5IH2RtaIrv4UoCAsqzRiMulmpRl2zx7ngzieWA66+OIPB
pCayJ9BQY4wRxUHD03SRfUgcpBAr9/baXTFF7t4ihQ/AiXO4GFoBo6uKgdTQYRAZdK/MJnfgXsal
0ZXptqlFRDAvICgISuz8YyCXv9ijEQJh0tD2jKoW81PgZcVO8CYEwAR6xTQdNX4PvU8nSgflrle0
fmURP5zL2TylEYI6kDvs1MsjIguWRQwcyA6b1NwJUyPbql6RmBZpG1mqufh4e7gfT4VChMW0snmI
F9/4v++8TeEPdKvzcGs0uFBpXEG/8zIMmpVJ/TiqCyvy4lSgW2wJNJX1HCr6xtzABcWbAeSdFFiP
XadoK37mmjmyszM4GyIF47ucRC0jdxoiJeXixMQs2hZoiYZIeGr0q24RtFXRNqT3SoJu4+dnk3ax
pAEI/Ul8L48EqUYw/LKAPHeu/wxiyph5/Uk4EIuE2gmgaDI6VIA48ZejS/IxCXRTVJ2R4fy0xDyj
X0dWrGTgPm4MCBCiTgaO9xKx+GIOI2QFfBrzIEosU/XRTCSkBdSFD5+dMKzMOSJKoiSmlqmpOlf6
oDCRAi5UmcgMyitdeOq1/fDRfei4RJ64UDSpuC77GZOq90aFRjiu0I25HQQi1xtqifvBo1h/e0Af
rrgZ0URMpfB4gSy0vOJo6cqqoc3pllDF/pziNn3RNL/clhGKTLWZ0/GUJOrKfr82PpAQCvVbYAFQ
Xy93RIWate7TiMaNwqCkZAyUvZbpUDEIdDa+Pb5rpjhR3C+8V8iLLLaFltDjBeoXFZxJaR6KAIXT
vDOlnyoAw08fppm9BwaJjPqc1lvsc3Eqw7Fozdill22+s+rk70rR16AHH9eL/UA5Atz/fG0u/W2t
SHGjwmxlAxrj1zafJncS1OAO3mt9FoMiOWeTUK3Vxj4erkurCz/h6TSxVgMvdBWpQw63CJtdXnfy
/vZafYxFKGqSQePahIJOffNyW2gD/dBLgUcJPbrDL2ncTvZIrxQnVQv5JAWRl9ph7yl7NWi8P26b
vjZALjFetjIxEEDrS9PDVBeCMAy8h3R9QDxaju9idBHdf2CFpDbVfbK90MgurWhRC+LJ0+jnInfd
VilydMJLaS2v+3HL86bBESqzcha1uMWjKjfENJOaIHLFdvLaXd4XtbydoipO92UqN82KS5y39bvi
IsPAHIQUBLR4RfGavBxU52dqWU5oOXtTqe78uJweMy1M3Kiac1VW21kr2+TKESDrBwRnzpsTHi/W
KmhUVeiMPnJNg2ijaSRqVoaQm3seKg09LArzrjPqOt3cXrwr04o/BnSDVZ07c7F4jTAHX2WHnjeX
Dwr+0XTwkN1HGpzH/Bpp/sqkEvzTOnR2/7yqFpOKYONoWD4qvXXT+Dn0M0I/B/SBqTuhbtXBPlZz
Op59eoQ840hjccEhE2YuYjnVQDKybls681AMdcgteS963yj7Scm7P2+bunLeKFxxzEkUU85dIqia
1qAKENCmFRy94XRSpznJZP3+J0bIRJPngAq2fA6LUuGD52tSFwA0/VQzkZ6XvTWt3KAf9gXpE64x
6n7kbGag6+X+H3i8UVyMchduefmYkHZ30Wrvd8Eo6d9vD+iDg2S/a3NBjCgROs8S3ZZVWTWDq0s3
yjXlxQOZ5R3CaYTk6uZeJaIJ65e9iRB/X5Txa9S3lrKyRSihflg63k9AJQmQZyQIZPrL8fKciyF9
xuVm1EQaLNvCpCRy8qVLptqn00qq1ulE38h0SujZZ1Z1RDtzM0X/FNFXa0QM0wpFKUXUFrXL4I8w
BouhHvrELIRvgUGrpua7N8ZRFu0NoauF31kaCR7ds0ORDgx2iGx7HG3oJCd69H8bs47mPU1HuTfa
NSgwKy/dUFhCTseXoJ+/PphK5WdpBGnzt9SIRf99opmjcl+lRpX+LmO1ofFOO4bSJhLysESxmpb2
6bEtovAoGpEeURyLuvHHEGQNBfKs9avI2MpqSEtcush2vWVTYTOrs5jMagmREiTmN9I7snrS4VKK
v60a7tPXmAchctg5tCg6xDIzqeF2iRAhp990+eAdUVJPGxqktFn/TPtUHbpk3kSe56YUyWMakjRW
9XVQlSp6oFu2oOwTy/JIEDKWXPtZJmNL12Cl7AdD21fl5E8KbYYietw5iZhYqrGv6DvQ75oUqBWK
7wPVarothCZk2tQqrdQeR9oauXng0fAtbycp+50UmS4jv41S4Pey5jlLQ6AqL4R78LK5d9+EFt1C
ylaqQx4qdJVyUx1kyQ+p9UVIrcpEM7rnQqeflGv5SEdshlosG6c1tCSi8T06NKkrKEJrfde80ahf
CzoQBa1Dkilrn+s8Iulqd1mUVAFPWc+S9oEiN8OTHg5NzCvCn9qSemUkCkgDJ3LVTt/1wUh82mab
XSlsPY58lxzmZvfBoxG0RdfZ0GZMNL7pfkXjn//D0XlsR64jQfSLcA692ZJl5F2r1VJveCQ9NQ3o
CZIAvn5uzW4W009SFQlkZkTGVW25m4aMUOoo4khNpIc/c8zGPn0XSc7qzRp/h1hREzEqnpPFL9tv
cCvSK/NOCPDLB7vPjZeg+Dvh+muIKif88awNSslQGpiWk1clFCMirpNtdheQCdMwQ79IBxgkGZH1
bfraFIZk524do8SeTRn2/UcSSqeRGX6JigjnAYLETlJ2sHlOptZA2qdpTbBBnsWSGoAXXtPPIRzG
UvnrnNWJ9YqfZe69kEe5iBbWFoQxrvOewKhd2FkPtJ23vGxgpnyMVWrdm90bA/s76Oe1/OWnENRf
2W7V7SFMC7HnrEXYOEscVfSHbaiNc98R6cTCP8N4+9YK3CPqMKwRPxy2c3xnABgHb6pJVntKioET
CKLAulQQ4YvBLcXVZFqU16yfAmM++gAAfQW0whDTkMXSsVhE+kb0s3Prz143pvlFAk+dQ6VEtUA3
qRLGgJn1JFoA9DA2OSFzb91q/wsrgYp1KKoFF1DmDsYZghMWoT5hY84V1rhZ49h+/8BhKcjFZ6uc
/GjPu6BUM3J+sCVnZkhK+RlOs4azFZcOoM+oGglPYGvHFGmTWYVFZs04YMP1u2vgwhGc7oGRW/OL
H2JZbmJIq4F6kIMTtvP1rNpqXM+zZjWY2Gqagjg6jH5UhHe930TdSnYR2JfqWnFaN3ik3VTBpCHD
Jsy9QMD6yOt1T0bv2hL0Pe6/IcaZdX3ppT/JFKRHGu/u77kY6H2o7qAINBdNErS1VlbrW8D1dvGO
Y2mDPdtTs7rHZTHEAh1SsTfzU9dMZrqayPMAXON2apANsb3env6XdB6ax0k1cArVWO/xrevIxfkb
194yvHYxG/m4/jArYTxkkXT4zyM/uci8jWoh33W9bbdORHLhq6FBXt8cNcztuW3LyLtdEvKoco4v
5ytW4CNAfBkSuAvbnnfSrgmJIH3dzaJyL++jwqseiXfvTl6bykd0tRG9p4vTJXxN6rCTR8ZNM1An
RO+heozGbWd5d/RBGb97PrPvb/6m2n9XUbMwFliFSM/8WkgO5FyTl44PofXP2K2d9nYxfREewPuu
QS6b1Jve/dVLhAO1ppvGOxHKtH3xZA0/0uUGLp6moNbmjvNufLeBaypoaelUfMe2TrrnRookflaT
Y9N3vEDTcFoGUcfEHI+bOVOrGpVtEH1NcJxEV/wM6eLOT9hW6+6koTulXzyyA88cEdVT/TxHXt//
lxZBE7FYOPM5QNbZZv+nDjam05kYZo+nmmfE0c+h3yFPid6o6Fdv7GRvKtHAesOcStD6W1Emyumv
gn2JlvjkhHOp3StNo0DCvCVFe/4Hk3t3fkCPTT2Qbxh0q8gXBfHry5u1Xn026Hsd2QMbGtsCQ0oN
ZamzNK1qyE9AGi+u1LnyJ9ADkSHy/CdeO8dpsyGZFrZlIc6p9HMKGmd8i+ugA08VDTzoFYCW1EZe
LgfjQ4EgdL1TPQdpoudzkmwtO+joHtN9LcLdB8pUERmUDJrzHOvBsn6QZx7BJ4w0oc8eCfxuLvGB
4LF0ByjaoR5qbEWOrIPkTZcIp2/FLrr/yn5sEqaV7SaZBo/umyuYmOU+z6Kfx1M5d9/LapMXDF7c
2Cn55vo56nd9VfJ+FXey8gHKcvpM74mL8HvBG8uPBVPPS0vC/n9wZVV3NYIEfR73PXpm8bRU/78W
PsrEhVfqAWW/6SFKrL+oFGByhVWYdufJEm5xJtCkgCkXF0Bs/SGdwyu7ELCfYfft3gY35ssyVhBg
b5wLc6KoHKjsJB7kGPGIIwintm1ODWDeO7obQyZ/19rPWnB/X4/KmwJ428uOBVup7jiDsj+BHneD
U+D05Znmg9SQ0cgRZAu+oOowwgFycjB3gKhRL9bzzvX24ePFbPOp4I7JQ7nxpdSmJRlow9WqcjPv
q7xeIA0ZuB4J3jHS4tKSBCG9k6kPekTflMRemKxpoAbKblaayJo9AVcquIZIqOdH5evgSTwf7gqT
dHaHSBx87WkXk11ZvXDceX8Wf+i3zDPp8jto4vJ3WOriX4Wy8wz8rNN8IkI4p6oe0JGceHZ4H4Ym
3bM0WShWCY4Zo7ux6LR8HgbbL2cvWJrxWg/s6JxWX3n6t2TTfDoEUyzqrAkXqGdy4NGMlrQLjoVJ
nCFv+DePl++BSbghez1XReEBlfbIHzsElloEX6LpuESauIPa1K/eZ7qHHWSJwcKEjPmgMrZylH+u
hZ3YKrd183fgq6nzem/FyWfzO+S37bEUheHYY/vrpJfT7HSnJmj5n4xhqcFLCQot8xu3fJvJai+u
ghKCbRZTqWDBaJJ0yFMAjY+yheF2ij1Y91m6rJE6+XB7kPRTK9NsANxhoEnh7M1E6FbACIlLCI8Q
AMeXPV668FcnywZUZiQAgnU6huchq0nr+zAG7XYYSz8t877cY/cw8H2OD1D8vCuAWl14PfgtGfGd
FgHVZQzzIfPZDNoyFSsOs8XWQXvqu008elirhi93gE0gEs7MbIrAkkCInPjP+jJO5XGDQ9NeQ50P
S5zifXybtk0cnKlxEyBmbdrLHwmtbf+JCF5579qR+6Sp6hrW+5Km80nZ0uFvcWFDUC2BRO537B43
hZ7DNy80S3LTF+wB5JW/lS82LnsnG3He3+qtoLjc9p0ib7Nj6h2iISh1TvBUeoE56/rJTJ73dwnS
6q5uhy7IlOOXisMwbeq8LzYOxt26we/Zc8xfMcgizQRxXu6LtwJrykIsDt27nCfglwe5qLV/4LUE
0YofnpsvKmpHPFXUta92FUS7OINX3w5uuKb5QPI3Bb8cJPjNskr8K76qcDvZtQIx3VA/vGysmzTH
QteqyEo06uqq3sUUnSRWHQnUKQFQVaiCcbAVRVddoA/ue7CLiyGKbc7mxBByOab+hhu00FVxtt4G
+W8Py7I7C+rpEQCSD4wtiWWdg8zj7ELZgEoL8yEdu6uZfdcnZm9ee0A/2tzrKVYuG2KCnoX3K6rF
dibgXDdXfZDM4y21Cl2b5GtpiPdL+e84zQpTbtEB6/AssFR/kPW7H8+15X/VOOz/Ef9Sfe6lbO/6
EG/eyadLf7LNKl/7QoAcdHig3sHFOsvZkX7/OkvhcGZ2MIxOsY5aigKnSMUhpKDwz5GrXXntt93y
is4eljan36d7s6r3X2Z27MyRDaQRFGITcRcIbq0cGy/5WEUbJDXFYE+DukGEe0KVJ5zCssyUnvDo
O/NJxHOsfzd9CpBaBZJyWG1OfLTtxj2ULXUPwG4kr67OIiGqj6Zkcz7DtOZ0rw1I4eWwdVPhnzmK
h3tMFAUrvr6NWLtZ0ygLbENWAEaK9J8ze/qfo0T6bwlCOtsNgqzJV2cNES2ThfsMg11b04d03rEI
ac/xvVwCI7XbTZ/7vrPpUlZ+BxM0tf43Ygk9kEph3lgl5t9JEQ9fHWxh/8ZnO/3sOlECXThK5oks
DqbAJzZXIDA3YYH3pIJp9rYNxcbrMtjyb9SP+0Nkg+IzVUY8r763Pqci3SWApdnHPqnAPWbxBfJx
rJtmOu1Bt9TH1AXhlkEVNPf71GoHjuWuv2IiSSHxCKO+G5+cBJJeAIYeAIHG59aZN4fBTWk/Fwdq
NDdn0sPDlov/te8BfO/UmOFz5PCwx3hNmnuv8Zx/3trtD5tgDn7ypyX63Mq2ea0g+bSsNLbLzRqV
lEghYsqWGTw+21WLCRfG3V53//TkiC+YRI3H+WbMr3pQxLIsg22rx6aeAmTTbut/3HaZTb6bVMqj
EUHb4txs11vR6RGSZG+mf2UUFH+NP5bPK1f4U9RW6qNSIWS5jU/tO57UfKu7yaXW7/nOMzJYtJu3
UlAHtm11WdsNFmwLTmBaWARVtT6kM2041C6p6KpMdWkTkrB+cr1OA+pw6pCJvEui0WlbzLZCpK3D
+Ixy6X5ESoYR+SSLeAzmkNfdY+0yZlBFD3/QrLXPWRDrmK4UJ0GC2iRMetxhZ8a8yXq4sWi+wWmH
3myP3qSQPVWg1Dlu+KyzVHUQt4bVA0S1LjEPWbEFwWMxJdUbzov2dfdW5kA0fissqTGdoPWRwADu
L0r0C6D58AfgSnsPEQfKJWgggJxpQhFzmnWXAC6Hcsi4vHDLa3eKW3XSOk1fudOH+rCFdX/bsOGt
ruehjf4Omy/udSNseHKTqoLDmtr1Ji7n9KWCXAnicpHsGDBjCYvcVNN0TFwdy6vJDXpYWcEY/AcH
CBSn6ov2NrAzkLF9HVU+h0vUE3lkxJ4ZvplzhxS5n7atsu9FCQLrjtMi7ODGSg++TaJ2uMMjyBRn
LGnuCv54Ph2Tmneabv81lH75S84s+ma1mkJY0IIa4OBJ4/xr66a7Zd3vcoQzvYpO81aPcc4WjXqC
DbwR3ku2Ax+A3aPcspb1SK6br/NqtFGfbYmIpmNJ2R5e+FCARbedPzNlCYIsyG6P44z3OfhG4St+
O2Ow/Amw0/9FJjC3Zbs2OldVm/4B4zX8xySwfZrXsftqQutfD/yZc45KTvurUYlIy8Dzjw9uT4tr
v1/ahJ+7Gp4oAYrzCGF28zIXSCafLGcGcxAvXF5awj1o9j1cEZye8fQEDFnuGUG+jXs7GhH+3cwS
3sdRM3+2tQz++DESGqTIVn3BswEPo1vmn/nSDRG8zbBpvWxel+QThZkiea3S8s5C/Z4zw4d4D8zD
qVmt0uvduJYUKY67ugdTxC04ZpIJImhGQ/0hsGZBaI8Cfm/wa/BDJ3c4B2NTwBndZk0LxFopzb+t
h+lcdGK/h4sOGCRCioVDWXlxmS/VkKxHqiaQisFim3ds+sWTt0b7lnX0RxYw4KVqm4JtuOojMgmz
bYziIS99FvZvktnMn95mglcwugFnt7D989Cr5E9Y+q65TmUpX0fVDN8Ki/U98RGDOdVRnepsIAXj
3dEMUjOPG5jl/3pyX9qt5wooKqIzOWKj+Fn3Tvxn9UdaOVzEwVu1gUrL98Gw9RPNUrc3ymn823ah
Sab29Yf14PeueK+TgWg6eoaChjQJCHNaqFruOgthJRuDFrAvr3j0JcTelsdq2gk/gp7FNVVK+dj7
9BPMgdCUz+1UgCi2BCWcC5G618ki45+yC/ob/OtUMe1GieGqRL8yWY5hbvZFsec6EUl1SMIRA33L
QIy4TPbm72vEpu+9VSnMVjV4pzDaqOh71Vgw5PO8fDjTnj5FmPvw2vdEkmQy7No5T8l/vEXKHMB2
z4B+y06qMR9V77WEsm7UXoBzJz9Tftn9gq8U7zkwYt/mKnD1XZCUJuUqVPVLQhJvnHWjquOTn6zu
ie94tFRurDp33iI+MBex7s7Su7ccwjZc7lq24/YriUr0Got9rm5IjuRyrCirq4yzSFyllaO3s1OO
cXyYw4Qt9bDkkAkYlt0UbmsfF9VO6dHqSt6a3swhDVho/CwVZgHjGHGr9SDC60O7zv1VHSMUQZkK
q/ewGO3nlGpnOvAdyrtVK889pPvCw93KovujhBy/0q4N4PBRoXwjMpj7Jt5VdaBn7h+UNqJ9cohi
UOVLOjIEPujBV5B5irWeP1wffhnBwGuwPgSFV0aHpE8m8yWtcJasl4q3QCSKb8GhVKczXHzpny8G
AFac6zn9jsJ67o/TvNj9Yy9W91eCcHhlNqfixbEbqPtuT7+7dWirU+L2/Rvh6cGfdRDNnO++6D6c
mls3c+i4f1vRpAQvRelwcueIpzSN1r09imVNk6Nei7G+mpl1L5nXB669K9uUmgU4/fgrChbGi672
SAbwGWC3hxrYlc6IKx30MUmaQTLm8LtfUhOcQHy67UWm50p/qKChDPVit4+PXcsvcxi2iR+tkyle
Do41+p7ieaKXNa2Z8o6JXn1kO78DVI8m9CnMFiXld2svIwXjTNNz0ogkOXrE9VBs7JPZc1uHPZMp
GINOLoyGr8V0bh7zAU37n2di5/9A4q72rsJ0H/9OxUrSaRGv04V0Z2lrTOyvTHrAlY03S+CJlphO
32c6RLgeU+J5rLq8tzZ8Wptd3m2O2PuDBrJd56XFtpdXeiZIvprVuJ88jxoDB0yJDbgbuxlEI8t9
L828eg7/9214cP2Gus001umA2g4myIGGRs9di2sg02YdmbjJLn4gls6PMzVG638sxOs1YxjijIeI
r3k8dLOoGFiNafm0GYJxMgYl0jlvuHb3Q6hJ6GQOnUJlnZhE3LdFsbwgqnT09mbo3cvxDbNZByvH
NPlq/POaajoThbu9ejZIH8dOK33Grt88LX3peoeQjIhnlRLgSKY3ZL68j3YPucqtVioBZ4FZd1pT
RkZvXdWUeDyacnPzYehrey8DSasWcg12WaLWUB9HKwjvFK3d29t6TtyreRzVlo3o/68VT5XCWdMm
UNTZ0i45jGteqBqvTJlp7F40olFYntfST+yBcOIRKbNoVJklBI8XebQW+jPoW+WcK7rUa2aq/uMQ
79G/yk9BQXZ7qUB+8wDFWdi21jlJW0oLjdjbXvdQdCJz3dosZGMEbYwIU8ddPnYjhm9DNpZOMF34
dmfMix9WPuxkqIU5Ou0+Ue3vyT0i0fy7wCLnIPgzCiHPdrdM/VyFEFDvk4VhVyz4R92au6mF+/sl
qtoylAxS+Vqg0AOJjkVqckF/8JTqhsqJ7aK5yhwHUnkWmVZeF77HXq/SyDJZSDJDf4ipXOd8RePr
+CbtQAOgg3DOw2YMfqWzS1/tsnT5guTjMsKY3JVCaF1lpiTMat4CNT6tNSUvRPtJXneyosbYSrFN
h22vti+vME5LvbcD4oNF6V57qhCvM2TzZ7y/tstCVaRMWJ1+no8dat+9HUIGYFUZqt//FxkA76bj
j7fO+lGAJn8TxTC1x3Semh9I7lyn46bt127E/OibvvqZBiI8aA784nE0fcQRVAze29YGZPZuTJ+u
Ym/wvgtQf3/4U3nG0EXtelh1P/+Ne8Fg3tqNxK01qVpWkolyIa+tCY/cc8EjCtryQqsK9dwvQ/OO
SVr87VEmuMjSSi9Zu7qiuSexFD2pVNP2azRJZfD7W9AHoxfPP7NDZgvVevQjCHJ0cprR5MHz9oZJ
76yX30J3VNaVWp37trmcNLqqiuee61Plu3K3W8QRtm8xMsciK+rFje51aIMIaaZrn7VrqHf5kf2j
p0VEtOHGfZfEG4fVHEfOy5T0zXS7FLGnEZi6LTyUccuYkhjtxLtap4CorJCElfCg3N784xO6HFaU
mjIfGae+uXvFsFSudFtZGDD2KIkmCa+4BF3m2l2BEO7ZbniWl6SBU9p75o5jz4dESgaRyaJEDP8K
0QVB3utqohXe/OGl0emy5+jl9XJKg57QFwCW7jO848bJI1w+Twvl/8xxkFSIT6yPrGzGa2emyC41
CfBFN26Z5KxjPWmrY3MdsBH4k4RNE2SduwZdzkNi3re1Ea+l28w1UvA8f/ayYFq7AZOTkB238Ski
nvR75uZ5ZNLsPpHZO3hPE174gpFdJ8FvXBRi3fTu/Kdg8uecG9+sT53jLt1tESlrs4nXKzqxjIj+
14hL6PElb/jYLQu1vJ/UaY2bZxEwLze/+uols1mWKGcaWjFLiUw0yurJYxt2Pc5qm49lsSDxa6x8
fL7Go6iYWyd6BtIpJz7qklphwA365UiE6WO/cBTnptE8scngxP+U75gX4KzbcjsmEVeOYefGzeMt
1J/MweMgXzAhnyOib8GNB9jjL9ccmZjjOPiUf0PJ3I4YGq/IGeva90Zv7oeRbeJmmwc1m6X34ScC
eK1zgp4JXIXpOv1Z23iLs9bp0PDDMp6uu0XwXwZjP1HSBnEb5pNMwn/oHiFqBy6Ci1jcsXPVBwtt
FsHxzjezE8biPYfalkvkQ+/OzJ3zuxXB5EF4tmENIbtNLnPkAjE+rpj/HsiSG17k7psvjZPrgz8I
SgvNRtsfY7ZDojyYtkWdd/LTbxj4OHs28Aj9olrq20PpFwJubWKFfwbY6n84YV+/4VKt/q7MZj+I
83SrMzp19zY1dfgz26HSGUWPw8wfbe5rHKbgXqfJtM/HcEvdb4zjo828oiEEABpFIK8d2e5/evBd
4Y1XgQE+KNwgPMgsdv7jfdQT08MJnbjeWkOJh/NmOkZSVONxmevgdiFtArlJ98FP4XdMAtwhKQ7V
vEf7Ka4tbsJ6DR1BxzCIpbwvQR7zN6MMiFzzvJrTsK5+m3d8dze9OzhoySxk/shxV89jbylqRbEU
YW4YV/vHsA91k49O6zu3tmjnAn71FH4IT6MI9SUk3VNDA/sSS+GOeRoKYa7rufJescOSDOC4FbVB
PJDhMiiX6Ux5qQOysijGx7b3x5bDfe9/iRl5jFsa4kdm3TF+dpZoK0+7UN3feKQ6yuueYXXWijLk
PvPa8VVNOvyPnQvmM71chzibVc/yxXtAkqF77xvj2Ts5A4sAs1owbdrKMH7EqzvKQ8I9bJHak4lD
SYQr63Ub6RCnEoBLey7aKW5uPY4PJs/VpNwjrMr6tZGlYdwT7qI+DviSAsZ5HmPlUUU298yKe9iV
Vr6x1xV1WUeeRck/n+0h6j2rMq5INI6Vm+ZnIUQ3OKD4uDfR3hWSDMs0uolkIjQD/V3/qvgo30Zr
WTLWTVqDp5acfflWeRWRw/0wjSdGQuXTAum5Y8Mjct+EU61/2Pfg9evXAgOK6Ua9HKogWYK8FCNW
jKBIvOul4f37xCfAARnEPUKX53PYSsosXs7em8fMrRkxEG6COZLcxIUmto4mBRuoc/1zq8h94zaI
i2OgaSKyQJr01G9KNHeh2aGPJ9rRdVZuJBPlbc9A9SoxUfgzhlP1p+dIqfgQ4vV6cCmJDgkeqODF
yna9M4Ez1HdUZ9HdPjpxfw63fqvzMOww1VA5MK1x3c2dD93mCQYwtuThqcJw+NjMyh8y+XX53NF0
/dH0BKz4iIGAA5uMxW+ZlKNhm9LGcc7gHxkAqXe+HUfKlFPHTF3m7WjmlfVZf35w1334Fq0I61tQ
8eEV29frd7S14dHxqnV6YHSP5qVYijQcSlP0L926+j+DtvrTMn19C8YI60QxkuiT+7KkelMTpfmh
3sbgUWH3wCGGBkuO0mY0ksMWyNx4xJATurnPn3EzcAiuFdNybhIVz3kj64WvYo959BXw8SDrqyV4
S7EefVYAzt+cKU7WrPN6/dkTEu0emmoTz9QTFofKxC8fJ93vIFjnN6kHJ804q92GHSh8JzjHgpmi
xZRjTeRR1Ft6N7uorCYAhlEDCfKMucZ4TjJ31cFn6Krgt+/E63MgaFCzJdmWb88pe+oRmqDxUCBr
Xnf8gZR0xerf1pSkUd7W2zLgWSG3mrBPn2DabcRkwavfjWfuwuorDvZQES9trE/O01RHh0CEcX0o
+ADdHFtuzLta8BzktefX2JbJDEM/HzFsZZczmaUVvuAgm8FK3fUJ404UOTm+ETDV/if1Ng+48G37
2LdUnkcDpRpZC3m3O6TNFuiTbpC1Jx11U25iGfCXFWyJHm3BBYM2nui/o3TkJw0Be9x1J+yr5xqH
rRUx7a9BaZoXz2wuQyN3R4Xj+hjGHL8GynSbqOFxU8X00AWe/3vu6fSfGTv5QT7hvPpr2Kz7KAfT
/VoiSYmNA7zBE1YX/lsVmoENfFP7DwKZu7oa+nL6rLbh4kCkB5HZToybOq9OL0W2rSn3hTBrg5yE
mPgaRZhamoqYy2yfevWzsXDxN6IFLak3fN5PnyKBagKNKz0O0V6rfFps+dtVLmaiEUXnQtWokCvC
Yedzrjvip7N19dxn7e/6uQNONjK6DJpPHHU0IUZt/2mcxV1WLZeneFmCeriyo+zfBwRhHui01XUu
GAw4GdpBBQi9ZQxHzqes7is19nE+B97MPbzzj05TFawVeI+K4XjrCNNeBV2BcWgptXoulwKLRXMx
2mdBsFcGP9oq3unN20c/ZNTNJ9+Ix3FW5RPrNITnFm4fXHuuYgY8XyxKvHBhSECkHNbkEDNUe2Oo
OH445e6Fx9hpmctuc+0+4Jnso5y9EgZX9GsRqnTjxibnnMW8QenVP5sVRMxBTD5feKWQkg+8Amx5
lDj23kXlj/rgV8a52gXyO2d4qT+TMSxeQ6oYPqdIrF+ub1H5SfCswcy4oaFRF3v15hZ1WNwQybo/
9hOJMSdeBQ42rHnclUMICxkFdptKKnd/Zt7UjRFXhRnmOxFwtmSxKpU8qDaYLGh1Uzyyb7G9bF6i
vrZABfOVS2bIbd8ixVO5DQWyZBB+MsfbOf7iubwafDbsmcXWw9nZJ5w9OhDjLX/qgrUh9qoqN6xc
/dQ8P/wEMtxPi9NF/8agaqOjmLf+83I80KWheZDlTSVxHRe6I9YQvfRjSnaXfYfKL3tuKJEwnmFG
8dDOLBdgj4mKBxu3EP0sgzi8CJUdtkNaDOVISRTUNzbsmWCPBT51Bhi4P06TMPJBpgOXZzd1u8fj
M/s3MkRzIvPGGVp6qEi+OEo33/tg478VfnAMmZXv/FnsRFMUtqTuBLrCbVN6DjuG5eoUlOXR5v/h
KWzusOJ/62Jpp9zvR6q9uKY+j23ikQjZt85V4434mbRF5OTAbqbq2CSU7Nkm6ESzBrkOs1G6e9eY
cqrkSNIdbKaoF/5njxmO08rnGm76zbmqlolXgsF/+rR4o/80MoHuD8Xu7x+Tx63JwxfsX14Pbihr
ZBPdbgver6xPh/ptN8hlzKT28J4d7J0nHHNldVwx9s1kQ40B3XwsUTGi2XVu+OJmvBpSi1eZ6hIj
28WAOIQQh87btNUcuEX/MbNE+r77y/DQO7X2r5p2dE690Co4c7hOMo/VoKoA1wQjQXBAzBPa7Ub2
6J/uRUnEU5dkMRul25VOww69oaujhRPIY9gLKIVFB7Lykbc3X/I+8SUUMz4mFUYIH1tyD+Ueotni
Mx6/Z6mM6UGvZRTDlpnx5zKWYFrBvVGp4zbGrX+CFMRIu1n9+X1ovP1n77mDSORCcT40yky/4tQV
7R1G3/q24bTo8ni/dFVozPwS2GXqMoupvd7JIRW3bC0iY8d2bz6DKth/0Pj4qbNcZHpgbtUmj3PQ
MRCGcGjpB8i/RXXtk3D+wx7cGN5W4VD/xnSgFAXXNq5YZmqBZ0SzyiLzecSBdVUyUlvuWKdd7jeM
5mueMO6yVxASx7p6RGvV3isOC/tF4bXhh9dxUCxvqpSsghxnIrjia4GU/0nK9/6uS1+vZzT5ZDik
dMV4LFZBOiT9NcPtMrbiIyUSjdiuJEofqlWmFW6wKqG4HoZfCzI+xiqndr4E9oj+YGsZFkfMISnW
KFrT7hAseIRQui8vQLAawgq9PtmmPOFOiaiwY5xmKH3pqxqm5Nmu/u4gVlr+TDaUpzNO2/3ebotl
/GY5GQ4II+tLiWl6RR9y5cRMM5FvNfEI/mEdhpnUH1yAFJmyM8yKl5AjZ3YlTX+CMcTFMqaUwpci
KonEIHhs0G+JcZSjjYuridlyTUgRBW4+OB6SIRJc/z/OzqtHbizL1n+lUe/soTcX0/1AMqzSy+uF
SElZ9N7z19+PWTV3MhiB4M1GFbohZCkPj9tnm7XW1rfIjhVoMyGlZm7J3Me8TYpMaU4FRo5mXDUR
LmdVJ1O0UgT/I85j320CFFSPiMlIZFjETBAIjmuObz+IqCqUUTp6djxi3qkjkvA5oApOMA3gxADb
NUXSsxbLMfzhDBlN1Fa7eHBTpVN/B1OGDRRCutHYgpKSo7UiMMB2i7F+qpIy+QwwUSk2RPXDl84P
0uAg4HhT2wgL5dHwZRS2BqngRDZ61khUDSXptse5eS6jzvyIXLAF+IhuRd4msSYonZMiN3eVGco/
glw2NDeKBvEwaX5e3FdWXj32Y6aJYDdMEOz57NqnnhJXjiq2oMLwyAWY15lef82ChDg3QhYUIw+I
03PJjKuPmANqSHDMgOQqWSIIgN+E9gEzNXWOEsVgHIsIRaO+fH0H1Mbq7FzMm1tMI3VicETeN5gY
yX5EWXVwATxQHgTmU34f4cfVbgngrTzSN0X80x8yU9mJAjk+hzSBxFMi6nSQxLgI5kbqFcJP1M+b
36kv1z0Odex/QWO3exyDquOFKXT/uWzG8U/fAGa3jSsr/mnxSFcbnYtFJaKMzBIJmsgAFzricjqc
eIrdaiBwb2Ax4PgRese/yNFnz3lhhL0tIQ3/hSouOZq+bsbbPO+tZ7RfQPNQMdZKqgBTBGRZEczf
SZROP0NiK2YlJWDa2tToVCcKI62Zy3la54ihkfwI0XalcY80QbdXydRR9QxnTkfdWYBFs3xKAZ+I
IpvvU7Y71v0oN7ZoyL3GPVCFAJRR5Fcbs7CAXfO20FLJ9NXJdyjIlnd0HhNH1xB18UbzM5oNhFKf
5Dv8x/hrmWOVceKAHrVygekH8Jj+Am4aPcBrbcAZhnIqbECEew8N9ilwcPMlwrQwbz/KYMU/F9Ru
Pmk6dQSV1/EmzRPlKUoUNXsso75FascKu3Evm93wsQ7qGhnUqVKQASqSxtuNuRI9tYVSk3nqR0gr
oziRbcR3QTR1ks3Y3BAlCfomVHPCxaEu9cqVG27Nxm/CAfto9VV2yNRBbqHj9qppkVvVsA+a0vDj
ADrPryKcCsFBay1H0SCSxuinmQOc2CGR0Xm3HTEOgC461T8N4OZeVEIDtlqaxVwyn1y7pwbAyUYQ
MMAbGjH52VeD98nD0/+NKNScZh2HXsUQ4ANuoOIo3+GDgPRIoQd9L8OBh7xqJGtXJn1MlRWGULof
wHc+EasUNDaO5Br4vAY5qJemUnLqBCaiHctykoAwIUnieh40GfxIw3ggN423qcEK+BBVwO/ckBaT
JsWDlucJcI3yRR7L8Odggux1ksTAy4X9V5VOKZreQxap4Izw/HFyKbsG8TZXUv2jkMoAeVpEQx5q
QWompzS9trehv4FmKgwx/xQb4fjDbHXpo05BS9xI3iQKbmBZFCfoDeWHTlyluKaJoGSPktmYT3Rv
zL+LQq0BWMpzX3awh6QP6Q6X3UBJEzJ4zZXyjJ48gE/guOmhgnjVbSR03xuH7xE/eXCej9PU52BE
SKD+ruPQ/y6TTQNRWw5pSCWWI2bLSiqMIAW7GXcJwA1wABD4r142BqoLImmiDG+YxQ6EPX9TAVuX
8+5RfcM5BpJvtwo6aRu/aoy7JtKEAVOdSBq5vyj6VhVx+MnyYuuBsiEZl97zJmFOcA25beoC1JYh
VHH3RyzbM04DoYYMytJucsgONsQq76cekKrY1lYZqe4IFsIC59WMR3XSU7QuxPmFicQyCTdqF5CW
TUB0KBspNY37Oe7UMCrtdKjz2q8cr+3I7aHfJN/U3aR+9mOsmI3AZUgHIsKSrVkVuDOIN1d/9hD+
bsIybWS3q0Tq5aEJq4CV5kA6WlP6id1No/ANAiJ7PIxIopvhJH1SBgOplhLcpUxqDBfN7uNchngT
Z9ZjE3uTZhOsBzgNniRxIURZ+NyHyvTZC7tWAhA+55kRg2uf1ahWSmfqycM4Ex0ovFlXcKTgRs7o
IR0LXwA+S1htj4oh3UIXq+5MywdwbEgpnr2vGg3NoqyiH7D0lOcpOlPqnYa497YARVV/n0i19Shk
ASoalkXF/oPS9VQzKIfXrofZr6FY8NYf5Ei1BLtu6KXcZJVALNpQdt8QrGYRNMQozx/lUQIWAGas
hkTjidS74Mi1m3IIxsKtxEFSHXOCAu0MYts+d0ov9Ju+raRoawVWzJ0KLB1PCwDqBHzO9yNXIiUY
/h58EjObdhKkzklzCPA4ZmMM5MIq5fCI/piV3vZdaD5oYZyUrtJNCTStHIzdPZQfitotPAUWo1TS
31KcSfV2DCZvcMeBlNXWD3CMXYlVrNwJI45vEVGlYmGTQpDICsneU1ga+BIlrS8EgJ4dTsjIXX1J
soGG6iG8j6e8GVF4mdsA3NIQofkGZlalCJnX+m2pUXd2lGksgBabRYQWo+pJIG+xXLZAIeVO8iQg
LwOZVJB4PbBsN4E/9Dv3ivFznkjRvQoqXZwBg+SOycYaBKJ58afpdQR/5HXJFZI9xOOKNAo2jZGI
P/D4+sYhRMlwQbvKvJcKpZR2nmpOP3yhF2+hmHbiB8hkyu9ek5Q5OZMAz6SXkH8gMRxM1EfF7B5y
gSKB4VfagDI7DQ4cQEDcKGOIxMeApgexk6siG9aJovaprSvKymWrU96Nxdo6jILf9Lue/f448YIP
e5VsxiEie/LYKB05JDTO2hsAEbySOeiTO7wDnotErPPOnmqSGDszLCsSWDJsgo/kJBNckLyTwUtl
sfmopzlgWJ4b/75MQBLbHav8FYR6dz8HekBxxAQ+mCDk9QM8Se9XXJBBdjplIMJQBzMBJkJLle9W
MHKZ/SIYDfBZCemKNEJYd4ManvorIdmGMqxcBJ8CNWuIfEWr/I7OkJ6QZMuSX75UVqAgvJiUEmzu
pACTnhWfpBwEAEYW/IWqoXlshzVNyV1u8fjDGvWpw49XwIL0pGo1UDi4jeCk1eRJDeEyOFSh9J+a
WRmPvEG1ss09nzo3R7faiI1f4eJXhVI4s3Uet3JEcmcTDQ1pbM2cAEYGZno/Y1BHNxjK4RbPJav1
vU9Fe9wEqmSWSMuVwm3d8Wru4zxXDiY5Edk2EZgnhM+HQrqvIQP+rjxxutdhizZ2D7Ci3TcT+bcH
uGce2qaCkbM2garlG7p4NcbN1OhJ8YW4QPgiWCRGKQMVIvh8PcLLbfpC+p5kkyriAxIe/bL8qBNs
wi8wip4EaWpXlKDGvxp0DbUouViZhpFQSI2Bs/VJwgMACsfPoEs7+m1YUJe2SgGXx87bkV601xnX
s5bAW3EDmgcg/Ylcg4jIGVnIBbk7kUbNKgH+UBBW5R9Cm3t2G5ftzoj74UEQEsReBc9n65rWTeJW
2l0ffkn4noenVyt0fBMZW6pgp1xrOKxVA2wltaFeEQ4lQJnbvQhKUIHdWdxTo7DsSVP9D9WQAAu+
PviyqxgN5hhdFkWqjoo+66ecjk6fMF2jdJfZsceTu6kkj4uU0hZwExNVhMCayKL5MLOpn4dEVHBE
N3EG2gQnhoR3qTffVr5oyT1fftFCYgXAs1dWKdvh5yp2mBKmG/mW7OAqfSlxhTE81MIr2GibpOk1
9L3McZdlZADk3gcaPpJyAE9irazUUgLg9bNoYjir3krKmbJYOWChW5WQOEt90q1w53yAHQnZyLjO
9dy9vgpLbYh5tFnhw5jVTcHELGRSil7NaPMOEgQ4sPlTDQ0FeBx0KdzCQRt+0uhXXhHRuXQMkdyT
dG0+g5K2kL4AIFnncU0dHjqg/KADM8HNlcDiNuJwAD1n7YoM7nau6O9r/zC3ONRBGuvzCWR8aXEC
zRwGIvgXyn0I4UG5Iv0bFp9TlbfgQCaI0vb1pT2f6Ol4i/M16gLElKKAeJiJPRFtP96OjPsBPIYC
Vrxs3NIsyydLS/zt9ZHPTzYjIz6jIWps0I9q/rI3umb1qOVSqHKy6ZAkHn2wrTy8Rf5OrZbX9aRJ
IMcGRgZJnNNRGDpUrJIbrfRSc9Rm6JuZSkeK8v1HA7z1yrk5vxeob2M+qB5TEGQ3T4czVcuzUoGT
WjW8Zg2pYYeM41fINdL++vKd3wkVnQ2DbuSUe9D3nZf3zfJB5aqqIeRt8Eq5PODBwMWCPhw6ADxh
JVekc1farl8cUUGICQY81ISleqFEhF2mLXe+CIT+lzeS6LKaaM4kVkH8gFqjuaIzcumE0DrBhAhh
Iv+0VBfv6QihUrnFGlct8Yo1FXXhFkbdZf/BUaQFEZrwkqqya4u1DAGT41GwllNplGCdGwvM0VCu
jHJp/ZArlwBP0QUFTPzpjvUGON04YJQGhIAOtdCa9lEgV5uBHCsVfHJh14/IpcNoiRboAdwyrNni
hul5pfmjOR8RqbMe+wxhEGfwfUPYtAlOzYolWYoUzTfNUgyRVVRRjVi2KcmtNsEHhnlcSX76HFLQ
Ax8aA12ZihuzzuaWxELTfbk+xQvmi4cBETIJW0mnZ/l0TSfPnBQNkKiNpgCMTsnwdvVIvlVJo22Z
eCZZCEXdqQqAx5XpXthNRGCpNqPJhHFRF45KJ4d5YJbc9Nprze8yxOuIt1jq9jQra7c+/OjN9ale
uA2zQ0ZrFkXiSVqalrq3GjB2CbUs4KGuhrLlthWUta7kF3bRkFF00yVUipB+XkwLuRo/yuY758mx
NIB6j+top9S1JG6lTASNHEbieC+B/w1WDNrFkXkIoLDRLBC99NOt9MD9Dw3dwOzIbImjIcN4rldz
N0iS1NJPbDtg1x4qp7cy8IVrwngi3gVi1+Db5g97Y0krKO8GDFMWNi6GY52J3QYlWOHRIoOyYtEu
zBH5P4UGJlyVuV346VBlIspTr6Ww8+H+uUIFtGzQKoi3IQWkxwKY8rdYstb0ii9M0Jq14ekfpJFB
ERd7CmEaDeaOSxJKCOiIFXAkqC3ezhdhKbz7kFpgPiy6bND2BhHM0wlGkM7JJzFBD0Eg12rAMfWl
tqb3dn4V5o4LIk1WNRTf9KUkoNiZdPEo6QMjICBwH/cxeL4g6lZcsQujzNp4/IP1REJ/YT5b+Cpp
plkUow0wooWUaaB1Av3d1xovmisno6Eoi6ifna7YIAbdgPsOyALQSHpfIa6Tu3klNGv368J0MMwS
avYijxwn4XQgKkqqn5E/taceZdIwlSsHwOKK4vC5VXxtKYpeFi3icX8Ws5FxWPohI8nJdOMjxjMc
N2EN/qMYYP1vYFgX4/f3HjnEeGnWCERdm1urLOxGCKyb/AEes6IUhGyBWWyLcRjc66NcmJhhYhdV
kcdNJ847Xb0e/Va/iktCcaukZJgExg3NZOqtabSBUwz+WnOey+MRAtDIFP9uqYrfyWJrGOR1gCAI
NfU/2olSXfV8mDaRGOWP7VApv65P8cIBYYq0MeOVQfP/LPRGHx/WCgs5BlkIczenupA30/vPO5o8
JMY0Zba61kJo2Kp1OO6QDuw2Eb0Hc4DwVEfxuNK98twvIBWl8ZQYvJVQ4hd319MD5KZm+UyF1nYg
tVFlgTXTfwSyb+2s3oSDG/sDJby6SXfXl/HCzuFuoReo0atQIpdyelK6UAzLkoYldq6r/jcoQNo3
qHlqvU1yZDtsPQZStL0+5PmzQmMKlnKu5PB6Lh/toJczq6eLtu0p2bTTQGX9SAQqkjeCTHj+4MHg
ley8DMjnXh/4wpExkfU0uYAm92+pNUvfSxxY9AbtDrWqu0hTU7suiv7dfizTs9C9lCFcIfm9eL/y
YoDLbwL8shIz28Fr9BB5EzKDq5AkqbZyQC8dHZ5msoHzigKaO92/VqElFjhV4lJzCHdoe4GtS0IB
VXrPiG7RIxxvNZJ2OwXn+tP7l9NgGek2YnJ8tPlovfFEjJDcta9roP8BMz1IaD5tcjQVV2LUSwfU
kImJ8SE1QtWFz4zmU6GgOA8yWY8Nuwaw8EMZUPUEf1vu4YnU+/9gVoTSCN0S9mCqT2c1IaeSQxHk
dKp5Ebqw3AsdmBciWSun8eLEiPJn54P/NRexPspUwEJRaEDBxYNDQGdgCiZ1bg3JPk41sX6aYP6s
ZcIuDDo3SSHuYTF5whcPwyQDUy4meDYjHduoUUHhGsHB5+ja+GnqXl/Kc0+Ow0GEqhGn8iooC9uS
9jEsW2R1oEQ1kIuccBrK5BvcL6McYIiPvbwW1b32RTnNB88tU4isTNYV72Gxe0NqBb5OacK2uHbp
Juwa8bYfUBCzwibbeyalIyks610AMpIegALlKdsfDQqCKRp5K0f3gr2xED7BpCs6tn3pXgY9yEy6
Q+Vgayp/QyNdIHw+SvHXV/nynN8MM2/Dm3sY6U3SiR7db7xpGnS7amdxLVpFqpqTKlZzr6WBcBB7
6mtmgmJtkVCKRrjcpCtPJK70qbp0vtjxvxorYBkWtzVHTM4zVKbsgx13VNCqL0pVxkDCRP/Y1cRo
1yd/aYlJfvOW8HLOTd1O567qE70pkGW0DU0p0V2DQWSMab8yq0sH2aCRuIQ4vsJezrN+s8Igg9Vk
aIkTkNArv3uRTx2xlP1nGm+vuQIXJ0TMNSuUg+0VFwuIOjIAAQmHo6KJuOtVIAIp1AQrDsfFUSCV
YHjIfWC/TycEr8krZNqm0ibYD80tMkVq6xJpwYC+vj+XVo72PTytJN5JPizc+Arn3oTUykBCI24F
kOmukXfGYwFj+ON/MhTCz9bsWNMD/HROaT3UjSWwScXQFPem1wRUOE1gvKCJ+ujzfzAY3a5IweFi
S8soHDmbAHVoHN6OAsy2bRsaX4IQd7smSbfXh7q0V7hoPIDIMfPCL+YFhknV65TUjaJo6SNSFuad
bnbmiq2af8vScCKSbMzpIV6IpRZzlnT6GE6cu6wGN2m3YEUPGMf+S0CGalu0sH2uT+vSySDZB0QR
tBI1rMXzpzSQxlOd0hl6WpkTTdDjqogmYfj1wcpmnc+NbInKoeDhI5OxnFuvSlZSg6me2dTVLvDK
x9ysjkDl9L1Yhd3KxC6MZqK7TPsEer7McLPTc9i3ikC3ccrrWi/oRz+1hE+0doK6I7XTAxJ93oq/
eX4+yKxLNM7Bj5Bhui7ucijqAPaFHFI7NfbvhTSN5Nzk/un6dl0chS6HXGNSGdQ8T2clCJ0+TKgz
gWhDgVXt/OoOCOdaT6ULazf7QhRaCA5IOs8/f2NoSdfDjjLB1Wfd2D1IkjdDJmD9HtW017/KpZf8
+e5pcQRJMsmo1VPhWUxL0ZMq9ANCAhTGcNZT+XeYGe/sUU1igXhAxSxh0Hk8li6lLCA2kU0d4V2u
oKJbox1DdlnNHKAYENRE9mzlNp/vFnZdo/0mMSUu5rIgWHYFDJzOAs+XlO2NMUXerdj2Sv9u6w6l
QjToXG5g3WVzYd3NFLwPAJAYZYwm36Rx+jLNULNKj9baYJ1NSFckInBDJESW6V6+uFQo/VZCK0JE
lMox/J7mQrGJm+Dd+XlGITTFnZibJTCh0+MHEBS0t4HccAUNt7TjzEQKpx/7WLnt2gLYXlRbgOjg
yXP5UbosV+tkl+Y5mw0iciwIFcfTL0iIdGbCL+ilKgErE1ZKcKOGWvre95/nZO6xxcPMy4xpPB1G
RB6+Vec0HrQw07WU/iUDZLy/frdmX/vkSSHjObcLmWvh1vzv6SBVmNVVU+s/WjjCRS486uE+FY1t
Lsk2HW9wcCB90a9h5UyeZRfmUSEbkdZVZ8GgxR6CJUStd9B/DO3RCsybtNvIueckeuRO07frE1wO
Re5YpPpAkxwyrjCgF8YjRFdiAhoKK1gf/DvUTjyn7dPug4De+kbU4amR2Qs21wddnpDXQanxU9OU
cTGWqb0I1SGtz4fARr8jfoQfkGwmczTd66MsX+e/RjHxeRVlbqy3uG8UoX3kgJlaAM2pB1QizKlY
VJQceOVrgIkLg83NQuChUfGmRcbC6ld5TpsybUYjBh5j9YX5xIPGizk03jsPPvM6GWpx8DXd84yp
ZCi4iT0khtTbIa7yXpdtHoXMD70xyKthSRZ2sW2lAOQ96owYGW3XUzWm2DYZ2+t7dH4SqM7CgsBO
kW0iP3J6v2AcTJGmQ070wqIgiq0DFBaT91peKj8noyxuMQEJmgADwSOCoJ6NbtZ3MZa+X5/J+QEg
HYE0K8055mqTsdiVIREa2Z+QUqNpkf5bGtBzSCDozroSxlqrpNej+9Ys4WAwGCkCqiXUl5Yd6no0
EtSxo4pFFR0VGXxGAbK2Ud9UQlreAb7Nt43etnvEX2VnCCP5gEpusmIbz/aOGJmeJxLoLXPmcC5m
nJYorKeB8c0KYQCUyCw6gx6veVMXBwHhwZpSsdHF5SDIviAj7H+PxzK1NkqpaMeMXnXW7l27NyNi
VAIhSigMRP+Tha1ok2SwAn3obZrhBSCXC/MzuilQSNUoWInxFjP6ayi8XFq1UsOmneHpkVc8I4wz
nFtbTyF/10zQbRNBep+ReB2F0s/rZGiBuUQiTHmOjFQWwLQJZBTYYETfKOK0VrBbwvf+Gobqwtx8
j3BVW6wbujkd9TMBGH2nVftoKMcbVOTaO631tV1AwAyza9AgYsLf6mOaqECUbv2Dhm6Lw5auXfTF
JXz9HJ1SwHwFcYjP8pFmJiOhh1REPg6JXatx8mFAzmAbwm1bacj9igt7cwdfxwImJ3NwKN7jG5/u
o6qmSD+P7GMQVZ9ayD1IZym7yYv3SBbvtbz60Yb9j1aifY7qfcy09ttABXrE6yub+IAu/VqeYraV
iw/iITd50K25V+4SLQTFAlauiUS+KFWW8pKi/xofs5oq5wPamVm8jcMplZ/QhAt/TSFq1CtopQuL
P7exFYEqAZhAfO90QbxqklvkPzsbaBgavnqeu+CHC7cMosS9fl0v3KGToeZPeRNjldIoB+N87IJG
Fw4xB+IGZ7R9/01lFIs7CpJtfgtPR6mgtXpZwh1qJz/YytYgbAsZran/YC6EVRIlQIoQ+uIcWXRZ
SJBe4xzlUfQDVnR9J3SC/nR9lEuHA6gHV4L8CLXbhdUBcOEXXQqrOg6laEfL1sCAESL5G1/1mxux
QNVBboviqHRR9/n9Q/NGgSoD63F+UaBWZ1KfQi1USM7dDpLWP9MXQThA9dYeUlTlkE7T9Qds/xo2
8PyYAJwn3gKuhDONSTjdQKGntCNUEfodplreRnGW7wOrXqu2nC+tSQWQrRNNkQBvma8PxLLTxSId
bWh5T6KuPXeq+cmb9GOHgguarc3eUKv3wVowPmQkZdQCSLPKQHQXzyL8o56wOxthniJW8M0qEAbf
F5IS6g4Ss0WAZmPtU4RBojP6cn0755NyamZMiXcLPAPlFyA1i6EBz0Amixna1AFkK4MXbfIiKDf0
OoLs0FRrmYf5952Pp1IKAZMMeHVxckdp8lRfRg+n7pE7kIc0+pr4vrcFZx1BbjSKPVrEa/3/zm3Z
XA4EogSslJOzzJYH9BqEGI2+IoJGghOLueDGam1tC/S1VmzZxaGI2SGBomXIi316SBFqm+jXiMgM
yoG9zAMixuLGs8Is3UrRJOnv89roMmPyVgOo4MjOtfrFiy0McKdNDQaGNqDdIVToWxUxjdPeeUhm
pDpDYD1BKRJZnk7K8gCcTWhQIZSXmvVm7IMocxM90H7DDTPRQiuitT7DZ+u4GHK5jgkEQJOOBg5U
z8KV1PglMqTGTcukW5ncmVl5heEDccC7om6tL96FYBoDEUkktETHsj2gVZI6cIOylXNxPgp5Darw
FDp5UtFuP11CVEW7yChhKVtxrW3KoJtQbNKn3fWNWt4ufBduFfeKUy6bKJGejgIzS6LnE0iX1vPE
p8HqaJrkt4dRMTqbBkTDU5evlYfOhmTFCFxm2PaM2l7GfIlkKINSQ6QI60pyB/TLNcfKG+FBQlnp
3jKbWa9ubDbXJzpv/1szQlJMxk2bYYcMCtjydKLJ0LedGNMIqtmGduv0m3yn3MruWmpjWcnEaJyO
s3hz8BZbvUwYp3B/fMlcem/Yv48Pz9cn8xqPXJuNcjqbQa8DmH+MIu8AFNj08thId8i8uPQ/cbQN
pTf7Q2Ufkc+3x6/Xx14Gn2cznA/uG+eL8DlRq7mllrBXnd4BBG//Mm6N43vf1eVKzhf+zThDkqEH
kTGO+ujtSmj1XwA0H72Vc7F8vZejLJ4X6PhRIsyzmbb0BnEQDnQyp1i5y2dx0nKU+U68mYsSVpIa
zft1W25+xs6nF233/OXjWufM1+a+147FwuwCZE5GKWSYcgPs1EF/wP6C2Ob95Bif0e88rJyE+Sxf
G25hci06VmI+GK53fiL6av/K7OOfzscVh0O6YDDeXt1lcJ7WWW0gBTrPCgUsh2SRQ88gx3R193n3
vXY/oxW0tmEr5mJJgGpMpbCCeczOJbDjgoWbr5P96/NdYD/U7jMxgY3Y5srDsrZ/S3C9gkiHnMz7
Nzo/p624oyPWpt4Gd+HBs5Nda6/s3/zWX9k/eWFFYhUOJfTCeZKBk/KPaqP46SDOtrKcy7d5cfyX
kB1VoBVRQOXSnhHtdudBhcir9tjFxtqc1s7KwmiYRlSb2XzRTO1b6+1DtJILmWZnWYwUyVrB+TXP
dm0BF8YjMgVZQ3DsrwVM7unT4BpbesA5n0M3dP+EdI8hFu0/12b56n9eG3hhT3o/pZdAycDKR/lY
f8nvyqPy03sg3YjsdvE8fsqO4b3yoH1aOTFry7swMH4zhHo+nxiFM4PyAuez2+PlOZ5tOMUm2/iu
6ZjOGmT7LNmyPEALSzPKWZzU88WgALkN95L7KXUm+8WzC5Y338r26jt+yQBQEATEP7PlwHGfWuw6
NtNMnI8sTYg3EvdDcS08B9WxPqQOLfwe6wcUrXfVTr2xDiurfMmuvh17scroyYwJBRJ8Fbff6F+S
bbDtt6Mbb+uDvF/LmV3aUuoJFC0A1VEUXwQEEULV0VgVtV2h/i5KsG+Rp1LHlzar3Gh6vD61pSHA
7SfvSbJDUQD5A1o4XVW9CWUvSNTJEZRG2aKPhKqyVIX0WBunFZujLowbQ4HspNAPB8k00MU6HSox
ZX2QOzpnebDUP+RWloEHVpIVG7pcvXkUlQoW0cDMll3mVVS6VNMPErmjBlbuPaKTxrHqktoRRzm9
j4o0/QyVSXp49yqSwSGswmmnCKrP5+eNN5EjlFDVBb0aaThZbNBlxaaqTfqIXH2ydhZnE/bW0jBB
YjgSNwDxNehXi3tAN55qsgxhdIysyywH7Yv6M+JvaChVWq7EnxKpaxB8TY2it8ls14KNNmL6kESj
90VrsiZHQKDrukOZ6vIjaJKSHkNVWJh2IdI36fq6nDnf1FypjekSqSZwYdSuThdGpYlG1hgGTSyl
rqPniJD4I9YQzdrAHWr6vCIDrXVDtKXDafdcUXn85deWb7oS1cFpGxWKvsZwX/qX8ycpnA/KW0i9
0sfo9JMERJpCusQPDi0WYoSGFdmmGUX6ncQ/YgR90ZnHsZB5dsNuWHFtzy+bwqYBTyMfTIZeWbxO
KLkK/Qg7xKka80cJeONzg/jQPYqbayjRCyPNTBqdMjxZBbA8p5P067nlnSVPyOlFOlAKuE5uPkao
hVKnerm+yef3mhQmOS9kA+BqiMuSvG+IQ5ojZeUYSOFsmmqgwVPpr5RPzoIctg1WpQIkkwIyT8A8
4zdXzKc4oURT2zmeEHj2QEdRO0p9xeZApcewnfKNkXjJRhYj9ZZqfvKipaO0YsHOrx7fAO5mZisB
M1tm2sap6/285HaZaDnrGz/3hI9qLIIJtBq0cA7IFyPl8u7Vne0YBB+gPhKZ+tN5p1qQKnniQbSv
cxRwRjXepqmh7N8/CuDmuVgA5gCm7Okoft9RmxqjDpkX+nmihITKMM20371+qqgwEYnMGrXK1z1+
s4fxqMRGAzDECfsiu03UWnJDAfWZHvVQN20Hb/veWc2YDRCVVEA4OerizMijWCf0okUffgr9Y5QL
08GjJ8tKkHBuUExZg7PJpCi5nYEOYf1S0hvN2qE/bOaKIvo3CSLte9HUhI2Zaj3KsEPdHTyh/huS
9V+/hv/jv+QPf5n9+t//zZ9/5Yg9zbCxxR//fRv+qtj7P5v/nv/a//vPTv/Sv++7l6ppq5d/3D4X
9T+2bfb7uQnzbPl3Tn4FI/39Je5z83zyh03WhM342L5U49NL3SbN63B88/xf/v/+8B8vr7/l01i8
/OuPX3mbNfNv8/msP/7+0eH3v/6Yqzz/9fbX//2zu+eUvwbPLE9/hpisv37Z//yNl+e6+dcfgq7/
k3TnDJqgGGrOpeQ//tG/vP7IlP4J+0qeAT0zbe71R1leNcG//pC0f8KpVNDsIdv3arH/+Ae3a/6R
oP6TLD8/IjM3lzFAlvzxPx93sl//u3//yNr0IQ/pWcZk5iP4v685GXugHCYvEqQ9KKP4D6cXT+vk
arQQa9siuNXc0Nv5qbnRvvlP0nbaejvEqhyEj+6k0B5uqgMqOYfJLbbtXfmjeqJY3f0ZfyplO3WO
3aZ3u81I6O1+vCkc2bV2RI2ExPWBaMDFYtpibqfTlmaO2/j3myX/e1ZvZ/GaITyfhTpTD5kF+JPT
WfTgwYy8ZxbJt3aD6NcBMoRpD6ItP8itM3xBdZZAJDikH9Q1D+PUJv+9gFTpVKjvOkjjheWqQ2tE
B6ikVfxu2g7fI8VJvpm36RdT2sUfYic9TKaTGO6U3WUrT9KFkSGgMC7+M7UscRGsh+bQJ2Zbp1tI
VNvMjG/6wdhJwXCXdNLKLM+G0rHNJvSTWcGDU7lYX69WlFaMtXBrmITPNH+1ko0vRvu8MjfXt3Je
rpOdXIw0f8kbE633IqJ8FSN1ylOvfkyGz9d//yJ3xH6Ra57xvhYXb4bxLQYw2yiEIF3FW7pwB+XX
EXCOvG0yTs9XM57BMvi+ubbVBKo9f6aFOegf9VqzikNcJ/XwpUiQHKeh1JSPdHBJkVPY5wM8UUcd
6UPyBaEiRUEOsPLepyTx+t1YEApP+G9w15f4DSJPodBGNBXC7vOYPoCBsbNihRJyvvjcH2r1QKEt
3sdl5TkZlDDtasZoO26NdtSIOFeWf7Ynp/vLQeKqUKw0qcAvg7CWFtvyMHnh1tOa3xC6NwqiDbQW
O/Ze95nCOzK9kk1vP1fIVs7wHN6djwwAex5Z4WE+PVlipRs+lKJwq9/6T+MtmqjH8GHY9V9XZnh+
V+YZzgocM3Adh+Z0HK1GhTaXLbr02j9IwN8oNnlXpyMNT3fDnf/J2lUklFcGlS9NDoz5HEoDtF1q
FmWW4dE2ICGO2SWH/E7bN3tvOx2jO30vHKSVEPA117lcSkCUs8gOEgNU9U6nKAiIkCqGEm7pabZT
j8J9flcdVGewX5oNzWM33WZyhg0SIE5FHiZZmewri+J8eGAYAH4J6JdcW8OLDQI3OdwGB/1YMtnh
g3fQD6bb7Lu9sIlvjSftiXZPLQ2vbTILphO9RC/Cb+UBlsmdcbAOvmu54gfjsJoAnw3hlU9bPqd9
4Yv9RCS3HegXGmx8zne9byT6wTs0SOkqG+02b+6ea6cf6UtcryWMlUv3C6EEnE2QFcSZ80F5Yz+N
DP1JhTYZW+TK9soWLbuteZSdfm9u4jvhGz1PPzT3NHzlX/XBu1e38gd4dG5/k3/KH6qjuge1sHLn
z60KLvdstqgnAl1ebldbIL5sRW2wJTGaBSjFm9UTHRuiYQUCcT7OzALF2SK9g2URF49ULiReIOsx
FjJvh8QdE5lcL/YufF8YPZtiDBFYB+J3pCmA1Z+ucV/LtDLoSwby1V962ppOx11B7nNaw6uc2RL0
UIg3ce2hccA0W+RayDEJmUnz4I1fCjsr1TeydczCmE4Hay/8a1bv5OTOQ80qXfwfoe6SuhRIae01
dYtetB0/jXfNvfCz+ah9qO7jo7Ux7+MHWpjeT58HBGl+iD9XE+dnm0ftlyAJWQd0PmR8mtM1LfBN
UUNPhE2zLQ7VwTsGTuBauE/ytrhL3cL5fd1iLsejJgtDBkQCQe2M6Fr4vZIeTsiack+ysNpUISq3
gnt9hOXeMQLYUUUDfAeuHazK6YyCNpCzNhjD7ej8X/bOK7tuZcuyLcIb8OYX5hx6UjSSqB8MOcKb
ABAw0YNsV3WsJvheVYpHN8Wh//y9hjgAAmH2XmtNWlN39Vn3V2dmRiHaEPRbaKXRwuxZjW8vkOGs
E9625x+vIC5zRwWhTdDlX27IULmxx6Q2ylaJKeVUQalVxIPLrYEtDeTpYAlKp8SOT395LyQK8OY5
h7B02pxrTprxpWYtu+eG+onQeuC8RnqfNQSd//mVnL50Fkai07gAPgNG+KntPqiXEUp91yTBjuBE
iUnv0B/Sd178P12FjKjXAAGArKdDq6ewRpxM2yRrCug3Hka+78iccAG9sxCeLjb77ZDKRloalTaT
1/R2AExLEGSpOTQJBAkvNEwAagpPGcEypMv8+clRiz+9movCjA+FjeEu8EY38fZqXjUXY420m0jz
rL4hnwrazK07thP5ZmR172hVROpgVilEMx5JUlZjvL6iWLWpXB7rV0Br3Qw6sFZHV/AIs3ycgf9Y
2Rb1HmzXaae8skU1zp1X9GuGufqblUMrSvQt0+9Kd+fE5rj6/RiOZ39A0ATNrbSdOSMmkqNsiLEU
2uwkTcizcGzIBUUX6jy6A05FqNhgarNmJ9ZCcIVeG7ySbN1Xqm01SbCSblno6tJrLN2M21cKrkmS
7/qxFFbqRk1lBeuD5WbKIAv8lZtbWjlx5KTUwtN1mgbGr71jdsmSg7hLXF95V1euXI/GjuQlL3l5
9Ktt78m9MntzPMogRXeUr5DZQNiyXw8LbK10vAcL4VwTaD2NSe01tkd8v2fMsSvr0TjyMCn7FW6d
3krZFOTKvzKFa2s2+njCCU+Mvt7PP6xXAnGgL96N28u5TebFLsGm7LjiuS+xlqtXirGTGxCN8x1u
3PKjgAdyDvyUCmsgb+yVhAyBCypyQTbscij+TUt+JScbEyygSJGg3MbzDlfudsyy3/tLG+XbpESo
+BbXcHqlMtuNaPsLgNRcbVFZBmFZ6r0Vub0L09gNdrgzwG1Az8Yr9RncpfdiOvnYRzj+KCHIV0Y0
SsqOiF9oHDDMDZtuRFUOWsZsrqV31StpOveGtCjOIV8S9nscFkjUpbkRity+AqohoQGr3kza+sDo
YFgH0HBGorKCaQylTyJ9DGa285LxFX8dDPP6nL9CsUFyAMgud1a294rNzl4R2vkrTtt8RWv37QKe
uCQzPQ3Nphme0NoWfWja0lJX84aWMFxeYd2eu6Z+4izzWid5ywgMhaj6g2N05nFr2sUHe0PtIazt
VkK0DyCOhdqkrE8wUduPBpLzHyYlvq8ebNE+7ibZWNFEqidveIeML1ZhPPBNK+dscK3SSEr+66+N
2wAZ1rC5fZevmPJs9OYXxpYS1Cl2hrmCcANbpJqWORzNUUdQtDq5dz61NsyrDPAKaJK1JlBEMpy2
eKPjxfNaCBIInG5leAc9tvUo90f/SZhAL0MxOVCmBDyX9swUJG9Hi2R2C/Ut7fw4N+fgsq/TDUKL
O+syIiFlUNfg2ftb0sU9P9RBhK7HTANJfr5mHJXDlhPK97FsiiwhhF970K0JJt9Iqgm08s5z1tDF
IwrTUuW+FQlEWKCzA/JqjgWxJH2UdhtB+dDJjSIpS19/riARmzyX1Xsyl2J+7qEuZ3Gm2XqiaU1F
Cnxm1cdWq+WN7226w8faOFdO45RUx51pepKWOd+Dtp8NnqNL8rZo9HU8Iu2fLkcNVXdIRKT+01yl
WKLFG72bsuewHxMOPErAkGIFN7mSSu3GBgHP+TnMAb+Iyq0oXyq2vXpiks6Qxow3Vi1hwiyMDSLL
0ChJZzPhDxFZHw5FSlzVNnR2GQe6FKQiNw3OcHN9cFpD+2CO89LEczFpZjJ3mvMz01o7OO8hzg4Y
hCbXCrNsLKZ4ZtvRkmls1ivcTIiCYTo0JmU9oYwbYEt9HgVtAGZgbZHihpUlwKTk00rrmOSQ1sHG
MjDStdRPB3Ceg1AwcPsmO1Ixy8wYPzlg01GDARkOecrWE35xiX4yT4mQzPrKiCezqMHV50HxZcCh
UCWBranmJsO29VDzRdFZWsSmIn8Z5BKVYOmZTLumGCJ/7g1mJTWuGY22bvyaSWk7ydrYtXUpN+g6
Z7YwVnaZULx+LruhP/TLcZAgd4RbRj4ESmALlhiyw1y46lMw9jDQtI0k28gjzv2qHnrTiGTj11zZ
r+shxDicLiAB0qKCPmD0OfgWH3iA3chZiyUKIujWVVCM3Lppf86IY3Mi5L7Fiyg1Uu340lM/lJOR
VedQl31ypv2BqX1RUiPUP/NHgAuzPv7sN0FsoNBUp0ErWq074G2Qf5bU5otE4Vu4Ycnu9of0AXpF
nGXmIcrtxUEglWe+SbKqj+qmLSTJMZXdOoqP2YMURMNCy/Gr1XhXqD6LLhqboHt2vXICsmMZ6xzu
4ZRgDaVjQo2sTe+SCWVmYPTNZPPP/R07nrFKBPNzJuGbJCXEUBYCpySsvN8dKdHYDcXnbqo8jsL0
s36kuClalrWmNy5y+LoAXEWpe2fkHoCa5VAAt4iC1KMK5glINgfAH2XQykuEoQBDNHrqWUjdUjNZ
CZrldvb7hjw4c7F+wDpU/XHhcCogAm3BHBvFkBJs2cjiUcw6mB5tQBwa+9YIJ8ZaMvtr47Tez80L
0pVL59JjO5OtVhjMAxsIL1+3Iyle/ONFOt23AM6cS+N635bQ89eRv0/Lxuzl9htDqxkNI6k7Pt2z
FcyUhmbEnbXnyUPCHvajUVmHPOjbL1rn4Xg0CQSEYy6G8jMkQGZeQhDYc9jrUH6Z1475RwjFzoo7
6X/Obg8pjBzBSZ2BE+zWSMxC2QlGAf3Fnc0Rb+NiD2Y0UgRFhq+r6XloCASKNW1sdkajKT/WpirW
qIHAa8dOaQwPJQutkbh6OT+kqwyQndv2qmhfMc95FEK+2kW6fxzeiE840upi+1HqKySnUdMBNoUB
jcn+hviJ1T+y+nbjQVKn+TrAUFeRxSd1LodSOjvO3vlUgwyUUT1N+TXcqC2IvCFQ95uXtTA+F8P9
0U758r1wFmISnWoa2gjGS3rf1WvK+E4X77FwnS3WMyjeh8KonOlgj0Vrnql0QOaBFYBa75UIcvkF
eswogLYD4IYHYeXJaLmNGdfL1MjjOM+GAQYCkt4R301nJd1iIeIRgv2gOehkZ5I8UKhEp6zwFAB9
VUfIY87nSk4ch/VuJPe2G9zUCaVb4zWzMszLoT16612N9QNUamOL73hZFRhUbe1r4IiW+SKAPzAW
B5QoibukDsKwspyvpOGUkJa2hvor1HKmOEHg0WXNhS8Z7HMRG24pEHioPrAOS1ZNAYwnq3xJ/X5w
D7lsU1BGE+Ca2mYzpM8pm5jN2JqPruVL467YYOZkZ+m2DOJlEoW2PVHFtrYyYmOkX8igC5qk0YQ/
Hgqrd6p7ZdFWjhWb/+Woma6SZ6JDO/HMOad3b0ge6ZfrudX9/gZCWlp9mCfpTmdjPpnLsXKX2QpH
kS5EZFGST0Zfo30wdUO7HQFoWlNcVnyBUVkLnf0CIY9VVBUwiz742sDecauBZ9FuMLaAfjs829i0
svw7pVz/57oqVqZs7XLjqIGDtz9OXpv2UePZ+rPNz83OWwOG9rUFSNW4oHxf2GO0BVmNg8McTUaA
nFL0J0VarQHBUizaV4rCkk7yXNnMQeLNpM65cWk4lQFfzU/9IKncYvs2m5glEjVJ9WUaMvvj3m7u
jxUHHVTyRQXgoiyZb8+CaUmHiAncMeDCG6z2hJL5k0mRpdBkcSRzJCuu+h5Vxrk2Mo0AkUUu88AK
q1G8qkHKHKExNtktkhlrOdMggzHFt73XJIN0XHVw1mJeLjyCkGfAi61oL+xRDO3R69OMKchOg5q5
NQX650tVfG6zdvus7R6iY7q0nrpYW03/Hmw7kLMp9WU5c9MZqP1YO8MMajbPF+dYqkwvzgWtG2KB
SHLqknFaN+MDVa/Zu0GKJ4IE8AZziT4NthZ6/pzVsYcW2L4vcRPARyEfhFicoLHHnyY8ovU4DOx2
LtrUTOuL0lBGEbctS/Qt0MvGPIqSXKwH4XjDzerUq/9BM3pJmu2oOdUS9lVVOec++0T3uSDllO3W
YrlumLIlna5HXTIRC0taejwsqyxib9X06hiIZTITqgNEiFRuK9xDbbZ2djcQCbBylFJySepSr4Cp
yHqtEh0+pUDxZmrknElS0CP8whtfFMRNCDKuMYw82RWCkF/3IJfxlW1zMvGosi+WLgnTMMGxEHnn
24CzHH8q/At9UI0RuY3W2bFrtd4D8ld1PwfSv1sl9JVj4+rDd6fxlLxwwG7WH7rSWj6JTAbakUki
WMIpGLo63MZmMq6l3s16IryVgETNmbLl2Vw26ErVbHZL0jZSwHiH+mMALCvaL01nFsbR9NPgxQCs
Vl8QrFgONyMgKB4S71e/8CqzcQ/LMGTG7ewNlTqfmwFKGd/3SFQhrcF1a2Ktz3lYE8DdCSCOBGi5
sFNbI7Yu9YtBVGN3Ifo0t6nBA5FaLjsFdSWeCrtng6jPrL7ZRo3kxrUGkGhkCzH6pi7PMnBRfu7c
dnVhZJcjgNmV4EdqsJEti8LwqZ13+85HTw00ibhXZXphmbVvf4QGxIpZ9+n8zU5d9iaF5X9MNWDN
cSHc+UkfHW9+AHvUQu7aFu1nn3KQPqhAQMzWfBgIebupi9ovtOpoZVI9gEnqRYTdO/s56fYyEKzX
QC1qQASlH4elbD7DJ8kLEjiK/jooSCFEslJR1K+GhQOMTVXhh78Btj1v9LZ4McHZalGb90732ex0
S8aOn3ntZdcM2rPGFis4X0VHSIqj+mbmiEIk/mUr14xP3JDVEwSgwI9ILl2GOwpC+VMND6K7MCqv
rs7bZiohR5HK/EmQMf9p7pECHTi5ijScHF2kMR6wogpnRzPR4+k2xnZ3XtiPui6g07N9ympup9ll
6TWHfjGiBo0e57rVXK/qhvkEU3Pt0Ntm0eHeILZ57P074ylHIARalj/+UOkZW4C8csbp2jZWt30g
vKwt7vRgaM2LUqlpvJo1zigDyEsRZFe9ZnffELR4Ci5gP7tJ03KSiLOmB8s2mZ5qD53p5h8ajhET
OejdZh1sdE4wllkeywiHuaYlQiy+oBI0byw0nbDN6wopkXFZZJxhv7Ntq4KzTfg+aO25n6craGHt
naxzf45IfXI54ClXkpIvt6H9Pg4ZxlPXJEKjnFZfsCcxjRfKMUB+WBEn1L1+mSP0Rw+gx0oS35dY
rL5gTiVafSDmlkPTn/CD/LoTcu6T3EqFdjaxE4Uv5bKNIdRimcvY91Id8SEH0rvN7AZ1Rc6APjhg
iRs3f/awrD1uuaWVZ3Omceba+FTJB93I0LzwsolIEYzjeIRrc3OniE38PId+n/ENrmbai9jDQNyF
e+f6yzj5cwUxie0GLFxpfcR7p55dNEKfl7kW2TkaeaA6jr7xgWlZqS1nZZaDseinStV329rafAHW
KOPZUXZHLSJ34f5VQHAiHvpWx6nmmipEoTzr5xmHKyskM97/3gUW328mmuzaLCSJSmPaGlsihTmV
Z0BWnbsUjtOXVOXpPelKaXoJvBP0akpv5aggXNCjkhVfXgV/2A854pDtOXCkvyC2Zp0uRtKS7ghs
zavQmVt1AdGxh2zoQpULOXtwiu551jZEtdFZk1Wq4bGYq46tmWhJS9HdcfyStaPzYM+eekibCtr9
iulyjMxgJNXRL5f5a2/36zeL8NIhzildzuHcFOO5IWo4a5gx5wWgYieeepAfz1bKu0tGE15Y2AM7
5D/2NP5Qsc2TexgsHtAV7Glwp2sv4MKb/mbcWV4r/FgrBcvkuIn+YRGd/2EAJntL4DWpBcOkV5+D
DcQs43ttBRVlYJyhnqfeXW+V7UpQv5fdD8LzyrjLte0H4sAREidu5+tK6hwCPEftIZKt694UdTo5
x9klP/MwllIjcaJBcBEF7jDcLc7M4r4KndakWrWXIms4YgGkzLSk8zfTjJHu1QTNVPquf/RpcJyn
A0KzBJhdy7E/p27AKSmjYDP2u8iV41WwXPD5kODGH2dmGVvbKyJqUPaVI0cviyu9huKpD1sPENEt
PDjUbZBzvBBZ6R9NthEl01SQo8/Ily9GYxl5JNouO4PeCLhvHEz7oUtd74ucUQHFawnIiz+0iJed
E1XB7lYttk8zpRZhTlP2s5zt8XswiKFPGpkXL67VbRSv8aQ/TX2wPotcb24DUa/9QVuc6XY12znf
16fxZztY2vMsF1HFVYconxq265C85xtPTj8BvdOIDJbhYErVs1JrBK5b7uLooV0v+XbpEsTyeaIQ
qwNyrXWIxamAlF2nHMfNNPW/i8WeKbIWhbp0hUBsExR9cFFbo6OFhPizhZpatdkJCza7D2XJgHhr
YgJCPxjrL+5oF/uRtjVW9ieDH0R2JSsjqrOh+z5ueLQjNmPg3vx1tzIXSCyr0HNdYfAut7kPPYin
3+qlC87JfpvLyPWZriOrXus0UVvbfiAKtSHKYerYOw8cwAmHzBY21Wx3iElZDObVi6CbmwfTo6wh
S5cFn2Qi77HM7OVRShNX/JCVTiLZbOL1VDsG2JoQW4cpcPIfee4j/QB7yG6wy77mBfbNkF1f+WA0
qZnUlrAvXDI9D8IC/gTZhMYRXK4gRYibussnjy0dzpOlLG8b3w+eJwoTL326jGemqVkyoeA8gSjV
icfZj5yJmR8y15VwEoFV3nYc1B5VPte3lN/Sq8mBthyKvJ6/mDalpIPHKnmhstX7AYe79hK0SlZ3
SXAHk4zqSvU4+JN+mbW+cQ3rsJ8iYG0K0qzPR0TldvycqVU+d3LxqZlhsvgaVLhdOWN6hOcVOA+v
OOXXqKwoPGehY9UL0gW40F+JdLb5aPHJvmBF1vlrpVyf1rmyEMzQ8SLBSunBN3ua+fD47oY+Wpki
FRjlsfsCTKpWkbGkFjRn9iwGE+DiPViSsy2rWi+vGw3SNWOUzUSoz55bs7n2gZpJSOHnJLe37K3n
ofnh68L7iF08QCUwb80jAdLtEwJXw8BfvTZj7G2rt7H5KsGOQl5q8ri1J32KyqpIb6ZtAHFt94VF
enLdBl+CPG89ikYpZQ5LGeLe8vL+W8b+iYTEodyrF+j3fyprWJ+8LRg+O5AN+DLt/CflS6a4lO5r
B2jUHq5KmJvfG9q65PV3TbqGdmtY56UxlyIJRFs8lfko9UgHq31vZyXH40KlmBGwnfA1ZjpMxoPj
aeTTDe7i7Rj1BbB3L8BDUyljjxDJ3rZ/bJkJZNfrg+aHogrCt7p4yoyqvgQI6cJlL6NhyC0+pbQa
v8MxWIG4Qv649moCyUKT6r4Wq0plpBmbODMPIi2Q7WgVDyeBddqyw6lYyzW3NPnmXHMmq8VgV1RN
BhGS09AEHzxO6E9K74UNftZIv62SdmNIOnyNB5HSFcc2ZMm3m9U6z7a5b8pYzqSL2sRYnHCh/Tqa
a7jkyNm6VfMnSHaDLfbWWf5K0eSbtWxKfIlhyFQli9mVTbzKhQjVjvIC95yS3hfXPEQ8260st92S
blogf9LZjVd3I7wgJa6xSGhFpju5MTXHyLc5jlwz+7vmOwqTVyjgr+KFXd9JpgAVcAeAlH+aPJXR
9HIMjP0JtOBkrY5l6ZwrcWsb5cVoP7kEnJjbdKDdn3S2H2dBEGnOmEjjkjrdDczdWNg3FtVA2tOx
k8mDM5/PlDwHez1v/GulvZeG8E8tYgLo0NrBCiCW6ESEONc1FRDiTZPcdMSTRgfspm5xJv25afv7
VTC/0KpFfh546LROdCrCn2YjkBNZep1IPyMm8W5sT9MOf77Kqc7Bo2C2c9YoxzpYn05lN+W426GU
UybOVKtHfRnma6oT3rnPBjPxK2f5S5nP6/U4aWOv4t6s0yxEb6Juwz6rTHpsQ3G7lWxdEcS9M6T+
8a7QW+45cT6ekpM3JOn3ogCyy6SddCRlptaf2Q7bVpsqzVmPHjb+81PcxRq/jmD6+KAq3D1wgYFB
Gsfb7vpG5CEQXcuPm31eW237Rl9cNvAcHDh0a7dtXmfv3OJpQ59LYiHh7jDDkcKjn9xiWZh1Lunr
xV1XpGed1lDfnqATWXr7XnTF75diHL5axhDcQKs4UdtgPNhcd5VOrJlBG9kCfPGQUeta5/q9F3c6
6AlO2tOuyIYDnGozRt4+SDYc7jZxu0Bc4RGF+eC78SAMDkl/fmH/dB3AeC7DkQ+AvIy316k3q8uC
lKw2UlWtM8djW9GtnvmOLub3YUEexs7dYPZGT+SdfML9NtIXR2cETHez7pnWPTZvIEUOVZ5XX2Td
0i2x5Kq/MzR+v7k9vw3l0h4l6BHv8/bmyto30mWjRtW6XX+gRmOcC4dM8L99hEjoUJN7yDRQkp66
FotSur2nKjvOSTS/cApoUkwffztfvAra9ikQHw7tVetEWuSsVW7WAQT3Gc0O53l9jupyWN+RFp3O
F1wF9SHGLNweODNM6+0TKyaOTnLqrRh35ErDJDUOOAPakGq1ExP/Le7++tlhdLDxbeCWMsn1e3s9
ZxHOQuXTio3akIdBC+Z7r1vXn3++yu/DD7vgrgYMkJuxwp6MA9UhBqfCaVHLdc3bAo/ckSja8TFt
Pe1OVXSgct9nc/jnq/4+W+zKVXa05JMhoPNPnmUgFRlodW4xFxoqDDKqs6k9FeRn99u/L/W/BqZf
7Eh79Oz/bGD6P/8l5Nfppxx+dTDt/8t/HEye8699AtrXwd05R2b//3cwBea/WEL2TReTE5Xf/V/9
PwfTv1jI8Fig6kPlT1befxuYnH/pBu0QSBA7tcj5G/fSqe8HWy/QFx/toIW0mD928hVoayfzylRa
oqruIL3qkfZrNDQvrWOfEeB53rVHWX9FKVN7V743JxyKw2ntzoUmj6swjznoT33d3tHHn8wF/Cqm
Avzs5NfizwHb8vbbrDs0PSLQggSBSx/NKyiAZaRLN6JHSwqXs+4vL+zu37uEX+1Pr2SLXzYPWFI5
43l7shbeSV7FyRSXEk4280W5SaFq/NbCbZ3mZnKh4ZA+XPXoOSwbS/jSah5eRB2/YEgPRnsYyRPT
kZqAcw3XTNQ3Um0FGvUs5WCoS2csOS2M2geYe9MnUa3pkLRVSVUCeInBEY0z5ud+pWcaZnOuPmHd
dMCVe2t2TINt6/cZdykf2jFQRtKYjhrCsitEetjvBLlDLUcjRF7j5LQ29IHqaTDQI7HE/jbrsq1m
iuHmdJ+OoEejbqvVoV+N2TkWys+OmguKOgayVds0cnJ5yJtMd8MOy/aFIG58ORaEZTnQQNryU+Y0
pNSbdm648LnbkmrlvMhnYbtaFpajyA99WiIiJMe7HuO89wBoFxWpRqiM1oD6U5CywAdZRrQ9Umml
IzbpWhrOEDOcyE439d2nk5iHQTqK4KLKeqdHh8mUGpa0i6q4zZbtdqQB2ycuMguOwVbJOUtpdeeG
s+81U5INwYLtO9ecPJKa5rghadXOk1Ri2KK1892PqyZaEpbqxZjOMr0vbwzNnN/jR+5bipPBtLNN
sW2T+OyyuLwdvRpN83ptNlxMhTWeu3od3Lg0Z/uw0xDaRSllsfNJK1Ga1DUBh5HOUfw/0/IbW+mb
Ef3bbzDA0uw+p90gj+/s7W8YzaznPO4aSTd4Yovq/bAfqdk3ywvlkfwR9trSOPT7kGaGq0fx6/Dn
T+okeIdoZJOsehTJRHRj0cS/+fYXqHHTBqkI3luKxSLNVYx3FBCWeJPNcIUapT0P6qw9pEYRRNiZ
/CttoafipQ0a3DrHazhP78l9Tzdl3q7EhiBBbCUB2aazTzu/Wjs0ty82KNZxbqT1NTUPeUsxaHj6
853/41WwnaIKZFvBRvntVbI1M8tSFgZ99rW93Iq2TupUWcmfr3Jip+f5EgUINZgcCQujK3uMt5dB
4DOlXcrN0PL274LZd+6pYtg/DRsdIR3Tm2ALPjM123FvZ2M0iSp/Z5beZ+Ffxvlvv+DkRnH5QdNe
6R0vq/Hi2VDJuxFrfVkosIECgU+WkhMqtvYdpunJ9/XbdU/WrHQrO7soENTP9FAvVO9qF6Wwv4gc
AXA49QJ2ZpltPzagmmQw6d32zs7xZHV6vT7ydMLcAUMQM3ny5LUWEUlma3rMoM4Oqd2kUZ478g6U
Zn3hbZb77Z1Xva8+pw8ao1ZALwzaD6vj21ddcLJMTeXqsUlSXKL5uRePem8+5bWrR6ZHg9SpqwA1
sjbfKMNZf0L+8x7obq7TOwvl72N7j27ATUMWMlua0/yLTmdy3tCPxSlhJCHfmHlvi6368OcbPt00
M7T5QglogB+CKPPURbn4nWHRPDZiGhHl4xRs6rytVu/RyXFobB0jPMzyOn0nfvr3ewPatAdDYH5C
d3FqSpLImSsSL42YPgTrbC6rRM3Fe0mX++B8+y4p8PCEIJQSh4r57+277LrM2Xidemx7Y35Ym1Uc
qfYPV41R1s9/foy/j1NKEgHHNhYi/GynvAFF14kME9SxFOSXa+ia3UcNgm1IAdUmYDYr3zG//tOt
eeg8cW1SEsFk//bWtHUFuTb7etwVnTg6s0bdrFrKWK5N/s6lTtK6HKZlJj2QVGhN9o31qU0w99yh
16vMTSYxzirJjNZFr4804Ju1pWKOOtesdr2RmOd4Ke3lzNTxzsVbJvrtimQdfUJnIta7hU6wTKoe
gcL1WhA+HmaLxpr85zdx8mT4teysXaopPnWOnfL79snIbLK9oSvNhN7hGls4aKhGl+tBt9r3alLm
vq7+MsD+fa09kGDvIjBJnQwwQ0kl22ozE+lK/cui1nLXtTrj0wBBe4ggZ6JfVVUO/bBYVzQ5Vebb
F7gJly0iWYQ+2ogqFL1yoYKvTcnicrCrlBp3s1r24zjWehu63QgZW3kOTszU2Chu/PXzYttElYs4
gGA/C7x9XlUVkGndFlZibJZ/ZdaWf6HMYbv05kre//lSJ3PN/riYzdjbYwUjZeeUhtCKfKwGl+XZ
nhDBKcNWHxyVjmwsy2FMCNdLHx1RyndmuNfi1slbAsBA65YSBHOBe3Lg6KSvMxQbC8VGMd6XQqSI
HIdBOxhD2qlkGowZlbRH+XyqVmOh12YauwQXcTgycdpJtAQGwwutPRW7cEvVHSUCn6MzNI2M5pGw
4wtjMWvncs1qrz1itgLySD3br8PKKP0l/vNjPJk8Xx+ji/OQV4ZrjgbE2zfW+tMyLjqnFHPIputA
9gGaMZW/c5WTlf/fV6GkRpXX5th8Gj9DK3Jp+tVHEjy19ZU7S/dH55ZulhSTn18gHhAYoxZ11Uo7
eJQsTO8sEf9wfULrHQOXJeZV2z/ZeSDEM8cOQnDSZe3VMFiXvWlf5J64EW7xs5G2pOnlfUTI+P3P
T/dkJt/vmwI6pTeEAB5d15PvQbSaWbRUq5Kmt+akUsN4rpOjELmzKJIJH8pfP2eqpbv/mQi23bN2
MjoR27pBpnWwzumMXQVkvD3YTd6eVxyjm9DGFpZgNtWOdrAtkVfYbv7OPuMkdmyf3zn6823YnB6I
zTitBuI7sgvTE9xxvqQPntf4Q7Qt1KU54k44azrDm6lCuMYCHqbCmUNfspBB6GJ4eRLImpd3pvDf
B/ieesSQowrAwzn1YNORRCA/WHbCv0U+JdoXS+FJ//N7fr2t/54WdpojF4BSi3+TgCz6I28/I8/R
prHFypvoVZmqkNaj870fc2MlqLr17EPD5H5XtAZ45XqCdxWPFVK246K3+YuLLvoZ6hbaRk+uCt56
Q68vxNc0XuaBKsaDhZ/KpITTGeSS5qr+NFaVas6yyseRQDcB1UfhGe/2t16L3Sd3RcuC10i0PpOd
fTKc8Fh2fVvYmGXAYI6ZyUa2dJfQkI37Xa1q1UNl1NqXgtY3HpBZyOPUlevuKsN5PqrejOyidT7Y
vlY9/fmBv12Yed7EUWJkBe3Gj7N/A8gFGi97qwYPMVkh4nnysdmZlHA++JnhfPzLa5HLrbvANKmz
eeySTp6ClIsY6YJ4scfKHA9AhxFPKxGtxK+98/n8dlv7YYHgyT1KETP6aWslyO1pU5v0Y+pJ1lW1
Ll5C5WY+Ol7tvXMYOjnn8wj3a1HBdHm1DjP/Pnf9cqiurczXVc+1dIwLil/FhITxRzaG9z2wKHj5
FjWkblbyoMvAvMjdElGOqPTQkmV/wOxiv3M+/P3u2b6zqLOy7qemU4ytidHBMkaPu9fs7TBir6Sg
txBvMWzzXz/ot5c62fJ69qCbbc2lirwbko2qRuSNNRPlpLJ35oa3G5X9OVOgpMO5txNAg51is02/
bIJU0otTrT7fzai9PnbIs+7VuvkfQFMYcVW31jsL3u+f7n5VVlxGLl41lp+3b3fY2i0PSM1n54zg
pdIRyQarXZ6jqTHPsjr18R2TcWPlW5e4xZhfMad3d7lbDD8I0USlPwfOfK9qYf79S+ZYQzziXiam
03byNal2Bj5STV68+CsQCTGpeMXCdsC7pyd/++EC2CXrTrf23Frv9Ly/dFlnL0Bp40Z1+pmVje41
HdTqRu+8+unPl3q7yry+ZC611/v3dYbi0dvHrYxedHzZXGp0cUPXzMg6Qu93Ru3bws1/rkLxaN/w
EqxwehVXc4behppFT9T7v+ydyXLcyLZlvwjP0DswBRAdgz0pktIERkkU+tbRf30tMG+9EoMs0vLV
tAZXg6vM9ADgcLifs/faSGd03BnfDRmVR5JArMUbdLe/sqtyOTpDKL+Yxidf9n8GJ7qGm2kitLJO
M41klC2oZHqAXrbRn1FJ77dR1phXdhHWQV7E7i5yLOuBska+LUSTH9j5J8+RGJvmi9vwdjf3n19C
TxiOJ3hG1Ahvb7ZaRiFixVJQp57zC8JJsl/SbqbLAgHr3ijVeSsqvf4mRrW/r2VffiHD+OCFhm7E
O8Wa//rJfzs80VFq2mWKHbiWMh0LRTUe8LKH27Tv7tn5o6HJ+vjp8/n14SVb6Ah0jQ/Quy+xXdqz
4kyFCKYKQVvm6tTsOPwesHAqP/m8zsfF1IqHUc7TLi3s6f7z4dc7+mYjsHIwSNlbmRsUYe2TsylK
yix1p0YEoaM1W0zF/fVUZOFFp+v978+HeuX0fDbWydKs1tXYOvki0FwjuOQIbp1VqTQwQPfNcbZx
6opMGFTjl+HGEmN4qUZT9r00Kvuiz+b4f7CGUBfh3VaxC9IXePuwZ3OOIBcw19S5GYMOuyovdvWH
zdC/Y+v8Z1b/NdLpwqhEZZkpjFTm7uyHFNo2pUasUI5bM/jiHq//rff3+P9clf72qnK0cyixpAi0
2h6vFruINphb9KsYJ2ttN+nGwZvn540Ic18mxnDRjuM2J7Tmix/y4bxaTwzUJqnrv6rb/tqD9BQq
TT4HIjCGuQ1IycEBO0LDnrTE+R8MZRBszEZuLQGf6kniUM5aLlm+DCAPu7ztrK3eTEaQU97Zf357
3576/nmSzBf4kit/mb7F27vr5rWj2BOb0xFOtIdnoPzhqm1/NF2z2C6J6L7AIZofPE2+PSyIiMKI
kjmZOdHcc0DoK55mA2+lpyvlY+f/Crb60RIEbphFgNod2Ukno8DhKPRGY5Rl0eRZMy7KpRFTq1PU
Fr1gmUU+KF7jojCN8tIYx6/4eR+tun8PfzJlJ0MK0Q7rom9Rt89l7GzBixQ7XHpEQ7Bf9ikUpbvP
n+SHdxaZIn1+AuDfYQGBqxB3xWvAkwQpAIoiP6Alz74Y5aO3YLVJsu1l40/F9+18QaNc1Kbg0tJc
dXZOOVk7FZWsEPhqP7+eDxdX3ikKBFTLKW6eDJW17E8yzjlB5ubMEKWhDmIn3bTPsz4ow2TeTPpQ
bRdz32V9/dRYYnmmma7Om5p67hdbig/fE0GSOhfNVZ++/bXZiq6V3F1sCfoGAVRzYRaGeyFTown6
sesPn1/9h0/zr/FOTjxqPJcTzX4uHu+533SRCaIEs+K/H4XSIEhuB5kmH/y3TzMscHoZKmurJEzn
VmvBqShjrP4PruXvUdY59dfK2ZVjsRoZeeftJd71USW2sl6SL75+H73zbNSNtRkN/ejdng9Dqlbi
0Q+SvGnPMKgnipc16fh9mGmfeZWRELYRcmb2BEpDbZfrQ//FT/jg5VhJiwKtIeujc3ooRL9mhENR
OsE0Rv2xj3vovPiefKwG5sPnT+6DJQYFKnoeEPXU309777aKoWdSYLJMelR+H/IWzAA1Iymr+kfL
J4zQhFDdfj7mB3OSMS1YWWhfORyuv+mv5yinGafEzJhR0ixBnKbaGdkDXzWvPhyF3AKSSNkuv/si
icFeFiLonaCXKFwdvfpDfPC/zH94Pf1Q9qfByAeC3tXJ2pJLo59tjSeVGIUI+S442QZOnPi+iF6/
or6c3Yyp9lXQ04eXRultFTsaOge9tzeQnbhhxwOjNtQmLqi3mscs/rKTu35dTjZMCAFVDtPsUjhZ
nywdElxEXygaS8eIyD7rRftI/ku1deJiwc3ZdffpYiw73HXghVSyC7Nanw9Sz7EuEj7wVUnqw5kK
jHGVxq5rzMmtHnBQVQhvOW7GJY6UMSmnrTHqzS7HmMDSXYwXswmp4Yul7YPlYJVD/vew6136a7LG
SSwUNk0isOZRbvR6CF8WpRYbQAxQ5COyWjxhtK43OhYpIJOTfDH+BzUr9JiUh+Cw0SDlTX37AxKY
Nl1eEVLRllP2wAeuL3yttTAs5I4Uz85gjb8XaeO4izpVu69wuT9jRIoJZS6WotrUixWplLgE3ZjP
3+PT/KN/Zj+VDUo8YBXppb79aZ3dxcYEwS1g/4pwpF+9SnqXKzi9ewfvoaI9Tb25S2WX+xhclk1j
9TjCenu+X0bTfJFt+F0QpOAraWIeMAmnWzVx0qvETsYEsWk4fFEi+ujFoUVHX4Kla5UovP3Bs5Ur
ToGkN0DtAoUsEvFBXe1In9+Xj2aqC+udni+od7KL3o7SxGVDxzPlieXgMOpkVCYPZO+41Yxo2rnl
jHk8Ih7A+mLc958N9LvIkpFQrRJyY736v6ZqWUZpKlxOEY5WR36MuGfTijjfph1gq88v8X1VhqHI
njEQJnHCOH3yY1orvYvgLQCbUFzLsddwXsI1m5ArOUaxyQw1Pe87VRQ/QAlOXynGXmXcb9cmphyB
yajJAaa+W9zHGkhl4URhkPVhTwxV0mQvmdKzh0JtaF6mue7CJepV+9zCMrts7G68U9SCVqk0ZE2O
Uxkv9gZeFmxBs13S0dOVQmC5tclF8KFVp9FObQbzOSEMHnPbEobdli+kfunMUZZ6ukjacRMJtb1l
a67frIXJZxkNCs67Ja+qLfHbrelVRTNdlR34ui92CO8n8oq1pNS3smlXb8zbR+3SZdbLlOMWmPZx
IyuR3rZUOf913ZJRVl0G7wofrdN9SN0TLxy5GbW3tqerUy7u1lqGF6AR0xcaiY/mk87VsLytfdnT
0q2DzBAoGiOhWa0PIjX0b2q/GFujbinyKSDU/uDp2oyKZXzVE/jwVpJhj1UFiw87kre3Uu8yswDq
xtBqq1XeCNBsw3c12RnqLJ5gVjU7Yde1F8FBAg7Gp7ClV31kUQOwh8EVvk54Y+E6vfn8Ffvg3LIe
bzklrMqtNaDr7Q/DnMM3Lh8oQM3SMmg7Sf3ORg56Tx/IBJRSw4ZZMi3/NUeGMmAcdxBPLg4voT9N
StTguu7nf10H5DfBOucoTHGM3vLb3wQPKnZtdxYBs7K6zNMu9Pp+WH5rJnHvU7MsORS86CsFzUcL
G1Hsr5JI6JGnEutWj3kJMRAEMEBGP9ItfJOt+K1NoEK+uOnrBbxZWCy2FrrNVGBTjCr05ALbUJOu
S6UzaPCInjnolb0auMAty01/nji4WDwlHvUfeUcUA8jIfleVjkktuElv9aWofzn4VX/Xk65e2wqI
Dy/Hpf3F4vtuS7L+RiYGcijeFVJB3j6EMIqUGFwJvxFYznUPF+NX2Ibhs8xs+KiyTGJ1V9vx9Kfn
pz3N+iJ3n9+ld6/MyQ842Yq1Ywm2xSyh3PU5cvPY/bYM8M8/H+TdkrAOwgGMjTUMf/Qab68y7QQU
Ob4zYPGUc1p5Z1lulP6kGOetNRw707q1ZPvF/uDDp48KljMXdSW6rG/HHBuQNfYKr3EgJpTAmQoC
DUu75TTb7JIyUp4+v8YTYSxls/UicSKxy+YUhjvv7YCWgoJRKILcSLUPgwgGbJBKFwwERsf2zzQU
zc+yci3EfRBw5gYdoV18dXh/93atv4ENw6rX0InUOnmaE/MsjiwizhNUsiAWgY7CGbIu+7qv7z6/
3g8nzl9Dney/6HFGCGaYOGU5mWepiG8BJOX7zwf56CE69Hj536vA72SQWZjDFCkpWFAsj+GmXOoF
2mPjqLuwkOrjhNL9z+cjvtvwcZrlLrk8TeSS2BnePkVFzjMqrMalmhTKo+bk8wW4z/wmnyI840uf
5ttywUP9/zbqyVKVhR2+qbl1cZy7FSbm3v6jNyssQYI+xL5bnyuzDL/4XL5/gnxdEAWuBiELjcTJ
zW2yZbGnWA8DM03E0VRhqGlgoL6o9Lx/9xkFbQpbHPjwjPP2hq5UKGfRhzDIXQ26bDygu49NOrbJ
uNiQNmawokU2Q9+r0jz5Yv68P3FZ6+g20ntq5+/DVzIoBFNeWWEwu3p6Kddjlj+UXXNvG/KcNADN
L/OmPswyFneiydxnjmjq1qaXf0Ywl3EwGyf/14shB6zV200LhP6xs34S/tra14mVtGUL2SmFw4HS
r8r2E0bth7DVutA39Qp2dGkDei31JfU+n2cII/ivn34UcYlYrBJIWd9JQketmLFoDIRcGGAJo1XV
5gPiW/pNKmpV5fTP7qcStXWVRtpElKgFFtZXkzFXefF0O2XzpLStl1mNbe1gGycGRhk1f0TuEj/S
gL2uQgOAbk3zx9zEMoaMFGdGWfoutB3ayhVorw2ESfMp7ns33k1GJRBmVLK9hg4GFqNUtPEG8ql6
1cOwTiAlFG0PiVFhRQMokmdBI53B9miboZeGm4woqcZuqXqgr4zfgt7FnxL1/bm7ZBLqn2jTx6mz
SripdHmps0+LeWfUc/XQIoHheoCyPliZUC/CQUyl1+SwcT1c5PxZhgvNrLkUee6XCN5/Ld2kx9jW
O6Xz8AHZcAnA9U5nQh2GzuvCFnqoVo31RDEc1r5b5A3W1QWcqxdDj4nOFUsnXRBsTPOTpLAoCuxm
UQ9IVfrHCZF0usGKCvrMrp0qvlFG6AuFk2bOfQaEMxs2zQjSy6eW5AxAbh1lrzaRiwaj7FuNgK+l
aIX+TaNXxMFIcH1FEzjIBaAWW0UdfksigxZH4qjVvQZQ1tF25PrkBY3Bsa280ohh5JphMeYbLc5c
w1dDkdmBZfdAFKM8plOiNKp47iY8zO1A88tPoc3mgGagjWKicSx23ZCfgINbE+d+6ICZ9DWRTC8D
0Oebmob0SzwS5gexoVBzP1cgFgcODoblAShzNG7h+4XZXtomEKZlUQmenCYaQ0GtKXbit73Dtq0h
/OlOkyWlHC2nmBXU0uLUqmcNDKIcNN1CpmMvYSQqEbgjitygj+pXDJL7ikRKIg01ULeSkuaVmTS9
4pMwrLTXVFqAKoHMC0F9v8KW0lfwUmkM9qXzimPKX9FMcWWBeKrp4VSv1CbStebftANgOc0r1onU
SQhP2gp7GpAzEgH8yoAKX3lQilVkT/MrJWpo9fyK7aVz060QKUQJ8KSWpqopd+qldj2/EqcAf7Tj
OishUTVhJUH9vRKqNMQEoL5hmWYeTw6KlWtN6nd9RVtR6YFyZelUdPwlsttD0qrq4MGoMVvAGeCx
aDgPz8YrM4tuIB5DaNmwtDBBLHdWGKl3ND71H9YrdSt9JXDN/dLel69cLoqoAIQz8Pp2oPcJPKC+
noGlUS5JXjojnM/gOoP4knkSX4fmCv4yNIDW2SsOTPLVd7zKiqc2UF+RYWzMUtrkESLwhi5hdO5I
c7pVVtLYsjLHLCm6eG+nMQbGPMxwZ4eOvlJWwZSZSroSB0shfo29S7pnwY1SD8or3wxtIBwUB4yw
4xf0Mxfq4jE8tF41YKPNpWG+NK/ENKBE0NMimMzQNF+pajlnOsMT+lQlh7jNyu+NXpffgQwZD/KV
y6Y2LYw2seLanFdy2/xKcXNfiW5FQTiW1yVZ2flUGqG+VZ3Fnqw14t2YGuO9PWX6Xlqxgo0T5ppX
L2d9lic/pxkxGbCuPH2KIRbNHoz6lgXYstqfxQBhLkIqr/mdY3dPWpfb2t62xCzWhQEkEuio+BtM
P/ubnvaZ3EK+m2Qwj0kxfadqZkzBMJlWtpmTWL+ZknCYACcqIDPdxFD7X0nb5CCZZxTVkEUTKSDy
zUp3CE1iQLcg/VIyK+REs9sleaYCPk1chl8rCJQ2c5RnRMDFPaBNtZvUMyAMau7ZlM8V6s6Z+qM2
M0C0s1kBPB9yBRCVo3HKAcw3qHMgpAmWbiJ6iEyBRMdFUWKWtyHkdQKWsoweTAsouLdIWON+PfRY
zOZJVcDspHauHirQlREMaSRVe+Kcx52TErgGfTHN+r2W28aDrgx9uKsruy0OUgzAs1XkTq6HcCjk
zzGKxLZXwyI56vak7OJYqn/0djUUmpOa9ee5VYzgzlJ21H4vgbp/yzpFltdAfOZqB0mlG5gvkc3f
4jFNvXqgcRfkTjY+9cJySm+2ksz1NdC22r6sscd9MzDBFr+7LB3HgNy6pPQKW9ZHrYfbG9mJ/U1t
3OXJZAdqbFhBzcVLjDB5hMGJozclA1W9BDJkVBtogmX6MwR32Xga+SJ/UCS4NEbVPqdWa2iz6sHV
7gE2i1h5HhQJMHhUKE0EOTjRKVj0OPmB3m+6XAoCIW6Z2iOxHVGt7VMtUX61ptn3B6MPq2eVXknm
4zQG29TZYcTa4XbuYpCom/MRqEql01h43dHcjgh8rA0iTNQEeA26bGPN9vyYFJ32oBgh3N8oyVgn
FPYhz04CXxKSUqt7Jew+8HJmZ95Hdqg8NdIcOLIbE+cBRQ4GoQBUSUFUtVn8CJJVi/wqA2tVICPS
g6YatD9KM3Qvo7HM3/FLj7x4EP2PIgTbxQZlBsnhLibYq1hR6+PSUkneloQLRLtcJPnBsqQ9g8gv
zWsKKfkPXcT6ZWuVOuGac1V134w2TS7Auhlt4FZLcyn5p0KP5mxtb1Q9zn7GEO9iP0nLwvJBzLKd
s510eNGh6S2Qq0L7PK3V+kdftb1C6KWWdZth7jAgQ2+zjl3pyu4AUa7pdmadkYam5aWOzqRHr+yb
AwQHfv9itVuMN+aNGZfTXVjCv9+JOgHqPCzmCDh+pAzKNq53BV0F5rWHBaRq+JIia/c4BZVxAFlT
C32b8JHnrCtBmRppoUh/4L5cKNApXE9UeMaxmucVMPN0OiO9hiAEo3gxhngCONmYykVuxGkWLLRt
rNHG3ZwwhfjaUEMadnFXZcfcqRtnq7pj+r3ifez8ATw+JKC27hdw4qbyRGYGL6HVxfK5nefJ8gdO
8NbGVmrnrKwMkkNaRcVdqSGfey5hlatGTprIwO/1ikLXd2nVqvJnMYlIBWGV64lvOkVI32JyV0cq
NWho0eDBEz7+MJSNdKxUSMHKeGyVPr5EO1ZmgdoJ8zYHQEiZcal8GEpcdZGlbI/JquFTMup1jiNw
qDjdV+FSdWhgCejG1lyXzQa+zHR0yKUARaogHNiIMQJBz8o/ZQFUMrFpCsKgfTtOmt8mwTN/HOhs
cFIju7hwsdpYXtQOyPDzObUJlumA3Pocm1pS+fSlJZF1woDthSGFOk9rwF75WDXJxWDny3Lm0rzH
325ZpdwQzEzGDYcs/auq9Wtb4O1BAiMMDRj+XIuIp+pU4LfWyl9WAjwpMRYhzjGE07VVfQSO7nqh
PRtnxhCmdEqM7MoR3XhtLU4TTHkS3iV2pYDNFsve7SNxWyyuRWE6CY9lO1ieBTF7V5EdDA7MJAKv
hLcKcwDx+jJCE80klNm6+fb50eiD+g3+UkzN+GtU4BSn9nmg6MsYdmoYrLr9nQZa9mCCt/br2rQu
yARJ/VwL00s22DGJiVi3LmVvx19ood4XcDDPc6DnfLbe3NNCsZjcsSVSxg1MPSdoRU37W9YatuPl
3Pz7g/mboU7OoYrSNU2VUumQpRLv40yTd0oES6/kELHLZ4wSS93cm2yPHz+/0x/UHTD44KUCEEPM
1usR9a8DMPxQIMxd5nKuaCFDZlmzUUBtfHHM/vBOImfmhI360TmtrC5qmTl5mroBDrHisTCEIyHt
waGl6valS+fjwThOUwEUsA9OihyEa+HqJzuDUspEcFhFk5Sd5607c276/Oa9P78zQShm/O+R1r//
6+YBnY5Rn/PUaIhN+1iE1d6ZV16kJVDuRvXoA1aJ7z8fdP35J+86ZU3UA3hIedlf2xt/DWr1YxjX
ee8GM+a/YNZFFiTqZVyfayGhHJ+PtU67d2NhQaKNAwyMK317gW0ZVZ0UhRuEjW6+jK60xsCwOkix
U6cGZMeU93Fp5E+AWrXdVFn6w+fjfzA7KZ1aa8MAQhO9mrfjj3bItlunbmzoo3hocmyNJFEO/7Tj
/j++6C98kbYWT//v/KLr55bsnuf5b3zR67/yH36RRWA6yyClWA6ZWKRWL/Z/Etht/b9sepm2jWiP
P2g1/je/SNHc/9JXr5dKw+efv/w/BCNd/JdN9izlXV4hWq244P9NBPvbmUrHfPUgIQGCMrICB08W
0DmrHH20I1RCUX5XanqPC5AUL+IbvvJFniwv/xmJdqpKhwh1xsk7YQ6ZrSkojSlmzfNl3avW9Qh+
bUOaR/XF6/fRUGujUre5g6A+TqY/b0Xf6R0XpcbadZzLxFc067Zpwy/60SdLyusl0fRm+0MEO5bk
9TX8a0lB0NFA13FTrJ46iBg5pZZX6rF2rB32P1YaZY9/Ta7rf1aQv8k06z36a135Z0Aaw7SCUDaD
Cng7ILFwZkKhm8NH2eZXbuX8SMe0veA4bMLkA+1Egs6XphOAjKfD4vNj5USTyodIp6H6dljaFA0Z
YQTXsNqIa3bY+UtZz+GGmkC8N6Am3w1TPV7O2Sw2RifrPWEJ+Rk9UnEZCriLVmuQOlNnxaOrYaVM
o3Y8G/gEXS/U73yzaK3zeO7bg6sCutQiW9ylwwIIRZvYM+GaD/2lcJHhF1XdHcnuc85sEom+57pV
bNjJuLmfgeSWfosdI1CJPy9Ibpm0p3AZOhjgmfhO9DYyZUPpTE+OUrmi6OP8CtXQ/GHy6CgzLi2h
yG02AUHpu/kclE5HrF3+O84AUeOYuxykSI8JoWc+KXIumR9Gl3I/YPVOiaX5TWGwX27bfO9wQidT
PFEeNTN2Li3RAGkvhm5r2z247UmK6aEUltwlc5tcZSNEgZwa7MFs3W5P+MuzWjX6PmxG8AYN3rQH
Fc/pc4v/467u6It5KjXj3ivm+ZdKgwxk8kgq3mKN/U4xQyfy8oKKg2L3xNHB7+YG51RQrqxUbYjL
aKb8Z0dp3w87uzmPOeamvuxVgOKF0j4NucxuNWjh96CQtYOzMq50ZbEpoZf6T7aLCoQaGAay5Bgf
QB5SztFpwo8nB8VrR6f/FWGS8cI41O4Vo+ZA6FShlfhzV6TndtVm+6HIwwOcLcLkliYKwtaVkPPZ
XKd5G113eRMeNNEt5Njwf+77QlU0Py3ynP3IbG2zJDWBQQMQ9xN0rmf1ILs7sooam5NTOWrk7xXi
jKCm+HuEWIAoQSesQDfltr/EGfq8RTXO2B+Uz3pE2AKVrFT/NYRaD9ijkP1+hNVAkbtrbaINWodk
igS6eSNbcgN6KtRmUQ07zNJXFJQW6TdL/xuGRnVWTG7fUA0eJcdOo9VuoU63L72qymMaRvbBVrm5
C/LzbSIXytNqNqKHK5tRUuZJc+rsXfPU2EN0sIfU8KgZxRsyV2DVGKgZ2DCU5Ur+XwJjHsb9Cnh4
IByxutYximziqMyIE6zDR6dbUl/DH/ykmIQpOUWcPVjqQLuxafIfuJc4tdEWIVHHeemIcNwSkCGe
tMqG22J3833iFtFtOVg2eADT/UYmgQ7f3HbIw1OjM7eLywuVt2/y51BTvxlLvLY36vBSwyrCCW3h
7B4DxQZOP4a/kySKr6CapP4yi+zoolS5gXssn0iiE92NCWwo31BgKeUvJabPvdFnt0j3XTmr1RbX
BhslsbhrJWqO4Trctpk0ml006E2zdyZ7Km4GVU/joOkp5/8mfn7Mt8aw1sXIIHHKXWg5CXR316iq
i1iV4R70g5t+ywh8gvs25+pvSfKN2M6Uy+ZNlGgqenSnyqjDWrR6PEjrmeOHc2f+IDvF7lAkL0Js
Kej0HXhXohBR7ddCenbkXKtdsRfgsC3k1yYlx9atTVKr3JkIjdLixz47Yu4JgKjMLLBo6oiNZerm
heMsEjv6THDuWWyNYXWGlnR4LMnQHTi+GdNzMSB58xpTWo1Pjtj0q8dHuuz6UhKlQbKSOMtE3P0p
ajnfEbMVG/cpnVjLLwtbYddX6Et8IKgEzin8/no6xqmhET1rGPktJHsiNxI6KmHW7lSKmh5aBCBr
sju3VA4Cc8ThvJXIAfquDbfDEBJj4oqautR4Fjkx+HBOlBzrwgdjSGhwFWn6x4yJRAS/jWagceuc
nBR74h+sHeGZStXtIss4a0snpMLrqkelt1kvuB8HZVBeUkvQGTCV+rqrE81X895KCbfU4QNTmWDy
35HdS9CoCh9Ly/Yq4+20idSbLnbvZS+vWtveh2XhkN2hOOqWKsmujuwzDJH0kMq+pBlmale6OT/0
6z1Cts8XaOM07ZGz/dGOlUNRiyOJAw/j2DxZFbKrKZx/WY32bAyNl3bmTmuHc82uvzlqPHzjO7Rr
Znuv2vScybCwvLxJeg/jROGF+ghrKerhQFa7RbcUDwn4Q0Z3gboHTTPos8950kLdzy74Su6IVvoj
K21XGeRQmXVQ5PVd1eQ3peGWFETM3WiDnRFx/4OeI3k72KkCcOYHMSyJl5XSvBzK8E9sjvfE5F6R
8rfr3ZJuVX9ZC0iTVew+tiuexyUGwpupom0jKW+cmnk0LHuhNsc4b3aEZQyk8sa/JtX1kTUSc/tC
S4R+leUGcA8eqrruSFuhikllvyNJDBB+aPhaQ8qUNX1PbLFHZgJGZfLxA/oowsi1AnzRdc/twC9e
tPM4m684QJ+1sSRQdtbYb9ZkunTNVqJiFKm46uRYUNezL6NK57tv9BcWrIY7SEAb9A67Zpju6bNl
lLXa6qJxwn3REmIQ6sXe6rXtTDadJ/L5e2gptU9N/WwcO4iC8Ft02h4slsQ1jgPw/rFSzF1P44og
N8X25nK0fW1sKcE5RBgKa/bAhvmVkytILPU1fJH0nbm9VuK0edSIKfBr4JZXfSKujcGkcBXSCj7P
l55chcbMt4RNnZnJ4AYpEEtPZPl9YrE1VLPywm6VaIftfEsw2kFdnKMl42fiGn+Xhtrc0gLYzCIm
LUYnvciOeKNQNiFEvnML5zg3kXGVogsge1Rx9wzAxaflRoRzULeGuhWd0m6VyXmcw/nFpBHhNzRA
/b4i82+Oe1ppchw8u9PEjS7S+jJRqQjmsEOhPraXNXma9HKU/obWJWkclfVEFAK3TM5HV6Thdu1S
NEuh7qK6626HFudtVTXjtlDCvbvo47OuEEHUiEWc9fN4HSblfgbF75vU/i4yxTo0DvnAiCcObSSn
YBLKD4Nv/V7rp8ErCLAYFvumnMZs3+oRYmVCo78T+uLHCqj62JVPMSckf2zp5/eSrOJwvC0LmQVd
nzx1ri237RQ/zTYjjgzgT850I4fkodLG28Ixj+4oSSXQK0CkLm2UUdcvNaFcjMJt/BhpLvuC+G6a
1UvNGA5GUd+4xnzWJwRIae00eQiwpsCNYXzS8LxAX0uyrFr8IMzoaJvtvprI8mjQBM69fm5a0z35
en+yZNwLo7lt4vABE+etYRmXUdaeizy+ztx+2MJ4gNi0qF5OmokPzuOXrSbU6MmlzZyD27V7OZJL
1JiwHqlLm868pV16QWwZsscs3TpOckm34KcxFRTXk93QpQ7RPyxBmuL80MzmNppBlyCjuUpJusep
v9Uz7aqVeeYjiw60eFHObbW87xb1Z6lRs0XrGcTKlARVTtLrumU5k4RjsxWko+O4mTdPCKntHFFC
TL8chYHd8l1azkmfPV9S3nXZtqyFlZKSKWMZt6LpLjX+0nPMXsMhoXT+REyMV9dEg3R1L8ht1r8p
UjuUlVNv1JaU9oJkrQMNGJKRW/236vAQM2QBrmISMpMpv+rcVCkZ9fYZrUjUE7H8RpLEHfEsCnCd
AWU0gnBP6pYb0zxqkxuLIGB/ted4ka5j467At/TO8GuIqtCH8XzR26NyhkZ+s/BqM1XcJ6AUP6a2
DIRMl7tlygk5MWhkZggCfQmFZFuPrrbthvzR6gaywKvx+1xoF0XO90bYGve2pnei6PTKzEVWQTfJ
9Lc+iJ94E3azVI6kJT+vTQ+Mf+EVy9QGA2hGuE/ebWusgh6onmWbxna0bZ0aIEc03LXwK1B92Aeu
n0uxy8s0qV8ISzlSso/50kyk7TRG4ieSZgShh/Fxck32byktFKuA00uwsjyGgzS3VTcphwWtQQqQ
rCrpTmflrlrsVKXrVqfsWaMGX6vRe0QVvRRLX9MqIJOoNPqEJbMuN3reNDtgcFZJEz2t6ayq08OS
z9OZjBTrF+qO7D5zyfqTpHWQNVLcLWheqM0qZTDGoX5O2DcHEbWz+weVJhhKGfbH6OPHn2WrE56m
FzEQX6Ny7hLcOJTrOfOt7yKzLqJXSo2leiFPeTlXkCY9DJHlEr9Ey6YbDcwOdpHWwZzQXXAoPLob
Byawv0K+b2Pkf89EQE371jQuFiOMtyOeqct81pOXtF9EF6AssH8ocJPphYLF9TW21TTtwgxpa+Me
kJ5OukeDdT4kvYbANp10Z7eUJYemSCv08zic0jOcMHRxxqYJyqRbrkPHHrYkM02XbVZ1dx3a6iuD
WOmLNnO/Vwu60gSo3kuYa1rohQnkpsKObD/KmKOV21XnLavgzqQfdV63mX0HaiTdqEZvXXYlyZ0V
mdk49NomqBU02PCUhysYQvbDPEBqAF/Uc4iaa3lhj4M4ykSTPRFMMrypXcA6mVYpPr1ZXqeh6R+T
OdaP6Jm0G4oDdYr6zcgukBYn96gc2P6GKk1JP7PCbMuMFb9MTcHkwwf0cWIW/hGibzdDOuo/EQfk
5yq9Wx/DTX2Mi5buVGul7C1c6LZENUUjYlKLd/8sG0eiR6NB7Bsz7C6skByRPFFferQp20h1u8AM
Y+c+BcJ31bhaczcSlBnMcmR7VmiHGAydlw3O76HVQtDGfIckRL5MnWg9xmpdzUcrWvrbFjAzVQ2R
QpKUqd6UAfVZLflf7J3JcuRIup3fReuLMsDhmBbaAIEIkhGchyS5gSVzwDw5BgfwRnoOvZi+YLek
rOyrLtX+9qLN2qormcEAfPjPOd+5ymVqIKJjJebUJO4qk+d2PZk1SAr/ZzMA1mtj3+FxuENOXdfp
2pR9buld71JpuQOnDDt5DFeXFp8Ykhp995VO3DpeKq9qmXgZ1vWgnETeuaVvfRllvVIjshQYx2bZ
pg+1XE+WI1lckYEvzSylHEvkbXkYRe9/aVbc9+OW06uc6LpmiQEfw9+eg2hmo/0qsbesqj919DTC
lfHP1iR6Otu1n2IHL2hs9RQMwo9y9kRo9cVMA1GBchQre+0j/owd3q9mX9a0I7VWISOckeOOOaF/
gpvv04qX3PWa05K1UPbDrW05tGz8W1QUAsy3x9dVdjPyc7VcQdjqDlz5H9cZQDFfsH+ZrBSEz2Mf
F6NOr4theZP+9sPNl4JSQdxIsz0a8Wxk9lXWJQfCMA9+ySUHN8RVCsMuCtp0Pi3pOu6qzXL2y6Ky
eO6m6YqSUXXdjb6Gur5Vx2yV1VVe9BYnTNt+TQL328L7fEix6e6kmVPvWLkQ0ZNpjdtGPkGJvfBW
51waXcDcHkU6Rt0SQBIcE/c4isaPHMcAwwABc590jbocWwd4G3Eb9kpcWDdTHbvat/YUlBk7r1sp
BnS2j0BlPHn4LjDB2e5+tXperFWQmqsz996R8qiwEkB6ooSRoU3k4PJEJCyLPmwDUgydb15ueeud
eJVJUii4GwY6F0axTN6qrrshAxlcZq457lO5BFd9oPGoMsQqvgxtTeCLCnFN83X10eG42rkV3gXw
+XM8+GV7WNZexnJInSg17XqX6+FrvlJ9mflNG7W5b+yzJMU2hOp527fTQ5FSbOip9GU28Up5qy5j
1a/vNC4STKDtOa5FG1zwvnsX6eKusegDduvZ3Lc1Y4iZVqzXtW76fTJnCqw4yHHt2zeMOtcbqs6o
3yTNueOKMR2dku5veygNjkSOs+4RO0I6JlZ61nkwU5PmWwyojO5w/Ry5qH01RflTuc2RwrOR1vq6
uinAO13nQXLrOxXXCSXmNzswADBRuYvoPds/Ib0kdGtaU/PszKyCVZ3ewzPNT77RsKhtdrCfzSK7
8KVjvlkszJddaard2PTeNUt8ETn0cl5wjaliNgKMHb5XRQvlNvGqPOfSHJwproS1vG6MV+MBYNqJ
OXh9Wyx65aJTNB9GglcVAJxThEXgFG/O2JRxRwPKZcKHjwcI9zGVlVKHjPCTy6nO6itBEmhv0sz4
EHROUUWrMvoohYLz7INxjoRhA+Ovm+mxaQz7yF28w+Hp9V/wpenIIgt7XegmuDQSPGWh3AoGm1iB
uBwVAVT4rvaTG2R4yhL7/mWdaOFdk9KOZtvj6bRVh5Fd1LBeq68U+rIP44bFwtq/bNK+sdLOvMXc
BOrQCziVeX1T0MJpazwS5Rp4L6IwKnIzIj0sgTKuKGapzhz6miFE+1xibrC3ndUmbeZFCaxqDouG
EWmcd9TB2n5oOdsrj0NxMSj65kddCAj6bWCFYuYIig+P083MkyI5KA/We4294MIeLYbOttHj0G3v
3GUeyHLW/n4qmdcXmESjwO/cuxmd7EYq+0Z1eAPDzVtNzGSme2m0+TMlNM+Wn9NXCSI/nFtKFcu1
BwLfKFYJHglfYWew5zKyR/elN+whbCS2rHrbb9wSdQmyfWqwX3VvXuFfFIl9Z6/+e73MHxylHI64
xXzotT/Cf1m+y26T+0IOdZxIj2vHMHxkKeibslsvz53pu643x0tLaeeOd05db205nhRb/EVdWMOu
y6v1IuvTJXY7u9ynOfWgd6Voyyv8c9dOvn6x+/UrpZ8TNza9PtJSPjxIzYADIEMK8V7VbixGcdsR
001DueBYqLWloVfq4yQghTUYi7+Ac1m+ONSG09jmG9ftxOG5ymXodbCzU8o0Ixy1j+7sv5CxO7ZI
kvuqLrFpOexwKnVDtfRvUJX6nUj0oZtxIHvZBYeGHQPd00p51Hu/so+WmUm0qLmYvelRK6CdC0VV
5fbgdlWHL9fbOwWjkNxsr/1tFpx9G8RWPFWNyvN7TVMlA/Cd4l9qHZ7FYuovdZNfeotz4+U0WCrz
WGgn6qQ4bGlxlfbywt/qp0Wa4E3yGt/4dDG1rJdBfj8Y09OcdWcecEQx9QUz1X221PHEOCSo56t0
yHdVhq81sX6MCAR0R+xWd7hrSNe+Y9zYKW3tKovNlm7EnegpNk0Vecl1+1J49cWGu8zJnKiaz7AP
j44D46h63t4mONqetafhTkdMHfaLsUQ8GXfgTveBU790NeCCXL1BmqPnlqvx+WqzpVfYWqLa6fal
Ze6lsY5vM/3aqiS41w9hpwQGcBoIrtbAfU66KYI7FVdy4inadkHZ79cSG2+R0WnJ5N8V7G8eaHrG
72Faf6/trr9Z6mC4oKNvx65xpYXuXrVtX9FXe4CbfSkzdvU8WS7TlBKpFtaHhFbDcPc0Uo7CxZRn
NbFPzUj//JJFS4Zfi79pmbZvXaF2OOMi9o9d3XR3qKGvnsEy6Kds2gRpa6d5aAYGSIE5MlqBzY3F
GeqYhSpg8WVMUeG5p8UbDpk7R8w87my7s6O0yKIqQzca/b0RlM2JX+V14CRPI3GJUnyztTjRrLhf
8vJOanmEX1yCERme3IQ2Yj9jurzwhzB95rITiHk/pekpDVqEprx+TMz+ulqZfrGj26PYbX097xbX
7OjDte/TbOqjLXhfawOwE+w2Ng/mo8bFIgowDTQ5uu5yKtVwPfgd64V/bUzdsRr6XUWFsGu0l03C
tX/iHQsWhL+w0xPI6ba+76r0ZM/Fux6muzU9lySK8UoUW5Th1XpgsL5yDKh2bTKNsetA6ZrkEhrG
eYCp+rBp5+XeLgVjbQcH9jYWd2z495U7XsNu3W9myQBBMFrj05fzwmE/GI9zkz30eUfdrDcfu2qI
s4lBbKXNQ54BFZQWRDyQjoOmc42x0x2tMCdp1xUxd/0wO+sjFHqKosWRWPQcNfag48mmhmUMWE0T
o6P0u7Wn/ZibF3mWcPfkueJuG7uFfLf9xGciQZupnF4U/TMHo8I/UmLzlYI0aFqp76ae2F2mn0u2
XOLVuZRtsFua/G3OvHsUo2dSmz6T9+m9sufjVvrBJVrEk2TV6tAG0TivxyD7WOf1KpuDfVK4d2tQ
XKR+wnKJ2EP1RrZTSbD3LPWgHYYKQgd5ZOXLsZfWpVPW1NA4z/5m3II1H0Ly9Wk4pPJxypshStQY
ybS61nP9o2gpfqYOqFuM28DNvgbDbETMXfAqc/E7X+VaPro22lvuJjvbLI9OlR2TYHko3f5hgpwU
Zc5w1XTDDfvfe5sHMiIu+1xRXXWoxcj5iV7KFFUwqrfm1lPlSYmpPCTG9gUFO9Q1BD2ohVXWbNwr
EvPkb2b+aKXcw+ljwUe7ocpRLJBy0pjF9Ljl9VNZ6CXKEsYkpWmkKz5CxbVLJtalF+Ccs8xyPWkL
o34VbDedIkbiD7wXvB/VJT3T3iFdpH9TsYZcjL1nPa9nXdBMCTk2lk+jiyfG4LJaZB+JqWHg46sG
uznH2VeaaynQUV6wHXNAkNfCcaggp6Kl37e9kcWWUucjkO/SreshIvdVeVGOVfZYb0nxUdqiuKvW
nqlPGVCrbmvqBIB/i4d5zZ07KmBNPgz+3Ys6Kc0fM1k2TL2WnliIkryI0mSDu2pmH1VGIdEFFXyS
qEGRTm84/8l/Sd3qO6uf8DAtgT+xWQnc8fzZH1OViIiGFnXfox5etKXwHu082L6AlPRvu3r2b4wA
uFfE3EjFAaWvu2GWZpwpQrWMDu23xMjMd80k+aLVVbCETpV0e5fAUVQgw1UxnfMgQLyx3iderh/A
xBrxyvEmTrqBQ5VgD2uGNP8a9J7NxGKbdu4yLhGqus15fGX1Kcbl6EyLvUdOEBzskuDBSaoKjXng
3lhxuMBzagh7bzElYWGnGkHOIr/2V8flO2qEfqmaZIkSbu5XgED8r1kdsD8LpqBpOcnQ9yc6BWS1
EKcf6Xey0x8QlIddu655H460wkYgBrqLQTTTlT9xJ9L58J3O+3dvpAs7Z3oQW7rsn6ZamlMo22E+
BUvZXq7bVD4qh8Fqp3OGMsxVd/i8rMhrHejwSClmzeQnYaFElGSAClXrA2Bhq/E6B/pyMYbq0AEG
CUdz8/ae33fHvlUNLxBLW5/SOdFaNy0z9/3C2O0hMLfymNNljjHhHmnIfoBCwzm4V/zfTVw9u8Vv
mnjmtP1lGZbtsrJxB4qBnnLss+z/Tko+QdPNHo+MUOm7YdQ0E7e76/PEv05az7hZ24x6Jm9e2i50
ciImWUs5tFg1klkj06NUi2bv0Ml5N8FxEeounW7ywbbxtFvFMcG6fw9o9b1Xot8z/xmghboVScWN
ClrPwUZttmzs8B3HG3P22pwnYEBsKgOnvJqcMngkeh6QzJna4ftmEfiK0knV+97T063fmTXXNfru
qcwR02HWwcahn+MbV3xPHjY5qJFjQYGYrgj08q4xPrlOFEnbwU/HK1l2FTDyfsOg7pINmff1shQX
EwIoXvS0SDj7CyWfgIeA2nQWe4tQDJkAjOkW3JJ/NzDAr8bKiXFcb5ZyQtWyUrIkg1VflHOeAQfV
GROd0bnOEer4Mw33pkvAgjlGwZTSWeuNEEQrwv/YgPA73WQxSgjEmvEsp6ZIWK8TrhJtlVivgVu4
2SuORqzhS4ayRaR1Me3L/xgzkl09UmSczhiskDfgX6ONjb15Q5PPMB7+o8R3Pbg2g4quoD40zHJ+
VrTyjC9R0a3ZS5rY3Ik/vUL/5c77kzsPh9S/cef9z/+h2unP3jz+hX9681z/jzN3GzQ9dmnoX2eo
yz+9eb71B1QHamyw9wK5tQQOs392CxrmH7jyQMED7oZFKnGX8Q+Hdhqz//7fDMv/w8ZlSh8gvRR4
+kAU/Q1z3m++q880Poo78Vp6yGh7xSH4q78sI71mpMDr4t4kkta1znYgsPJX3T3/Gm42qQkSZxcg
aDI+0p9/ikL/aiGJozeq7sEo/EMX5F+hG19Lhp/wfec7w25//vI9/LWR7R+cAcqgPPJxrmf9XnfT
+F3ToP4aO52sxGqMxHhI/Sk5EcX5uuCcv14aIf6CpfGbK/DzZ0Ih4tu2Lf7zewuBHst0Zb8wGIrn
X6wgG6+qIaXhk6b7f7x6/58Fcv+gKDDLc01JkImH6Owb/MUXaLVO7pHZZCC9DPqlbUyMuKlZ3Wiq
whFMEuvCNvW4ZxD2V0H1f/mM/Dwhka+AtHDwM3/7LoOtsJ1Sip6Juz+jk8jReqxbqGq7MiGg9Re/
0X95Pnl3gK6YFh5LuG/mb5/TGXrUVUuqGPI3F+h8YAm3uML/+2flP/0p/CQPOxvGR/M3N+e4emtV
Fa6Kp2pJrv2Gnd3IRBf/vZ9CWkGQDj1XlAhQG5/Jil++M7vpbMgoIPepR1nvglkYe4qem7/4jf3+
/Zx/is+7RgcL51JU1D8/GZ0FNaCpUtrfx3NEtbb0Y0v29KrrreTwtz+Qx4+BV+IwNMO8+ecfVeI3
dwywT/HK7Z7ySJtUcz17f2G1/f3L4QP5iKeCLxi3O0zaP/8UtS7V5OcgijrNqMPgVBfqdUv//peD
79TEQ80ZAbbF+df6y5dTKWy2ousHgn6+G1ILTDZ2QoP5e78xFgbWepbAM2T6XEH455+yOoXsa1Us
cd9z0ysS6j4PyWj08i+Wh/Nr8YuLl3QO9m0KaKkGMCXdGb8BTvgS1DwFvRl75rDEtbkMF8Iwy7dU
+syzfQKQd//+g/0LN/7MC4bZR8MMzyx8vN83krptpnnGdJkPBQig3ubOYxkljAizuJJu9zWVdXDY
OMrEK3fJo5BVfiLxtf7FJ6eQ5fxA/PrhgSbxvLA7gibhHPw7OWKQ3jZ70GNindInHrVDO597SyjW
vOyKuuuwx3VWYO8kVk+x16UK6pfzqZ1keTKlKxd9nf5YTUldIKrzMlz3i9bbqyNY6+6YF/v1FYCF
jLmVXSuW90lrL4/QH9UDAZ0i3wnl6pRLj9zURVXo7m6wSj3vG92pk9nO9RAu4KlJJYqufIIXLOuL
zKV85JCn2EuiZc39bMcYTYwoWBOwQbPLMq4IhNus3aA1+flEFVs8jzTjvqZWPywd3ASyuLRWyZJZ
AXyW41CSr4PXpInrcmObIyZ1mhP+2m3rjVUy0DWOwi5H/+TJlZh4Cnr9RDfcZnCjbvw+Ghyzfabu
KB+i3By6OGgcytgK3OHHollVsSuJVz/p3MOZqZN0PSWjbXbfG7+uvZCLKa+sW+YegTAGyGa0TVY7
7BksEMFvKxqzaCp2DRHbevK+DJ7CjyYAivgxwoCJEGNlDOMdXIl3pazcNvKUIY+Snc4Pba5ixc4k
7rJvjSFLoyYlHLyrgz5tQjsXzhQOOAGdHXGDbeFOtHgPZu016OnL+U8xy8VXscHn/mlsiimLSYON
F85DMnwrxl5vVNtmUxo75pK+Z9YQPOAotd/BYHnEzYt1nsNFlhWSttSmPpiloC04LyyNCajr9NuQ
dsvPTTbszJNMX6deqq+5abbJrs41s9OkTachGpLFfZXFiqG6TwKZMRUavJOrzvMApgvGLTmj7luJ
LSu7KMjibfvRVWsVtUgYfUyL6XCVcu3hUgutrQ2TlscaA1hGk9Da5kwIBVZuA2Lfjepd9TI0EOEO
9uym+IJV3pmoSElwQLtx7dAUHcH2hJ3CCbtlzsvdPGb1wSgL731M8+7VqFf3i7a7parvwIoUfnsf
UDe5XU+B1U5TPHqiOeRI+lZEXD544Cujg852tJHHJcciHTbBEry48KZ1TGr2HHzVDCWPvoGt5aA8
F0mwVCW+AdrC+iYSpQPOIgFli7aROt4tNXcMQiolcyOUK4yvU5qlBUYuRSA4eSv9Td2m6aInvpvU
/b6JqnvqxgWP+rCNC1SAQC/nW20/vxt6coy46fCmrW1B3pioMxNPhg3NY6aZ54TE5rvbthUjh+LR
QocUeKAxolrZ/ORNBaMI5RfBU5npyrlc7Km8yVQtZ6Yv0u5h6DdQam3tyzdjm3uqOMfFMo/YrZcC
l5Er7DgxxsKNpg3G7i5rMuda1LX1w8shN+0m6SVX2gXmFAUZUZa9Y6kRiYruKBdlVrlDet0XlmVE
fk6fYGgllqf3ovUTbPIip2aLokfGDJnBsMPEF3X0StYr5FjsZ3EARgGLocFEBe8TgcloIoX+U0tI
rhHWzByfR+MEM25hrLLzjPh6Bfmz5aHUBrDkFkjB9zXwe62YhJny2um67KNlK1vDhqK3hej+4vyY
5Fy/2Arh96AmId9WX2bveGvzl80a7bdqWxjRJWlHsmFNa7fYdeA7H6tgRgSif6HCsHi2qhIQ4Gxh
5hRek4dPDSdc4ZS8VdpeP/Tatw/4bYqCmWUy9mGrF2/GUrERCOiHuZKEjEXyRJtoLk4tDaJz1AFs
geAnPfNbK1Ef4ymteXkq3gqNZ9YhSk9RjvuTC1qFfVch2V0kEv4HqIzU6y9xpdoXc+VxzJnrrP9C
vQJt457HiDNaO9n+UPlkMOytfAs3cWC9OQSoX8+5jyAqOGF0YWnAC2YikmuED4on4CDYpcwu/W6W
B55lT0Zz0C9fN1MPFskK5jnMEaZ5OE7wGR98Aps/g6bvJEsxpwCkhnwzdniNug+HNeC7UZQGlT/S
cO9FT5o60rK0zz5EdOlwZg+KhS0GFI52zu4A0UHQSBbSKRS1tQVU39nOPqZxMM6Z8BxpPVF0Y8UU
Yls4fEn9PSY88ylmUGHMh1xVaRdOdjvVx86S5W3JsA6jse22PkaPaqriJFP9TyujX2LnyLTFOOrl
WGeWvBd3JkHze9sh2VM1Zv1tXOburjDOvAbMDf4agrNWXwk2qxxeTmE86WVbX5dsoqu8T4g2hrXo
7O8pe9B6WZkruZEiqbuZoU1NlmOVnaWY+5soNxbDwIHe8k2qED5KcTdXTYlhopisewqygKWQoDP6
PZTRUZ89e91Du2RIWMIE/Bcl8LF+Bj12+7AaWtlENLKsp2GyZw9I6trei3Gmtlugd2d4Fd3VuXBl
1n3xcxwI4aKsegl7KB4vVdsI1GCvRebKVnv9yQzLdnZTM7XqJBusHheGW4FyBWJsBztXmTkuWthP
/XHg5vLgVxmv9qpc78rCT9yFOHibW2sESEBgp64wkk5YyOqxst3rvrK9s/fdLJJoGa35WGPrHvle
sgSgSY1fOB8n81qBnpZhXybDM2tOaYds7MFNoTl6Ydyc3R+9KTTQaTX8cO0tUGgaVbEesDNOjzNO
GC/MqjHDYh5kCzIEUYogxChlgFOvt9fJ9DBkrXIaHhI7x3jeL3AuNnT0d1YLqha2mX2qcS2B45yV
7h3qhXkeHEtQmyIZ5RdXtOLbZpLhnZAOm6grhXhpzwXS0aZy4xazFVY4L7czjMj9cMsxwPyQqE19
WPNnox0LHgd0QGl+WIO07rp87H9wtpOIyKkzPgN1qZpwSszhWqTdoOLR95NtBxWDeWOP6eAe5pjx
ZNQWzq8ACfI0KW+roomMzcdW+5oiA6F5yXCvlpdJP/oFjuORg1/pwzYZR4acnImt6bIhXZKw2ybl
AxdMEmhu0clHpCUXBi+IhC3Wyiw5PrnGigUXGHGz6zoiTSG47l6Hrg6Ky0FlphXmA/ON0F8wOUUg
pfy7ymOFizhluV28yaB8KhgDE1wjbfUB4f9suE4G0oq634yz8QSBK1N6Y2ReFDk2VnttKCPWw/A8
9rV/rSQixqE3+qSKZT1YTMS3BNBWUeOzvjA4N+QxX9WAgRzR2N0l5QADKKFXOOMg2zVLLOeAAfCY
+cQR0nLI653T4ouMSYBMTqwmFyuI0+AvDoNRyZ6Dh0GRLRLt8pLaXjcKfJVJjxeyFCUwyDYgRgqT
qHHeRn80b8etRfXydcFBjGwfLwC/fePDNMFsANDV9TOT5OC+Gi2rRv4iBrQzXTHfeXWKZQ+8DMe4
uSnbvTrTmmKV5LRtNdmStXs8hFRz2D1dzNw4kbZDHcyI/9JdxA5GsfrWI1uyZsDGw6FLZzQ7qvaQ
Vw0V5NywuqD+3oPNOedUpPzeorW4Ud8jlYYtlj32YlcT7HM9Y25xP+CT3svRxia3bgOsIDtlaLsv
+9574Dw3kaXrm/x55nbQx61/Bu61dUIXYrqsyFlb2XxTw6ygppkkDoi4IHI6bpv9cPXS3M6tGl5N
Wy3P/NbqHyiqvUBfRmYKJSG8DyBB6gGbOlTwJMs4B+dVE7yjW4g2HFY1kDhd7eCG2485RthgGcfr
vKC9gEQ9VBghl3rYJfaIdFiYQ/M8z2v9ZNLZBMcQYsdLUvvV94XkhItTO+0v4UuxCJf26FSXKcY0
ls1K8zly1qZrMSmCfjIrvceOKIQV4i/Fu+1Qn4JXK0+ad0tJTWCNSEWH299x/XCwquADBJU9RUF1
tua0xbQ8834BZy+MZvmZQSV3DmWwDV9du9J+ZHN7Y4kt5yrf970uTjasG1bKcllJL6D/fe0m7c94
vIrpjayXevXAWpWQ1sT6PV3MbowyqimuG6skYGSL9ckpOi1DIEyiPY6jUXhxM6f+d7/s6ytbbtvA
biSm98lZG4dVLU1OxlBWt+nq2E8y6PRtRngT669X9HcZaskY2ZisOFdzD73IpFP/RFtYII/NQ5tg
NGuXL1kbJCT5Gvg1GM/xowNRGuxvE08Ct5Gc0sDQM0X6NU9L49Zoq/k7PkFiHOPUcKCda8JkuyEt
KHEdc9T7Riv9tDaT9zQX5zezLozsp8919XGxpiq7GujIyjiKa8nVJSDFuFvHtsY0ZaE4giNcm/tC
mnWC8b9d0mhJtS6iWuMcBFXXfJT+iscU2iJ2SdBqWBdLc1VraBEdmQkXJc0aZYbXfKNXrbQi4Sqf
E5M7msiHU8o5BPbt+jXxWuKS6B/Bq23kGG9IA6wyxmXrIdWUQvIl5h12E+2doU9QgY6u38w5TcyJ
/01XCExQ0SzFfZ12hSunw+K2I9PSvjqVztZj0UH+D9klJ9p15zOKSc2EcEK3GxsgVaAAn7utcu+L
tlgrPsegyl2rbOOt8/TwI8DBzmGwLadbdpSl27NQ17dZr9a3DYjUs4e7vaaNZsl/JqpXXTwvzfjN
Hsf0xzQv5cCvYWvGHQzmHNajq/ufQHEpGZxn18OmmbhsmUrIR21xrYlU06YXVNtYWeR76/zOCD77
MpmyAtaoUqbsQxNkRNz80RWsOojLe3caPCKxRWCfxkYytXA5bqPBr/2GfQM0qb4aO6tbcLGnHttD
7nBGCBqXkYUaW9nFLpv7GuMvzLiKtRiueHcnyILikzKozsBB5pxn9uAnh1B/MgntviOAT1mhw4v8
yS1UnwxD75NnWH6yDbdPziGBKwg/7Rl/6HHDuTfPSETD6Iohwp8CKbEqrW3gmU/xu4hPmuKc15AV
+/lMWXTg2r8nPehFWQy9HcpPIuMgoJvtzE9SI/7euYrbT4LjxA2Gv9Yn2dEu+nTtTnkw2NfuGQEp
i0Q39tNo9Ykrnr0UzXanpzlQBBKmxccZvo0QSu+ZQWBnDgqQ97HHP/3inUGVsEWI34FX7z8AECwW
Nh5zSE9zPpzBUp+0y/wMvjQ/GZgLDcIZhh6f0Wb3ycmUn8xM1z3zM5s0g6UJqr/45pLkpVeixuQZ
5VsBeTPPGv47mM9ETvKvcKgwYb8Y5pnWKM7wTvOM8SyGGqDT6J5fVHOBibaUmQqYC4L/nCGa/RT0
RX8fi4aNTqyg2wj/LAPmn4GrfkhdDTTRxXMIm1QWLsJI4OsLotot9d1oZ3ejYUnO3HWm8D3Ybhmm
xAezAykrSRuGAULPpMmS2HjLtDhKP2GnFQhQyAwrySQmNhOlrKlXuf2rVUy+CZO0cWCG4lpnBRxQ
r0iqWXxToVAVGaDz/rqxdkhh5rjOBk+ztFSuUdjcCRO/ONVFkyDxbj6eh0vIcjMpIeeTcOVP2dnh
Cy6lEiQUUsz2Fbte1H5is/oi8690pwP1tOTQ+W4KBHx/5xDXZKqJDWUYr5LNd6YnlYHNB0doL8Ta
tpIJ4Ln6Wk5kyoItOXYLkVmQA/Ws8p1ZEb68CaqNhzIEGukmCTkk2RkvaiTkfW+PXaPf/cF1q5u0
0+Oc7LVIbO8AhDHgSGCmwrzqPBTdHs5aCVmWNyAL4JWh62/5PaYCUM8WldPBfvJsi4vluAYBOtSY
ZAsbpCE7s69PVrfNitCOGyTLvMM3jSswdOcxYLIhBgZaVdhNq0cYxjGZK3wDxxmA+UVqUvyyzEwP
9h6sXge9bbKXc8qnNFS2DyrPbNlqquoHecDhem7SobG4cWmCOZko5HZYp5bT4oLptmRLsBlGOrn0
uHHzARomNHmfr0RuIYWVzjNrYOGlkbHJdSSQQM3mDNKrYwG1+H2XTv3d1zMoZqpX8VehQbT1j3re
zoRUZmeNc8S9HVRHU/QFGdmB0izmZwO/g2+5N5AEpaA3twQPdL70p8VPe/3kYLd1J0ZozP3vpobq
cwZlonLIwsB6Js3t48uYylAbsskf2ayG8mUkNCMiWoi2bCcbpy+eV9jm7SGxe78/lspx8ocFfzi/
CXehf8wm1eAfF4yYZNrAdA010aKE2T9ocLMVkAeFbF0bYlHQNknY90QnL3ABGPZlibQiQNMGtXit
Ad8/IPG0toiXwQ6qnLyzKsrlcoU2aW3xiD8i9Q9EhUZjxhAGzJZZcWkToWSGzC0J/7htDqPZh/g8
WGHDpesqddIe6ENOxAbW2JK0ejYNtIh4NSr0PySq//IN/OIbEBJt5//tG3j50fzYph/V11+tA5//
zv/G+gR/+KZLM6Z/VjgEQKn/Yx3w7D9s6VEkiIr0KYnxj/5pHbCcP1xP8Od4yDEmMjGS3D+NAyYs
IMQ6TAVU1yP0S+H9HePA2Z/wi8riUCiOLOfSpCwcqNE4Ov8sZZlNRVVWuya7l1vGMOH39zy8y8Pb
NLzJwpu7H4fnq5+v368ef/kl/SeivvyztvOvP/WMr/lFptvqJHHqWSe79z58uW/DJ2bn4Sv/4+PH
CdfM+X//OMRvX77eHF9uTl+ffz4+H7/f6/Cv/h5/8eF/Uz6JaS3GVvLh2/bFMj9Udv/vP+dn09j/
1bD+F3tnshy5sl3ZXymrOWQAHO2gJgCiYQTbYM8JjEwm0fc9vr4WUqoyMpjFsNS4TLL3rnTvTQ93
eHvO2Wt/7+dRolAl+KHqSz8L5+nhBg8+5+Xh6WH/9ptyJueJ/33BCcW5e7s6nF293J0FztnBuT47
HM7OLw+Hc/dydb45nG0Oh93yV6vdbrV/ub08d3e3O/f59tK9vd1f3bi7j/3t5e7G2+8/Tvx+fUn3
/fD7j7PQlkFRmAQPzbt4uXi62W0vXq5e9k9Pm83d/uIpcFbnh/PVZne+OhyuDlfrq+Un7m5ub/a3
q8vdieS+vYzVT7/lKBlKSispG6owGcu3Zdowlm9vd7+vA+cOAivDePh9FzGWlDTzl8Xyn5vfd78Z
3rtxmc2P/JOPpXP9HDofr8+XH+/Przehs3u9YXY9X38wu25uPx4+3gsHOR+z8uOBuJPzdHN+/vz6
vv+4DZ2b9xPj+wfv9lOfjtKtWtKq0BHpk7e+8LYX3vLfa8dZna3XG9dxnZXL/+Fsva3388Q8sqH6
NjEN8XUBlgEwT8rtyWT9mYY37x/7tyuoos7b4XfgHC4Zq9w5f949vF6/Xp74ksuq+qnTS6XAp8Xf
DhqVnBOdloxtZTxG8kuQXHMDXpTdTiE//NzVI6+3/+wqpFNMeMjBLraDX5vTE3jAOF/53lxWF9Fw
3jViS6wPAeVHZUIEFsnLPL5GkuCpf9D6R03L+Hs7aX6dkvuBctTuLhDR5c+/6q/7LlotHcAgbjg4
xXz9VUk658RWwmU2370V7H6HyHl7u349v359vr58v5Wdh/dTy/kI+vlfQ/Gp0aOhmAnhoyem0UYm
fqA/msR9Esrvp1uLUHXd+l5u7ZX2BPzs2xFjgJuUNVuhPI4j7TiRP0lqt9iBz15RcbczcULl5p8N
AYGHfv7187get2WSaQDMbWKwpqkaL5Ovw1r3Q1sXLaCpcDb7i2aYxGuvDeoBdnF2olbir00Zisb5
LKsE8Y/29iISkWxTPeWlVQs/fg7a2AUcDv47nbP7n7u1/OzPS2bpli5TqrXY3eBwvvyWT0vGLEgs
YByFexVS0isokf4KG5D0xKT8WyuLWZUBppSLhXy0KfQ1MAyhyCblsN288YlsbnJztr2f+/JtFi6d
oZDS1DRDprpDHHWm1CNAa2A1iTaMxjrUhHgc5jTgRq+TMI2yWi3hDLexVyUWVDEqQ37FOYW4zs+/
46+9xVPPohIO2f/xFmh2IUUWBRoQKEmGF1LI5QykmN1/bAUzHyqSqHhSZejv9tFNB9p9beZ+x3ug
qaMN2W1iOEMZ/lMJ11JapWmyTbGYsHSKM5WjhR3wmh9CwwSQUoFtru0c0EBon/JO/DbjaQXvQqCv
BrheoRxdl4wG8bjOs8QDoGbvwkqx3Y7AgafwyjjxcRam5dcZf9TW0eqy7ZR3okVbVKg4WJcfMssk
Gdxuu84/i81mhV/zY2G1kO9MN5jLLfNsJVXGWhm7rYJYHVH5Sh/nVwy2PeKnyDr70aHo836M/3Uj
WH6qkAEtcpsGKnT0U2XFB6yt8lNFHhfr1hJPwgp528eQQP51MtESJl+yYOlQf3s0mSjyyVJR4Gjg
i4z6cV2TyRUI88SU/Vp19p+TicnKg4C+gKZcFs6nzabwkcePlTZiq9WbqKiiYZ0OvXppkOIjdooG
9edeffvWsEl548jQZ3mD6Kp2tO9ErUQ5n1JPnnJeX+tX3UN+UT/Z71gFknZ6rPfxw3Q9X4av80d0
be/8Ve0NJ64kf1zbP2+wxz/hqM/DWKXUi/ETigdxKx8oU7ksPoxNsBM3A2VR1xaK7Xv5Oka3cdZs
xRXR/hOb7/GoH/+Co12xDwW0DZT7XlDFjtXm2zrQ1qo+7ApAFj8P+PHOBwIMl3Bgs9S0c/M4Ll+U
Yr2U26YdPKUnW6JQcXNbB7n8dKKVvzSD2J1FKpip7PRHYxqUwldKc548LczOkMkM3tQrTxbVQhh8
LMVLRKwT2A33hLo2I8DNzr43M8BKpa+SG8BhB9SVXT3Nwxo/T7xl9mk9bDOt8TLpQoUYpsioMsiE
iPjVDhFjNW/t8KwozyORT788U6ZpM8vvKh9Qlh5NLLQTo12ZyNGS6L1oyxdO0LWOxvXE3vWXfhu4
b1G1oRDh/maCXsQaMUKf7mbFbL+NSaC9FNkpX62/NMKdShM6+zHlyPrRXhxDbG9VFD6eNmXyuq/7
G4Ah4wk++98b4bwGC4vA4VhWAJahJuDWDB6sAbKACX4eKUnx1YmJcrTVMx2JjhiLUILZwl983W8M
e9B9U40HWEGNOKc6dXK1qbNO7DLL3vh5hf9phQAHtSiqEJDvv7YC88lQwqofvDFJsCdAF3dri7i9
wPsTK8wgEm4yjeoJW8blK3xrlKoLxk9mDZhHi9oPsiKFzjd4fWMVO5MqmCpXYS3NqQStAipQ4ijw
Rr3U75R/n4WWYnLrtjmwQUQuB+ynXVwXmZRnSc6o6gLeWS3hCkcx2omN828zhL1Ew9qNixQPma+t
CGuK5LmWeqiwOMnEetrtFE7dE+atyvHmuHw8bQmH8VqC32cfjaOEEUddNNngUeor4I2VulthRn3d
D5O1S/yJHFcyZuvGyFX+EaGsmqFonrGj3Gr9IJhOg+nEaXZXDuYq0pQTHsB/rlfHn9kwDO7n3NBV
5dj1L1A7RGWclp4imgDtJnZGb/qolFd1VCx7UeIfDKPPtzPvUx7WStDcNCPSd2L4KWVE0qzmv35e
U8uAHP0iGxPvpW5aw8HhWMKC0tkADYKJBAI8WA+TIMqPZHWddsOp5fu3prC253UNpZwQ59FECxV7
WHSBndeRV1nMXIqRDPIkCtJiftOvfu7Ycpn62jH2IVOxFJv5wL39aLPQSwt/Hq3vvB7TTzLwFJe0
0QQu2ChzF9hOdD4LeRuO6qGUyTn/3Pi3riqybC00bYP/WpbV19kO2rS2oKpiHZXlc+BitMYpVJt9
qm6GMK2VE339NutZVaoMrwjpmEKjy+L7tITlxcEpnWSIZHF1hXnUUymG0fHN6QWlv3xiv/i2VSl4
m+A7amv8J5j3o7ulRE4Pxh5eB35stit5AmCUd3N3ZrRNf2gg5HGcDenGjwPrxHXk2878p+Xl/sPw
LjqHr91MJbvr68ZOPGMySQdL5XndYQNPNd8LdNxtXuTBie/4bdeiRS7sJnIydkg0D19bjEQzElc3
2BYrKtpLbLyQsxep9/NsOfp8xvJep9zNYgmi/tP+3Dk/fb4MwCi5vLn0YGPp4jyzorQ5GBlZJKoq
eEdsinBMyhMnztEUpVFzeYwsAj02ZAJLX7uWY66NQrXOwEqVza8IhtMm44TD/k0PxevPHTwaxqUt
3GOX3AUnm8b5/bWtnkeILxKwhW0bKTd+XPp3EU7S//ax/rQCLZ4iOWRy6K6Objr+vHhEQXn1BID2
zayE8WstRPiv48Z8QMjD7QLdCXvm0dImhxgYxcy4kZ6F+JPhnfIIPalM111dNSfu+sfPDYIei5KS
Y5NZJtOlowk4IYNOq56UM6oLYZ2ZpUYkBPUDXAir1lPtRoYxQEo9r6bZuCqHOn+eSwuvdJwzp3iV
4qPaumoEBeclq9P6DcBeHv+2cqm+KKAzDKsQeuAQguFRNWoYoQg2+35WGwtSSmLf/OM0oDMWuSO+
EZkk5fiSU0GzkGYkOZ6YY9stUsp3s7jwT9w0vq0mZIocZaxLmTpWDBu+TjZjsqt+kurUs22MWZ1M
a0eQkDxgLJccqPSicPro/3b/5TMpChKkxYpC2OwZR5OilSxKR/U88wjJVashpmwYeX1xYoIrgp/+
6Uz704yBbc+irOV1/yeC/WmjSIBG+L0NULEaQZ+BBwsuB2xQXbmv5p0yWOVtlVKTGIRRsG66MaSu
tcFrE0LqxqyaYEs5s/L4r99U4a7MpV9D2bVsJF9HO7NaLcpiCGs2NRPbCPnRmoJucaLn3zYQxpfw
HXdHsRyq6jIwnzpOBUeUZRWtxLUe3VphGF4PMfStf+8L28cSzNBkLD2OtimpAdGGgiGFdqWCAumk
bgOOLP9vzBVuBCq6OVYBt9WvfUkwSJXS0k65ZfdAdsdB9XQTzsN/oy/0hEATDenH4tMZS42KWySm
kb6SfhSog1cwV7ET/LmZoyP5z4zErUTjyxD/4Xn5tTOcmw3AfZqhSl66QYoAliiaYbu2YbshLpec
mRG0kp8b/XZ0MRs4tggXcL2ja0cjOEdtUFDukHpUbXeekozyVktgus1xnd393NT3iccGwh2S+w69
ZJZ/7V+i642u2mPoEU3lYaTkMMnjOU1K7+d2vneJubAI87lca8h4j84uMNia3BQEYnN4Gk/lwCOg
cpomUo2Vrbeq+P1zc98/m0r4Ht2HIBgJZO+oWxREGg3HNc0VYFVqdgnUE8MEqKMEZ79JgDBuZT7t
5l+bXdaxpiy5kAWDsGzdn5ZxDFNWSFMK+EvGqWJlKI1UbfRq4RB1NfIkhT0r9oIsq09EXo8eA0zT
ZcowG4EREGn6k77+1DB6jB5JWCixUw7+PizM7CwxA+DX4zShk6TuHQNt6bJSBDJDbD9O9Pv7kUSE
R170v4RIZA7zr/2mqqMeAa/5rilHyDtUew6zNfqvGCeKTBAQLlWrV05MqeUbfj0saBRhrMHJxEtY
WebApz4j1i8yjdIzF9sKaUU1E1ymOB5PtPJ94tIK46viV4g64XhntmNkNkTq0JvUGAWe11FOfA4p
oVR4QGqBkf08g741x61LRftIDmPZ18yj4yboRk3vIGC51ITLEGfjh1TI2hbhU3RiZ/s2fMwT/JdM
ApIk1BT56JtJTdfVdehbrtyG4dqiEhyUdTKcGL5vC3FpZTHJ4tpAMu04OhcERYVODVVXP1T5QUVF
+1JxmXjGJV5bNFyUyVPaY9z94yjSKifcn6cpK+J4FMlI2pSHqRgA+2O+yw34402vJDcDoKv1z00t
G9eXWcjgsdCZf7zawJItw/xpFmJWbGuzViB+Us0aaqM69jdGl0qYN8eJkIMLXrSgfdq4DSA1ix7H
l3+9sPPoWKJBBJb5k0z1aMqkjVaTq0LcJwaOWqkU2I8D/WkfisrS/vWhs7QFe4oYB/+jHhdJTcDN
ssICzR7GXbnrEqm4ULXo1Hvx2yKgFdYz4nuFiwQH09cxRY+cZxJxRCTn8uISqUkYFuNBCxC4Whhr
J1bC9+aWFU7Rl8q5RObl6EI9IrqYA05HmGBGv0fUCGwuH5UrM9Oy1c+z5a9NLcEasv+E78yje16Q
IGtI8cdxMxx4Jq/XK4SklQRusupU6cQ14vsKp1+fGjuamkpUojBuJ80Nhn5Yl2o+OFB4sxN7/9+6
ROCd+wqJeZbd8vc/LQA24Umd1F5zAZ9SiRm3tXkIQhPydW3p7X9j/Cj4VU0uLLzs/5SZfWpsjtDT
qh3jFyLsRmGUyis50qRzdTLmE/36dqb9wbSQvEBFTuTpOOQ/+xOA8JimFLNrbsJZWJRfJzKmFumE
tVaenVjGf/laRCsAdkCjwavuGNjR2X0toqLRQEi3SFYyOdjaZlZ4P0/Av7ZiaJQdYMXK8jq6oTSK
XRaYomtuhCveVR6n6lnWxfG/PoSXsSPaTyqemDjP+69zYgxbtbDNlGmOi7SDOXe4UYZ5OjEZ/vKF
NIH1HuXyZEW5B3xthT96buAnAPduA/OdL1iuOgOwYlI15EvVvOlPDN5fpjp5PJnMDEU8xN6PGsTh
sZZIJlCfIeVN7iLoNjVKJSr59yLP6U5sS9+PTkWjUEKmOBtyPRGsr92LEGXr8B+EC8fNBjMXQv/L
+8G+CIYSOK9hX/WDHJwIyPCsX3rx5USzdJPAAmeKykUSB8Ov7bZ9PKtzssjhcKu+KxW/GratiNpz
ynkEBN5Sx7IhVxvpWeRFeiFD3CfSP5UWGIQ5NteJnYOUNos2OgQxknEHhepIsRl1825X6xZWtSLI
bhMADQK5KGaWKDmwO1xzRW1Lt6+08BZhbYEdZNsWe6uUUiB60OVQJBgG0tpOGtV7tdKb56yNZwCi
AYpSt2sLdR2Ys08lTatpvzT+5Yuk1OAPJMJcGC7QAqhsD0p0zUlntj2c9mK6A/KpnNXhUmFR6EGx
k0FT/LYlG0uVTPjtJqn8+BwAdED8UPh24IaNHl9RyrJIP6oh3dbSkAQr2HXGW6ERzHK6jlCx0zZJ
cd6UdVUhO6okXNNqU8UPK46D58qXy87Tg4Y+NXIs9pMhT1gu+Z1FJAzsTOmWU1w8JiH+YYyR393x
2E2eOwgpKRpg8llOgL/EoSvKeIISznGPCFeJgLpYzYw+2CimtTKPzXugSEXs6EOT3NlWKqazHKbB
Yy3N+Q0VTfiXZZGk3fWiQETTpG2070q0WW4McQZlWUPyIg1mDFUggmQAW30k7Q6CVOka7lgMq4Ub
nNuGhdWtKgNGoWvG+tiStMbjx2GxDBdzY2TVxsT+A3lpKobZGcYgiWDmlsMWcy0IDFaoiWEVYIz+
PClG+Ax3HK+EuhlV/UyCddl7HdUWvxtqv8655zNoU4OJlaxXY42ZxhycQ2lvs5WITes1RjCmovgO
zMyFdKEJFzdTM3FaLW3fzHJAnZFFifaIcgQp/tToF0CQjZeKPLq5L/oyHJyuN6vrRO0G1clsFGUO
krPmEPgYXLiq5leLumQqx9VsmBAXi7KacbCY+sxa9U0pzvRoDpGq8Dogc49OFaOAhMZckVjirOnK
7C1Rx/Taxo7wvQtT+xGsQDy6MwHefVDW2YtSas0jeTvpPqoU7VeQL9JaxNRWjL5tgPFgmj2arEjj
ImZEvTatUJGjy5YFMhY3D3u0xPaML1ejC+XOaifM1Yvcbq9xdCpNlwseqFe4qQ3P4dBI94IJ9BEC
ePS9MZAa2TGw1eNrJSK47dnh7/rJnp5wh+tQNjcd7iP41AwolDQLrXZoVupKnWI9W/MyDuJ1QS4W
hkIfwp0n1Dysp1lqNrY6SUutaWLm3FQ7FKeDps0PWdpX+4CXcrTC/lJ7n8weWxtTGc1ka9h9hcXG
iGyl5u6m8V7wJzTUQW0fpNCeu51MqOyRSNmsr/NeSBcVRJEXCX5+e0alRL6XEU+i6zREexNZVqqt
G78NzpK5ArFB4nFRZ2Melawlaon6s0HlRrGemzm9aMxe/50a1ngwqnw2kJT3terUDEGDPLytZQ8r
pPROqqzwQeo17UodGpVFiUAqoGglaw23TSPrZVbG6jKLWY/OhFOCvSJDWujrDIDCrhfjaLplI032
KhIqG5Uw/zjzGX5dO+As8thTCJRQ7Mg9hLHTe/0NXdCAe1Q8jw8cQoa56ZoJkvqooAteK5Kqz46K
IDNfj1YSXwPmtGR0frp+1yk42XilmEJwTW3dXTZzBsShR3qTuKVqBpqbANoAZs2iV9wBcEsA/qxS
ZM+qWtz+MFV5B99qQSxNw/a5a5rmehZlcFPgmfCiEmT4wACpYtcAcEZ0UclSj4mToJZLkbq6kebn
v6OoAnpTF3MaXlUy1bDkm6bpNs4wzqTsOQ5+AaPNPvCosiZv5FLeb5UpzOETIR2j323/oLYdoCAd
6oiDFUp8p1WN8coFvorWOKINl9QaKB/+mOVXMD6AgFvTVLwOFYva6ZJGvNnQe8dtx4sadsmQpC94
+A0ypTT2glgmpOBFoiqyXRtF3S/h478Mu0Ia36iMGuW1zXhf6Pgn+Axdxqw1qKZeGxmFASt/BEOE
DauEwNuS7CHZqFnU34SxL92QlZVeJ3keLpf39stQ4CPltIhdH/LeyjoSqVFHJgPxlQCkPhL7DfWR
LIg2V+QaU5xLdiLPul9cptq7YeyYbIsQ+FYG+vUrDAUnAlQvDFrtVKleA6Of2Bpjn5NEx1KJozmH
HAs9PszdXoZ16/I+9h/Qdtq5vJ/ziHN407ZJdiNkfA4RMjYCUsOYlrGbxHZyXWtN+96L3D8bx7b5
hXrchxeR8+GYb0xehJ5qe8fBZrxhdwSwqm4UsAe9iJ/L1CjrteAkyl0zQPktjbXxYqc4YkHXLeve
EZ1WIogWUv+iJBHU2lGSjRXrClwF9Q7peWLiouKE5qDgEVQMNaODPtnizZEk98lssd/YrQT0wafY
Fh5Fxc7nqiGoc6DT5oA5N7/UweIoCSF2YYLFz52DaodEusJbEOXjjCwRJMV6NgIAG5Y5owDFiJFW
7ahXw7VmlHB02d/1B9+a9WlrSF13C4TOBhQuhQVIA+r5Zkr5QQI4PvwwAW+h6V+EVdGL2gqLxfcy
MxtX60e7YNPVrMem8S2mQRDaNcpvUEWORo0stj5Rn4E75z6CUU5ld/djMpvvDXnh2pMCoI8MS2OP
rh0P1q90yNXHqhohufdT/ELUrb6S4HT+GoeixClWCWqXmAtgBirefWXDuR9fVLmE118Zl4nkIF0N
L30N4i+7WhdNax8WsL1Wo8XPbAYwd5eQoZW9vpZKxP7QpJGsa4UEVidV3+BJFZ3XJHXcMPCjxaaT
ao8yVcVgkNvUnzZGAqbH1UEDU0CZJmPoUBWm+BakVJY8vR36Nvql2olmQumvEmmd9EVRPNu8vyJP
4nwpPPyk9FvQT4HtzHoQ8i/B6cc6JGLsNy1sgt+DJePjFM+WNK+lLsueuHaiaOKBkM6bpoW5QYkR
aTucqovI344YJrLscIBqwDh0IVZyAgkrs9mqf8W9LndrcoxAGjiWMHoJsxgP0CjKpHjXE13WPCw+
bMjGBtuoSWCiSfUdQdKGTqexHO87uOGIo3NA+lBEI2wJoK7BBsCdcGhz82mssuDOTMZ6cAkN10mA
h09tBGfkb6T5wZLqyrhqySfOZ2VezenOzFOqTpOo43bhRgAL070ERk5adR3eixv8qqbkJhQhjhox
thVeIGRJ3kF3CtSdnulJ+66FXDKxia6lJMUSSJfTVVdk3eTmsISmzQCVknpDEoC2v5IQIgde2Jc9
bpwJKpXnYJ5Lf9ySRKqAPmnCn+wdxT5Zc14rIN9cthOtu02533T7scdKChkw56TsRJT21Cv+bBGv
pyIY7HuMhihtG/TesrcAXoV2EFx5fHcg/xjfFmVQZ/fWoCYTgDJTToJHs7MAnsFZsuSnOMcLUGad
YJzC4anzZOCf1K2zRquwY8mhAMk8CahPcpIyg3cmOEcV11BRsMLczzJsaDgM9HVkclxuIKoMyR00
arDo3Yy/1M6MmrrHzrQFcz9VkdnfK9AF52vEy4ZSngVwECj/G6jJjzBVys2w/235Pkgm7ASHfF0J
KcMFcIBW9mBilJ5eVQsRcYUDVKfPnlHqvrzjMbz4JHWYn7y0JfnvjDsRzxbg6xrYZBytgvqhGNCL
r4KO4oM7KxB4E0OKF9ImrHEMv8DBtIQxMwa9xG6A7fBT0yG755YQKsla+HPNTc/QlwcZBBaGoRwD
GubzRWclPuNcp2zTr1DzcrtoLks579lcEXjgCtDjgjXvW58Ywoct21O6QhYu1Fc4bLV1URhZ2x9K
K9XFpq0jPCnGoKn6B7QU5nL8D1k6PU5K28MnNM3Or68wUSAdATAqLuBXpWHNk8+OivZdTnCeOuta
Uv1EJPQQXDx1gi5i4PSs6KN+PlNjSVc5s5Qmm/DWrPJ0HYUg0s7tJoxw/Rhis79W5LGondbQumez
R8pwJWqSAo6oa7l7R8ih5ytL7/vHMVbZoi1z0CpPs2ooEEE62wcSYEq+ErisFQvDSgtX4AaGfNNV
oYJZktaavChsTa/lNZinEdk+nhVWuIprvyq50uEEZ37An1f8y7EB07jup1nco0mPBjfnVj+tO5zW
MKlTM1N4LQhHaU/AHYmFnAlsn7DmxGWnqeJevWv5iPkajmgGLBCDWghPdqoZWxMnOIFLdtuaWCNX
Y5HeTA3gHuB0TZtdJDEg1AtcJ6gemrD1gpEvDXN5S54Cx6BOgnG81/sybu8HrchjA4cg3m9OCstD
2dgUqUVnQZewz0ViENK6Heryw9fH5kkx5xkWo1R35hkUsCBzUO9jJtUHQ3Cw7RAv7gA/rNqtZDGk
+0CqksKNysWWoiPmvSPdLKDsZB3PKCJpknINWWMCk6KOvFlLeGJsOTlWf15ncDvi/0MXz9K2YLWm
U4DFQWjHBpcMXY0jfIXHqX8bpyS3rxNqDP23aFbyELvfVFj7BuREAguCoAb2XPKUn4eiUfXLnh8+
X0qaOgwXWdHovD7ttMZbijutlmLuSI3otpRH5n8zlJpxHWa6iVcMandhcrebg+wBJxepfJnjavwd
jYOOt1Lu087Bklt2riwiKr4CpyXvTKue2bi4A1nTfQf2HuhJIIsk2EatDa7KkNPsQemZLquxk/1r
rcx5q0dd7q+6Mka3wYDFHwFLyl5BZbHEOszHEshbCC3Jo+vWPpVjq93jwsTzPRW2tsMvE9JdMurd
uaHXOksBymS+qvQQ82LKUNSPdlAo6yLAwMnQJGX1S4fmw0OsMcfr2KSSjtWTArUsjARiZtJgP7Pm
z6PKTpUC/YknbjFv5m5M7+ENh/MqA3+YuVZVNb6j6a12PsVBIVZFX6jNpln0Tg4PkLTbNBKLh4IY
E2fFuk/Mj7mONzhnFOUGXlZ/XnSLDUNp49HN2ZwNzqwM6PpxIqwkZ0ziZG/mEcyJLrKTYRWpZbVS
ql5+E02UY3IeL+u8lqFX8UQz7WhN9nXyIiRbd3wRoghcG/xDi08eiDt9UGs3rqb+lzEoxvtoBnkK
gGicD2WbTcTYZKW6MGt8JVwsmfXHto5xFzR1iv+qMVNmt4VG+YqDHtzXKupHa8ObMi8va0kujcCJ
5FGGI5hG07tpNlTXLnwnDO8kQ09e9TnTz1Xbh8Vqj5gyrHQ57m+JkFTKSouV+jbFzhDHeXWORndQ
yu5hlkRKie9AKbE3UED3DEAIjIQxaLXqYs3aVI4iSvmjGnOIQaNCzsKdBrmdt7GkEHaV6rj8zYdL
TQdP5KJ3kZoFL/j6SQQGtHqA04hL9JMSwRx0MY/h8AzsMn8poPuKddlLE7g6o5eeh3wGnQRDMFHw
INY7FeSxCLiFxDwSO7cBjqE4/dgrDPHYaESw86J8M0VcZLgS+eHK7sbsd6NGDW/YontShrAz3Yj3
Oj9YSFzMQ54M9+j4hsSxGoKhXoNZR8hd0Iju5Kj2Q6dtNYgv6tR/hDkBHtCU+Jps7DjQ3muxWHal
zJ0r4Y9UMBrcjIleWi2AK4KR3X7SdOVd0uNuBHtmdnfKQGHZmEyC+0VFuG+bdjL2tnqXlQqI5CHE
pmoIive8TcyCx2odPeUtMaQFLEolsRTLc84tXpsKrGbs/tm3EgU7ABgoGdVCVDlbPRqOVDX3s6hF
CaYuwDwH7AaxMzaWlgdwZhfPo6rUBY6kUknyJEoD3meiBfySZJkxe/UgsdkqI7daDM4CS2WfHXSC
mfU01C4CqMiAmTP572NXsZ/3vmZn7OqxxFNIt8Q1lyFus6nlj7PD5bCBkzbSMqC1IHMji3Obojh4
KNQsKkFylmiAwh2Yy7Gxqks/+pCyTsW80Ir1pzGBmez5WQf5VUvAoHhdoRAgrqq+Di/73o8wzGFL
Gy4iK03ZfQCkwZysS5V7V1KW59wVq9ANgdcoLki1+VETcPDX5lR3vRux6fHIbLuq8wDZAUkmumT+
Djp/wImNPVXd4vKYiL1WQ5bEsqdoXqHKgeQy+xKP4FZrMcbMW9Hge0dyDb9GGa6mGxJpISKja+lt
KadTdilJoZWs1NCOXpiM6eRaHLmKZ/Ao2gBQi7uzvoJQtLII9OdsHNwhqE9VAtUzizILNvBqy3kF
d8uv1x3ke547spkDmm7HsnFiUYGhJayOzbOV24QsurEuQm6wuODYdabKmLmCBXSQuqcjVBRFy1eS
hM+TZ9otyOICaGq9lfxcs89wAIc4G2EctMrAB1J9ZgXBYYAgeGtnGaZeXVV6/PHUNGJ+0yATtetU
wWdWn1RP7pWsXpWq3U+eCobTB42j9b5nJbMhr3p9ij6yvgKOO46zCM9S5Hw4lPJa6cfbGupht5CW
l7BRI8xL3+IF41LyKP+GN5Tyzue6uC8XBPtGzADGoY9yc/RaofaHtjPFPcsDqy6IWDq+bIUClFdK
u0tkrcQxpCzpSXBJeOsCmAs8ZYhYPkS97mOYmCpzwZKffdRR0cqGpYR4U1ByBZ4NTtQmUkb+7THO
8XPV55hIuFKY+ohVToRdhJX6hHaJlki3dZxFAYd7If9S/GjhBRGZCc/moU3HTUT2w3LUPi+vxpwo
AO7lBER4MXQTuAO1t/cxZmXzPhu4kLs8fuV8W7Z6FuDWXrBXBVZj3cNrkjj+uE9F3kw1YhscSGyE
2XXNa+MyMrn9eybugdgwT8WvEjI3/PS2WpCr1Xynk6UCs543QiG2FqXnoBsVaspGbZHa6+ETET2E
zUlX51tImHrEgcYgE1Oamqux62bczwCWL4GLMNnXbVrBvrIMrr36aO7YOeenSkc558xBiVSaO97Q
bwipStsWtHPoFPiIEriShjr8z9q//0/C+UzCIRH3/wbhOL/rrHv/3Xzh4PBv/B8HHQ1szeItQfaa
15ex4BD+y0HH0P7DIptpLYWgGoH55W/9FwZHqP9B/Qx1+uhYkL0T3/m/GBz+Fvlijfy7RaUghcfq
v1BwjKOko07adskKUxNIxb5BEefX5F8FA8fAi7Rej0qCJ3iyKclrDhRZaWxuKpox/UAlt9cn02Vg
Jdusbzf8KIK4PWhv5SI2k00hwd6dHvo5cZWmcuGHuaDqmP7N1qfuGnPaXRlQvSzetfaFLDEo025L
qe9jmdT3XZdjw44RXRhvFSQJ+UBGqViP5ey14HFxvXGCuN2EbfgYoH8cDaBoBW8EFia4U0cyxIZL
+3lyFgt7WxtD5lgGBtik7xyW8JIVju9Q3+Jt3R/mEH+8CDs+rBkNSPKAglvMVjmKHQVjgU+z4Po/
86f/I++y64IKsOZ//c+jZPW3gT2q/CCn3BuZ39Trtip2i9H1YFxrXbzqK339c0tHKf5vLR0l38uq
TMKx5BPijCapz71yQoOmfe/KInAzMAQyucijRzuaIyaJB1SK9doKLiIZJqZ1Oyf4pfocE0Aw7wK1
cCGAOlaVXJbhXhTZOlGN/03deSzHra1n+148xynkUGV70OjI2FQ3qTBBSRSFnBfi1f8PuLf/rUbT
3ZZnPvtMVJS4gIUVvvCGZRQ9Atd2q6lRV2BjP0lwSsbSbD83tJVl5aVn4QSIgdboJCMbt4hE7k6/
S5TDHVfUwhTYZ2tP0oCgJT2iiAOO03U1FPmqpvaIMwHNIg49KYYqEy+0DF8G4wb8mXt5gt+1M37r
kDPDTABgS/YI4DJVnSboNxQKQCwLVmtbranX8cThpn+NfNl1ms+Y3m5j4mB02nSLmwlluYxJSVRv
7fF4l5/jw+/w22PMGvUpehwm7rXVOqIZgbXWgpoSAQgxpqFeWVMz5MPZG8/gu3mhtw5y9hwL1E8A
Ey48zLdb+dobvWPVzmfWBPn/Lr8xxzw4QVVA1GFma/UYFMYukj38Uak2p8VGCj5Xzp05pWH6DYWd
T6P0kE8mw+NnlUbJSN0/K2QEMwjRfkzdlcuzPYPY/j0F/zzaDPyhwzdo66ip1lCAyHOsJRUUcART
fd5fUf/atCYo1Nb/dHnYjz/yP8PODmRHooZdtHzk0kyQm0bgSUWguWjXiXcNe3p+cEzL+p+hZkcU
CpXUbRqGGnrCX2T0/fTb5Ze5NsLs5AgatMCdihG64VtlHevmytH08WShMWLwFhoqFKcbExgvIZnF
Idsoj2J4bSxWh28sHO/18nt8uB2gBqIJgXyArs62Q2gJB41oxikTstR2Q7Yuj4fLY/xFxzjbDLaN
59uE7daU2f6uDR+WYMqKw22BEw4IH+6rQWjv1FHG2Jwis+0tqCMu6HquQ/MWfxsiPjJNS3vpyR0J
/n6pRvgYds3CropoAs48t3RPcYSoamqY/FWbEmXstVspMe7S/jmKoRok2ZoSMjiC4FFK0Bho4hU8
4w1WOL7o1jJFwgaHWmG9yuVP7KXd2CpupEK+UcgFqeXYFJsNsjAdd82Rpv7PWn/Go3WsdsIgTdLj
JbYDuxZt9sxid2PoLUmwpcJs7Y8IhSJ1uhiLnddjlosCj0d+VI3Ywys3uDVv6dZvBc7nBRlEnTyo
2Zt8Eyr5j7Cyfhl6+2Ia44GU95OwNkJ96ML+qUmsX1HjUDumfYflgxfJB2A1lIuCW8HE1QFpel6h
zYBsZ+PQ3ZfJAK2l2e3xglhI3bcqNmh3aRujMzZkgAjDxm7sP6A3umKJ7FMRPyAVfxeXPxtCiHFr
PYnyNUY3iLtxeoUuM9aeMqLDDV7ne2a++uO3Rv9cxQ6X03cDPSavp2oxNEu9d5YxYuBjUS2B6a2E
g1AshLiuju7H3r5t+olf+9yV5Zoy643p0GDG1bkpwaJF99GAaYrI76blIoU/yzBd93K0sfTgE59n
ieQnbqDeYrIO8HPjbgjUn3bTr7HQOgDJoQAvWxTElfgOkvN9jmgRZjvdg9Z2KJd328aqN3158AKk
+4fbVMWHvAxXjdq5qmzepoAFdInyjbmVU2PRTdcDCXIEQAc7WRcoMXYEFR19ibXxQ0qj5RBwjktu
WP7s+UthijJ1NiztH8KRVvhdr/CG2pVC31n+LUw+6ibBLoq+a1pEcCavmfOMpLUV97r8V0SAlUwk
NVtYD25FyqiG/iIttFVKEUq0DjCvRzRyl8QhzlAva8I+0fyYapLUeR31IW/WnbyXwaSPpeRGdfCJ
FsgaPY9lX6RLGvpfKDVx+6HFTidqjNNlDhgGsZC1CsnBaxzOY/XeCdplmahrI08eKkv/HsvRt1Af
HzMzf8jH7lPd2Xcpoaysk5j6N/AmKOsGG9G8NrqzQM34RZOSpWc9tyWxS1C4fv5DDG8dXkoyEDcd
r1dElAiEBnT564M6ZqtAHt2E7nGwb0KMzaOfiqcvNMF9qCgw/FGFFS6B00bvTOah2CiUlui9PPTw
iZQ4Rx7ZNVEmiehLJsF4V2D9TCP/Ni1phajFfe9n3wp+W6OqKzt/zAEpA+6LFJRZfPGYx/gQY6aC
I+wCXv+aZiwU7ZfEIHco0y12syxIYx0X38AH7hF/WgUmFlcdAFq/cIWI7m37gCz/ypMNV0Kktu09
GhrqqpbQAiaYBIpt+slTlRq7DkPpcJi0Y/tVWGVr5JGR9fVeNL3aYjS7REhvPcJLzAKK0+EKV447
Z7Bgi3uEaPLCKNICHAfLMq13Di7X0pBux4m1Tot3esPYFgez7jet+q3t/FWUHQxwgnwczFzqPNvT
zN0FWfrNrqSnEOP7vvaAHVPP8tFske4ktHNRW8ab6VukxktwIwuD41oMFRWXzmWPiSJfKwykFMVa
T7ud7iXrqta3mtfs+tBhC7drvXHAkPmLOHdWtrwn0FxqJYg5E3cpiapvip26tAQCdAesYAX3buPF
1m1Q+Z8dDigpFnep+kvuwVzK+8Ch8tkGlJ8RxvWBMPpPlto+aOU3Q/U/VU2/a9v7AidpMJorWsIL
3HXX1eRcne2ySXksiTcax12HnznYsJfKyxCZD24rs31UrPR+jONtYwD9RNlaxd8orBHPaa9g2N+J
YSeXIEntRHTF/A5tFDR0Tq90XEPo81HEWhthfhPRjTOR2DKoWCMAT7cyWacZKaEKt3fAJKOBOy87
K90ObuNWvkdhh0IUbqzBC4rWVx7tLCCcPdnserYQgUkIyCoaRCC3Ku9RxiBCjfDJrl9o1a+dOl0L
8YfcCOoCp/MxCz00mmrVAKx0jTWf6+gvook2OlCoy8GHM8V6Z9MO/piDGTAgfIXTaQ+sGqoELfO1
iRIBRg5bQyLabsS+kXFNkqwlNaSV0nWPUwAQYeY3YFMBIu+WwuIXn0+RaFQgS0TgY9dqblW69Abl
uSlHDzr8MFhXeqM/66VG0khb0xiWGr+1lH8agcGuMXed+SI+ifAI+3LRA7uNawyolFW71UgJW1DE
XuUa8D3lPF4p+pfCW2k60clkFFrotBGBHQbGBsjMQ6WJPR6Ka1t7C2N/H0j1ftpzptK+0M/8AuZt
CQFkn9BwQ2vt3muzteN3L4GprPBYe6oL9VuXDq4VHEwfKA8d4HU6jIdakgFINNts8F6GzvySUAQc
SU1ktdpI1DLpzC0KK/oFbgxIMIRzFJ1EHi/rlECDi0SL2NDBNSbxVAq69OXmdCCOQK8a5GRalg8y
Z2JQHXRpPZVx7NG+a5nj8aW5aeqc5tXBc65Exmf1IygnfxWj4ORCM5gi599S47q0e4OWb7UG7VSH
zbrYBQ8hlWABPuJ9if5RqfGYp/z/36d/85oXQxX6gXg3j/7nT/fhK4I4+S9x8W9t3vKH7/Sg5n/p
5DfX//n+Y/8tX34X30/+sKL/I4an5q0aPoFDTv56ir//5v/0h3/XGI9D8fYf//aKkiU7GZHZMM9+
LyZSdPltL09P8ve/m17gP/7t5XvWfBfN2b/4q/4IXOZfKiULKoyw4xA843f9VX6EvvYvpCuofZM7
TeVH1tV/+Xcr2r9kKD5QHxyF2sG7dvffKtySyi80JjlT/gV0QryU/6T+ONOoRYESLrKpw+qAUgcX
y5ydO8gHWqB27OrQGr352capzi0lWd9IgEC3uCThCxpq2l1dx+ourJrotspi9buFt6jbh3lOKlGX
wDOt8dHHhQYPaW18lDFK3tS2nq/GaBQ/fpvdq3W9vx6YLFCR8cmG66LPWBr+KIcFx1B98AYctpJ+
xMY0J9qmD+6slQS67+Xx3gmn/5zMfw/I1MB3gZYO9fV0h0W1AT80kesDED35RS+dRwAKw6IHa79q
evtznOj5jciSCPpQ2Cxp1/WYRGISEgn6HgVqNrHwcb1KOup1ltPcEe3Uq6mJ4MoDYMTcATKkD7q1
iXTD2WmBOly5OKcr6vQNIJujN6M4Kg7jkExO32BUGlOPh1QcgIyTPqdNtwA9ELqOVierIbEOclTV
Owiqh8tTN/P0naYOKXmq5EhMQCGDrnw6sNRHLUikXhxyb2hukOMNN9ijhbdpI5obzC6qRYfI9y4H
p7gtBklapiPhkW1XfxsG/Ldu5x89CeOj4DGRfQlsZh8xUVSt8JKyORiZUW+jJNfu7GBs70JgydvB
0Ot9Y5fKWtRytbOMSKz1Oqb3ml/1I5/FV+9zgsuXbMCoMzQ6C7OyFnoruIFlxXiIh7zBv4G2KDJW
3TNAK1LHIemPVV9jodXLtqsMgB3YTfEqDY3JXrT0do3c2k9d3CWfVV1X78H/tYAXk+RB9h1tc+UD
ntZ3poeduMSsGgSFNOPsA2qppSTUB9WDXXbhvRWUxWtAZ9Y1MqBgAdwSVwNavGm8ITtEhVndgJ5n
iQ1jpqyJE/o19hPjmh+Hm4zCy6NEJ9K9/IynpaH3R0TFhu+qowFHI2VWr5Mav9RxVtUO9IfpRRRA
nUYVTT0w1NfkFWdicH+NxT7iROashA8720iJEwWO3OvqAc4U0gZAAjIM+PKgC5ciTUKVhFhKj8Dw
KAwpFJM+oaLZW2CNhihZOUU1waiVUK1XEDYoBFh+aZi3Eon351YrtZ+XJ+Y0XJ4ednrCqTI3KeOY
2mzJ1+CSJrds7ZCkY7ipWm9E8ZiEVBY4tiIBpN6i7TLsQsnOlqnuKVe+i3V26iCdNxHd6WpNTFVz
Fjg3egKMF1Wlg6a0xtdkMHvvpk39Ghli/FEOAsNnbQE2DdAI106MveUErVpaUUJPAdCC8S11kiFb
ikJxdopXkB32Uu89a3pivToyZRHsn4zbOFWAeJsxmRcW1nafubYcWK9hBThx0YDj8FeYFzX3DK9h
8+d0Ub2rfBNylNOUdLK6CXS+SPuWMpBo1HF0ST6Bh6peD03LKY1isngsCZmTJv5Z5orz01J9UFje
kPoxqJe4PlpGMMGMHGV8i1FfQMcfvcNyWeiDDQxFp3S4GaIOWJ+BUQqJiigcdSU6auw+CA3h2u2I
hlyCg+8k0AgpZaW0yQjUsKwwUh4aBUtmHxzXrWx1wE1kD/beIpWByd6DWIsrl1oRUou4J6dYVtfF
MTIroO1O48dLXcGVBS6cqnqbFoBVj7g18KJdYXTRDvRSla9LNQ0eCxBsUITUzqAJWHfJNfUIZTrs
T26h9w4Ohx4CIdOhMjv4/Aw5zyhqrIOZkspIEEgWaWOG6xY4zrfcUNO9XPHOY24YBxgOwc8+gNB6
eU+cnWcQVyeeLAxjcnV7vieUPA/SIBcWOLASssiIUVkmWROcN8u3qUW/9fJ4Z4fTRJSFYIyCFA0W
e65QaBURGmJqYB8kKey2SYANlpEjV2k7o38lg/zg1dBihWioQSSdtFhO71rOWIC73egcwMBY6FYb
/jqWcFTua9VfpyqCs3/8alxjBI7ERZPcxPQ8vyUeWdE3vtfbziGGHuCOJdXLSI7fMjlR//yjEe1q
FpIrHLrcmacjQU9VdA/P0ENXKPlO7oBQ+YXkbVsuhGVXef2VpsZHK5W+P/IE0J1kGhuzQkMKBMUK
nUw6QGzMt3Fdaas2TOKDYrNLM5MbLQR4A+0qG1clJrBbJ46u6fe8S7jMtss7CRlGMLRuSjKnb40P
cFtXoJIOQyhx9EFolanFlaVcLfHPwKnbgDrFUebp+Nl5WuJ0QLwd08fVD0zQ5C2HtS9OW8aVJX0e
SjlUItC0QpICYQqoRqcPpmkpRDdwzwcjxG+yd7xd4TnZTilNBes+qmPgyKGVaF67lCUrJzofOhDB
gXllAZ4H5sRzDgZCLHuSIZQ5Tx+E068089COj4lIpVcPaP8XI3f0xzLQxM+GyUDWexAhMLAo6b+r
OcecKzehryxxipCULw7Kjy+BSARQMsN/iaSwRMrZkjzlPq4L+VlTecFlGFgWxoCy7FkLeYC84MKV
03wg1wVaKpf31PkeZo0jfYAYgU7SOFdbaKpiQrY13kGCVwL5OtcWzWgqtEyyhlp4dW0PfzQe88Y6
l02Hjtcsnmm0xJTT0fQOjlptk7z2IAjFn8YwfayE3VxZOB98L/wf3+UWjEkDS5utaFXpajVAEu2Q
2UAEc2rmj/iY4gjqmQWUmMGnhl1LC8pgVNcrRMK1nrxAa9TXmpP53hd45IaD124SOBNbQOo2ct5O
jSEctuv1IgCev7MqPMcSQLgwvMPyizayUf78G7HcWPdIQlqEnKerLiV0kBsp9AnzAC2GpvcN/v7P
ulV/JLq8ujzW+fXBjKFui44nWZsha6djRVqGZXNtSAet84ULPf5bgIMDAGnt6+WBPtjUjGRwQSH6
ymD2bFN3DZyGwXD8Yx6U4ls55NgXGEPnL3K97yQX0l4kuVnk1SGJdtuOtK3gcHdK6uDdpUiiuCaL
cB4t8EAECVOgQBI5+ZD9fr3omQAnXWT+MTEra2tJOU6Rw2i4XWVFWzmqxQoBgOSu0bOCoqFnP5KW
FFfUlXXGOD2C0dxB7peQn9iFbO30GTp8K+06CYKj4yfdrkisDtNnqAaX5/6DUSjboa9ClYj8Za5h
ltVVbcZlHx7HGBBjQAC2DJv4f7FsURg1SOTI5Dg0Z0sprXKkktQwOop6hLQl1QeD3o7IS6Sjm+Ht
8ivNYCXkHtxZKlcoVS+Ud9S5HNyQmao0dcCP3Ngo0MmZfweF1sxgzw/wX6pAGA86Tsu0mxMvjZ5G
VZXoHBTKsO/KrpJXoyOG50QtnH1rS/kPNSv0nem5pVVu0H6t0RhQMyl0DWFV28vPflpQfX90A9E8
Fp0D28rWZmEqRWrJgRIRHWu5huZC/by06uc80W9lI3lVoUVdOfTPNzklEpANrDOdUu78GjOiIB6D
WouOnY2KStlL/toDH78qUOa8cnZ9NBQ1R23KXtUprT9d0ElG+V1rlPjYFciEBL1tQnQA1jooyTXt
3I+GAtA4+QiiT87JcjpUpUYISdZczsS/0XIsc39jVrG0C1SlvTKB1vRJTvcphW8uTT4W57E2d7rB
/Ra0Ov5Ex1gvmyfbrNQv/mhbP8xMVr42yqD91NpGuo+yAJ69kcbWl6CSJiWOOFZgQTeh9NzmTDv6
claw6Co/f43jUY9dH65E79JTqNRlMxglcSCY5jsP4OS4ZElq46qrw3qfxUaus49w3UUiXlRfTakw
f1SVZw6LDqED6HSVGP2bSLHp0+M5QhtHlNYuwt81uYM73t/h7ptgD+6bHZndUGHjaaH+giNhFHRu
Oo4q5AOnVwdMSwG1ulye9lPV9TSjW9XLxLqCAkuLxyzKr1KqFxYC5bDe5aLX6gXWs1WCc6eatwvR
R90vpfM1rq2yQVqViikkEcesaeYVCahp2PsQbAqaNIoJXcEd/RZlErx6pXIZRk59p5VCAlwh+v4B
GsazkKDNrRJrGG4TUchXEEzadDDNPi5ykgq1V1shbpjLSiO0ppexUhVHaBQBXhys1c7NoxYCX4+j
DBKaQDHAxw34iy0qOFA/PLOiTVwmVfWEeH/HiaGV1mdEPhsB51vIa9WeGset19c7/Li1XTb4xUvi
t4Yr4876EFdBXrhmo4mHtuyaBNFbrX2Cm+281uA2alcFqo5Agm7Fb6WBAOMCkw2074CvKz0uHyL6
AvOD7vHlgwl7zbOZIJ1kLiaoHr3Zacv9lnFFDtqIupZVRx3C3auR4WEG6R+BuIXSFtia5GlIe24M
Gig5aLcX8gbEuRD0vTrVcXUlzddpajsC+AJyGGDZc+9VsmJ0tvKqRNg41OSvoocMB81Mz+55pQkC
AZY+X6D6Ax40lmJq2CLx6RAihZI9CD4AmjWhae4uv+v5q6IMB+/IQsPUhsY/Sy4L4KYWGI/iKPeq
tFaczLsJlPZVQA1fBfZg3Vq4Plw5Rs5PLErjiHmqhKaMPk+4EL6shNPW+RE+P4LIReWt1VS3VnLV
DYfLr3d+5ZPVTVVEDTl/xps1XapWkZH8iMoj4J9gUi1tVg7ckCsLZgqRTncOo0zlSlqEYNjnBRcK
yIYwgrI89nocLGvZfpxsfla+1wKTEsOnrCTJMNq4X11+uw9SV/pSGvmzDrIbs5/Z2T8oiEugTVcf
a8KO77I1yvdWLgf3g4XGQz5CSS1ikaxMDr9lbMb2A7VS5y0KAmsbVuk1+e4PH4ctA3Zo6qWd3eii
FUSPiSmOfaH0G9Slj2pVAV83mu7HUASscdkenuxcAY1hWNqmH4f2KfWQnlOLMLsS2H7w6Q0aSSpN
PSg9KG2ebmIz0qtM7+X62JWt6qZlFywhgjtX1vIHZ4VBJOlQfbUnl915rlUiWdFA9emOYRgp97Lf
Dq8izgma4TYLaK746yy48sqVnOv1TcqzDisAnkEIrbiBsZLICReRKcc59VSpqexd6fuArAMvHF+b
pK5R08JYGqISGtDmchzU+has2ZAubfjX6lJFyQBgU1oZrwAKFVcVUuq4I5Zq1wT2zhoqFCEmJUlq
ElS80fKeLpDfjkXorK3uh0N/dOiwbdS25tZEdqbclcG4FtRxNplW13d8kecxa6PnFKzNJldlYxHQ
FVunfjRQsoAk0HtZu86DWrnpfA+12U7uryQUMyA7HQ6elUIWzjhQW3FpmAVgqKWboSgMrD1la3hJ
SmiTQ9IAAQrjxFlVdSQtY1vejlECl4O18kmCur6rkbG4KS3feYRLJ75GRiPWl7fs/OybnmvaG2xZ
FcdoeZZtFW0T1IaZDUcodf4CnGF726gt0NJmCP4XQ7EeJ+Dzexw6+1y+1GlmJtTh2ISl4xZoirmd
5qWbRoNUePmt5rfI9Fb0PVBBYMeZrOHTlSELWcLs2RyANISB21pBfcT81Xb9qMRiJInte8UkqLk8
6LSBfz91p0FtFHCpCMErwhnxdFDFKZvQtFoGLQHk+moP+VTvpVWL9u5SLoNrJeaz440BWfXwkThU
ZHSp1dMBEYdORN0I+ZjWzrDWCE5618AX8a5oK32pxl65kadmwtgb1ENa5RmBn+a50FLnvsv86soS
/2DO+bRU+CkrMe0TduJkN8LTY2/p8pFyZey2YdN/yqk5LLouVdZlpU7WiMARL8/5R2cACAs+NYAA
/jffV3ala7Fa2DD9PEm6HR0jW8R6WAKa8sWmRlZ3pVVSfiwq1CzkEcoM0vXGklpScdt04l6i3XEL
jEZ+agpJ7GCXj3dE+vmyNCXjytH8wVajMUYXAryFQb1ldvePMX0QWM7jERZl+hLljTpFV866Quro
ylabBwCsDKIMYmeNpQGSZLYycqXnANYT5ahbzbijSzHsUHgALZtUGspprUyOkfer3kMS5PIHmb7y
6SZguyFQPukK0/qbvyRQEpnaszMekcWSb0SlDnsvkr5fHuT89eDbcG7BwoeLZ76X8X87+Ic+SUlx
E/mYFcCDW/74Gao66h56jh5LXfQ3VZm2D6kvrllBvZtYzd7vPVefokXNwNr5dJUPrV96KRJyx2LU
h6WwJf1TanhmRj2yAcmZ6mEMT24c5e8ZfAh/IfKm74ABW0rjenJqrehhYpda2C2YtbEPime1Dowt
SLcayQ1/5DfpkfOgWTnCd2M2jL+QZkxbt8Cc8GCbYXPocumrYYzJ3q5ALqxZBr7iTgLIv/TRyG8d
sCTjDRx6v197dRx+wwg53FUh2AYUzhLtRQxG0KOgUPSPiWPlWBkCWbnmf/FeLDmZJwguk7GSSsGB
NpE+K6bYSTt14sz4Oarl8jbOVLlZRkbe31kD/PtV4CSl+ijRtUgXmaWnT6mVRbKbe2kyaTnUQ+P2
Y4owKbBFX1p4QsqE2+rld7jy0dS0Ve3FOCYhwhVZli2jDKEvYNxdmt9KQgCbGHo/QlMyLSEfYvHm
Q9ETxs3geD6SMoYEOJh6T72lk2K3D3pWRl8vL9H30/50AmiPaVSKNYvy2xlBJpfSLkdGpny2tCC4
LYoUi1jE7EJQzGaGD7WX5+EiDZrygbQGrHGXiG5RNqiJunopIUqXK7oSIFgVaBDsxqTd+ogDrNBw
dGC9G2z6pU6j494ubVrNlhPnBYTPLviBnAeBnl3F0RrdLXq6XmZVj3GHj8YStQNdrCdjvSvJ+nR2
zd6WIiZRNmOScMyFvelfFG3s2/lz25bV2ud20RZ8ueDGCx19wyrJV6lh11vZD8CgjmlcXjl3zurY
BupIoMt4cdi5SGTPbl8dSZ0aWa322THibhvnabnKLRFvhSwMYNxGs0M8tt7ktspljKOt2+Vm9BRY
6bC5/OVnsFDOdgefpfcGFRCMCX51ekS0ch9qWZb3z0Paia+W0tkg5gQMX1Qf7Shx/cKgf9Srhfpl
lCfxO9+K/ccM9iNUsyERT6nWWq4cD8lfH+mPcJz/M5DmY/GWHUT19ibuvxf/B5CaU5bz3xPFD9+T
PD2Fdk7/4B+cJvgwmKQE5vQcuLX/hmkaxr9IoNnChOzUBSaK23/BNI1/YcYnc8BNJ5tC3/3/k8Ql
BQI5dFB+BKLbnC78P0JpTvfJ7xsLSjfuf+RyUxUMBursHCVs6b3BSsN92ujqDc3JdG2iAgfF1/SX
Ru21N0rtcbSK2qMSNxqrWIQ99UwaiKnZNBv6Ds61Lvk80pueiShvivaIeM9STCv1e6FjQ79HU9D6
4umcVIvU6JOjlifeWzckuLcitHZvEP1SZzAs/wnf2kCmbNchrEeDR9sUaLQcoyHJKmQuwtJfDNQ7
cxTLsu71t2+9/2uufqeDn3Ufp8elxk4iQOHbQFPvdD9qaNCZsTqE+0QWDnDRtiuOVZuXtRsmlrS3
h6CwodEXzi5DmONTPwDUcDXf/GHErfqAVpX63BZ2fzRg5BoLvl71lkCe3ki96T0NaCn+Ur02fDX0
YHweUHw6oDn8SQ5a6eXyi8xDq7/eA0AXwR23ytwuTgnQ+EO3JNybKgAe29cR78X/50roOI9SGYVF
C8wG/Tn6N/MwHt18OyxFz4JDvHDZ6gpt774sb6voquE6G2i+th1K98QHRPDYIk4//y2Ma+PQKajZ
h3spbH4lLX7LAmZXLSEOVjnG8+XZ++i9QKRR+rJkCiPzVdCVdMiaQA/3QWFpd3IixCrLIhLBtL6W
7H/woai/wNgHok2/bQ5U5o4MqdtX0Z6+Q7juJsXtcSivpX8fjsLJQCWJQINM6nT2hpQCNNF2tE/8
NFrzN6pVbyNQeHnazkehxjIdQBP8hrbs7DJTFQSq+1GJ9kT7yAqiHLT27EhdXh7lDHgzQXOBZ2Gh
QfYM0XeWsIheD8MsiFkKCOcsM2BpW4kzbQLDLiw/ZQJLVV1Yg40UeJ8PC4305YorxDypmB6BjjPo
sMmHE6rx6XxGRhZZZouScxeov9CHqzbo7KB/EfgYXo8hUj0t4mgC7cErO+6DKabubNHmZ4oxip5+
/ts2QMfJw83VjvZV1vhLZMobSGllceVDnm82PDPRkQAMDl3Emvuh2ALE9tQG3sulg6hPa3xXh+yz
lGTL0u+vlDo/mkouTNQJpuY5XcfTN2ojG0iGXkR7gVTSqmqFsRoz+KilXQRgO5zybtSJe5LUvFoT
PL+biACBnXOaAFHiS86GDhobicOa7Kj/FtftPXqLqw6Cqh3JOxRXjlGSuaqPx1TmLR1LXqXjIRhw
91RgGw1IqceoDTQ/L6/u8w9sgjwEZgMfZMKiz3aq2ZaBauRjsHcwK3px0Mr+hFRetbk8ylkETGHB
4lawaJpNn1qerSNPE4TZTRBNNxqQUM2J3a4zxbZzkO6qpxq71UvRV7Nq8hUWjM4W2a16Xej5Ncvi
889PUQrUuMVyY1Mbswu3U/TKptUQ7QPI7dui0ARRidyvklQOSIIzHYbhGKJuUwXu5Tk4X+SMTOmB
t5+8F+fZORrfyFf0LLw+cAaUtWHlojTarpzUMR5R3pavzPk87ZlqOch9ECFO045l/elqAxPQpYbP
m4bIKh9HBD1xmeilQizSTjOkBTXXDMG1oUx3UhIiL+n513o9H312YlEQJHhFKfpZX6EYQm3QRRrt
LeDSt5qAW2cSsyyKplY5s+JsBx0cBkhv0a5EWBfMcTi4BjJsV+LCs5yfexXaEle5Zkzn59y0pQHE
IVrYJvswFFwW9FLRb82RG2tWaJKiTBxJadK4iLv5t8ix0QZq7XJRVmhnuzkCvLVbplK7h62LQiel
gLheZA0mE4vcx3Fma9c9jV7U0kMEOIVn31UiU7/miCcs/cF3bKoCmfhitXr/KY0aG7lEtRre5H4M
f5W2A/ShqQfsBfyi+lXgrGD+8QFLTDztQf5js8/RPKEjfD0N4nqfS/R36oRQs1aQcwqMEb2YMtQO
l9f6eUDD1U81HfN3bLrVeZNPs1obD4AehmVVFluclg2CWDSeolz+M50jMCMETBOHCJcwynp839Nl
rjRFOQhZqfchV/GNFGseYH35Gqzz/JicYhlILQpjEOHOzq9ywM6+f6eMyhprpS8+A9Vo//iyZRA4
zjQhyDmIpU9fBaX0wMSCRewbhFHXyeirMAPGcHn523zwKtSjHRoP03ULo+90lEEqC5R7BWRYX02A
9Hs/4kC7dqN/NAgRi0KMDh+OM/90EHvAGLUuwmafqE29wi3mrR2a6sqqPr9PIQLhRkzGNx1x5gy6
KbjdHWENzT5C9nDnGwO6iY6c7Eg//dU4aqmL+8m1C+SjN5uS64mFxPUx5eS/R0SmVeJtOmgMKiNM
FRttg+heEl15tQ82EDE/ZWR2kEGlfLaq0wwAlNNX1T4OW6hYJS04iQmYwCXZlfVwVhNiB4Hi1OnV
EKtrLL/TN9LSmoIvitb7KB9Q4pATa4URjbIuGsu791Th3Kl60LtSRFMsD1WMn/0S/k6ZRyuztfpn
tRPazR+vURrFFBGJSgCgzT3Ozan/nwaZ2Gfj6Gws33rzJFtbXR7knWF4Wr+A/Ep7ceILkFS+E6t+
C25FofuJXBliH+eR/yINVYx0hq8jNhdX3SbIUdLFVgj3cL1FEhj3pG5IXURcDURYoUtGiJbVol4P
dvYZF2W0TUonT7MrT/nBSuD2BmBDy1ynOzPbSSFV4q7IimYvnMmbakQN1VcdnEHt+mrDalpV8wn5
fazZSrCsQk0pHzR7BSesNVBM/1EPJFjcOIvsoJgF67xVjLvCcKRHS8aTKqU84SaxF20jxe9dawys
K6//LjU4eyZgm1PhlnrOdNifrs5MDIE3KEa3L3KpuIvSukTQvbAQQ/ba7tVUQgP62pjVCCyXkm2u
HT2r9lSACtmtWwHQaABeWC8HOygw7bICKMKBD/EIDeBGWC5614hslGZTrwPMZLqFkSWoHlEhKfZm
jnGQe3nRnSHHeAWHGNCk/UAnkvc6fR87G3vsUJ1mH5ZavYqDilL4oClIHKJQaqUYm6Vm9BZZFJ+8
um5vPHGDg4yYXKgiUMerIUv89Qi1alkVNjCqQaVslCQq7WS1/dllqFBgS4g2Wc2bhobxC8FwfW/r
rb/Ow0i9y/BC3XVR52xsvJCWXVBDslVRosZzCCtKdLmu3GrnC5jjEgQp0FtamiBMTl+4kK2G9Fnu
9rJUS0B8nOqzaVY5EoHanxkOTrEA3unMKa03UiwCgtOhyr5pdXO0ur1UDdomqJO3Mv5/nJ3XjtzI
koafiAC9uSXLdbe6xRrZnhtClt77fPr92GeBo2LVFqG9GGAAaSaLaSIjI34zKKf7K3h9ATCIRW3o
7R84l5eDSAANG0LT5FNjG3elFFketb0tVuf1a4FKFwVQQhOdi6se1QwuRpAnTP6QtL/izn5MLGQt
ulp2hw61jPufdGuJwJMzjAFrlfrw5ScFo26keRlMvjo3IIvFAAAllal+SnW2cZ6v2KrLGnHbUPFc
RtPW7Gs0OJNgNtLZb0Kj8pzQjh9qvNMPKopJu6GQ6kdnTttvSmyqncfymU82EOTCNdqyRRxpzIEK
xkmjORQ+wlw9dlY6/k40W97CadxYZ9CMwGIWSv/SKbyclLFFIhXi/eRrM7Y1cu9Entkgmn1/6m88
kagJ8DbWYHSRyqxrmnWuSlauMB9CJBXY8TbFCkdJAWS5o9ng99xYcnNCVh97L71tlW8YNIThATFx
xAb6cN5iRN7YeNTjbGUpNXH5rguERhhqOJBWwh9FrHwTMCLZ3lbi06hrETbAr31jApbNdRngF/rj
fwdcdRGQDpXqvGbADsXt97NwsmOjq7GXZWb4CM0M7HNfBV8LeYaem2XaYZimv5PTeQscJFnUuHSV
6EEh6nKto9AyW0DVwgeOXB8FMuEo7kvdrtBCfeN7b5w1sqwlb+WFRGNwddZ6gUx6nI/CD0ykcUen
tj2tx5hXH9strcorEA5njbEQaV06Iksd4PKzcJ6jDTQagoKTrR0H1dYwvtTDpzRt7JMUDTrFh2JG
S2Pu4TYgzDZoDU1gQ6o+Bo2yRSm5Lkjwa5aMi7qwwiN0dRFIVWMXc9oLfyY6uC3860/4DiWo0Bft
I+3HFnR4twD+tB9NM0gbKeWtecdhB04LsCtO9eo4K31qdAkyaT6GfV+7EEmtKS8/w3BoNvLpt9x8
vaH/HGk16zh21oU6gicF5JU9I//nKAdFbXFrdZSuey90E3B7BpsCmrfWKv4QNipViCo3j6KzwQpo
FOA+hh3mdyCmDXVAW7LpdhTunfIgFWrzg1YyAohWVivyO04oKGmESZJ3RV1iEVtXUbgFH7uO2mC5
mHgeI5AAqaGsdi2ye1MBNEHzGzutD9gpSsfF9MWPAHggur4wN3aOjDSPq01qeXZoBn6Z01IegO3Z
QXpAkl4coa9ikJPik8FNNkofUmlQPt+PJuugDWwDupIGgAkihwPQ93LHxzH65yIpWz9QJAOdMk0c
R6eNN87w9Sgg6QBI00KxETh6o3788XAYzTzVcLXqfd3s4lOjzcXBtOfh9f63rCMxZTNemKAFFrqS
Btnr8lsKpxqqsW1Gfxq7+V3Ie9atgFl8kuLCepgRFfxwf7y3LsKfGxe6KkkTjVNSbRod9mrAKlM6
jaRJ9rHktUDmkti7tWKBcemxxw29LLEo/Zek2YPH/0Pt8E3SoI4A5g1/QvXHqr1pwwZLxCGKv1h1
3yp4VhYOfjJKq2Q4ti2i2su7LvesLjLfK3mMT0RVm1gx8F/jJ6xJ2BubRd/CU1HC57av0LUbJSmh
PGjIPTZryA17ZgGNZBcrTYv3FxZBOhaQeFK6lZoutreNMdCSxlJ2F42IHbgQxVEGBnVulDtMfqpn
1CWaFA/eqfpxfwrfMPKXU2gjL2GD/iICLC/LyzXre0VOi6LtfSdW4IXwXBYnB0u6F73Ggk+TPhmp
mF+FnpgPdoGrkWz2WbmjXZGUXg646lEuRfWzwMwodlOBcuIuT2JkFZq0lL7Mg6W02ORZ8mO0qL+9
UyxNPMTB0r5Gcqz7HkV2hcmu1TknlpeVyUcnQsDAbD5GGR41XpjZpteLJpXdpO8q7bmHZDwBYcq7
R+RvkLhAS1qmEDmnyEiiwQkWu9cG/XPfh1hrhUCBj3lqhCgIOVlR780ECmwkaiArEV6Rn1FWRJi5
bCiSeJTf8Uppi76v3NHujTMNQGyygMxFj7PR6TXhPhB7qEvIlcTOjA+WDnFOPEkjfuSP6qB3n9S0
QJF0WNAzXtjAj3mykU9/lkIxnMvSFpabhfK/7LAeQ6qoVxqITgEQttmqUeLgtTfaXqqlZX80VLwY
2WphiarhUH6EUlxjfTFCzfFyp4JukIeFgV2RXh3zIp+jUx/TA0CNNGg+qzpPGNTGoxkbC6F9DUwF
OxVic2Mf72+gdWQh20RtD4AUVdMFobiKX+2cx2pfqb0v92a3VwqKjRVNycNfj0LBjL4sOl+wdvTl
V/wRv6osN1TsWsnBdRsAl5ai+pkaWw+/q8YpH8MwJh+06DZCVr0cJii7vA+kfkZTr61OstmJPXSt
yks0MR5na/pmAAZ121lDxbfnpQ3zvd14rC2PsdV5XEhJS+dysWpfE/7QLg3wGw56GqeKsisAcIBo
jdCEgPWZhUZ+qpG5spwtqumbGMPVuHBcSLBA1hNPLz+97AZLk+yahkHbQ5KOJqn9kjMNnTtKjvO7
wO3vt0MSknqIlJkvlamgjk+tyzclSfewzvusFGOBfRC54X5W5qZz7TGMYcphG7PRG1l+y9VvpSFF
3OINCL7i8re2xQBXrdcHfxoGOtrAIR8SFWkgvZvk01Q5HW8va4uJeWOjLwIJb/c17cC1siRefJPd
Z+bg95haeaOc8KqjeOvd3+jrlJMdSBURxwyEBFAuWPc9CgVVlVqWRn+0pfgkDwIJXTsWA5gg0qnX
Dlko28WyOPrd4ahZe0GNKNTGb7gxvZwxGo6AkRbJjNWVkAx91mSzxEt+tMVJwc33GM5qfDaK4cHJ
muBj3lnqx/vffVXTXT6cRJcSP70KwI+rSp5sZmYwhBCXY9lByruDVlu88HD8qNLBn2vZ4+77NmQ6
xI7Or4jqaJEhVbklU3dFLfnP71iE8aiWLNXcy73V1U1HzA157Uzd9GBHqv4EVlJ/zBv8yEpt1rxJ
jTAYq5Rqz7MAAydjhrw3S4j+9BjAQYtRPGA6m7XfJZdZbXqenGy8JTYtxI/LH5Y1BnrhKT/MHvoJ
ceroty1RbamTuDy1KlGxNjrkTIcw/Zah6XAQJTZQXUHqen+lbuwOTgHojmWhiOSrCXLKAGeK5bkd
jmDu5ano32ObKu9kY6q9UCunXSXN1cP9Qd9ADquvXzJKUmUq/8sRufx608iSSqtmHkOggY6BOQQH
swKBOgopeAAeVmAHGn6olazf65Iuu02SMRn0CdBH7+wz7yscx4tCoXWf1u/0xJhdxCe6J4BF0qHp
hfUwpGb3Y3biEelA7GQnJOF36qDoj4Osf8YXM9oTkHkzsPIu97H0pHYByuxiRPK7KHLKnKB0OU40
V7p0Tysx2ynFrD3r8VBskEPWeTZ7lG7Y0kZiRhCCWr1tWt0KkiFThN/OTbu3BxyyUUXLd1GOtXKi
zvrGnbR+iS7j6cCYFbDnNi245ff8cfvWHW35tA/Yemo/+qmJmTPG3vDfoqY83l/oG1GWRJRqsyzT
laK9czmUFGIr18MswSVTMU+jiPTj4GySi26NQj2btrIKsMxcC9DhhKMkpTHIfmuQzKrFYJ0GmXN0
/1uuqhnLvC3SBwsYVpO1t0raH/NWCI2MvY0UP8i4X0HJLPmeRj59HswifQ2nafhiOFHUPWKviHJ7
OCk5hGvDqg9Sqsu1l5UNguL3f9Wtb6cUTG+GHg3tmdVJqgJU/RT093x0GwCQpIvDPbF2Y5Qb+cTS
cySFoS7nECVWYaLEgE+LuZr9FMsz/DWdcN6FMvqLboaD+metTKIvFG8xDwjCsPaTQet5naUxss2j
wF2Y5qEen4w+L76bdtS+aFOGyr9ljgocbB0v8Y2wdj0t/F6HptXyiEUnZfV7k8GhnDYbFDdkdP0C
7DlRPRq6jav1+uRSigeRp8ChdQDSrrJlnvi2MPtS9S2T4AFXL+KdpXXvBPooJ6Tt8H26v9o3B6Qm
vNzkYEjW54krNxRzK1TfDOxoh5l16wJgUvYjr0qUZzNnd3+8KyFcSJnguP874Gp7UR1QirrXVL/Q
ZrD4cbKzNfEY69Y7isXxQRlL+zRIXbBPnDE45NiNHinV4F7Vl/U/VEKKXViM82PZ1t8mAP77mk7F
Q2EK6TAZG4txHdb4qQgTgNWjXAH59TLWFLqBjh75sN9KONRyveLrC1jSw7Qu3Rjq5jL8MdQqrC2q
xmKiQeA7et7taBVQW8p0xTVHiKG4Smylkbd2M6cb5RCQBjKF8ctPC/UZK0E1V30t1sOHMJb5qrkc
N75qOROXl/LbyWYFoKvISIdcjhJUczmNqcrmMmrTq4La8gszhRlFTnLA8NjagyBzvtzfYdcPJNox
nB4ommSpIAEuB0WLZHCQTtP8TmimhzXib7ky7I/0uM13rVzxJncG8S2IJWsjQtxaQzQB8c5aYIfA
GS8H1kx15oQlmj8ZVXwias87Ws/iRc9xy3Jmtf9/jGcTkDi7Sxl6XRnsK8Po1XDSfAmNY3c0JJRj
naby8giuXEkteONVdeM4sF14c0BgftNTuPw+qt2wv/tc+DxySOKSWT3avfYLu8t0Y6Qbu5N+JOhk
AEqMt64TBlgQj7HRCB/vUflYRNYz2NctAN2NzwEAbLNSDEKjarVchTbptmSTJPV9Vp/IyaKdUOnN
BGUTbnzPjZ1BFwacNc8GupJr6rDj5ApKL5JgpWz1fTeV2nOamvkh62flSBUw2zh3N8cDEsrjlwTG
uvq0KChnqrmynyRCP1g82L7UWf+vpFnpi0in/zXH/L9Vn5epWp1zkhi2IFLq7Pv1rTXjrFwZsSn7
ZiWLYzs6zVmLctmrg0A+cFqjQ4jqs1tl9nAwuqZ4bEckiu4f+xvLyW+AuIM8ATq4V8Fa6XpUA2XZ
xy++OsT4MdNtTLSjRoF1Y3pvbE8yN5nHhgb0AeXKy4OAmVhnmqBt/SFWg6eF+0gpr5E34thVh2KR
L6B9x1vQoe1FOnY5TFlj9D0sGcds2dUPDdkgb9IwzjUwaH9s5Sx6krtwfFQtoXuavnAsx046aJWp
HkuzzB8yLf4lVZpyGueqOBQpEhj3p/zWXU69Y+FfLdiEqzTZbhJ7buVc9menh1RpjdE71G6HU9zG
rxNC+0eAYPFjBmFYDYsCMipuW9VECbioEuOLNIMW7xobCMUANrweDeydiqbZdUVKVWkj0bm1P1i1
N4VtYvS6fmAXdTpT4pd9q7Pxsaj6/J/B0pfnebBFHbpxAy09Ssp0C/XligKl4thnZkao+NBeFu20
NHuemgwZHzNpgQI7ysLXkrkh1O7n/RW59ZHcCG987QUnvUojxhh6czIIBWIHXpNRLP5tjdE4ZYmy
Rc2+6vIvu5NrdmkNIDmPyMbl7rSDTqSsvuoLu3opaQIclTDvvnM1FB8yBC9dakQtQsyZ8q8yleon
o83mk2bFG03QGykGcY6nrgxDnOC6+uIpiuNSNIPqh2qDs6bQX4oRubWeSslOJDaQo1D5cH+S38Ln
KtzRVefKQAHM4CpcftMfz7bKGqR0CgzNx6W7WXgWUfZOn6BWoYhuoi5GdHvExRyem12mg4oXXWNY
uENlBSpo5pz6RW38prPYRDuVfsremWXni+lI5neJRFM6RFaIzacdVwCheistfifJOKFOZrdV6mEA
mWMyippysrcteOrYkTrqV6XP55cZzYcjSsiS+awbbfRo1YtvHdu8xgUqz5+CdDRpxoqk7uhPGFW7
i0t0baG7j8MTlKSBTpVoZzhoyH7nu1kJReUailTPHuJvJjb0dM2eFWtWgDAsNGPgz5JN98ro28nL
5mBxYmarHNELKZ5kqSh+KDSwTbcl3XrfqijGuXJdlUdBzbD06s4uv2jSKKu7IhC28PqoGr5U6KLi
+qklPwOjKauHrg+NpdrXOBD+w2qxyXRKJPyDINwCld/a1ICFMIBdKifQSVchV9CDctSk1XyQOe8t
USnv2tgS6NlM/W99lsfHDuLizqLd91rIgTQBgq/aF0WU2en+HrtxxfAQAmHG9a3A7FmdrlFPJUkN
Ro0SaxE+0EKEfWjZ4fGvR1mOMN4RC4MW+c/LjVxYrYpcRKD5WR3bh0A10z0KgN/+chAkfsAt68qb
Nje128tBJlPFWa7rTD/uxnpf66azE3G8dSdfRT5GQZIQVB4CO7BRVp1epNtRewoUy58SE8X6JFRf
lkfOqUYLa3//g67CO30sTv7CSSbtJoO8/KBxTHVkAVPJL60E4eCs+ieV587N0kJ67DK128lONO2w
ZdlCVt0YeAEE8sAg9EJLXWWsRiKEgsqB5Jt0o89WU41eVuf9Phb5T8T4DTdJRbfDFXNrN/6nDHAR
8kC+8wjmrSijfkO8vfzmGuCpkLQ4PdtoBPtLVSc6tKXInvtWisWO/pdEb1hphmfagMnJaI1qX8UC
3HEOyVQPZQoXZi4573X0on/kyM59jkVfvx/kNNU9J2jL8iOFlRgTynQugoOCsn97IP0p93Uh8oDH
I6LF2CCr2G617YROk6mqNcrbAG52hFfrfapYXY8Wv1nWHvaeVo5dYjScGlGFWAuoYvIdhHdjLL6z
+GxKznDOcg6gN5dD4St17rzgeph9S0olI3C3ThtCmQPvn0pm+gUFSfQ04WOMv8xG9LhRdK36S7GC
yUW+t87dbnSeIrwl22eiaKIcW6Wev3QGApCeA84hPLStgUAJGcD0c+oN7WfehPLvEtovr9KkRcxk
AZM6+y6N4TpHRqQ+zEacGjtYpu2vNM8eJCIT4T8MYPFoHZvhJKXp+G5OHP1DZwj8CsI4M0/1KMww
cs3ZEvveScO9lYNPcJE9maNd02n9zyGajMaLxwF730HVhgPetUW7p2YenxQpU0Ocx3uKKXZNy94q
qKQHJQ56cij9i5J1+iXXMVBgbUpHevuq5JHqnu5TKEy+6Hbd4swXROif9EPUfu30tq73DvmWb/ci
OWBeFD7UTpq+Zk2vgf2seu0lMmC8uEiE14E7pUi5bCTsV0nCsnupQtA1Yo2pC1zu3rGlZEpqEJ/l
NkLq05GlvRK35a7Xq27fVviGVjhabCSc19VdOiCI/S5Zkk7sW5MjZQl1R7O307OU0Igzxrr6DGNw
8X2SqpM6j8nRxozmmJb04KNEqCeNZq7AJuPJas34b5+g8KB5slCIoYMLA3yJn3/kLInJ8jppkJ/5
HdFe1QNtl0yj7rYDLNhwDpyNq+W6VU4ujSQRK0+fknL9as4RW3P0JG3LM6KxvatZkjgmKTxztELa
92KwUVhNTZnZz5VjnGfzP8qcqq/3I/XVLboIMuo87VkHrnQsvC4+WralyLaLRD1bCM092XM2PJlq
Pm8s9BLvL2MjAiSUssmEl1fhWnxH7e0mNrtI94WWHiUdW5IgUpVdVkIEjdToxRb1hE+xM+zHOd7C
9F7fewzOdUdJdRGEWZN/CWiqBVZN9w29CZ8t/GXcrMBKM0BT4P5kXt8+JmVIkgVgVG+LejmZyBgN
Qm5SPrOFJxLRDZmLOTkiBQXndygtKrG9Rpw2nb+kii/CHqQdVIQWyjgvjsuBixkBrzFudb9RncYz
Jav9Fk61fnBGZ35MzXHc4VRY7i0hpK1NvGyQ9dIuOhYUod60JFenplVnw87r3PCDfP48p5350erN
BFCpET0iKXpE13t+IOZEO1MvnZdJSR4cMzuioP/97yef4gYPO8KXddXRMyvTzJzeMHw0SPr3huA9
7VZDo57kTHpl8iGgQirJyQBS8en+0Le2N2XNhY5IeQeIzeX0c2cmFRpcBtBATHvsPs7fxdYUPuRz
Nr4vG/spqTLYxgmRNeSVcn/wG2GEcipMGXpxACABD16OrkWF5SQT2eMQl8iDFHF1GsK5fV+Mlv2v
VaY66pKtjgU4tKIzgJ1sP5VG8/7+r7iqp7ED//wRq23gBFY/iCIyaZIMsjc5engIRx7YRofYBDT7
eH9/vLer4XLfIUuGXeCiO0IytsaSTDAJxh5RFL+RcwnIGTqVXzUzyb8ZXBT/GBWQVa+TbWSku6rT
vpJPKO2OrkQD5kSdo85jN4yhF1oSQnz92GJCbYJX/UpCAVwuxiSqc2sQrJWbxG16In01Fs8m04Er
0cXS1xYlbgnmWNqfMkUZWy8F3fpjash57n/pjUuSLJquMWxHhgaoebm+dTmRijW26c8T7fGylaQH
p22clyQP+gN4YVhN8wS8CfCfy4XxBBOpd6suag4tvjJbXcnrhebXkNkvdVokztcoglYtx2Esa9MH
KNeci8L5xQEfT1aU20+jOm01367vJ4ZjZ1PB52rm/XL58TEYwTo2JtNXlFh7Z5T5SM1miB425vg6
csNYB1aN3AZdXUjrl8MYCz6b4GX5SJ0Z3wHD87KfozMOaSidlnjBh1InfdVmqf04ZPP0rE3JU5c4
0k/oYqTUah4a+1AN7HQnq3ngOwHOQIh6pbFXKMO8gV1YztJ666sgOBYKLEFnnTVZGb6TvT2b/miF
AjBkiGk2YEUXJJ16uD8xN+aFwIJyKU1+errrU5aa1WjGlWb56ViKY4iv2HG0ZucpxMLMVYIU3n45
OrtmsLcMR64TUssgHV1yMrjRVwXzItM6kVhReFZmMZ3mQQof+ixsH/oWFfpQTvI9je9iI5ZeB3Jq
yKR/tJaJ5WBkLrdBKAoJAwEjOiMKkT3lQ10/8uKrdnGt6u4kRuEOjQPeVB2dBxD+Ynd/tq/P1jI8
MoRc4VTrUOq6SMZKvUPJsmR43BXNE82knlaL2e96CcwzSKktmunN8Ui+gaYQW+iGXI6XIv8Yzpkd
nZO+bo/WmDUn5KIUL82k6NOIQP3G9F4f5gVtAxEGSU6w9OsmSGoGmgJKIz4PtFkocYBqKAJM2u/P
4jVuglcMtU7IPQs4BQbi5Wf1oJlpRyvxGeO86cOMyGHr1lGe6c/hLGGjGRRZ9RHOJHDeVO0sLoGh
zFQ3AgcIBSgME9vV1WEcEaKMp3MnTO1XHo2hvDPnNn+faGigbfzkG7cZP3kxS6M/Q6ttjQizlZn+
l1ah/4fr066II67PNEePL4uko1xI4a7qbOVUKQ2/1g6qh1SrLYD3mvSBZ7S9D9JEO5l2ap9ipbf2
M84aJ4wK+7PVFvFjp83zHta2j0V26gDd19pHq0X90FTC6lHFWhPBSiy6C96+f/2oIuWnd6jT2QPE
sw6spoNFfIlL1zmnONA1FJ6GONZ5duuxa+KufX/pryMjo4E7BHGA+Aj31OXKN0YkjM4Ok7ORObML
1CrZqUYre6hhbqkq3tjLDAXaF9G55b282mQZJfVcEXZ8DtUy/YKmfO6FadtuTN/NUZg4Z+FzcfiX
+PzHm3RIaylEiTU5a6IOjxA4pF2n69HG9rsRB8gb/zvKEhb/GEVS8kYYCaNEWmN5PRrNx8Bx/rFl
fGhh0vw/whzPQNDhC3qM7uBq6uRpHCx7kJOzhd3th7qvcA6ZZwuXdcl57MdoqzZ3fZUASV9k91GO
oIy7bvlEjYzL1wDxWAXsd4BH2u3KyoyOo0oaaExzsJvj2vz7WE5JzZIBwvORVBQu59TCkrOH65Cc
F6LMKaulyEM3w9xHUfyjxAdjI7TeuLl4+sFBAXKP4cGagxKFhhTp3ZieE0UqXEsrnrpJ+pDX+m91
0M7OlLzDJuNlqou/Ff3gjqa9w5MexW/krtfUxojqiIHXdXwOeuDscWhp+yqfh43ZvJLVXoYholPq
R8gHtNFqi3ZF0AaRTH0KGRM4HJCoui8F3BnZHVPClisyyXiQScZ2dJ6pevYwOUNsihEVilVNQ49u
1OVf/QR7TSCn7VmBaI29PSYI8w+O6F0kHzB+vR+ObpwreB2cWijwi2bnKhxNaWCIQKIkbCE5Tm+/
q4+xmcZHXE9Nb4akuTHejfBHUriQ7ulsaiDBL/ccDMFstoOEclozvMbUwR+SdvgFFWZL4+lGWAJl
vujmgx9iyOXD/wgY9RQ4eTVY+TkMY2jSZaJ7nWpNG4t+49wi60kLEUYcZRtjlZ6Y+azoZa/nZ1R+
aK/JEh5R0NW80nTSfYFo065BpHR/f82uMQUL5AWchMrZBbi/nsR8akg2+7A4j0pje4Ap84OTG/WT
DagAu7ByPOeTDr6+RJktyRzjW6WKYsfL34BBRU13iKXx0NdB8dIgh/2ii83C4Y1lRmafSpNqUa2F
Kng5+2Nv52FozsU5wQf4yZYFdXUZq/dqsruNJbix0KwyhUEaVBQo1ziOrkPAyYKJf1aTesLPU0pd
OWvzw/05v2LPcrqhVUI15UJ4Sxcuv0i2RgWlpbQ8w1/SAYlrxmPQGPlXUQ9vB5r2CX3WdyIJhyOZ
T3moUrV+Rn2UUodh1IdKdDB6pOpXU5XxAcBUsW+CbEJvOo0fzCF7VRMDYrdaiR8hrDovk6Cc3f+G
WzMFLoGO6OLrcgVUxksCBcjBLsmlZYUA3JrIXmBicn+UNxGty7cfybqDoPWCXIJfsTp5IYw/gH1O
dS46PWU7JkN8rPIKaTepz7Vs12tV/D1KYQbvarXTPgsMpSx31PXgG+0I5TxM6vQpUMPqQyFM83tQ
zG17cKwmOeN7HPyAQadijUf23ID/75TKTe0g3zhit6ZqqXwvJec3WcTL1RZOrdVxmVZnTS8zT0E6
LXJFmzuv9+fqmg/DrqIbuOglQ4rk6XE5TuiY1TR1TnzWggAxhfFzOdJCSUc6YC1VfbzPe2Wf1DbB
32g9ZPEf2lF+LoV1uv9DbtzNlJ9phtJZoUYqL/PxR7TUUBZgQYvkbJYVPK+ymh4SQxs8LXHaoyPG
33Nh4UzfNZ+0qcg20B83ZoH0lEc8VipA3RAXuRwda1o5gYFXnBtUvKGMKtNnLRLITUAUOSa4D6Zu
pcmLr2wZPY+oju4rc7CPcFQTz4waY1/oWrmhx3njOid8LTRBOFLAgNaS5NDjQuSFqEda2hR+a9p0
hsILcut1Ngcpd6VaLW1Xnu0QpTo9fkrqRjvpGuQ5tw8VOdjH/K3vmaXwLppwgts5XT39xhENvmpS
BDLNPVmWt7oYbznb5eEDcE4lhKY2HQWUWi6nMgnyKYNMypuw1Zt/NOyGPlGSoHKIx9GiFYWwZLnj
1eEEngVt+oEVqY6oT8eSN8aVPXq1EfTpoS56/XsZyMpzx8cd1GJqOGeTNADKMfsE7l8glZLXEguX
sl6/WKbNauoPkg4jx6qk9hVHUv4MWqA9os06BPtUn5L39hzP9q7S6rHaK9Cg013nJPOzgfc8ZuyR
OcHnCXHTDVqnwAgwqCTzoNVAcvej3cah12PmXu2EXFtU2UAoPUhhH8mPEqaQxzSy1NwlvyjOptLo
YIQb0fy0oQhX/Dqkynj7eV1ivSBiJPxqBJghDGH+KBGFqd1Al5qPfaf2qafK0fhNbixMDUF8aomL
v1/xIwiG8rXLhDnuSaaLU2cjvuKlbWCgVU+LOPN0aQiAD02TJD/GY2r2FF/LqvEU4jvivIEF1qTO
C+PcpUatUtgN558pnKPam52WrmmCapLpphmKk27ftvbvWa9oxG4c9avYthy1BdNGodakbLVK+TRJ
N2J4MeJs1imwIeIB4pB1WcmZq8R2BuFYWOR+vcAMSsImSv6UAG49DGqB5p8Duy99og84VW5bNtov
dZqCj8bQIajO+wVDbVGanA60D3uPZE/9txpE0Hkw58YnaPYy/FaW4J+45z2370NdfY3tLsrdWTQQ
w3WtMXfJrExP6tQJSLhRUzN0pmruDFjvW1yo4nMpZxyceqgrDUdUOfMVBLXoJHVzmu0h7GaBh1EE
VrfpVOXfdXRVVXx47U7djZx4/DGceYSWkdm86qyh0l7lLp0f9Bq3Qjfta3s4OkqpjTgR6RQqpqxT
Gw8IVniw2hnsVqkNjnGw+2pQFndKYE3Ig0CtsaJC3hclrl7QVJ3M02qlcOvQiH4GVVjGgCTDKPMw
6zCjR/h8Erl/okW/ZdGFX1DyTD4oUT/ZT3VjohdYLewEXZNmGUPKyNmPuQCTNmbpDKVNy8VTCke6
2HNB6q/o1wYEyz4MvwV1COd+VCHMNqMVQQaXgJR7eGMEz1Gap+VL2KXq+JgEhjwc7Rms2UE0Zfnh
/h67qsnS7VtAJkSPBdGztraI4iDJ4r5rz2NiZ55RVdajrjbnVg4bdzBQJDWy8Xs7ac5G2XmJbhfR
D44ChDJ61XRbFmHoy+g3J+RgCb5p5yrNNK/skU4uQxXRxUCvj92wyTC78Z0LU53CEZc4j5lVMbZN
CmWy9YDxsuCpz6hP9YFmA/DNn/qmOLK3yn2ran/9oCUL5RvJNKnFOfA/Lj9TNUPFFurQnqOFBb0I
wu8zEwH++4t4lcPT0LAW+CkYJSog6zyuFTnHU86Hs1Jb56mPvmWy7rwb9Ubd2C03BiL1WdRRgEmz
b5Y//yP5CDpEcEK1788lAtg7Hi3wMmlmHNK62UrjbwwFuB2ZZQKgSUFgFftGBaQC+eN0LhAY9ogJ
Yg+d0n6Ct5ZufNV105Nq9Z9jrZ66iVaCUeqn6Tym6Bh1NS3AUCAehvkWMhdchEe8K6zPhsGNXEVJ
41LzL/f31/A61uPCgY4km5QKCAJHl1OL8SeYEduazir6ejuzNZ1H/JG2tLmuEZd8Ku/YJVVmq1BQ
uBzGbJK0NhppOk+qUh6l3ByeGuwN940+zk8AH2yvDsfkHzsDNpQt4sPg0PqdVBv235YX+CFvGtqU
mHh9rH/INCfo4NbdyHtcb9xprI09oA7sCZ1o86Nv7aUFPShzFpfPX80tgi8AdbJmOreGdkyz8N8R
V6HXuq5dOwiOWh/tUi08zlONZW7wBIb6Y8fucytLk56tZpYhDpsbafyNn8QCgGuk80nZY/2ciHst
tkXvTGc0ObMjMpHj+2QE0NiolJL+PjwsilU8hx1wWVR+L9fcqbNh1ql6nBujA4iWJvaHZMT9NtdQ
ibq/i697D5SKTJqe+F7AQQO7cjmWCeRJikJdOY8Adnn2yVYhH3RSrsIdHAdaXzwmleQ5U06miw2t
aX6SJUV6F7cTYrgJU6a6wjJKv+a+HN25D/SnkDQ6WWRTYTJ0Qa7tAfyZ3wWc0PdZzJ3rNdP4exJl
+oPLpp+f8lESD1B9uZGtCRjaswjG4q/LY3wov255FL6Jiy4L/EcoBHY0aOFszmdDKzWYIZXARNTJ
/6GTUG+8um7tFRrJ/0FVUbdcnVlp6AdpTqX57MzDvCvSIfMivL+8cI42BVyvqEXLZ8GdWjqlVMus
1foh+FaqwmQsA5M1r+zqCv6+iax5gWq5JkXPkGEw84REf2I93uHAXG4EhmWEy8wAwA1FbuQFeF8C
Qrqc2MyRjImcez63GQh/BL5kUrMQVVNJ8K8Iwr9mclnQNhX5/1B3HsmRpNeW3gqt5l7PtTB75MBD
IQAEAiIlJm4pXWvtO+hJ74Pr4Mb6+1HVLIQHLLzzcdRGssgkqnD911ece87SO3rulAAAoTncgMFP
cHTP3hyKdZMRtMn0YBDOIAWdQkdl9iVBkY7hQfn1c0l9mOZmetGB+c4J5UozqTrLGuUHh0YeK1TL
91qqNfuhp+v88rF849qnS0u0NeF0EXVqMz+kTet6KpLEeJjAfrz3HEAIkWNzdMqSLi63g653n0sA
J9zMTOAjdSZE2dd+EYNAKmvrw+XPOX/rBACepC/rSzrwJS/16uxkUNZWuSIQwYPzGficDnOuXS7c
sOeLSUMQODIyXCJhM9/JmeqEZamWxkOlB/G27yqGrOrRXmnschN3jbKQhnhjUDYpEUN4YZAEztEN
JOAh2/Ar/UGGucftM1JfVe4sKdq+MSpeS4BpDq+4qLWfno62qCsy5LX5kFVGdh3T9nLV+lqwI3oY
ADbI8q9CsbgOROIa+LtYqDmPtleXyTTqo/lAKUVZpXizm1buSUz7iXPVlONSY/b56afNBywW1RkY
Lvnv0/GlmQ/7gxJYD4oDDMmj/5zOl0ba+yVpNmWq6tWU2dZukoLvl/fky/qc3ju8xi/YQ3hlde7A
U8tm0EAYUjGz6GD1P3UdV9qXkmpjtNJ7prh+LKj3r8PaBl8vJ7TfFJG5pqSrb6BDGO+UwEhWTqR9
rXEOXTinswcb0uKt11i6iz5ltrC9X7BR8+8VcoRcWC8NtbN7so4R8hpazXooEynbmDQGray2jj57
Odxscg9DpOP14Zoga7zN66wgJvbDjdIU0rq2zMIN6LdfxT2oossTeX4OgH8AxxD5Cko6cxyI1zEd
hj/4j54K7H30G3UVQUq59EqcP1Q0m3MhQbeCDRRdTpcLPFlvRFSvHyXykQ9OWUrE30PrQDxTNP2X
fPD0B6skabCaqKbY28iHQGgVhoqSw+9X9bFL+JIfE147eq6C0P6K4FSrXttIIl1lke/sgghFajxE
2rDdoQj9nnxXXU7r0XCah7E00A4zM8JrVzaiSkcJzkg/wCU+3Zhmhg57PAUOfQ9AzsEny/q0sYIo
voocp0s/g3qaILVoyzJ2E8tEM16J849OS9d+VwXxI69z+t3yQ725gnsqe19WugO8pQjVR2+yrC3B
TPpFLvOggpzDG9K1yWB+gC2QJ5dbaPqsajHiXHUzwiqh9VV1PRRt5W16pVT2gFei72GhRDIPWxL7
KzvVqxKeOrO4qdsq+lnikkJjrvrTxzJXzWNUtmkMcXys3aUq7II7y0LhBuLvofPdtmvpRau8Ikh2
SZ91qyRITPZVSXoVnNfQbNSkMG4lH5A26HO9R7kkMmNlYT+cpcXJJeDfsxsAeZE20063Q4PceGkl
TfgYNXDOO2avrrXUaj7VugR5i9Y115UlaZu8pMg1QRq34KKdX1uYf8nWUdeikjnzHMIJ/RndQ/Yn
i7VP6YAErRHE5srqQ5PUq9XeUy6Z3L6Dw/TyaRO/+OQWgEwVHwmgOCEMbMuzcZshijQtqIFHijnV
Ycitbl0FpnIdkQzbGl7kH/D5pYUjfu5OGHjmvN4cPTAJRKunsy0lnEvOk/rYtGl+6xnkUvtUGtYp
Nfd9id92Y+Sxt0U1NaJIMGUbO46zW9pzy4Xn6cVxmY0fXATEsuA6IUmYpz6QYFZ6vkV/nAITRN3Q
2oa0iVSjPw72qNwpUUC218vlQnNN3W8BLXXGZ61G+4Bm0bKDNb/K65uO6Kjfdlmm31VOD31Tlk5y
vy5wlGCWLJDRWHWOl237yK8BAsPP48Ku1/obwKR6tNZz3dnHRDa4pRMU+2tFyQo4yciJZ6uoAlEP
XrqEn9C3Gl6wyzvgzCNgEbgK+QuaYBDlzKIDs4mqvsLPeXTI04I+c9IVTZLTtqj6bIPuR7i+bO9s
q4sM2ksejfIqQArxPa+cNx+ubRQhI+2xNqv4gJiRRtuxZyfvSzl/F1ey+rnMe+Mzqof1QmPC2csi
LAvtA+rUvNDz4lOlSXWtSqP22FeD7iaalKwA3Sy9X29sbqpbpEiEayoy77MJTZ106NWi1B7D0c+v
QydBHNNIo6s0TiyessmH70+N7hQW99kY4092oyNBbRPnXp7os7CP4YJToJ8DDI5GgfZ0opNCb6PQ
b7VH+iXGd3Kf5VdOQZEvaCT/w2VTb83sa1MzrwvfLtV1bs7H1CY5ORRSusJD6jeXrZzd0YCKgNyA
/EXGgUyl+IpXOye0FBmGpdZ8DEZN2cZymO5BvGtocY7ZVVsUyrWvamhqye10GGNFWbgqz9N8AJrI
dYM/AOvPfM5chlDvefZNT38s9MHeRHa6C4MocfWmvAGN+7nL5Lt66va5Xh07K1yyLubw9KYCuYPr
TlBtmJTVZ3Pc9ZYkN1lgPE7TMB3aWNEeYNENDl3cTOsqBCdKm231I9bk9LlKkvdZHgri2ipachzF
kzD7EPxc0STGMpD0nz0ZtdNak1Wl0qNcEUi4itVTyYaUpTlW/OzeTJGDdctsKLSVDbXdz95vrxou
WdpI+3pcTU0RKutycqKvl7fH2cHTRWaSzi6eFRXc2Xx9aiS2UbVS5Qe1Hf3dIBu3tj9qV5aeazl6
Oel4DXVvfW/EYGfKKJXIR8TZl9rXwqXjMD96tD/RS0cSgOwcXuYcIKZYVRiYZJsfskItg3U9SkW8
UQOceCcu42xFkwy1CgP+k+nWKSRA5EVaQtzm607zyeaf9dYDdOwj6LVW0daTZieiANbr4aaaYGRy
Zb02uTZBN0Mnmk3ZrWclveVWeSxdVYlufCtpIrilstBXNIKG9Webt7R16X8peheO8u6r3k76R0cu
wtsyl6ktaAROzirPaPdbpZXInUV+PHywtbEBoxylNygFGpBqRZnq4r0V6roilJGgLimmYdVMSRaR
Z6Hc6ypDGi6pUZ0BoURAhctAiybo1nP2H9lvMqUvyvjJ1+NK3Q8TmBu3CXyYHcPOrlWX+z7+0cVq
8s6T1JrM3RQ3T2rTalf438nXUIl0ENYki0kbRo4frCDgJYuhoLbzc2Efinvg9QHhWxEWAUlAgzt4
pXlokUxGXqcR30pXLkSWsZ00K5TflV2qye1OV4N8Hyh5ulOjKn4aBWEl4IturfQxIugeTSUL3zM/
sGi3UHUBeiI6Snj/Zt4WzLrhWJWS+iQhHgJJ+hXJ6Y1iPgc2KY3a3AoOl9z8kirRnTExc3l3pQ/x
wlfML28+ghYKtFVhx6FX5IWk49XlDb2K0RqeKj8leWuuTBQ3V/I0mrsOz/s6reXSLYqgf+7hhIa5
c8HnOEMq4eCS/3REXxyvMjfo6dPRtI3hWWZqPU3qfZgcauWYU5W1tXYNP+Va6KjpUPJG0aPZOAi3
fRppVNP0YuUbhxSPtLI3eqa4jvoxyqKdnFYLL9vZ0/LyfYAl//y+uQLaYPeDFCuJ9QQ0dpdu7H23
sd1hE7gPl/fC+SogVSiqtWDowLrM50HviwG9IOYhdtUVVCirzu3XHKGF+T67isV4XtsxT+c71Lyi
603GI68Ut14Fa1gg15vIBRvyx776rxM2q/of/82fv+UFLCs+un2nf/zHsfiRPTXVjx/N4Uvx3+If
/fff+o/TP/JP/vmb11+aLyd/2GRN2IwP7Y9qfPxR81y9GPF/5OLv/H/94d9+vPyWd2Px4++/fcvp
ShG/zQ/z7Lc/f7T//vffRAXlv17/+j9/dvcl5R/71/9OftR/O3ypwi9Zxv/63v7tLq++z3/Bjy91
8/ffqP78jjdCUxJAUTo2hBhU/+OPn+i/838BVBaoTHh2WYMsr5rg77+p8u902FBUpqRFnp4a829/
g95J/EjRf3/pvaczRkRo8Kr89n8/9P6PO+6PyWde/vzza3X5WXTJ78fFp9ZL0UF0ds+rVArvK4kU
Y4CUodLWFGqerbjUV1EmQ7GcZdMqqOqlXLXwAl/dvtikdUXElPR4gHqZV6uK2rYyjcfifurabhvK
2bQOyjTdv1qSN0Y2P7HCDJlw6r6iAufwn9MdrhRR0qeq0t1XSpDdBlF6NQXRsE4mXV1H0tC5Qa36
B/Jj+yGzn0zqoUsO4dnkgkUgQU0RFIiniKRPvyCHN3qcgEDc25DRXulF7Gx7OAZJ7nRklmoDUqMU
qh4v8MMVGn7qHv4Jcle5k1zFSmVAbVSNN22gxQelUfwbvyv8rxpUJQsz9aInd7IgqngPVUJ3ngCT
VrbT75Th/I1A9WawA2bB1sxQlzJoed+hFGdcTerUQWE61bCKaOVdKA3BWp6Kz0oQRKtUn743XAjf
MtCjd5FcldcpSNpD4EXOVaJa7Ra/UtsVvh1tefiKK11u73tz7D8pWg0piEHfTVArHe2wcvZsRsPT
r24CtjbT/+J24uXN9T9RaZDGTtOTe8OJ9esSjAgKhEZ4K/fE+UiCyqtWr/o7nUd9E2SjvM2IBhfu
WvF6n04v8GuaIvEz6EQgn3s6vXlN5QCljfi+zxr1hhrNR8h0so3Wm+12tI7O5CsrzayCpe03S6DC
50x+HeYYGUArOaR5EaaRnRrW49Sn8XMMVpOtfExANa0C0a/qRbVzFTbBk+UJDRB6kdZ0AUgLLsVc
mZFPEGx+3DF0hcKvP1eRyBQnzyIzg/qJrrodMjH6uiwn69HPQpB7uMQ7ZXzS/Qgqq5FaMCofdVhB
VtOq0zoPy/wG+HawhW97fIjRo4K3YKdmUrZOGuUTzECrRncra3J+rdAjvpoKN1EBaqeEUHM6srjR
C157enkr1IjoCOy7TTOW3pJLMYsXRQ0Ermrmh3oB5PfzTnx1yHM/t+zpGEbpfvBbaTcg6nZtpzU6
7gY9KE01fNEK/WvYWlxb5uimrW2tLp+QueMlvgLToHdZHyKyM63CGKXCLp/UY6Z58p1RdLfyNCSf
u8ax7xuvALpRarFyq6aRbiKK0X0FQW8G67awbDZOGeefDeMQ1A5dMk0sO+3GNnD/M6OqXc+K9O4q
aErxlujV89QCUrz8+fPuTfH5QsHAoQ2Xhwzk1+nh8nMqdVXsyMcgNW4rGOY/I7DdbyKc7XFVQSjt
u13rRIeorPMDKVwLQpyh8/ZWBzXDlsIhgckYKM8G9EgHslNe43ba6FMFh3hz4VvFt5xcBBSfDMG6
QU0DL3uOUlGdIU6R0miOWpSWjypoo11felZNK6CylSQf5vEus26ysRjep3nBBKZKPorwiau2jDpY
A3SIHt0ijZojfHUliuyZ0/0P/LVD+I2saP6zOXXO/j/36mxuyAte3f9qvjT1337+65/f//XP6l//
xK/78beXicj4Q8jG/MN1FP6h+E1/unem9rssmqIhFQXvQ6L23+6dZv0u9BGB0RE0iLLxv907Rf4d
Fx9KSxg4yIfgHfzl3vET/D3HYXvgnFH4+0/cOxpMQNEIJnLBMsNddno6Qi3KUS7K4oNMS7hiNxs/
ltwOlockRaDYefdqvt5wueaO3Ys1DiOatRxGbrZTa1M4KtIYdfEBCfmrqtU2urwAKj2zwCsmEjYA
c8DznREMDLTYF22W6gfuKkR6kfpcOQJjfHkcc78N/xRSK2qcHFbRGjcLx1NYIDuDnMChMBKg9q2h
b4A/trseEOumnICwQ76rLzw684jsxSvmL0T/wjLo2dPZa0KoWHLbqQ+11Uq3ipf9LKwxWce5Y+8r
GNrXFYIbewNfbT1OxGEQ1NjDKuuAtl8e/pk/KPxzNH7ArBAUCKat0y+BgQsFokarDk0Gi2FONc31
tEr5JMWWf+X1jb9xElXf6gSR68mRLGjcLPpj7S5fl3Kn7IchjjcjfBY3FkE9LdyqtkFBp7jyh+5T
nunwhJFoXMNab++U1OhCNzR1mKSUynv0pCAKXD3IUXb1bPNWhtJgIcSeAwH+mGmdkjJOGQdDn810
Ykej5GdTfSgDp9pqRv8xJwbD3VYtMMqNv0X5Rntoc3ThUs8K7gx2xEqGZeEIStxYA9IfNxYZe6+1
809VqY+wGcXN2hxM4DZ51yz45/Nng+Q8NwUkD5YImnBOTpcD+c2xTblh4Ak1TAg1Wms7EFKuKq1H
K60ioXd5/c8PmaUI0DZXE53ktCWf2qMZPosnAGAHOQwBY4SwEC01Cs47eliCUxuzI6Y18PAXhhYe
0O+5mwChb+tVsvY39LGsKfCvtI16W13na9ld2t3nsynI5LlXKbHz77mYbkFfqD8QAhzCZmtNwS1K
ia4BedqIp3N5Hl9YyF+/92KQkEvST4UXTLp5Nki1CeIqRsfp0GzNHYXrd84xuzWv2e/Kp+gWObpd
djsc1Z21Lbb1e/+Hc3Ae7uD+3avHZnT1dmX87DvXOy4lf8SGufRdsw1FgI+uYDyFB62/GZV4U2Tm
RqqaHZoo2yi0XMh5VlHwa7U9+FEoJcLFDDAMzU3KNKe7Sp/o0vLacDg0ZfZTj8ed4eW/yEzwp40X
XBFFNWL+UxtKi6ZophF/mqXoWKtWRsv1o98P8ZLbOffd/xjNX5bUU0tRRJ+HWWGJXvJ1fm1cRetv
xqpa1cclFbSzxWLeXtiGQAGJKA5X4XVNzR9TGaEuLEWQDmtev+0hD1bGL930Maw7aMI0t7QWiu7z
iFWMTmAOOCcaoIs584qeTJrXZcVwQMERTF2MJ2+DbjnYzlOdKCujXHjWl+zNHQep0ZxOwV7geXQM
5wfIwba+8tNsvL3vFAc1XjB4dsWJAWoiMsU1Ev91OqmyCr1JaebDQQHjsu+Zj5WVwPx8+QI4Wzqi
fqoMwPABiYGimF2kPon0pDfq8s7qSjcI6jWkwGtHohuGJiu/BZeTB/sBt/6y2bPZfDGL54fPB9Ox
NdubFHo02vvK8k6imVWW4m0DMGGy6g1tks9IAbl+syRF/8ZIofeSqV/SpEJMNjNZWpKie2KkZFg2
eertAaluazi6IThceWr60IJlrJ395YGeXeXQ5oKJEIgBCmUYP13FNKycpi/M8Q5kzhoM48ardlak
rKIi+3bZ0ry6hbdOslKmDq/wyPKv2VLaeQLIVJsQFztIR/26v4uvTWOlvvN4rIKVsis22Ua33FZe
aUvgfvGrX9/Wf5gWRkljAtIUc/+qLoO2xag69DUcpoGyDH6gEdHmGsI0mpL9wOLlob5pjsefzDPp
YG6cU3OkJkOabCXt4NtIAPb3ZHGBfY03obahovflsrH5OXwZ2ytjsxU0QypBCEULYze29Kx4j7/6
+9GoB94qeocpK82XTbUg8wtlUzqUCHxu2nwy3XGUfrHThc2hQ/gt2t1Ego+OgdMpQ5MQ5rc09++y
0um2WVk/g7pLrqIx/EVVVmEJKzjgBI/cK/MaHXTIcjoFU3jX1FF4CPTMXneBtsQOMz9XghUTmQWN
YpcIQOe8SD4caqEhjdkxkDRzlwS29m7qCuUrqChnV8rJAg3T/L7CHERWMBXi2oo+MLFJXm1wveqi
YEqc6hgNzpq08rFPNbq5lTViCE99oYBAXDjObwyQMPVluURcPscZFSV6xFHZ1UcNGga3Ufq94VNX
TX3rpuyshT0oYuyT88vw8DOhoQFpTR/4bI9DxJ3Bf1fVR8EtoGv96Ea6dZ06xq9RSoi0AR4PdQbc
djqK1dmb5sVFloRaXR+Ri74J25tUXqIgPjutMwuzq2Fs4giZBiyUlr2a5KOdLYHD35grsJ0cJ3ad
oKyYnaQi7yy185v6aOG80bmt1nuUL9eXLwWRXZmvyGsr87pMqtSwrMRY0d8XR4sm3Y+QfEgUOR7C
bxF43R+9t86jX71XxeT9NbS5b2oNyZinOUaFajZtL8oGxmjgvcbSe/HGceLs0i4KXpW/zF/FGvHG
GkxzfcyHgpg0v6eADlYkRmEiqzZSA/VA332/PKViXWZ7nNI9LzB5ZLrv5rW2wFcSWAKmCk6BFbAP
606LrmrNLUAPB6t6SafrLIAXW52uLNrh0RhD1GrmbpiTN8J8DSut/t64Ku79yXW22g2N2Ad/N+3i
vXbtXE/P0vceEfIf+cfLY33rFLw2LnbXyXWV9tXUYVxO1ZWW38eIc1628NYKUri0xS0sSpezGyP1
IE3tUizwnqBGn23iVF9rvhFyc0x33pg951m4cAm/cSjAesKbRNVUgGPm+5OEng33lwSsFhXsZOru
ocm+rWHBVXJ91ak9qUN9W8XPgxzTi+C4fW+4Xra/PPLz809mXCYrQzWCDrE594lUZd0INGs6gq9d
WZW3RhHYcBY261tD5cWhHEjfMXjaM2+1soUyoDMeFdX1EuQZV7rmqt/sT8Nd75Zfuw/V+2ypFHb+
5DCyVzZnu6aGWCWDQZiRZRAzZNs0Td00I/Fh3F+ewjkBMO+AoQkYJu82ERw42tP9WU4hGU1UXY4p
F03nmqWb2mv1u/XcJaCe1/Wt9n6yNpeNnp+JU5tiXV+dCQ/suo9mx3QMNGUtDx+LZgmdNCd9OhvW
7HnTFHh8E12ejhqpIu2mPAyutOlWxIs30l5ah/vBDXcUEcPcBay7S38GO+ednS0czaWBzp5AROp9
goRhOjpBeK0OV/TZLISm8wbbPwYqUiRgofBY59X4SbWAzA71dByvoQExd/mH4HtX7YMcynu33yVP
9tOdspEe5G9e60oP0kN0V32I35VrZ2O6UB8suBVneemX/UQzGk2T9OrTAnG6thNZWKs0UvkYfyDr
QGoOtpjEbZ80ybU+L4V0b55N2L3+bW22zHGRwrGKAtox/tl9N7S9Ue4c6JdyVwcKF7swV41XkHZ5
C4GI8tbN89rubGG1wNZbrcdu+jN8NLbBFt3zvXlv3QRP4W1wM5Wu/HFYOKrn9zynRuhYAFUmITZP
7MKnG4y+hE35J2qtcXclJOaeeKy1BUNnVVKxhpBKwUXErgIWMLt92lJQYVfmeBw+Ndvwi/Vu+ubc
5I+x74Y38vuxWgPyqdhs7cr+1F79+t1APUgRQuKAfvXZihoS5KDh6I3HiU6qQVqp05LX+IY/IIb3
l4nZ4ll6Uljw2o1H+dpYd+thO/4sbrNbdVdfZ/tor+/iq1LfaHdZtA8Lt13w7N66E15bnz3XYx+k
aloF0zGBVhJaPWlbtnRI/Q9mETCH8CDJehizIdoJ3IcZsulHSec49FDYlx8vW3jrBKBA/W8Ls2FI
8FdLRcK9U1cfpjC+SUbrqkRV77KVN95BMkXQ9+HdkISba3uEYTtBY8U13jp3zgiV/scq20Acd9mK
mI1Tf1SItUN5Q0UERVdttt8nu4zyaPSmO9/X70Z/20bvs6B5GAFzS/rmsq1z31d4S/S0UisUQJvZ
/rYnOJIiJzPuYBpaKV3wfnD2cnjjeB4FysGtmmyNOsvCAN+4JwV6BN+FFRPdkbPVoi+3qWjba+/K
FqLnadqPjrX1bOlnK+1Hq9mkDUQ0Wbbtqq+daq+B5RPpdNvLQz9fTNHATzM9RWwYJl8u1VfPvhlo
hU2Lw3AXelRQ1JG+RU0uV2FZv6ttaalsce7ZgJ4UpDT8FY5P8mGnL1ERxDVN0Kp/9AhF3aHRN2CE
902S7e3E2wXkq0YvepbVYG/7j13VbgrHX5j3s0NCRUdozItkBbX9OYkLbVGUQ2kCuAtLmzOoF1RO
jNLf6rEfLhSE3zTlaAIJDBMfig6no9WyEs1enPU7aGGNTZJEvSvXno1CYB3/6hYm0iajROsORXWb
4t+pqWSg46315fHYT5MrUwkagh/h8B6W51tIh4DRHINmocRwdmqESRHns5yiQja7z9BgVyuABOOx
LulNoe9iQMUz1LV7MiirUW32aKjvpr5d8N/EpJ1cDCLrD9xKEZktqCBmkWMeFhaUBD39Pyqsb6PU
dTdO4k2bAe1Q0OXyXTiYyr4zx3zhqLyxebFMBgBEGfGVPgdHUPEqfTspayzHuzy0rgwYSyQ0b1xo
yb5S2Nn4kbztEIIw1F3n2UiVd0tyjG+Mnjnl+YD6gshyTvuc1NUwBlZZHeNJkjtAIHq8SWoHGVzF
qb9Dm+FzXRXI8II+XXi/znBmonlV8BpDHG4LwaPZHjO6QG7jpK2OFbrageuYEqw4VuwcDSvPDiD+
xhvLCaabsRrTFb3Mkds3sCMxDpIWljOsEG7/OEoRzTbVqKGI1iHSq5jTNsyhupuqdtjHlTm4MPCW
u8vX3NkDLz5dXHHgSCmozCMqb8qmoEq86hj24Nv6lI7LQTKdhRNxBlgWM0TijrCXIgNWZjOkl/Tp
ZA4ZogipkJXaKMUGHdBPcRwpN51Np78+TQ8o6lWrPtJEe1tV/mKN9uUL6EcE/kIV5+wpm8LMC1JP
ro9mV7T7CYnd7dDbycJ0nh99EqLiENBDLBKV83E6QBZsmkqPdW3qG9me0i+9R2uTOY79U5zELdTu
bXgF6rO/y0s9eby8mm8dAs4hcGOuHVEUOL3s4MEqaWo262MPu8DOzEqE26D62RUU45Sij7ZwipKf
06Vx4QiIXzy7e7jOgfoDAQZpOc9z25I3BEIw9i5GC8ZtQVPv1JpueY99v5IimUao2Pl2ebBnNtHC
gXvPsZAEMoTw1ulgU6pacG34GqcOLdxD2HsrRYbuKvnQ+0ttTGcP1syWOEavvIEBuDiS2p56dMIU
eVz9BtD4TW4tFfnfHpKoNMKmBpnRzN/KJ+hT21hXj7BwmD98so2jqxzaj5cn7u3B/GVFfMWrwZgO
PJZyhNfUlcNVnlsQaF4H/hIN9NleZMog0qBXlrsFQqKZFWKjGJxprB7pAjSnq1G7HipO/kbJ75th
YfudOWskLUXrJSk+3FRev9MRSTAoyIk1MKJPqbky0PX64GsL+buzoy1s6C8FWRCMQCJPbSgx+g8N
E3cMIPZ0vTp+T+8rwsswCev1ylNy2a1H0MGVv/Cunz+vp5bn8BKSQ60CVbRMfNSSdc7DK/yklTR9
q9LwMZetXT3Va9WUNs307LTyeoy0BYYIMX8nx1t8AR3AIH5oYT3zaHjd7dgfCuXoWAns4v4mcD6i
Sblp04fG1xb80HP/X1gTtzRQQfz/eTxYiW6OICyVYzIo6x5uZtpdNnUAr2oTfdCHT16ifgryJ6Mv
1j007ECv92OeLDg1b20pHDh6jCk7QT4yO4pZquRxFKgK+nlwztTPWoq+af0dPZ2FvfvWvgKngQcl
eoYIVk731RRDZVVVlXLUnqJu21bPZXiTf0+8x1I/AvG5fPTfGhVQWYV4hleY0uSpsVBWxjqme/uY
dfajNck3/RAfmir9VMXWwnl545YBo/GXqdmZHKJwCOHh0qjVqI++qW7bZrgZhn7hdLy1NUXQAkhZ
NI3NU3hlWrV6pIDxdyJ4lP3I+YToYeg2evtBi/ur0kQm+PIcnqdkiE3x8pB8g2yJp0fcfK/uzyLN
2jBWyuYICYD9KRkVcPVVOl1rakAXdZpWe67DH4kcWxsr1vNNn7WbLuhujQIiOE/mqfLCFN3csDyM
yRQciriGHDoJd6FRdx8XPvZ8GUSQpdEsw3IDfZytuBH3quI1oj/e6LQVZL6fS6cpNnRtwbdRcSXr
uKI3nepIbiA38iaxCmi3S3RA/C4LUFnvNXozUsnNE2dJU+187WxwijwTMt3qRIIz3FzF89AXaYK3
1NnORm2i26gK9HVnDNNGM6UbFDyKzeX5eAHAnl5l5LOo5YE2BcBImHS6eE6gNn0o8K69N1rPcIAH
3/u4SZ7GvqUpl0x8/zykmpOvpilNP+dtqJluE0kxaWHqN09DaYd3tqRntZuDJq3ckX6w93ESSc9F
KStQUqPzbLnS6ITPWqhMtJ6ySRyXXnH1IQoaGWhkoE7XfdQYD3qhSvWq8hP6xRw1oRNCRnb3nY2g
O794QE1jRa9/fZfRwc+3KWH8mez5GNHVLVnPeqT2DzFKuLHbFG3/daxNKrtdGqXvZNLa4HUTs/sA
eCT92vdt1blZmfpH6EH8pQLG/FahJAugggdYEYl0Yy7DIRd+DXLELI9c3Wt/2Iyq72ooCin97vLq
zTfz3JD4+auT10tyX2slhlpbXjdSt7KTo4Os9mUr85hobmW2RTLyPMh8Y8WQwdCigEw7ycKtNZ8x
EgTk7njj6FCCVWOeKtRtSYFTIOqOSRrd+UG670IHzrMKNZw0Jrv2awOi1ArSUTTMQT8Dcnc2bVEG
hK1Iuu4YBmR2RrmoV7UN3v+ylbOHjPQqCRbiK+QdEO6bTVtnmkOnSCEgjaDbVHUfuF1jPTZlv80t
eNW7iXKkna3GMP7FXUGchWFT+CWUVs9Cf7s3oV8tUYoWbVx5BUV6GbrdkhzOfO+9WKE6T3qD6eT5
PN17xHOA2LSMJIfUrdX2aCuI2IPguTyJ8703tzJfqhCSd8XMCVOjJNukjveR2kO/vWxkTr9HeZgZ
EyEi4yGEmueQUXft5cCOiBMbb51E1rHMJ7dpflDHXcVTsYlM/apweu6uCR5DWPA1bRj4SX9VSEtH
4Xzb4PtQPab8xnedMQWNadLmg+4F9wOUSJljXsc5ygsxEClIrD1D35bNQ43ww+UpOHt6aH4RWmgW
6VYy9rQindwk+ujoI6Wj8N6k8OZsw+HamGBA2acfL9s5X0+eNpIfAhUuEryz9dTTqlZo6wzvkWuS
tvKEaEFqqEupv7P8ChEW4Q8EJbiqL5jD0+H4sB2Eia/ykmrO4OoxkuJ51I/bTtGhU7TQIS5tnfRO
/aUeiVjCvFgC1s0Hyhe8FD7w+GTRnT4baNaHZZtlSnPsgF6vkCfoIU9L8wWncsnK7I6hpx98M9pm
x8Hxj0YKwN+iI2dhb7xlRNCWiDkVxKGzvTH0aZIM5HCPiCrzbMZyVrwX/L0Lp1B862tPRMwYj6WQ
yUbCFiftdM0snB47D18OoZVtyz6s1mkgVWt1sMNtWZfl5te2Is8aWpDC5YEwQFR1Tu3RbYukjaaU
Rx9lhK75WRrvLxsQS3wyoBcDoJXZCNzHc84vfHM0gDujPCaW7zohfgwlouDDf2ZkVigZqowdoGAk
zPpVVH7sp6fSqn51B8xGMluaLDYqXw7xAJT8uQdGGU5LCjrzW++PxfhrrrTTxUhRzCmGQCuPebka
9rRF6xzUiCo1Kh+bfqmYtbQyYse/8ptyb4DDyWfSUu2dEhdu3t+QwFiYtPmVOh+S+IhXRpRCG7NI
LH/xjfFM+xKhYIsIfcHM2emcrc3sCrDTrm1oSSqPY/dVA3AYLoUIS5MlxvlqHFpI/6o06OURLixX
Su8t451i//zPdvHsLCaJBE1Vgg1/BA9sf9HSD0a7kPFeGofYgq/GEebmZE0dWyxKaTVTgGYlH5PF
cvTCcswBp/1UR3XhMJLODldCkLXUl0gNzy7K0xWfw/eSmkEUpVoeLSW6EopMCjhqtdhoxdfLq/Lm
DqY9APE9Gj7IJJ7OmIz8GuBHjj2hxcamVmP0z9aobSznEbr+y7beXJ1XtmanxQ5pv8xyEcpUzqq1
bpXuvZkG6//MyOysVJIcJr0q7rGugHPySrallfI/Cf/oDfhr2mYHBq1Vp6pfrKjBqjDKVS2pSBaF
qzb79S0NgJLyBolIiuXabDympFZOLclc/iZaW0XrEi+72bBg5Y27mWQSaCICWp1waZaWKCGi9oqq
Lo+aQ8WY4BpWAldV3F6jqrqCX/CXFwlzeORg4khKnJXgSg1pL61ne5efJ1JXsRa79MFeNnKWVH0J
al9Zme+3wYCdBWbjYwn9GpHLXXGPRO7oyghsdW75bToEqIQv3NVvbHI8QSAUeFJUNP4Pd1+WHLeu
ZTuVmgBvkGD/SzJbSalUa9k/DNmWSYBgAwJsJ1QDqYm9RZ376iiZWck47/1VhCNsh8MCiGZjN2uv
Ne9GzhQlGkkb7JfPozjuPpymjSxeLKSnLw7zJf8we64hoZw2qETA8WDvPbBeXDtkze/rC3jBCJ3k
OGYPNrGgzmhrGIPFfK1bD7XxIhXdjPmSAvrlnfryNbPrZErWtUrC3HUgNiAo5wWj19/VHXkreRKZ
pYcqXrNBQfrRdquQ+2zfuuamJcnC5i198eyNcssMadVuslBMRcIDJ7VC97pONl5VLAx1FpB+ns4v
3zx7qwwvKw20qIh76NDZdVTEgXqWj+42e4mhcJZHqIOVeViu43zh8l14vr5uqz+765mh8aybBjYY
jxSPg3Z4uH5wzmOz0+zYnDu1bwqkTKbsGMgO/LdmDIyfGWQ5FHrOIj9Z50viLgv7NtcCSEASP/iA
QtybvR1lwx2hGeClxVpBFvD6py3cuzn0ktoZrCfFSJD/WFl0L7J2bWSv/3+DzB7lHPJgtfzcoaLf
2s2NmcqdztbXB7nw8p8cg5l1jDVJQNSKPdLzbmO0dTA6yYo0XaBlh9pYYk+7+MD8fdrnOWijqqlm
T+vWGvD+sxgY4E01lpFvvbighIZYOmBDSzHN0rGYmZV2/L+DAscOs3Kfdi9e/22UC80Wk1WYBYFY
SdTM0Ng9dVhP0/jidfpo3CtAeAkfqijXma0HSEUHDkDOrl+tkac7NOO363t3eUQXHtvktQF/eTpi
iTqdyPmI97PyQf7FbqtiCMHvB7SR95j5fijUEtjoDDj+l736e8zZa6AS6ndOili6sKBoar71tRt5
ELIdO7ouSxAvkJ3hr0y5NxebWM/2Ed2eQCY60MICxZb7yczwZYHTEpILYBK3D6r6bnIRKXTllnYZ
AVu/+ocLOxtp9pG+zzyryxPnUOvHWOg7U+IDGUJVRV9UBd4uZylOPSNVA5PcycfNLrsJKXjHiDGk
tYnIXr6SMUTNrAeLigwAJAncbbLKQ1RkXu394Dx6aBu6odFSPeOswvc5DQB40EIzSVZZs1dBaGDC
b0dMg77K9+5PHdU7+Vg/JQ/uY7Xi782ueSqPGBwltGix/H1xg78MPstwDD1UMRyCwZ27Dilz8IcY
gclCU4btjYzyY7/hL9CQ6j+W6EPOT/W0+hP2FsAauJxzWGYGBSdP+qlz6OuobQM/jQYV1dqKqhW4
w+yI3DkLR+zM7s5GnL37Oh8GMysxohh8iAc+GyNd9QlkIOLXMV3a1rPn6nSweblR94tUpHI6z+gC
8+qV54qo9/XN9VuzNMps+7g2FnGd4ZNKuU4gt6ihdFcav64PcmbzZp8ys3kdkMlm7kwHNAVtIBiE
m8LfmnW/qnOQ9QiIPKJh8fqQF48lEOc4GCB9Qe301Mx6YqxRF4vtA/fiIIeGkJ1FGt+nS01el9fv
73FmJoByTtpx9OwDTdD2ZB4qfUOWROmWvmWawxcb2pV8NGTpw4aWzzxvItPVAg8NVoW9vr5o547t
50b9/TXTTL6MNMa6WUrUyw5ZHUAr7Zd6KvSA3pId/9n86t5AnuHlQbPk1S6t4eyt7+y+12vUwQ+F
XKU1hLHHNiTay/VvWxpkFh9AdzhhlY2HyNL8lUfpmuUfkpHV9VH+B6P09wrOTISmA4bjE5w7Waxa
616rQv/d+43Ix/mm6VFD1061cIOvnw4wL57uGeRhhYlQwD6IcmP6N9x9lmg4yJZwJEvDzAzFOFRW
yhNskp1UIXEToIDfij4i/hLB95m7eXIGz2pdOtqwIPmNjaqgYJkEsEdTY/gGnCW6FqZleH3Dlj5r
ZieUrull5mH1lPUrdqx9JX4i+g87cDBfH+g8UAaKyYO/B33xSbBznq7LrcItpOztQ4/+PdaG+WMP
jrKA/gafvRM88c1SJ91kek5822nAqX8f/SAodM/bvawBMPIateGDb66GSkPi9v/h4mKEqU6IFxiU
i7PD7gMrbmoaRtBTCLVDeF6uhxKkfG5mLz29F67v16HmPs6knmulaDI65A4LCwHdoTo06Z/re7Q0
yOyMex7XqQCG5aCTMshkDW3gKszdpRO+NMzsOSQMuCazxbe4bhdaKDzo9L0EPer1j7l84AB0QUl3
ajScp7Mcf8wLJXT7YDzlh/hV9GCKQDRvRTaYTKugFgFR0IJYGPbyx/096szOluOgl2aPUcsJmvSs
7DdniYbvkt+Nw/D3GLNzNzVAjW452gcg1W5t8Mauiif3kEb1E197kYzaP+zd3phhviY/dWiBfy9/
ltvrq7vwmXOUqxUDXmGIwT4MRoP41I8QmvLy5fogl2/wf3+nPTuPpSFiCLDgOzvtdUjfR/X9n/18
G1cXVMMoscJITEyep09HJvQYnOGiOUo28gjNgh9ary/1GZ71m0zGYcIdgv96otydQ1E8AAYNDmpx
MNsXeh95faz98Ly6fcuGsflukUJA1stp6m+M50iHNqlFETjEeRtlTdK/0s4AtHzgpPthOJXdh4Bg
JDyo0M36zayoYGGPZDUomUGwBcESTSoN3fZCLfiwc99/+gogfUHQjlK7Dx6Z07XyG7NSicXVMSV8
fG4L0QasFjkymW4aFka+m2g8F+7S9DO/WvDPMUEcgvcCbOWAGJ+OaXJIvgnfVEfY8vbD6FgXAgEL
ybQOpJN2ZY7fM7196U17d/1cXPhWdypbQBEA8pIg5jwdl/mGQrVf744gBHroUlqs05wB3NygpgAK
s3RDcvfjnw+JlcUpBDsjIrrZUR84MJUd1ECPMaRyIe/cfmi4VFAuelbmeBc3vP2HDz/WdtrK/x5w
ZoSZDSJeYbrdEfWTdNVx7dnPnS4gA9qxpIz/YTiC0fBR4DiFygIYYeZCUIZXOSzR++7oQ5sxzKBk
8+jE3WvJ3fi3rNsl3pK5VzMNB44jILQnVQf8bbaBgIk4PCm6o+2CGcgcGhUlIIILc0gFRlopvAUf
9MztRRsdoHRAqgLVhvLQ/I4nti2rVPPMI3f/UDN5tMHhmVXWNtPhu8Uk6m3vhnQ5yL+rW4stJeTP
7glQdCh8fepz2OB+ntkxv4YSIUOn3dEc2I/ekslugAoShLTVqz/JLIEt2A1YtcTCdNbqgK8+GXfa
hi/hUhc7HR96E1/NjG/9MGkrmzedRtCTWgVjqQIJOG4t4x3rDMBgexPNOMWCjZi/EZMOIXYa1Tg0
3oNLa7bVNfd0jY6uA60u3YtK04aKrxyWSmMXR8GhQcoSSidoqzj9UgO7W09takeuxWJT5FB6dDP0
cFw3AmfkfhOxLqp+6AYF7zbo/ifD9GVBXa80m7LR6EPfO80LyT0PYvRdrEOaIS7KQOSF814wieYG
TksoQ3KuPCOs3KJ6TsCS+aDXtN+wQe0SWWbrMYE+/Mg09tdT8L9aR2dq1PifGdePeHX+4lb/jz/1
e/Ff//lOJQz4F5p1/Pe/aNY1w7T+BaGEie0J1VL301T/JaMDT9/611QoQJSjQ9PoE1T7bx0dzf0X
CLDAYwiKSCgcIE+JSOvfQjoacf8Fck5gvAD6NfE7Unn/QEnns2P572dzAvMi2gHq9fO4Ao0xcw8V
6w1FgSe862gTrwX8jxvVMWBgW9y+rO7au6ZX3cqAPHkALq1x3xRlsSJ6xqOu9kTA7KqPEMyA0caC
rLTmWDRoRp7vhaOLoE9p80xzR4tYMb7WffMiBvresb55jrPG2ug2ojpNQzfClx2ZNiApi68CQbPK
HD4L1xzP8aQQgdXD83V6OSDz65c46v0dr0ZvB4JD/UeFjAw4sLTN50R1hBOJpOnRglYtItlyqXFt
xqOMKWAGkCVDjRxJIPA6YA+/3k+HOpDdrgz9bkzb9ZsnhuKI5nhWbttMWxVe3a+NPtbTKLFI8mbE
LK3C1ovVN300ygcGWU2AuZwBgnmq9EeofAIlHYBRtHhrSpv9AgdPfs/MrNl3pnSNoIDa8643O8Az
0pHt0Ftg3da1KMuAl74kgWpYLwMhOSiGCfftAKBV5sLGLuU+Znmxz++GkUUXHciMJ3a1mXdSi7QZ
DFH3d7ntm488UWIMwE+gNUFpSfHHoCkYVVrOuzUsG1BFfRdb+95Gtz4RfmAAdgSI2ZCz7y5yG/+W
iYA012XlqFmgN80O9wnXEcSNUDJw5jxFLKPM551B7hjIWd4LqEJzNH9l8cYWg/UdfUX2sMpqaDWz
pOr3vAUvXWgR1FcR3vbg20PcC9vaZfECMuX00ZjmNQnp4ZSgERE+7DxGklT6TlbL7g6Smz/UVNtq
vWX46+QEn9x22BM0vuH74YKAsn/2NLWxnaCRXYx3OqKLEHLj8HUsDXfXTp8yIdQejPLjh5ESbZWO
OsCkOdfqdV6p/DnnJQSfnFJxB2vRQkBZH+I2As0diJZzU9uYamzhgBYCHSK+yw4OyD4j0xgUOJgL
7yE3wJMWgj/xfbBLMFz06QBUpDSo9WT1Xv7Dzesf1EZpZgW9nEyhDTONLFXUEXSP7SwAep6RSLod
Bs4c8RsHL4vwyvIl/+jC+YXZgOlFhxu8epSITu9tPXakZGmv3+F5VW8kGywvsAdIw2CyphZqJZXr
GPUxS7IKUtpj4z45UAIDr4abUz/qnovQrBn/vWDRpmtzunUgtcfpQEs/ok+0fZ1OS0qpsq7yh7ui
AveyFo/kLhucPIqJ2ezyTh9DTeu63Vi23es4lmI9MNvdDjzL3xZmMhmu2UymHhCwMwFwDBTVzIM0
RkgfFZWm32l9iSJlzO0ETf4mNolJq4l8OHKQtS8ZtDtKffiBYK0mQSmxgFlvl9Uqc3CXgmbol+QY
Tz151NVwtOHdgTAKOE7AoWcWV5lcJVzF7YML/dWKYJk8yJ2HOshUw6wnC4Hf/MZO5DFITSJb5E+t
PnNHWuvtHl35jv4ge1N8t3qernOIam8XVnt+ZRGPw0UAfwPiBTh5cwyZphE7a0RiPAw6uClbybWV
FDm4vWK4sEOLoq2emz8qN84CCcqqHyzviqWIZdrRrzuOOUzOCJBQk5I92itOz97o40GWRQOVw97v
N64sqnVn6XLlEpzC1PUOre/eedJhWxfNcOi6aOM718sOOX5uUMY+cAK62Y5hbMVLnEmzuGLadHjy
SDe4kCtzwQQ1nxuTdkN4zB98iPOFDkSvIzT0oqY8AAs3MqGHTibKVZUq+5HKOg8To7FXGQcnTQvv
N7q+XZO7dLpSmA3OwySQCC7Pec+qlRR9n+smfzByg2/sBFx46OszIi86ICPiPNm5hfIadGCWtmhu
Hj6X4cvAs/AKmaHGJEznD+hxqAOzkvqq101o5+aFeIkF+HtpgZamwRX6qqloHVKzWHtQrF06r2eX
EGycOKfgsYJzCr6amXXoM8Pqi15LH9yqRocRvOKo6gu1jRuzfChYUUZJCoB6ocXQK26+l7b6LlGc
62tHvXRydI8MjZl3DsSo113Kl4L9M8eQTGSh02FGjh8P4Gdw/iVqajSkiKDwRR/MpEmjPnbrh84c
t3bvJDcG62Dka705MKb8G2DxUKBPqqWu/+lEnpwRTAHNZsg5uPDi4Xmf3iaPFiw1yw4s91aM6rit
P1rJUK4QPsc7qQwjKJs4PXjCrY7XD+elrQG+BMmVif0KQcfpwGi+t5N8jDGwsOXabHA80jyjIcRw
IKDIE75wFsj8pZgWGy/ExBEBxltAWk4HHDjLlVUz9mD7HBiHmHU74cR2kIjc2VElhqCSNVnlDRST
p1a/sB49uumgrRk0mtD2vd79EIxBcLAWxcpuuyK0kOCMdFZaUVfFww+Z5k5k9+rVqStjnThmssBn
dXHN4C4iRQSNX3iNp5/QUnT61rShEP9u6ErLzDGinL0xA1yrBtTpw+tbNK3I2dlwwLuNfNT0ns1W
zOv1uNFGzh5E6j6jkaPdVLmXorss/Vky/7b0zSWk34xDEgYUtJUQD0RaGw4x+lVnEaCd0ZGnOli+
mV0jSxCTN31Kw3RokQBeGiQM1FWg0C0ffe/g2+WBdlTdlqrZ1MjgrUggNaz89VU4X3S0YiIm0AE0
m5oyp3//ckmLxG1TDYLCD4bsvdAq3VdC2odRpUY0xuWS4s0sk/LXCkDydGrzRLgCuvrT4cASn6lm
UPSh0EabhzUodkDVZCdED+p+rH9Do/mIHPB61Ca8JSfoQ6VI4MlQl+m4aamGugmxt20y2C8oj/J3
LLe9xMPzOYvTozHRzKOncSIHBI3xzLuB450L2o0MWO7cvG97Y3xRbZfuUp83IiyQ4c4Di5fcDBrU
5hjiKpqtShd3LTIcZj51dtscDJ/zXx7KGMh8GZD0yaTTWBGRhXlXANp3mzja8FBwm7xd39FPcuvZ
7AHs97CZyGugejLbUteLS/j6RfLAi2EMYuGJFUdxYFv4IwnppEYPV56EeUNJlGTZJh4682aQw/Dm
xIa/HTpigR8l29aiRy2uYZBzNRR6ElAkcVLXDYiXdXuidUBdaiqU0hhDCnvq93EcWbXjB5CZt0KE
vh9I9Wp7u370nCJ7AgdwFVlW1keCa099psghLeoecuZ9te1E7q1F4fBwUD7ZEc7UxmsQgSyszdmd
R48ARHnAdoS2XQjYnB4/bcj0xO1H7ThUSROQXFZRYY90AUn/+azMdwABDYpK6BeHhzyLy/1EGqXR
58mDdMUQWXbl7khRQqoNb1FUo4soqDKhVlIzxifQOpng6qTNPdpJn9O4GO/QGVjuuc8Bcraqd+Lm
L03muxHe2Wdn6L/HXZ6uxiRf6VJ0G0FUvIkJkjtWiy2BDp1YcLTOvG8g+ED2hVjZQ7MvBCpPF83T
m6HGidKOpoQ44FgTfvShlPzr+tZccBdgh1DyQzOnhZLW3DjGWoUsk+7kR0pxseLWhVOb9IiOzeLe
kgotA6m7Bg9YFXm5fmfXdr7w/sxIcCfjhBlMqNtPJAQ83NMP1RWwjP1g50doPDzTaoNSuBYPgfuT
WZD1U+5KutmNMa589ATXQ39rCn/T9c1dlf5JCA175i9kKmYQyn/PCOU9cIJN2i5zTsBR8FhDfSY/
jokytyaqu4ExULIemQUwSFbkN2h+1Z9bIXIYHVlsCuWMoR5DaE/31LAy+6yNunJkvzUUj/ZDrkFX
KLFBfAnYERyuzPvHZ2V6TBC8oFkFMOK55QRywBLQqM2PLZCRq6GTXUh9oLaun5WzIAkbhVQu8l4Y
BmwJk9v35dHiOkhWBtvMj17ayk3WdEnIDVNG8dB4C0Odv4+QuJvca3QXmPjj7EykLXX0svPZcaR5
EpEBKOgkBjU7dQkLM1Nf2vELn/b3eIBGzx5IYjFWtw7Njox7O+q1sAGmupGZv00tY1WZ6V3hVXtu
ViGwJwHVtqItNp05BF4r9km/vr7QZzEWQSJ9ekWQToc427y7OskVJIaHmh+rLE6DykZWyWJQcizb
dEucDD4i9VQAN98OoZi+KIB8aXjUp1EtnLJ1iIZP99mu24ILu2dHalnjxnHr+ikehHvnmt0+BSEe
WPiIeddZWgOwhdEAvDl0h7zQktuilYCaabQY9kNWG9tEl35QxCBk1yqI9/qK0VtlxM/Xl+s83ACf
EaggwBOC1jfUDE7nW1ZObJpIoh3liI5U7CBQ1i2zowJsa2HCi3EtXe2+9MqlruELxhOpC+iHTGQ8
yB2Ykw3/ciNcXnQ4H+B/QAJvWHegNGs9a3xpW/Jb95LxmzL8KjBr3QyZT2OIGtj5gjt9fnAxg+mk
THLqPrrUT2dARI9OhnZMj76Uj0VVkyPaGUHcUxTFwiqfJZbB9YKHFVEdvnZqjpjdyYGxTlRNiaH6
cstcsDBoXmbeNVopb9xcHioQYBzStokq8DSCcDBKamDnkLA/NAOI+v7xnhv6xMALpwKx1yco6MvK
k851xsYc6NGE0in6zjN58JzMfiDe+EZrua2hsP6k55wttIhMO3rqY8CJ+QtnDhcPiPPT9QY9gRAu
kexoxLa90Rw0MPik9aPrX3du/rCbU3oBWTHAcuYEzkBxxmNmFumR1X2781nShcjzVavRsZ6kMSxI
G1w4Q7DsFmrlyHciwTT9+5e1tISTdeh4YUdN+M+8qLP1MCJ/iURCt7v+XefBH8JkDyVqAARBQzOv
AdREdL0E4dSx7YzfpUJ7shGT+hUEvL/4oPTfAA4tSWBc+jgMCvZMCJKjXjVzo0pBc9IxkJgYzNRu
HVO+JuC43XJH/7j+bRf2DBl1FDQnbXpwrM1ORlr27SjxNt8LStp1xZWzdSgaHUhX3QxAIy1cgAvR
0pScxtmAizIV/WfX0ah4jFwTMe7HtHDvbGLUay+l4wHVJSQ8bIq2RwaV98wdb1El8/YCtaI3v6mi
mgp3V6cx2daJPaKWUbvJr0apftNU/R8z7bNHADNkmI8ZXQC+XNh/mKrpkMGF8LErpyeNpCCYddCs
dl/XrhVVbcUetNK6VS6czaLWJFoawA55fV8uLhSQBChSI12J9OlsY4aYVoVqBLm3s2IDKMheyees
+WNq5AMO1ValYFwe4sDKc4gJ+ypgCdgSy70Vb2SRB5ndvnij5sPGOKEVG1vWNQs25XxVEDUiIzIB
dFy0iM9WJY9BdwSeq+RISv3YNP6j7HTzIIh3a+l1/tgVIl1wr86t2BSn4jpMwQVyqrOzU1USsq8i
To5IpLGg9AsPROZGs7m+8jMc0ORHnwwzTzsU8Pi70nGToyPWpFZR5vN9a/ssRLXwzeHj2+ipTZ5o
t7XV/4Qax1K5ZHECs5W1B5qYtPWTI07HWuuAv7GprwcICtdNRdatn91p3H/L432MnsncH5c0KM6N
AtwSnHaQMsB2genr9MB3scis1ixhfYQJSiowPOZD88dIoLWdy2/Xl/sz2Xj6NmHFkeJBJg81m7MC
Glcmo5ToydEU7FE34ITxCtThQ5ETtFCY5doaWP0HkUtyMyWjvxu68G6U5RRbS8IUZ9D4C+Dm+Ldy
SPQ/TFUOlIm45rCg8sRHJWPk2JtRvCK/0EnQBCYbzc1AGGhZfX6j+WmaRTEoGCOQCLIVTQj44Ho+
3DEv9dfEHrID8Xi1jtvc+WlqgoeqGuI3UIbFtx42acHUXNp73CgoMaCQB37wubsSm6Lxs4rSYwN0
0d7Jxw/gwsQ+JtrabEmzt90WCfiRIrPlJuUKhWPjpTKrhQzxuW+KaibCaoTYEJSBWujpAVC6hYRv
baRHG8cQBOHZH38UdNPWXXaLKEdEhmp+51zpf64fhgvjwoEA9sadBCPx9J2OS0BDmRSyTY4JhFgD
Bkf/oWwgvxAP5KjDidv1oNreFky5S7pE5w8uyniWjhPowKVADfV05FJrGiFQUzjqBKU7gAT/qDhn
UW4SXoUiQa9Nxbt471faq94r/2EgA9kA2wxAgkrTlS0pcDiVdc889+H6mlzwYJFXhH1FKhQEsqB6
Op0a1UBwjByRf8988l4hFxJW3wjK8AClQ7w567MnR2W3jYNosyP5vnGzDwmy1LshS5a6cC9Y4Cnj
glQn9MAAuZ7274vPVaItvHagGAvZwax/98sxC3R3zBZOwYW9sOFsIaCdIFbGvBZUcoqkL5Si7vOy
uW952t9K5tebrq0duvCkXHjEoAyJaBUpXBi6OaaVFKNJHdLF9znSbavMb9k6EUkRCNdpI2GWbcgr
ssQ4eCF3hAuO1Zs03KDeMN/RQhDq1OixQu87qPcCq7bsUJbgxSst+h3AWjfIWyfd8GaA+WUFiSM0
qD6Yo5dufUsIsI/Wrh9KVWl7KDZDZqny9D+ysV4XTt5k52emGRA55GZwE8Fyp88e3LHTRDvquXef
dE6+LYlwAPsdWahq0nyDAXkvDLO67dWg7zErb+cJCDSzJv21MI9pnNN5TPoSFooh8B1RCpjeqy/H
zs/QoKNEXB2bsai+OeBV2SGAZHDF6i4aUNuNHARrW+LEL5o1dKsWfnzUDn1YaX0R5dWwIj2zbzsN
RK5q5HTdVxBAK4Zeu+E8XaLLmmZzMltkH+AtAv4JhmQP9J+nszVsZM1LGJOjLvom1PsamX/FXvxx
9MN+9P/xEcZwIK6HnYYzBsd6tjgZQgXAS80EIXTDABcc83WveSLy6oKvnbSQER5dvmAvzwzBNChQ
yjACgPa7cw+hxhF2wb6YHDtkYkLkpjm0PvJh4Rn6LMvPlnK6lVOiAKz2UFs5XUrEreC30yv/PpNs
gzQJ0tpFAPaBoGl2PgUBQGJGebLpmg/e3pTars/0+7Z9IWWJOkt1o/VZlIBpp6fdphRsbVcvkGoN
LNrid2thsmcAJbguuNPwemG8HGCBZgmduoBqmMhL7V6hcLBy8xZ03zXbTHHQM/Bq2ZbTRouG2n90
B2nv2xwMxwWPUbvSe71Aql93txT48N3C7TmzcVD9wXZhtxAvg697Ni9E5FnXD0NybFBNXyd1TLcJ
gqQdIPtgRnayrVWhGoyQITl4OmMbaKR0kdWlzUYBr5QEyvMaEOVi0dRAPxJUIx8Auxo316d5dmss
vG8TvQMStVPCZjpxX+64lVS1MlKDPA4oza/z4mcCElJzLICS7vLo+ljnT+rUU41hsFnw5pEgmg2W
jRm8RcRxleY593Vp3bu0h1ona+E2JpW7Tx1JbiZ/1yo9dgPeCR1dw/pPs6Hgm0a9cX19QufRHmgp
8dBBmMkggKbOIQDe2PhwQYh/bCzpb/pGjmAC0BMkKYEdemxAcnFXt/53yKeTTYfGo5VbCqJFaGrE
Hoo+34BYNQZ3q5DPHhBBvyqhIRuM1qharMwmiYPB9/4AHQzi9OszP9s2TBwpRNRg4MUbZ2GqlUEt
zNBj6zim3WrsqRtqpHxAgQ7PBQpA/3wwQCSRy4ITMg14um2AY6F7qbatY55lw61jF0UYF6g2KuhT
bEGjQBbGO7Ny+DgkXyyog+GW4qycjqcKHMC8a/Bx0HsLKgJKLbfVl6zcxVFwCiEdjpMIfNzpKHnu
VMKrHesIsrI+bCsBAI5vioWEwmeW6sSWwgKAaQLPqA5tQ2SWTocBLpmBBLF3j7lB2ltdU81LmSVd
1MjOfvTMQp9onxBhMHfU0D2UdaECttFddRqQMavGaAxwqltOeyzhnCTBmA7xH1cN7ps3yPgJdOcg
UksK3VHB5LCGPEX6BlGc3hVB29feirjQtHezPHsBsBoYH9pLWQc9QvrtkPQ2UoUEqtn6UGaQmfXt
fMegrBskGv4eAjJZvftpu610pHFDP67ROjsmJK0C4YACO2QtJxEKJDEeQGAdMyipuaWhqVWV9cY6
tjhA5lVC+yRoXY72ITxbycIdPrsJeKnQVAdAIMJySJvOfGNELWPaVL5+tGhBVxKAW/DYSQuz4hmg
b4sawJ+dyScbCgA7BMDQpDnlYcD/erqhKrezVnGoxxqtvvfc70Zr/lCNd0tTDjxwHSRsL7wfZTo8
djwLDACqBeNbE9QusR8iYboiptoSSAZp7ods/nDrA0Vh1IoJ6sI0qARfK1SVaaxFnDyYqFGAFuCm
QiGpQNIu1168dlBgyzcewKe4Lo1ipXMtUt1CffwsGJi+cmJGASYcicN5I0QD573TuwoSj0OLSJ/U
8rZPBP9Nx/b5unW5OBJ6Ev4qjKC0e7qeXWKmrZda433L3OEbitw3ONnFblSKr66PdI7twUchoTxp
RqEX4awVCYhAI3Z8Md6Xdg/0o/VLcv7gOQAClq3c0rY0A2tQf2gNIUJbBpzxY4dHOUu7qPKQwNfF
gqU7x9pMM8KjCD8SNEcIiU4/PiOE6oMO2dFUuirMGmLtStKmgausOAkAl6tWNemdTc4N75a1OWo1
zl7maA8we62IXAPZktapvINrViQqO14vFNzPrCSaDw00HcK1xhxhl08nWOoI/tzSNe610Wc72xPw
ADN5XNiY6TNP7xRQeLjI2BnUSdBieDpK2/kK3Q4EgsGI+9YG6boMTye3dx180UClsfe9Kf2jWfpk
63Dah/GoAyOHTpCNQ1N0faqqce/aNP7dpRMiitIUW5kZWdBqVr5wjD4RKLPZonKIViM8iYAjezM3
JmNWZVip1ty7Dl7B1md041rUXuegERSIPCTf+7Y23FHoXQSVJfUNInjQvhfgiI4Tsz5yEDFtcrN2
YKWApTP6AlQVdQ2RDaNuhjCtwFgxGk0etiiwB9AZTDZt42puYCYFPqm0kDbTObhurTLf+Oa49otc
/sqIhL4yoCDxTthxEhVqUJvC5wXqrh36bgaXrpFGIDuc826VKlZH/UDoHsXHj3ygzaatTPVEh85b
Q9zvwRsMHwexMuiPrtf9e1WV5RoF/X4Vt/YBr/atNJm/aTQQoF8/Dp9NwrMFRvcH2BI+g094aKfH
ocpqqmem6u+dkuB5822VPCRQC+2SeATCXugRxEFepcHiA6rv7j21LCiX6g491qPw7s0KUWeTu3Qj
0l5uRoic3KgmRe+ETPpDBXzJzRBn7gcEQ8wICX89gGiu3PrIvi4c7LMIGrIvk/OPX0D+IN1x+iGt
02f2kKYdNGk6Y5VCeSXC8W03dWHoHzhdv4SiYHpUQ6vWWV8bS0iF6d7MFxKgfFCtQjlu4l49HT8X
qHFIqH/eE8bcV0OTwD27vbfvO3ikcECGjcGoeGnsRP6QGqKUBoRY0oi7IGm8JenXz9L6bDbogALk
CmzgE/B2ZuyGxCRtUyn3Hu1ybKc7AjhXb7TdW6cfHkev0VvMToHljLUmUu1Mvudo6fxlNHx4RMFB
Pptt7AQ5nMM7Vuv+gwCS/WYwC/egyTyf5MqyNVqx8sCr9BwN4A5bq5G1K6dPENr4A3o/K5miqp5b
tb0jVDk/AABPn4qqqvyFM3zmlkxoTaDQ4Z0jl3ZW+i3NBCnP/8PZeexGbrRr+IoIMIdtZ7VaYkuT
Z0NMJIs5p6s/D3U206TQhH/Ahhdju5oVv/CG0m5cDRFEBIOq0AVzEx5BACvbsujKlcrAMg120ALn
sXbAGIO7mTtddGDrcwwYbFdB4/Fg5en4nQTCfxJOjlFJVMq7sFSaA7u/Per9WCCSrbe/m8DKfoDC
K/fcqOpWxQ9pZSIWDwgFBAX9Pl5baoqLTGVotVBPcatyc9QJIftl5kOudmuKJdMzdLO16JpMyTa9
YtIUfY5p0pQ0lFUxOq6j1k9tpkqfa7U7QxpUft6/m94fiEyRAiJIinkjNUwCI24DfENRZ0+fkHzM
tpYXVMe8UsOV1HyZnU7eOVRf6La/Fcmnqf0nN8edRRtsNbZdqR2S32kaai/koPI3s8QCxgnH4BIP
4qsmoY3YF9kUICbOB18ejA36LdV3SZJCkLm5eRqSIeFpkcKvZia1p44kvN1olBTRvDCcP/dnaPGW
vzFxaW2rDhufC/D2Vw9NbGPFWdsubhKI98lKtTEFjmEgcNvuEtmD8yQZ6fBpLKI1Y55FyYWhJ8j2
RGGCxTtXbmszIyDRw47WbsZwL3evVm/Juw4Zt7I2g000eGvVp/c+1uKoT0UesP3zK600fKFFkWS7
nM5oN7aSuWvz1H9mWXEwhAYXXGx6S/XGDPq1CtMyteRzqaHDrAdlI/Mrbme6L0MniLLKdmsxKB/k
FP0zLUCvYSzt7ClqG+UgKs85DHaJsrdv2+POiJVsm2qVjw9MQdjgF+2lM0padcUgf0fyEpqMMEc0
U8YmIY0sAqZuhHrYRLV8GQ3cuowwaLEe5dUKvAETDyNAsGmEMXmq68B6YyT4ezZBvemCIT60VTm4
Ej6YPsUc3JhCqW5xE8Ivvk0kfZPjQTBuQEmKUykLcQ7GMd8aIzRd3fYevLTIH0K/rZ9C7MK2WdHp
2oYCh9gmdj9szUbWPt7fvMpyQSGfT0ghsn74KHNLRmzZFBE3EWZ+kmZgC9RCGsRx6UkkI95ORq1G
25qpfSSm/1TUsbINa1Ps0JZpH4gVP4haDfeBkrYQRhtwAl7SVU+Wp4u9rKhrYIXlXcRvBaMA9pHC
mjJXaVJas5EqEdP9QiPnh2ene22EPO2P4vX+rCwfM5oQCPBM7i2EvHMBm34UObifWnOV8UqwCki1
s6xTreYfB1NZCZmW7wUDTMBR3kzAavML1sr6LNBiA+PGLmiflao2tknbS7v//EU8ziwSpXQgOHOg
j9mrOl0ESXOLQSX+ahv8AJPgZ6BjH2B5IA/uD/fOR4Flp7XPVQ4CZ67cWyhJgy0RfcpR6uhzWo1H
S83rmpV1WkIMKdLyXSh2YTcIOmQWbw5Z2TUm+YEr+/53owkA0A8exL9KrsONbOaPYujDw9jH5R4p
DP1FDaIP97/0Lc64fYnp6U0wESJ4cE1zh1ps6MdOKUbNrcco2mtJ3J3GVNjX2vBegFMM32Dk8SQY
ZRZ/VnKz2JpU7XsHinUTDtpTqQZfhDF0TzAYmsdi6PqDVMv2UUM4/eDkXnX1lczfBKPePnhxR+Gu
rR6HWN/UfgkhulLzrd0mj2EENScGsJ3tLXA0mxKq8K70RXAOUyVbi72mi3b2zWib0IfgnSZbnifJ
ZTAUpeM0uiuSBhF7y+ovcUaIpUWx6vqWXXwpJedKRYobj04BsAbFar/dn/hFqkE0AH+PUIskGnLq
rJxpBKj0lImmuTbkpIfGMPCkhl75mCV2s0PN7Udt1OkBtLJrFoO2Eqq8cxNhyjX13cjjAa7MIvtM
UUPRWbnmxoFxUdtajTdZip+zXgJJvv+d7xwlMm/HBKNF/wsw5+2jp1hiwEA+s92sG8RP30m/F7jS
r+zi9w4Sy0gcOQkDsYmnG/Gf0Esyc1mScCBwEWqGYBN3EghHXr9JspAWUhVeLKnNkHtKraOReH+K
CN7O/Q995yWiKASfAu0nQk1jlrtFoaTZjZY4Lqr9F1UfntUhSV5MqtbbociSixPyJCZ4mN4f9p35
hcQw1XuIpyclltsvH+tK6FQbHTdLIuWQO76y93MMQ/+HUXCq4K5ns4IRvh0lUZI2KBvPcSWIp9dY
yBdN6eOX+4O8kxNBD+N8Tzz4qV8ym0Kj8Z2q6U3bzWPtSpcQa1EIPGctyPNLburFq5bpw5NutZ9D
v5dfjCAxDl5lVYdYT7uHyPLrc2PUKw/c8qCqlFQnVxdM0bBemc7SP1urUAZ6RuCy8I8bvkttVT+G
BfRBz8nacBvKNaJbZgc7POQKOkuebq+8Rct9xevqMLwGe575n23t0pZ9JVLIKnQcGM9d2mW7qi7E
RoteigoR7DTdUbRcgzYtQ3M4AgRWU78FNYL5yxQHQraHQrFca8y+xlEL3AzhiKwLX2nd/tCktl25
kpZMeKr0E99W5ROnvsBs8aM2UvyqlEaX2Kw5DqUhjrkzIv80eOWTYvoHyy6VRz0U2Q6uQrK3cVbZ
deAYtjTu1yyqltiTCZhApA5FZdI7nWdFspR3JKhcz02eGntM6anl2iJMvkd0Vh6rdMjdOrWV37Lj
Y7ALuGQYo53T90CNIJBrn3UZLRvVG5N9ocvBNdc0Skka7/p/PpgqZHV+H4EKF9+c4BuKpJQLlZhS
0YV5NZ30KW6aYOUIvBXwbh9MlUCSC3x6tMA/z9YG0HETKnTLXD9LcEsNAtxQQlH3h2SoH4MoSXdG
PQ77tJHVg6M1H6oRC6Rc95y/KzfEO9uS5xJjZjbmFA5qt4fRk9C3U3NJcbtBiR78cMwect0gAaKE
FCIML+X6dy8YkNlNm+gYV9ZwFVrx0EAf/Fb5uf3k5CjGkPOVpDUDvsMPvpokZ6dZy6qXtwahBWr1
FHaAwi8VWWn4VlKomO6oSuMfv0KoKGsV/GP0zaBZp6APP8VKNX7P0Jha2RJvxZPb1WLsSagXVQ8a
znNkjdSMWtg5velilLChJnKpCy3fRA7SVdJ5HH+Vye+i7X9lob0BoPaQms3ZpiCxSUfiPOgs2MH0
4ZNVV5vWfgxNRAXw16kMdBqdNfnJZSDC3kVsAQgtYlfUTW7XMwgysIF+oD8Htv43bUX+nMR+vnP0
Nni4v3WWOdGUPcCAn8IdeJezOET2w0pK8g7ZdgX1vgJHgUMXW9m+AnCxnxL3lXBg2bxiLCSkwN4Q
ZTowB24/zZBrGiJ1rD2XHWIdtpzoRykWcHpFbP5SU8c4m0UabLop3jeiybPBC/aURPSPsRlIGICH
1qFsC7HNQnMtaFioe1HrgShOLYINMkGGZo+axO2eDVptur73DCggLzFeH4Jfgf5VSpSdQOCojczH
Nk0vmIn3W4RvNpH6szbGF9OvHivpZNpoC32UpA++lPcbR34u1Sdhv5gtiNsgJhHXdqVDbxy5pR4U
bl+d6uzYStbaZn8n8uNLiKKxslUJGeYCpiT3Y2ryFwW24HNQTtr/Y4k3WtjkL75nR7sKrY6vjalU
WxSg8mOVSysMm+WdRCaBHhUNg7dccbazUNtSHT80VdfshHLJY+kFm/Z90+lPSluA9hPdp/tb+S03
mB9wdhXAZ8B+6AvMQgJfqc0y6H2yYSM560a5b2lUBFitRFW1j5pXG7S/LgFJl8VhHNJtEwCNNLOH
pMg++7K5LcbX3s63snEOvEume5tQyt2h39dRsLVr9RRrmP/gkp7Wr/d/+TsPCXMFb4prRAUrOXe1
KuTMSoNIU13S6v45QKT01W/7EIecStnylvHAW62/N3RJPlaVbuw9oYpdNQJEv/9L9HcuaAo8HAMO
KLnv/EnrVZHizpbo6LaN4A70xxALwjxRr5Ho9k70qoQvSRPubCk4FahMcohACgx7ySj21IyuTnBQ
A+na5p976Qxy0ig/h9KxNNCGs38J+dlAvy6/YiHy0fSLU+Gkp85SP4v0wZQl/hXftcJqH8rPTUl1
LqWx4gcAIerol6cax0IdX+DUf4hTDDOMmj7IKFmf08Z5mpQDSF3WOPxvmruzHUUe/KbpQoUFsvHt
ZWVmU7Kat7Jbos2kS1z7o7cxoy9S320bQh9hXYfwIwW/imYjRhGawCLqEvR/R+1Lj22T37pU0/ou
OOQ+rHmY1FkqPzS29h0tPHNjpfELeg7uiNlX/SlDVkg2TvcX9J3kAXEJmBGkmFxt2twcEd0Y1NvK
ZnT1wBgvgaQieUC2eE1yLzmIUY2PYZV1T03mhUdZKj3A6FEybOBTNzvJkONHq42bh8Bv7TWywjJF
A8BAJMlNi3CdORe079pIG3IQwW5fi3OIOd9GmJ1xUuzY3oyaJVHcTervBKLDgSCu/VWnozgYYyhv
HCf7mHlJ/7Utq5VL5L2Lk6Yv3FpQDDQu3g7IP3lN16ueHsZQ2oiFlHOlq98IbwP0azPnpU0CcTRN
HHa0UgWjRqX5bAXampzh8vWn9IF04MREZmrM2evfSk5oZBr4Dl+LTgoyAWAEYGw9jkGwFmgsaf9T
mYWiHjkNysULxojhIdvX1t7gVvbQnlHbuox6EZ8NaGtPfoQSXdFBk8HEOfjmA6atQQElbNg2GB95
hZNdGsa8irkmmienVZUfjuRbJ7X0zRd5GK0nTXjyyruybKtTSmBLg13imlcRzbs9lI0SCbsonN5t
5OQMraJ3RU3jexPIKvVAYWxibuiN2Vv6SyUPwaMsaJx7DpbxdRv5Z4QIxUa1g+G5KpPeVZLQfu4M
C/0sq75gBFTsyaCOvl+hX5AW0bWppZ++iTDLylX7XuSF2gWiTeADbAAjt5+RNKMOiK3RnsMy2SGS
4O2A8bjtqDVbJ9dXBlueNaIu8mT6WECerHlgA3TPDoyi0J57qVG2haRZu6Iq/9y/a5b7FtYP7WLu
FLIeHrTbL4rCIcyBosaupwepW9jV6yAc42mM8v+c+08D0SKlroWwvjyr08F891pdrWLX8qX05BTt
7zJ2zmEnwm2nRJeU2H9TRsl/lnECrm7QDIS8AlSW3Xf7fW3mRU4oJ5krLMf/rI3GN3UIPup5BJjF
sZtTFGTe4f6ULtdtGhIegDaZpiy4dB6sbCsZ68yVfNu8IPujXmpjDRy1jNQmBCD5K9kGfFFLvf0u
udPaBJUPYh2gH/uwHmxqrlm4t8xE3fSq2m+kuI1WjvEy0JhU7lHIga5GMjgHPFp26nuoduduOhjd
kSdYeq1yvXkuQ/uHU+oX2uMKNWhtuGQeJY6V87DkBrCW/w4//bx/rnlhhdIYRlXujnK5aZMXL36S
QGV1LS6AHQZTsvER/4WTDtw9a35mdksxDe2gMv1Q4K6aG58KYveoPo7FpcWMirL6dzsvr44v8PZS
XgNnTa7xvZ1AvoWaG017CFTTn//zgx05TXN7EBjQd0g1156j7m0nW7Nce28r0HEh/+EJ5HKdnSxZ
hiJtBHKODE7kP8QiYHKi9PNgJ+lmCJvyao36WhzwzphIF8Ee5zq3+bjZUqjFYFajaSTu1N43Qb/q
RvVqSMlOaMM+LLxtiYhy0/5EXOI5zD8kjv2atdKWx/uMoP5V14Jj2q2dieXtDC5hQhuxNQHyzSu7
/ZgNTR4pqRtm3ZfatDIqIrL5MOoJqhpFvpoWLycBBB63M+EQPRguttvlzdWyEHxz48atnn6J4tg/
lIU9fhaDCuRKFXDTYz3snqNK9R5q3XlNOdCfUlEQDVnoDJYeGLONY/raa1Kn4iHMrfFH4hjBx/sX
0jupygSg5+IlPkI8yZxdFpkwAIKVOVriBC+nylK9S91pZrXVzehr79RXL60OZUaJb6NIZvqpGDEY
z8g3Vt6A5QKR2PJyEtGCSaMWeTthoa34XVyBXpRLxEk1qZMOTeUUxyw36BYq2ZpS27LezHgEHdNV
SY963pgCcViEGZQsV7QYsqtJke+N2g6fklI/1HavXLIOXYFG9OFuZcaneOY2CQGDQkMUDN7UQdFn
Z1K1Rk2yW6txIyEbe5FW6rEdDOnsVTA8krqTXgK/hzKU10ikQen9JvhTMBLCcEcvr3Zd4qzJ5byz
W8kPAUIBimITzL1KIpwL5YSmjZvUqnkikvXOhlGkO7p02TfAts6+jftv9+dheQHyVoCJmQrPhgpa
5XbB68Hvikz0LYVwUlJbiaztqKB5dn+UZQwDUumNJILcKf3H6c//uWbDAh+NMi4LF7GMCvxgUh1t
JZdfxsARK/3W9z5o4g/BzgUgwBrfDpXXcTHYtpe7vSBu8MC0UBMqx5V39q0lcbt9Juov8AouV+Zt
rmAFH5R0JpW957CiC20OcfpAAHVJE8PcqjjA7PPM+JkPev/YoiP3x6mhtGsWGXZcRjA36CLspTip
tqYx/uiJjA6d6okNFHoNLYEYOejcTPaD1Oq//utKsK9ISyAMg/2kZng7PaVZWwMACu8Zs3jqNBG8
vcxMq2NXUr69P9Q7SR9ByBRQyqw9V/5sKaoENV/gMIUL1eNHTZb3KsrW23eRj9+3sJ1NzM190mSJ
5r09TlqMdbWy8aYh/l0mDYM6Qi+Tqp1DUWH+uXXfWGVq1PUz9U7p0NnC3wtnsD+3dixOXZSJU2tU
ldsG2iVrsSFcm4L5kdZQcppuGPSNOVv6HIUlBmGJ3O6s5wbJ58fOVosHUfiH3puk3uRwn4ac6kDT
R3Lz6JtoTO9BaqH/1eQbr7nU4ukTF8FhCNSvvZd2p0wozf7+Mi1+IlND4kc5nG3MozwdqH/OpuP7
cEYGXVxbp/gddJ1BzcUuH2QjylytBDCribT5en/MRf9tMgajkEqMSsDJP2aD+imi53DKw2ui6f6H
znfgFxkhCjIxLU+7h3uNnGpwkjS13vaVlF7QKk+2kTnmxiYw8rWEYP7svf0cLC7/Pzoh27qdgwYo
AZA8W1w7yfkZqvXXRDOOOLxiiVVk7cqenL7tZk9O3/7PYLMjSM4sKNdb4qo3wn70ohrn8xSt3PtT
vPwkiItTK5fglqB88bIqra8OfSuuau0kH+3YIwdhlbclFjgnhYxyZavPr3jKHArARcIYThrKPLMr
XqWeI7yUr+p84+do6NGDEdX5NhiktWfy3ZGm/g0pKi/X/IbPdIn8renFFZcO29ikaHdt4r7Vxg3J
Y7i9P42Li/7tu4h6QfVOT4o8+64ugsnJFQ97QKm3uRYeNHvqXgkkBLu+H7ej17zmEagjyuEwcay9
4Q8nORkPeRI9DeMAv4KiOLZCWwKbDbIqB1/zL6jJnIUfrQT982hq+q0T4VyfAHm857Pfioye5YWm
I65BPqgQQFL7dazVdJ+36FBksuh22WB4ez3v1/LO99aERpeBlCPZLH3A2wOURnZZ4h4nriIx9I3S
hNqjiD1v48t6+h9JR9NH0hmevhMkCk/87VDSaA5GKZDhCoSV4Bbbm1vJ6bqVdV8e0umUAsljmxEl
ztuaXhBJddj64TWH10izICIMg0l4uL+73jukPA2kZ2wtBEymP//n7jUROYSi2Imr53jPse+1bklN
9lxIXf8s0FF7+F+Gm3i6KF3goDJ7kAHu4C6Sc0aheSBEav4lxCz2jmT/VGO1398fbPmuMIPUx+mT
4ThAJHb7bcitqnnYy1xzfWts+jD4U8gFUl1N2B3jxL6GavXr/ojLTaghtcBEvlWYQb3ejtiOah40
ekcbXDfBFcd9eUD6s9m0WtGt3K6LSgcBGvY4OsUOLtgJZn07VtQaEKpS1QCyoR3Uyjv0VEF3vV1B
R+7qs9TV0s4O7J9G9kH11VMvnmL9mvWfguRalUAO9bMChlkNKIfG40FIvbotrfSTMvHCla4+2LGG
klS28rMXeSY/m/oetcpJpg+Az7Tt/9lwXS7M3iG9dCMcaTZhonU7dMqJXYPQ3kWFkX8JUQzcmHVt
Pity255bBZWX0HLqlZ3/zlqR5EDLJfUwCAVma2WUdWmGEeLctaiVx6k1f+olAacV8PbKR0/fdPve
WpODADAFLifSkFm7CRl/o3ASqXfTwEexCdXAQy+X6Zf7m295lG9HmX1Q5ue5WXr+QBnTBpuuqRg4
2Mox0mhqef6aOfdbx3D+UZPfGdR0zPlApd8upCIhvGOX1eD6qXKQKu9jbqveNqogFQZ4ApyL7psU
+pdGuaTh1ezOYfEqws9D6BreRe1/+bZrhFd1MjYdtk3RbnPzCkzOjfMfVfSzKs9J99uvfZx9EeA5
qOpve/w5NkjZ4zGAzbltbxrvW4e8+OCcHRs9lxrx7691fvX7i3B+do6GSUEJ4/qETd7WUT5oxos0
fpTlPZmt1L3UDnph4dEo/jrtQ6d8Rja/pRyJ+cbGCv5KzjYzEjxHTuakM/Qz9b90UrRJw1/006MA
Ckv1wxJ/0vRvAkPe9nTCjPNQnRX1S+482w0IKHWXIiUsgd+24gdsTzb3V3uR20x+lABNUTGmLk/5
YD7/tiH6gFwK9GBDi7JxlM/I8Bu/aqf3Hws18JGHT5QH6BL6JQPWt0F311ozdHkLk2e7gLRiQgsS
uaPwPZ2yf45zEvU2ZC6vc+sSY0ghn8P8NBj1DywkKBQF8R+agPFujI1fCo6HsvIjHKj0pZsGIE6B
Z512bsV4iauvdv97VP44yim24XNIz43+QwJZkY35U5Q99vUhzKwveqa+GMkPq6d7jDLGlrLdyq2w
DGCACJOb0uzgyV1QfQ05CKzOjDVXFfCvteCjROV0KyDpHPTUSB/R7N9oTmGsDLto52pvbTrwoJML
GyCHWUiuFCkSZ0Y/uI3OIoVWVRz7EfHL2PDqox6CyEN7uFW+Cs071kkaf4gazXgSWZxfo6zVn+qm
8bYm0Nj//GBTlsGXD71RMM0LYGQWRUYQY/DqVgjSZohXH/Q2tbfUzDbFBES7v6mXFyUmL9wllP00
Z0KA3u4mfNx9eRAZoyF5exjyJoUA26+BIRbNUSabV5qrf5LQRPB4dnQs6LmqkqvQ2hPpweNGrh+A
MuO5+aFNEvZgG9BKM/Aekvxt6IPOHJWfoZf+MrNc26Rl9QGt0WMZxdu2h3Ovjas+6surfGLW8apT
tyBxmmeDIuSP6wF5gzw3OiS+NOmj4Uhi6+Fl9IEWi/b3/rwv30L+h0w9UqYgkYF13847whuFSWlc
dlUJZnbtBNWh9bN+r5lrsfM75wuWPg+VQSNxorfcjjQm+hhIPrAFC7mznS+ANUL7bTZeMF784EhR
zfvVGc2n+9+3wLdOK07MAYoIsDUAsGnC/7mmtCQDWxTEo9vBDv+cAFJ8pPWVIbivDG5KQdsN0qLD
9IYcX5ekX1ktoV0lhnxbaz5QCvK8Ywsj9cGEAb+R47LFLqqLvt//mcuA1eY95SagFjLh+mdxgsDd
IxwqE+0OzcsgdlXKS1pU5nOuj2LbCSPca22z1v18Z+0pgoBABndNNjPXlkyRciu9TmFFyJjHXrGp
duMHARSgXdllC4wgqwDTHAQk1BvSp7mQ4yANwLRsB8yKGpo7pZVx3S3HT3EejSAunVr/M1RodDl5
/EIHYGPiS/ktd4z+qKOr+K3so4+a35aHtta0/xyhwUsxyeX4eVQr5hQyFX/2oOrz0qW14aONZEib
vM+TlevtvW04dfre3pZpnWfbMC5ygDNGUbqiGkEVxcHwaCPgt1GgDj7VmqQfwr7Yy2otDgQi5k5Y
HVLgaemiFaHtAWWlh6yRv0E7G7fx5MAyRH2/9iOXl/CkgEUbAI4FJ3SOBbdqFWluo8zdABrYJ93o
8ufRDr8mvXC+GmUQPYWm9UNxkvpVslr9ubJEA8Czal8Qp/4SipIeRSHHa0/DQp0Lb3rQFJA+cDKc
XBRmb4NdN0DDzSZz6+arQIfsrHpledZjo/uapiB5Ut+Bm+kNxmXEI+haYwqzl5M8+NrI3blL1pwn
35sltgvcPPB9cMpmP6epMb9pKjqqsR/kH0WVBYc2jcb9/RvhvVHIXan7QMWAO6ze3lsNGO66AGbv
WnYSXJpRoPprDmuWG9O2uw3iQIZN3CwatZPMy+zeiWNQDnKRFRDxyYcgUxb7wjbGnSkFgOz78D82
SKaVZCxq0QSOGkDW24/qDDsf+1zNXNzF6ke5kQkAO2ulj7i81rhnaPISt6BxgaLD7SBqLftk3maO
SIfvQyyvXrJeiX85KDDeX6L3NiZlp6mFxXmZZM9mIyljYMWSU7k8ZIh4NIp3Uq3waIbVcMzQhPid
l+pJ1PXwve0HsQXm2mwbVYtQitY+hla6pk+2wMsyv9MdC0mYeYbHMAtv8hoMRoiBq1sF3anRjY0d
5sh0YerrQWZOInmbJZ32IeDE7DJH3st15+xGuWm+4Ls4MT91J6NZn3UbJ0C3xkF998J/a2+ipG73
YYcgLm+j0X63k7DZIC05fGxrR36oMpwK5bgux02gCeBzcaL9vD/ZU3hws1Pp5hCeTHBueqYs7u1c
500/ovY5yK5cAV/Rg1EgBZg550ZBJyRJbPHQgsb8mCm5eBCyNK7U5JZrzb2IXBqNcn0ivs2LcnYc
lM4Yxoob90n00bOdUx6O/cmLtQNIS9DubeUdkfv6nuZhtDWy1txZ2DmoI3Z5w9ilK03AxSbn50yM
JdrsWBEsXGx8xaxpLiWKS/M+PseqH1wG6H8/isRbyzcXN9E0FP1GSHfsL+Rvbmfea4J6MJxMobqQ
jVfJsKptr9Ijv7++i/CQUWxcWqnJwJSASXI7CtSCOEDeXnYncvA2VuvkpGVKh97Y0LscrfJDYRjt
vkBwfeXZW3AEePIo6pLBUleDJjAvXQMWL1rbqSsX62Rs5ZKo+irhErLrk059LGplOFmB8SWVASKG
mQ92Eqs/d2gC+8NgYSlLM7nFOsT3PsSIjZ/yFl/drCy+g1m/kqXLGyVy6vPg9IkrBRXvOGWZv3o8
8U0QSFRPObJZB63HlbXLpUMOQmIXp4b0jbaJehiwbF3ZyotYk8+lCgtZlb9plswC8TgTTou7NJ3H
okQWlfrVzhrx+wwHBaMAzWnQtbKi48ryTlf77fll1KlFA5QQV6CFm6Y12lHS6pWLyt8RVIdVfTao
AEp5C0R63xBbF3q0VbNjUn5EF2fTdecaMoaUfvVDsOHJi19Vu+mazXWdWueL1yEYoeaT/tlJCvGy
cn7knXqI6nAXZ891IOGAcEC+OWjofijJKfc0rCwR2hH11tajva8y/QG6h09wzv3I2Ep1tgva7hBa
4QEm3smKuz083B1qeAnwhKBE8jMNTr2e7qsw3k2BYowoYsx/5mFU259q3QfwCVwFfLG914zykNoY
T/NPv5OxW7YPeix2nvQAevsYW8o28n/K/JpePzaqeqy84ZhQI0FAqmyDkIcRavz9RVimvxQ46I9Z
5JVT3Xjekk7NSqZXVcqu14ybXBrbTYTJINptzkXSBt8dmK1jD5ppp5pxCfelGhGgjIrzYFp/Ja3I
HmIjtXYeLYotxtD+XoJxsKtKW3sifVsTFV5oXoAmR/aLUhd7hqt/brThRLanSLFKicmos1Oai+KC
SqtC0bCTHvXRV54DORabAEi30tn6Xi5rb1/FmvKIx/Q3IA5uatEin8Rkiu0Yhd3B05z0qiXj2su7
vCPBGNDip8xL14E+5O3tZY56rVUDWKmcasFuSHr/MKhW8XJ//d4bZSIt0Kwh8KR1fTuKk8tGCzGw
gepnYyWWIYRryii03R/lnaeOaAbEGtJIU0lsHhSWTRp4slY1V2yQrDOdsG8qXgibMlH/9DJ8Pk1P
8H1sj9TltlFZIWBjhaOzSfxIPDK/ym7l90yTd3t1AAejTU6SBkoX6Ybbz86S0ih9KcqvpZNqWy2L
OtdOUe1OhW8cRBH8wKO43XcA/LZpRuiFgb21FVH94f7vWM7+BONgPhC5hn4+nxZD+H2I70t6HR3r
h6OHOKr5crbyDC4G0YHC436BjBM95kWTJHUqH7OPUHJHRDcv8BGp/lV9tnIbL4KpaRRkDdn8EJRI
AG5nNBRsU00ZJFfSs3Ffx22+b8ysPTk5OAjbDsJDIzrzQRps6wg+UFqJ0N+0EG5WFM8ygKGTPDnl
Geqet+Nr6phqodEZz0YnEGPHnnWj9LjVFFng70jxdBha1Ak3jqCCbw+op4nk9+C02kZE8VWrkCqr
1GjYIojzJWxbgES+1GKvWFrqtXdC62TTdn6MqrbbDBi+7+9vhMUDSvYHpwthLzxnJh3g21+f9UlS
17URuVFSKDuqTyl8qpCCUVcfS0U8mKKR187k4vlEcIa3etKSZclYudsxS70vmUZaPAkuStsaO5Nr
FyIdYvWZ/ssSmnjoM2rTyjgaT/hh4HPpmflDNQr7OCDvuL0/A4vok9okh2DSLEVtjNrO7a9x0Nj3
cjHmcC1s3FYMoX0pEBT+Kw2SvnL6lweCxpmKjS6NOrCS81MX9IbuRRJwhUJKowNlB+BKyCiujLKI
Ppk1ULqwUKZVpa1y+0EN/IaB2kXoelaTHsIAH9QI+bIDMuf+5yLpxJco84JDSdtrZeRlWxRBMIxD
cd2C5zhlkbdDR33n6Y1Z527T1cauD+TmCQeGEP/B8JDpfXTw4XVuyjjIHiw8DlrEGrdhqrc/7y/p
8kqYxI14cAHQUISfo8U8q9Pp1VSJaxjgRJAUqY+1YW2VcOhe8nAYkEGnwZPpHRLLXqWuzMLySJFU
IZEPePJN5GMWk3YqLhGj3CUu1Jpgk0KYOuqN0e44ga9hG9n7VAnXPNWWNTnAD9w/tkxWQ41lXpFG
DnVE5MtWn3m49D0Bar4n0suTXR3p/jdfkpNTII8Q/DMkTzeUfYJN1jfIsftm9JTmkbrN6jGn+ajJ
34284dBHeaQ9arHs/NfzNjGrkcSAXU3DFVj57R4Jx7S1876Xn3VJ/USXvKXipKPd47Urz89iHcBn
kAQBb6FMC6d7Oo3/VMulBLxEnjHQKLlWknyzsJ1MM6QnyjL67CXeWi95+v/dPATTeHQepgLUW+3x
dryx1NOSVr/8DPW03gRWL7amH8crX7W4rqZRkIwm16H8TPX1dpQ0ij3E4v6Pu/PakRzJ0vSrFOqe
NdRiMN3AUrjTQ6uUN0RkZhS11nyIfY3FPEe/2HyMqulOpwfCt+ZqsSgMMNmRGUYazY4dO+cXo3gj
CDk62HjDHWQitk2ZfTlT4TpNnhhLhcryymUjkGxCYzXFUp4vrXgT6fKjsgJrMXdJHRVE1IvaT8N+
aMXroJIfY721ZXD2tZ02obUPc7qlxWT+eH9bv6pUb2dYBedASkFzgdTx+N2V3mziyarFGzOsZrfQ
o8BDCiS5kEqltzMxsPaJGKX+EojJ75WOM6YNJzn6asmLgnJ7l1sehlrtvgmNzsZ6vNgFtCr2upnV
PkqTPyY9i3zgk8JeTLWXIE0rt27kmTAlKJfamOY38VJGz7UezJ8btNv9rJS1yz5W9du66CSHeI79
qjrUVxxk1pNU9GfdddbYfTwDNDEB55BvwGDDP/54BgyjTJJermAXSr3u6iPU8XGQ7tNEdqxy1GAl
8z+3Y4Nun2KGTt0I9ZmE4bRXTlkBryayLpBBa7n1+BEC3UjksIALIhfChaIJV70Stl7dGNNljlbf
RRtlz+MyJJeFiIYgBpMVvINEwWsjzeOrLGNClXCR9jjTDr/rXaa6Qdtg0JxBv0+q0G9IcvYJR7ZX
k/14ozSJV62ZVxd1rHSOKCC97ywzjMplVvTrIohV2yxz4UpSpBq/xYJYb6DZFBd376++N0IswiDU
yVc9H0Tbt/GknoQq6esUhs2sCDsVJfpAV1qENmKpJlzGXX+VC1bjNuniZ+Py2NWZmylY34pDqx3y
hB4sSWAXPNL/tFyKGre9OSpnoutp0OMh4YBwrSLH4CA4/jpmCI6qMVsBrLhaX7RzhGRiBnMpMcGo
xE0y2e2giGdOvNPIR6WWphMlL4uDb6u8l2BFVK18jNs6DJdHNMOaazFKzrX41rV9tPZX8pECJnPV
A0EAbXOuot9c8xIIKIisf3lWR6+cxtTrxqQGUHrWg+A0+lFUoHlEGkV9H0jD+tY/nR+mTqTVslm6
TdIKfe+q1amJ9FP7uRxVwauDBmcCJb6ZW0k+JEqkOWmJbrwsTK0rJ9n0COztXGp38nXXR0LMi9yC
wEZD5fiRihYNEGNGSQf5uc/8X+5keZV/z0tgKqEqxh/m4JwQ+8m3fR0SRDviPdxzXvVzf5oFDKIn
fS4D6XaOtdDpkD11k6kc/2oJGBUkeparyCtNIorixy8mishWpzREb9VGCnfmkpmfe6Tb/Vwolcf3
9/FJckhmxjB0ophAmGKbHZJUY4LsMDJ6YpP2N3F62VsNRoCWJWQO4kKK6NBi92TU3i8gCZ8Z/BQh
g8nXq3gk1SDaLVtMxJLiZxbrXX47In+3R3ox8FPNaChISBLETeytRG+sxSfRjCpvaDMJl4Jy8HKK
4nY1aoEThvp8JqSfpu3rQwE7Zl5WSuGWs26mg8DBHuW3saK2B4raoluWpbVPw0azU5pGh0GUHyJt
clIxQbUpTv1Azs6VVU+xYDwG1ZFV3oZrBBeJ40WgAKnE4GfMbotaup7FOLxGa1PxyLIBMkl16WZw
OlyrF1N3KjD3ztLiTHJ1ur/IKrg6cHmgmnBik5EvYcrRMsAR79VHVRXCQ5egmiVEVeei5eVlSn1u
S7/x1uC0AEjD0RExyVHXhO+nDZYh19m1eZndzlXRIMNaWV+bSMCNrkspXY6mCLyDykFCxYxF2tZe
O1kUCd7fFKe7/PghNnlFTo0obZo+uxXSWNjVupB4WZmEH/7yKJD76fHQoIWEv4WH5Z0lCWmeRLfy
GIGxEyXBHQtITO+P8spGPT4oKMPQMoS2jQggNdfjGY1nUa27uYhuQ2t0OcztPP2YKbELV2k3aZ8t
+S7RLjrlozoWjpGoNiBa28p6dxawGu5vjGBGjznGp1C0u/hZXtIbpbjQ1Jc+VDGMf5SjD8GEq0QK
9LIfHbMFalJnPpn5zizGDxChrsxw+Fg1X0s80rym+oba8V//XhAAOQMBEXAQbFnJkH76sI/l8BZP
lUszF2S8ItqzGc9JsRKQggmIECnBlSSwzbfRmJ3IUOroNkW43q+02XACGHr+bJW7SDBCD4uOxhnN
xHIMsHR+kcmSDcChPfNF31idK+sLfDPYWS5zm9OhRdTD6tEXuR2HRKG5gdmguFZI3183p5sfbhnr
Zo0AyNVuo2DVW0MYG0V4WyzN0ygu1mPdGt2TQKDCBSU2uOKwgB/+8qCk08BByOsBb20T+qgFRBWZ
SAstYpsdFowiLgGW478STLssFQaXTPSc0+npi3IlZiK5qmKnDbn9eH+06hTRFe4KVFXAB2p6on0U
zaVzzWKSXJZReBnXebZ//0VfbTiOdyWjAk4CaAIeB5WK41GtnD5aPTfFbWfdLmXgSBH+hlqG4lhu
lzAMlnHXw9EuniYwuOL4lAnc5lQvGA9V4FfUqvT0pusPCLfYhnk/xF/V2nL0efbT2ZcU3Gmgf8HN
ysudMkZ2ojxK+bUS3RgWZeBQa+/1RdrNIpj1NkPjsbVjjlUrzndBl+9bpDIHqXM75DKNNn3OAT57
cwZm1mwALEYdbkFjM/rvT8l6U/p5RihJUKHDbdZYkTcAJI9nxFjY2+IYjw8Fh4Nfi/ii1ZhB+kIp
KvTm0FDojMHw8l49FyJfs7ajodG6RWiFpH31c6CUcDy0aeXRwqGUPSCUKdsdArSPfabdNXIXHvBv
oYUWMteBmQeekrC99X5U/aQDSZ7rM3JZQy7jyqvHF+j/qA5BaN7VhEwD89bHJcd2awo+vj9ZJ/0+
pCW4+Zur7CCr6MTqcZrCNFIbXbjn6u0jolJdlIYQ31ZR1npCpTW+0LdupomVK4wkMPMkml6gCtJd
YsaWP3U4HPeU1PVZxm58kJTH2RwatyvD9C6XE/nMcj9J9FbEDoR8zEmIoDQ/NpusFKy6N4ZGuQ+k
kIuCrLY7iATlZxDmX4WgR4UMEQNHlIPyOlxMza51q3fSeOhdszXSHZZKg4N7ePIXj2Bge3T21mvs
yuCgUnz84dNyEUqrnOT7oAwjL9GF1u3DKDhTOdoG7NdRoMhgbwYHny7t8ShTlUXFuKxWGnNc7bDf
Y9vVdXd4f0m8qrD8vIoB+AG8AtoNwo+UfnsuDLmUSV0maPeJZNU7vVFnp0LpFT60+IwywMWYKqmX
mtmTvmp0zG3vFUNSefOE6K9ldo1X5lPqW4UlXSC28qnBxcfuo8coiiOkks0PiSZO7qAU5QV1dp3o
wA0IZZXakUMp8grVqK+sINf8KKoKR1qEdEdxVnNUMTdQ7uxQfcOn2ilqVX0yUz1z1NSo0Y8zszMn
18l2ZiKYBToKBFfy0NfF+FMOGVfjYnXYBN6T63jaDr13Z3aGQ+xR5r+cnPI6cqH43VZfu5f4MThz
hK1LZvMVVnQ9wJ21HMkt8fhjI7TcyVHTyfcAPn1YnGpjuLq6l7guvP+9T8hir68J6gJBKojoIL2P
R8J60czZ/fJ9dWXu9X16M+2qg7SDaW2HnmSLu9xR9tXHwTPutb1xIbrFPnQjW9i9/xzb83P7GPLx
Y0x638eDWMv3qATbGlJwmfZVqfaNrAPfPLPGtzuJXBlcy5p7kZkgJbJ5ZVVZqykRamuTVGjXhhl+
bAvLOnP7fnsQsNOU9TiYtx4XJFR1E2Q54OkYN8UyTmIPA7n4zKusB/zROkGXBAgEvf5Vuo7j53ja
tDFCynWpilu9D3FvhmuNHHQZrsz8wEUs4yutgfyuBjPnCOlybvGcvuOKJfyjmkNZe8vYozg8w0Nl
9FpMddiTc7nesM65uG5GAey1ogzw313b65TwlON3zDMqPznCE7dUcPPeXoAd+xkX6vv3V+AWHPnH
ONTA0QChFsaePx4HjZGA3aDmt5OYTIeomEY6taVTlqnBcS51mIt2VeM0gda4ZoqmK2D45anVxGAv
DXjSdflQ2qyE0pOUZricozmylxTqd930+j6spkMf+ekQfxvx+nM6qbk0q/QRWniyL+Xq+6wH6Zk+
+iYZ+uON6AvRw1oR0Fv5hBnWeNAVSn5bW+H9rFLubfhOGkRQGxWf2FZDNCorSTT/2mZ+HVelQ0QE
J6OiPXs8kzNASAMNcwoyraR9yPIsvqh6rnSdmod2Vhuf2uqcHfQbiwRECghlCmq87haxkKocJGMd
Z7edoUZ+MC+mkylQo17XyL99n/49fCnv/thZ7d//gz9/L6uZ5m3Ubf7499vqpXjsmpeX7vq5+o/1
n/7zr/79+I/8yz9/s/vcPR/9wSvgjs73/UszP7y0mAq9jskzrH/z//aHv7y8/panuXr526/fy77o
1t+G3ljx658/Ovz426+rqce//fzr//zZzXPOP3t6aZqX9pfnvu2a54z/76X75RlTjeZ7F9c9f/69
eS7+8X+e4/al3f7Wl+e2+9uvhvEb7SNyXhJJPgHopl9/GV/WnyjWb2sxcA2zK6P7tVtYlE0X/e1X
Lni/UbRgP/PviMCvzjJt2b/+TLV+AzwAqYyWPj25X//74Y++z7++1y9Fn9+VcdG1PAwr7V/xcRUY
4/Rc6WmwuQhUW2hQgm1MVy5h5Cha1D6lipFi7yLpz4OoBrtMGcD44b7u/TSDfz7Ez4O+wuSORqWD
Q72Ls5vhCSebhJBqdZBx10icLO3dur+RtKvM+NZYV0vyoCaFMzT3rfxQd4mXr767VuZKyVNdPKpx
6g7jl14b7dIQD3nzjVbPDr9iOx18VMAyYzrkdB/0/h5WxW4IUD9UQydOrmTrqZbogrepTUZsW9AN
1HZy5r7YD5FkVyI5UrWXMfLtKIy+/7obGB6TvHndzSGkNHi4IYWROMajeR3f1HZv5/biCrvSaW4r
T7nPPjaZLTmybZ05/o4D3OnImyvXiBu0GADooWvU9za42dug+RxKiVcX8e/9pB3U9vczL7t+u/e+
7Xoi/5QWlpoOvEdhSNAz3q72dp1Lh9bOdto+8MsDNo+7x/eHPFnDx9O75STOZTnST2DEiOQzu10c
dTeeuVu8OQTZ+0q8oJKwvVhJ/bBInUxFdDK+LyaZinYX1oi4lR/z5Mv7b7PBdv35zX4aa7NaMq0x
6mGtvoY3BR2gH+a+/tD402W5h65zE76EF/Ktytl0WdxH+7CzlacpscdP7z/Fpjz/+hSr+xi8IUok
a5J2/BnVrO2bJMlSp0XaV3JRXeKwNuxh9irdjkI7lmz5HHDyjaVzNOZmteZSo4v4sDEmV6gB39qi
w2ggnGg5lemyO/OGp6ORa1D80qjWkqJt7ampQwm5gDCuY5SC6oRyNt2HFmTldI50tygVxef21u2K
pcqvVbw2XXAY5jOGUL3f1kqNc3fb33Ifl2+F2Exf5lRX/9qqIzySk9ADJFgi6otU7fE3kDRBIv7F
aGlq0drVFmlEWHFwqQgzqL5AAAxNs+RMyDhOFNB1XO0OQQtDLuI/sCzHg4pSbmWSnOtowWutnZth
syMBiv33Z3+NAj9FCQDsvBO1VcoV68m4LQlkM1XV2GxnINL4cwBb13vq4HqhPTUizLCpnI1L2lOA
/9NGN2JKr/q5K+Sm18q5t2bLNKxJwoAe4+By/KZSBR5STuDNy/THPE3KLGqC5M4qGk+4eeUl3u3V
10hvCieureYyiagrpLE0O5bQBRdDT3Hw/VnZhJlXKCmKGiSEtFpB6m7mfimtrghxH9l1ir4AYFvq
y6Sq64PamC8KjEYfOGty5jDeyHmthQzGE9f7Edwn/ttMQ6mUSScUEYPOU/5Y5b24i3sr/WDISepH
itLkGDXMi6tikkByjJfbZMdgEGbHhC2o2qhPn6M6b/pT6zMBVGYtcjcE0SZttUYHWYzKsV7qXYRW
Ego+c3oZGINCqbIJdmJg/khHqikltw8pxMOls2r9zG3ndFpAttHwN2G04mxMufJ4dWhLUEMEq9EH
ZIlEDn0biVWRDWIJzKqMHgo9kUewH2o270nxxM9B1NTPBmLIOq7d40KUnOrg2/sLZMMDZmJeaXkw
QVDr4r/tfVYNx1YYannAyFtBu5Bq7vKQgOX2C6CHD4ZG0mqL6lBRUw/n6TuOAJrpZoYyoxzcNMmd
mee5ZI+yIeCfVy/Lh1hWwtg985Sb0Loek8g4mquYFUUENAmO5w7Jus4YjUL3iQHBFaaE+WdpTAMb
NUUEn4ZZ2qUKVoGmEVLLgG93oCeNwYrZWQ7qrr2jYo7lLJ2GTFSVAhfs+jMXv5Ovuz4hRTx4HCTR
QKg3d+Z0Vlqjp3XgF8FsZLZa6JIn1bA1pKaSbXpQ40UpBQqaffDV8ebNvSQ0JSdS4fKBhhjPHEbr
xv4pHL5OGB8X0iE1crSrNoutqpWuAwyv+wn1PY6/KPfSoBrZW9I5WcM3hloBqgR37oLUSTfFHbHT
+jjvkKSHnPgiNrRgRqWh4E+V4Vzeu07i8VtBvKX4CJkSpZUTnU2preup1tLAn5vk+2zFCfobUkR3
Ca/7OCvUJ2q59XOvtKWtd2mDPXjTOIjKms44YTBioG56ZldviparehadDwiQKxQDvx59E2FHhSAG
GS3wg65LfkyZot5bvXYQw0xwEkw49gT58jKLOmtXCI38QZrRoBqTpdtNY4wofSD0l60+6FA2BrPz
mrErLtKlzfcdILmHmuPYk4alOby/oU6/GU8NHIjLHvcmcdslzDi+TIRJA78fjOUqjlGBmfpa9LNA
nM/t3fX7bz4axRD0HVffR6ABa37wU/6upaGlT7Fm+WWl9k9mk4RwwFbbuBWsr9m91WFAaubtS4Rm
6k5OpNQvZypsu6ZItHMi0NtkeP1ea/DEyWtVVybuHT/NiLKtZQxy4Hd9U4PyCtJ7daKxVkWTkroZ
sHOs5TW8vpwOas+Pgq0FRU2tVG8xRezSsYnHRkSrNPMwjALSMEkdTSgbKhmW8kM3KFf90CTPuZZo
pW/kdHLgz0lcARvYqWdO95NTbX0ZSAgA5Sg0rgSk45fpEMpAKZmXCSAI7vJ+bW2PQeeD8Os9Lc+K
XV4ZidfSpPOgAmduKBv9/i8vJS7c4PVgBAFW2G4AvU3AabdsAGsyhl1cZcs+GDL9MpfTc7DANT3d
rKRVB4gq1xpoEaU5ft1EHHQEykXBj7JAc3tliFxKDZjZzJPpToiKILuIkUdXGpXz/kuu4fJkZLTk
GBj0JGji45EzIBFzktaCX8xF6wti/Fxi2ONgIEKUT6vCFfJC9PIa0gCO1eWZuPfGbl2zN+QqqJNi
VrJZs3FTZam5JOGhKkPtKuhn8a5g7dkCfJAzL7pNGFlRR0NtwtnURbloIsl7YMuadHNxQ+lFPdvN
ZHXuoAW9W0pZeiZEvPl+8C1Wmt6rmdXx7ObKwPHRI4bfhebgda3wyWDr4w42VmdGevP1QHli0YFM
F9fQ45GGSJY7s5R4PW4lLkQWG4xd/MVYhuBCyQP1UROXr+8vndOXI/SBPMLZCPihstV0QVA+m0Om
9JBmVrUzMqvZtWIf7kYxt87cgU73xzoUexBjAQjUW164oNDdVzrWSZskZW6Lesl1P17Q/xg1pfDM
Bi+r3IQYWIInf/8tTycWfcfVbHcFVGuMfTyx05IlFuE8PCiRWRwEE6xQJg/TTWOsmWNcBa44Lfm5
pOv0aGFDoFK1pvXgdk+KjYmZSdJshocygozBiDIgqKXB+MmulzE/wAGnsGFWYTMcUMSTLrLZEmpq
f0X4pZyicxWADW99TQYoumKKRp4P+A6Mz/EsEKKnYkkty69N1BpHtYWv0pB+6lGNeD8RxGmLRnNl
ur0Hq03mizTibqaHAqauhliDSMiC+zxFFaKLpBL2edtf1Mk4f86NBP28Qmy9fFL0yzhIqjt87/uD
UaTpISvmCY510h1QcM/vpClQrrtZyS5EJQZMMg41CAf6tbHZGWcSidPvTjiEArReqegFaJvQNKpx
2YDBAJrQR24j3ywNnRvtc1HfxMM5Su8bY63JCkkt9wD6iJvwP8FubfKG5mQcG9F13Vuf6XmIl4ij
o45RZU/tcpZY+MYJC1AL5DReUTq50rZiEiN7sIQgSzD8RDxEUkJf76IJC3HcsZHpaH1EdpEut6zU
NTvFuArKOTgzxad3Hx6ByM9FDR4QOdTxoipj3FAWGRRnamIjLenWs9DXoavPi+zpY3pO4/g0XqFh
weTSDAcpDajneLiigAlaYYx5MIu5v5CEuL5eJnm4yua5O6NQfHqqrt0Cnd4fubNlbDW2EBrv5zEq
osNk6hdhGTSI7eWGq6qQ9ltmk/w9CB5BF+lurY7JmSvStiLJbl3LUoQtkDjc2bTNxMKAUoRhEWKO
VdgYxRybhzpUIq+0lMZhvS9+O+fCt3bIJM/EbeO2KIVPKPIa1pnz/XRhA2IhcHNfg1WNvt/xlJtZ
ouUT5geHAgkEPasnV8qF5Uufjcp1Eyni4CTzOQO0dWMeZzTrmAh76OARKUes3+anrDxokhFHGANu
rJLFXiAl0TUp63hm7Z4uJvR+JRrJALRoE25x9z1iRkJRIwUzFmhKZHIt+0qDuD/Uwu5MbfONxbTO
4EoZwY+cCHH8QlajjOpoZMkhK1uUagPtKRP19BIlGNGXuEY56lBmV0klIn5d4OX9/vl3ukl5UXJD
masg9c7Xa8dP01lJZZ8GZpUc4IZn3hTU5a4OtNqeSuWwDEZ7ZudsWufrScN4rFDoUypjbuOS2nUj
cg9oQieiErmjbkzeoM6hNwdR6CeFKdwEfdxeiGGT7DitUkcyu8iPOryH677BC1HsUfzt4/ib2Dcz
rKbS8OdOC1xS2gC4opZcSsugOj1sIf5yEu7p1U/XwSJgXEX99VkbuntFb7sP78/jGwGXFyPO0qd8
1Yva7IUwlaK2L9rkQNszsXsT4wsT+yI7CooQ6eHmso5a8WKcOiBmEz+cAEqfSRLfnFxMIjjXuCmi
cLbJ9lth7CUwX+lhCqTam6huu5U8KaZdttJH8KjJrVBDTqYeV6o+0JnuSi4087MkDfNeHMzIl8v6
Sz/mi9dGaDi1uj5CotQ03xQUQIkqNsMG+fVFIXHZHGqNBqQgqAWJyvis8HtzQyn2aA+es/V7K84A
hibHJ9qQbm9Ce51XcRLh/4zGrprsukoqvKWeI7xHQsVFthpDkqqYn9//om+FAHAyRDXIjhDl15//
tDNUKREGPDeSQ633mi2WU0mZd1Rcq9HKM5eXNzYh1feVmUuV1wC3eDxUHLa9lHQNa0coJXSKxPCy
DwHLyso07REbOYdYeyOGooHB5uPQVdn226pk2ayyOqxVqZV0V1EblE9QFDyzHE+zepUhOKNQM6GC
vA0twoLrkBAuySEY9cGnJBI5IHxHp824b3diYd0I8li67JvgTH795vutbDiWjE5PfzOfXZgMVSKb
yaGVTDjwklB+xKKzuXt/gbz11ehFvYrNrrFsk9bNKJ5S3BAIZZMleWUoBtfzPAi+YAjpvR6053SS
3x4PmAC3Fcon2ibCIGeSN2PPfA5x4gHNKXcyWC6HxhgczO5cC/Ktr0eSQcOTlGp14jtekynYz9Ay
GM1opfwSqYDUhbO7+FO6OI00X+v19DkUwtL7H0wqXTB2OX2pE1CpRb+nCQotOUSVDBE1MepdKGW9
HQazcG3Eonb/PxgPMtg6HI5V2/ZbVxeqlQ8RPh+VBDJ9yYqrIOHTjRalzKEcz/Hv3zjtwaet8N/1
0CU/Pp5WpchKM665+1DnFJwRjwl/akkbO3gmB0EEEmZhUEaN1Yr8URSiM8nGG0GNfHyl5K8l3xOx
NySFdI5fPT1UvJsd9Np0MyXN1wnZCP/9iX17JJbOKjdCUr7ZHRGdayuto+wA4i3wwthq/CamV464
xznw2ltn76sTwCrqgT7v9nwAWjhJLXXnQyR20TeAdPVhnmsDUHyCU5HeV4dwKszrsVwCh2So/awN
7TkplzcaKSCXUN0ma6QSC035+MtWEC+KQJqTgyhAFBR15IPI00Hw59ZC3XiAv2bkks/aRxC6iEon
1JWIZRBUPrr+w/796UfUhPGOE2WolvR10aSDTAfK8fh5VAFKsFwvgh8ntSTZnRGVv+edKt0apREt
e2BNs+p3Var+yJosqPe6GoxXUz1qX9qumigu69KjXkzNdTc1sD6kfpI/Jai1XmjjoHyEAJyK9oxR
2d1iTnFoi+mKYpSHkIpF+mXoigeKGj3GEktv7mhw5i9BXIyTB31e+4IRe2sSRhKXiyMS79XyIPdS
dlN00AmA5wsPuapWd4ISJYldjHk326kmzhnKbiSmbh3oaWTHIYauKGcXnTtgDZlcqVGI7cIoQKLZ
NbRnMzvASWDfJ3VFzqPBfbPTpDUZVOuy7yWiuR/zPObEzad+/GZWc3Ztoh34ScWdJUKIJ6LprI9K
YPe9QWseRbNcdvH91a/ERqqup1pGIk5Jpvyz3BINmyacQG/OdGzQCgr71J7VqPVwyLCe67lsP+YL
koeupOU4icRtJzx2PDaixWmYS+4S59KXXCzCx34qY0T/Oz017Frs4kdBKytUEYzZnOylB4iZSYl2
NZrVC662H0NDMDRvygrpc93FxeTLMz3XGwrs47catLuXijDlbYrDieSGiaH463wbt2jxtrM9opF4
aVLXKZy8Jwdz4kk1Wk9Bt/oTzNT0mxHJQ+fpnDRf1NIYQ0wS9PmLJXW6cUHDW0W/boiNm2qZo2ct
jQPr0AiGdBCaRimw5hj6GyxqWwSY8rHIbZwsm2BfaCWO7yv8H/3iEoCPoPfBtTXpzWOQjvRWGmAP
kjcJwWLacV8YHHUCooKuEFvLY67GtEz7oDShF8DRQcY4GooPuVKhbgXws/PVqCwfRhCshwXarItA
oniNWXD1gFksRe6gr2k4GMMw3FfFUidO01ppZ2dLLz2JAdHEb7I+uVrERrxDLDhX7TSYIPDrgpBO
9qyPYrSvYjH0e71WZifI5950pVa/Lmd9+l7UKD05nWoEgx2OdVe7pSxm6CFqufgjWoIUxNKyiKYr
o8z7WR6r4VvYpokF9A4an902YvVF0eLyxVKz7lHRlv55EWNpYjFPiqsi6c6ThGNym3ThrDntrGnf
tG5sRCeYarHCt88URpZhBPRv0ppHRBNMaokBKESn6DX9uW2jOYdsHZXPaZKOiSeASv8sp+jNxhQf
FVsx4yp3wnj9PVmSYZEAOEg9iGMpfdMolqb7YJzMO5pLoWwXaakmTsqVxoVzoX6MkV67KOo5QdAw
ljAUEMJiwL5dVouv1khtFb2IGCeLKp7D2FNkHGIijo+SDm89KyyQVNE8lVP5szHnUWRHVsVOUmNa
VE4vRk2464t+nr0sinvsOeYlo++V6BkebEV7B2t2LmxlMkKXMNB8L9sp/yQoiXrIS0tObDEC07m6
ILQHa5yUj0taDD+QvwJtHMfhEDpSnAat06aSGWOKJQgAyqKs/9KMopU6CNK2X8ME1UVbHhez3qFe
gNR80ncfxznTZweWWa3aoZLhYsJzR7kbATZVKSSrc32w+qSDQBDlN9lYB7lt1s0EqDPvtIdEXBQu
3RU8ErsumukuQh4JRehq5IP2LN1dv4rmRc2i/RADLj9IV4XzXZNAVgZHkHQF2omDxlKPq/iOAB4O
zqIpyDKqyxw+j5TbFoelB8GpHLr0akjS6dsQFNE3Y5ZG2RYHMCY2ogoWSknpYj3MLe4nblvSQLpc
ld+esh5JHXseQyrko96KksfOmyDmzX3q0KzP7nOx7r5rVXLZLfEncdHUflehGAHXL4C7e0iNphLd
SkAONQd1OroBKLfRzoapalzWQhndVZEKi0SqjcIv5WUIL1ohMgyXjpVw3y+KnnhxsjQPbdxHD5Y5
4NDCZD7hw3mVa9Ynro5J4uo9hw2K+0SOdCj6K7QsFqyCWcBfqn6oYjRUWVtiFiLsq4cIWTh5kQeL
Z6a9HHt9GsdPSaaEX1Kpjj7y67E5ohrFd1rSObhYQlRU7Vhgs9iUdMrfSzWQe1vqhPxDDh7yQ99m
dctLZZNuSzOiJa4lCEVoBwW5iB212ow94KJoD+aMQGaGhPVVVqewzfpJwCym6Duh8czRakK8MYKA
xRSlCFOicIOzpUVzZMSDM/VgclYd7BfyqyVvB8Oe6qiLqHrkyO7AOECvQDQn69C1pfRlGEKsMcNx
MG1dqnLJKUNhvGQxw9s0lMoYcJkZq8rVy24y7EwpO6ieFgDhudDLL3ldt7cVCWLvyIo1YXEYUXB2
ZLjkoj1W+A16cj1In4VIM69R5bb+tHv6/xpKD8Hgp3xtheofYen/8b+zl18QeuWUz5/bn9Hyr//w
D7g8kmK/AVBZq0l0KVDhJsP7Ay6//gSpCIqToHbQ4lmp4f+Ey4u/UR1WYPuSiUIdX4FT/w2Xl0Sg
9Ajngqxbr5Hrb/wLiPnXLv1PGaZOaxcfDqwOENTHwW4L0rMUBBtghUp+XbXKBZIUzWjXQm5EblVp
LuLA9UKozWNwk4lS71QLaHcjwu8dlPEqbxqztKVW/IZMbnWI9PCOrBBE4SA/WJlKUjB0SXNTRwDW
hzBYvg/1JDnc0vBJpAxaHNSgvS6H8U/k4V9abf+rf+U4xM/FL3bfvDz3v5S///LYPVOe6OLv7TF3
43UG/0Xs2L+UbcXffM5+ef3s3o+42/6DIyrI/xvcD2ii7y3Ym7IfXrLsRXCes3/854+yiF+OVu36
r/9ctYb8GxcguohAdqFTrP7Pf65azfxtXZirS4hJe3qlf/xz1Zq/0XpEVww5dHpWNFf+tWpl+bdV
7Bl1AMrjVKmBp/6FVbu5l6LzQcMGogcibqxexG6Or0WlaXQhhczgIa++jRwX4qeoPEPo25Qr/xiC
9+SJuWKfyIQJKHnMkToFD0osQqb43Fn41lvPUvjUDeqZFsy2GfQ6GGW2Fcay7sFt7zyIrXHFbQoP
I7VmZ76xKPzWe5OLduzkql/sZePMkG+93n+xdx7JcSvrnt9Lz/EC3kwBVBWNaMSqokRNEKIoJrz3
O+p19Mb6B55732OBalbo9agjenAH5x4dZaVB5mf+ZunqLTJINBjXzWs5bpVSx7/0oXstfhRHfQ8I
/uwgq2LX27QWoAMZLFolgJJPt4kwYrC13Ageyth2e0ugCVx7uhFvZxH9/XwICQCoUFimp7Y2Dw8A
JgigwcEDNUlP0o9l+t0sS1d1GtekYPHus7n/53Y8YfycZuXLvCBNAKWl9MMNvbYYtchsyoI8bR+C
GDFrvInPFZPXB5xSNacbMZ+lgMa3tKzsu7r10CYQEsNJ7MtA/oIkpSwMX+qGzefzWJUHgWiejrKq
Y+mVaveTmMU+6DeB5Jrat+DO3PZ27Vp/55JCCXVBqNLwA0gEeIodOp2Q0gh8IxwR7puyr70k2VaG
mpypwL+tyru37J9BeDShcmPsDt3xdJBx0LQ8JuXf1y92gnyBN5Xg+C7H5+JSfcYpjnpNOLrqN8Qt
gGsNf2eh+q85gg2lgqUh7Ld2glFRUMtbtQj3fXqc9GofDsVFoSS/hqo8s3HrYtk/M3031HJ+3p0P
Xjgol0MV7nGrxjLJeiDkvqu26pfxJjtTbVzV4T8Mtdq5JSOxMmS194rZX9bh7In2L7EVyxDESDBX
0HODm7Pu+ssmUoxOWjMbGb3pybg2IoQVkP1rFeUizM/dfR8/rmV/wC6+8UIw8FgtXmNo5aSpYj+G
Kp6SXK6tT570+bf1p0GW8iyAbGCDwKBPB0G/lpJqzR1RhMmrpF5A/D1Gf+kNvBw5gLSLywsLR9dy
bUMS2zks/1AN91VrxAddQYg/tAIp/MsL720Y8EVEBFA5PjyG8jjVGs4K4d7OSB/nyvYUqzhHL//T
ii3M0oVEzyhrKHfjpGh3m4Jbdag3XXobphjBh/GZmurH40xZFw0+rFIWDMJa2DirZnM20BnfK6mn
9Ini1bp0TgZpHVQv23IyyGrzW5qdCLExiH9zd9AuVN11vvV3FH48cfH8cD97k48+nF9e6df16OLL
ez25Xz8/f3+c5wINhxMGNn4NGoVnVISh1ER7jQbP0mK/FXm7+b8bY3Xfhk0aOYFcsWN6emFPIwDy
v2sC/rOQ72axakBMMYJiYVtG+6G1601odH4L7+PMp/rnpYIciNsmfdS1J+DQ0EaxcfHa50l9EVMy
CvMzfZRzI6we2hb0WDZOPSNwwTWy8ML8zEKthD3eboIFUPSfk1je+ncvgmV1TjxEY7Svt+oOms9u
9iP3kHm2H/0OSl6I6Hj/y9oN/u3kTs+D7AYPtqefwYT/cZ7w/KiaIEyPBuHpjzDCoW9reY72XdJd
ijnxhXQOjnxmiHWHRkQV+NFoivbOnW1HuyY/J03yBmk7jSL4eFH4gYcrc32vM2K9ArUeDBof7zN1
8R1eMdtmV9wkN8ZtcLA2v56uLiyffTQf0ptkq14U23oXbib35b/xcb37Gat3N8ziRkSJEu1tc593
Sxh7TjdRXa6hz2a6OpbAV3GiSqxoT/17F1xNv5sERyWoSmjBWJ7pIhC9STflDmG/xZ4ZCMqd2J6D
/P1xQ6loABt+i9xW85zbWIrGwYj2wqx2Q1dlPyW1Cn5/vpjLX/JhppBOaCziFvahj9ZSxiWON6N9
VNwGGkx96XrqNK8Yz3Xc/zibdwMtj9y7z1DJJWcoepYUCI+n2SVtqXND/PGAAlWAzML/kIhaXYpj
mKcz9IN4f/OcXaVb5Vr5Jka3v7A2lT97mpf5uYcX9aa7Fn7qdfDzvw4X4ZV8ffHfeGMI6LEpBe7C
r1lNtssjYoI5i/d60dxqcXY7KuegBG9uW6c7t+i7LSKzBG3AzVb3mll0EfIiCVa7eW/9bmap3yvx
2NYulGZwKIY+jE89DsSv5Tik36cZy+km0dJjqffxjamN6kOEnv9VjZ8RZnWTREOriPvgl42aFrfj
vHSGsritbrogll9HoUy/ejOTI9dEgetmkGEdEPEoGoAJm3vBDetewiFYbfRDWqkFUgCplH+F6ivf
qGbAPxtADB2vyTDgcJO0tBP6f5M+LsKjY4N6tZLfBgh04yCgzfrDXGXhDWLTJozG0R61zYiTSOHa
aY3Aujr0dBiiWh0iX0/CKnUdVA4ChFWCGRqroRTfJ1tGrUvl+5Jp1MGkdm0sal8//3o+1CcMPhmL
hAYkiYr84LreMllmVAX94By6xsErsDXjorlpHEw/3Cbt+kM3JVPkV2FTxjQ3yV29rmpsfTfTv+sQ
vAy6x89/0XIznZwKBfiFAgsPKisop7WCQZbrZR5Fcb+HkXk7lQ+Fbrw66dIJveV1+ttXDWII6Qns
EHWJDtYI2TmKknAYhcxgsmsp6ODXZ64nfYmUTuYDd4LviJNOrqCDrzy9NuRSV0VW6NHBRu6cmn2b
lk8mwqEvILrbxrP1XH6QtFrqXWPUagWcrmFd1XEYv2ZRIu47pyLIU9sECG8uTWl97ETfxG994Meg
Dch9UQ0qXgJbze6lcSxf286UX9Rm7n5MuLU6bhD0WgR4fkRGJOvsEvPZuctLjO6N5MGsHICBWAQo
EwKRuMoLQ82+Ioo0Hu3Q1uA2xhX+i0YIMmYDVFPN3Rpe0o2owQK4aaYkxm6kHRm6dFZgo39+Ftag
DRtBLBnUK4cU66Klxni6eJZUNWFb9dFBov1/I9uwuGWlqz00sorCjYa0/WFajXRlBwXchkBoDyIX
v2jrDpvQMc+ZKb2xW0/3kuwCQQBSpcVm4cPPKQunq6oiOSRygh1Ipgh/DAL7QprkclO0irgGQwwm
FmbJvi5Ly+0mrThqMggPd9S7ZtNUdn9bG8F4Bf5M9uYilfZOKcKtg3g7hcHB2gdBupWGqbjR6Fxt
5bFStulkTFfckQXmBd1806eW44eDTvMwbrXN50v+Rnk+nSMiP9wFmCWTdZK2ny75gKlq7bSKfHCs
dLmWCr197W3ogG5ZKOp1hAbFU1b286Wm1BLyNmmrfx20t668jGqqIP0+5PZU/+zMebqngRs+8tIp
h2Yq8V+f8LOcvKkYyvs2y3inJ4IUrffAOykHmtLVVyNKiCytrEtuTHAckTtXQK29zhH2b8Dz4/ew
bmrLpSAT/e5xkSo90w472QulqkKh2Uz6yotkaQQt1kAcLoPC+SbRv78H/2smrhz3auv2mZV8V/uo
+kUPMBhcpSzlx4qa6n6Q4vZGTbpOd3vTkfwgTSy4Pp8v8sciD7cumh4E0tShQR6tnlccRFOIRbFz
SMyp3UI/xiOik1PNlSpHuulqS78jUpKuszCebxqNdwDvSOfb57/iQ0BDawolJXpQFPDgWK5ixDnR
S5S8++TQdLFzwXNl+G1uWfefj7LS+iR9WVjVgJ7pH1DK+JCDyUKJJCPK8kMQlIpbDZ0JhA/tXmjk
FwmT9nAeySZh7gJ1cWycW1xAswApi2ZC2SwcjPuG7277+a/6w9zR9FjwpzhjLkWD01NetCI0Mm3I
D/lg29u6LYzNPGfnDEc/xnMLYQuez+InS7qxZqJgMKqE9HSLQ5rVzXVoysGtLQnzwl6S9nJK9m1R
ZV8UYembIQXMMKOWsMmEkXkdhlAb6MKjWwGh8kY4Du4QYFSkyJLmz1nyYDcAJrphzC5MTJYvOpAL
F73Ul9etgeKPHSeNN0Of3hBpRF4TaOdQyssZPbkolrnxStPGpGvEVXG6hMIWRmU1VXEYMLbwGxO8
ZKPLFJgTI9x9vlsrVCZNTPDdiPxAVF1kjdaa5e3MMdWruTjYZhtfO0FsbqwS6fIxxoG1TzEBzPo0
OTgKslglanCXnw//4bAsw6PKaMGSolK21mAwzbQIJrMtDwSmkjeaY3ArA28505Z6A1yvF5T2xhKN
QNqhO3e6oCWYpQaESXUAkxd6AAlgiCdzO2+Sygx3aha1W1za5AeRBSavunJTazG+OoouXahpOl3B
087cckygI7ajCiAisl4jCbmpZK5GNyeKDnmxs8izZaFuxzIf/c/Xadnx1QSwvIGOulirqMg2n04A
maJcyqO+Ojhjh0CFsQCfZdwjjMbYt6UB/BBKw+dDfuhzkMyTzf8zrG2tDZ9CLQh5q+fqkEiGhgET
xtx2O2sbhDFYI6mzXCJZ0t0kVc60JP40WdTQkR1FgJQy3Gq3WpVOuKjm+uAkCJXYQWsjsT3P6UYH
++Enst7tC1s9Rxj/w1FkbSn60XxjtuuHQ64zXW4UrT7ETYHd9BgF8D9D48z79PHTJp0m/XT48ohc
10QVBTxQW3K4DhhhxjgPhs8tmgBehzTKXx8ZDQt35AZ4hMgD1zzPTjR9aYaGdhA5n5bjgEXmfZ93
k4SwkwlCwjckTZw5NGtBJWbFEaUQRPcblxFwwacHVRU25POhkA5xNGKDDmu26UGfOgE66i12xI59
rYTdYdHsawMb4FdvPLSBXrpBcg6X/HFDya4piqtv5xjM+elPqbVGj/D2kA5hS2ML77vXMer+BdE5
Ebt839VczuLph4kd2GIGDWEAdsK6fZVqcobBKI4VtVU5G1MtcLpTUdPRCjvbgP8Wu8+/yo9xO/HN
GySA6Aa89Qd3oEm3JdlorUMTmT+KStuJoE7cWA+/jsEeszBAtTnAYZzl80QB+4udc1Kd+UA/TnpR
s7QBuAMl4HNZVv5dvYayFGkmwkQHLXcMHKSn+Qp1c4uuQDEtjrbymVfij6k0xIgly1tsntZchSzn
+eK1tA9hJAOGRUNefcrBUtw36hz3bk1L50GfZmy3U200Zk9SiyHcBlGqv7S8+39dTl1ARm/4JGjs
sE9Whzyr0rG3jNI5QAlzXFlI0gIUff18p43lfJ4eLZrZC9N2wfUbvM2nqzzVcp1GgZ4do6DsydL7
jHNlx+1FWc/K7Blp317KU6jou1bv9MFLKmtK3KzJC3qpAEPx9rH7Z7nE88bTIZEJ39YHJ/XKSKXX
Rbp6J6cFGtZanXyfMyzeXKMrqXGHiiEQtjYD+56ELP9WhvUwLhpsteMPKi5TkzEmqNtP9R0etLXs
t+nUkfRKUX+pdnEICDAJpEfSZjX34qhxniIg+RC+FQu5csQhcYeUUOZAsHtWj4UzA0HFlViW3AbK
IL8sKDvh53JsNNsmjrTJLSHo301qFY8e3yAeNWFZPKRyJb98vuR/OGcoyOPZCJxv0a5a84tDrTeb
vmrLo3CMbls5gIqdWZNSNCdszdNBy3pGkKISE8dXRj/1WxGXybEK2nNtvY93FwI8oIKWPiVkzwVk
9P4LK6oys0qljI94JYjryRRYU+hmfe4yWf6a0yPGMOQokNURHkEi+3QY2QDNWidBfByEFV9UkWxf
C8vMqNcgfLCYxl4EdtRsok4KH5RusFwOWuN/vugfL5MFjgeaBmgSAL21mH4RpKY+F2Z0lPHDuqGZ
PR6HsZZvgS0ftGmsz0mx/mE8auZQu1COJ7hZh5wl7uO4EYzRMUvwAZJC0V/M6vISGfK4NUR4rhv3
EWDBO/zmYMZVucC4VrcFaT1it7hFHxGxbC+mZoFzN7rYLKogqEtUFaXSgY/PKUx3NJ10WwS25uNL
iqmjXYTeaEX5HvpscxlC8vdjkoYzfbCPod7yC7nHyaTI29ZLgqFA2FENi4+2whYYtQOciuEhaY0Q
ZRZN9LHvqmMenS3L/+GcL6hMkE4ky4vL4eoAVkh9AViOj5SpoH0RZG6pJg5n3qs/PJq2BVJMRc6D
i/SDoKUZyqPe2yZgAovSFQqjWLLgx7s1KMruMDTStmVvaW6SmPWXyeiSKwO6iJ+HsuYPIDfOnPhl
w1dfHXVhwBuU/8HcWKuLvVLGqpbyPDlGmXM3JtOraRcHMxBPOMTfNkX//PkH9jHkJA6ECAUTipL2
h+Y9DhCTFaHQfhxmo7w2JWE8SPb8nbKlcmZiH5NJ4I+krkipA1/jsT7dzVYERpY1an40ZudHIuT2
3oHffxsPGGTUSjNskNMbLrNWafzIjszNX8+TjIFagI24IGSy1VmyO+gVCZ3OozVb8lVWU/YrZbPa
IOl1DnsIb/HDHjoQzCijL9qBSMmtgkuzVIt4doL6WPKJlhdyH2m+bEOBQEqzyTalLiWlV+Ta8GM2
Jk3eBdJihFl1cfEzL9K4u7aCNM12A5orSMqhL5u4alkYe8WuxP2kSLPYmNqsbjWzSGlVRAPWUHCk
N73chdoG6nl6a0bshK8imPtT6Qf9NUZi66JXylq/MmHo/hyToC1djBvJaS3sc/CexZg74FsmIvBF
bUdPTtFN3c4awP4NZMXPtooxrWtjLXs/dpP+nIvEiTyE4lHhNjWU+drUGr5oZe4MS6AxPQQhf87t
SfEfnDyGK0GagdsorLpjI+TJzfkc/XDBsV3JZY7PmcHUGshsRo8WtVG2ptcPqbVvCqO6sYzOsLch
znc92nYqkjhmlWeSC20svZhKtsFd2gpUrqjgXVpdp14JqpuHopKCVxLgZKB238l4oFRS/31WOnpO
s5Gkm67o5Bn8nDVmXpQX/D8ykJkB3tECLZCx+JJ3ibIwTkTRhp0no/hXunM7hQSYxWDtHIlmE7tA
SwCxu2m+q0UiPVV2K7derit9B4Co0hyXRtNk+0MRq3RXDA3TPvptoeoSMWINRAkq2Zi4vn+bjcDE
6KknwcRlLw3Me+xl6ZGUTaxCLHLkDrKQA4fERwfSDPwkNFNoUH2df+Ombgu/U8fUcm1kz9tNQS3K
dtuhmq5RXHCeI4q4z0GvZ5CyRSjzF9WFuTFgI1X4W2UzpK4cZwO/043oMnI6CZgpzLIjb4SauX1q
F+RrVq/dOgSXuWulBbkpByN/gieGCEFBhVoex2bDFWBcCYyqDjOsOE8Y0eirs45ZzRgG84SJ4Hj7
pqd3ZzZJrbkW1f/cjworqb05q6MHh5beHp3XuMVUeRZXIUYcN0Cdpp8xJVTTU+cxs+HPd7PsNpKF
obvoEA5tlDz7bRtZELsjNfVD7QQO22iL8GvLh/eErocF5cWu7qV2Sn93XZp+qXUzAiYs9OJ6xELF
8SWzEc9V24hvtCwl07fLXL6fATUXbtNER33Qk52SVgVGYRpQPo+8K3u0Cr27rswp3NlVGXaurg6h
TW1CjjKvasrpsZjI5lmiZDa9OtRhkggVc9bJgdHljsQ136BYVw9Foso/qqZ2at7+qH6o6tpq3Loh
SHfnoDdunDaqWy+253Bb6qaUb+JW39RTmxwnVe9vSyUaJBd2Dep1kTIju2EALWMEc4h+5JJt3ok5
F885DGC+fQnBmKsUg0U22rnrc9v8HtANrwl5JIioljSPP+iikrNDaIUAbgot9us0NR1KWUpR+YGU
9OYiwj29VLbTXvdjrF7YzcAyTFXoJfA4/aGP5C/JIJsvYW0jWh4WnfZN1ubhju3g5AmKbpA1JfjH
biEK7THi3zW+Ixco4kWp2R3mkTD/kAyzglJC68wvo5IoeBU76YtQnUJyU7Ms945ILbiKzfxsGaNO
lw0eiNfmfbqbBM6AQtdySrRVOb/2GNg1mXTbx86lI2cYtkGceDHpVfh6ltD5Aw3wTeiJWXkcbLVw
tdbWbiRBZgN+PKiuMhwzZNK7CJWI1lamwh1Fjxe0ak/yq9pXwT3R2rAXgTQ9wt2arpycaN2VhgBD
8pH6HGWksJp+x7Yzs3xVh3jdaHDrl4U6Sh7UF5UtC1KcpEVRVbJL/BILX585e9xx2Cyi+t3HX3M7
ib7IQ1woPnuXQwy1W5zrFSOYzpRvPgaCDnZOPKKU3d4YCasHHBVopUqm6hiYTXYlGkP1CttOfbYO
7ZlUcvxu6KeLThjnovK1EBuFI+Dh9MqpaSwKOWuIUj2aWiKmtDsmJNeYFfDsXoR6Ljaw04zBlwvL
zijNthgFjdPEk4af7jR4kpaVXpo3zV0TyMmNqscqLD1YoVdyYs0/eeuay8lq0N3IBwUfTWqrNeyz
zGjvHK5py2dBOmAFQx0dU9HmMBlV4s9GwZLIpeiNJ3iIag2GoZjiIlI+UkXG8k8RXzszNfszgepH
QBqrTnmajAhALwnoKlfQdRzVnU6pj6pawr6OJ/Pr0Oo/M/Stbg0c6DdFXeSIWObRLtaG1q+zbPSG
zMI4uIj5DkyrBUXQal/0oef5TKf0omxQv4JHoN7ChOl3JcD5Xd/F6mbQZ/uyHUX5QN1GXOnUl8/E
gx8jz6VWg10QW2uhMbjEi+/qRDGv3Dg5Rn3sZ1YzmQq0nUOp87rMNM6s3BJansbU74f6EOQ6Kt6F
QrLq49SFYqNFeNI7M7qJfxtiYoJNJZGmG8LxIGtOJzTKejghi5UfA6n8OfROdydsu/I0STJePx/p
D/Phg4DFQI9vUfxaHYQSWHwnIrM41gszcaS86xpQznd/PQoR7JIQEcxS811lIogS2pWJO9UxHHni
2hS1ycTEDuHvRkGYyURMzKRCwQ3GF366apMsBXSo++ox4aXwik6PvLIFdPH5KG8Qw/dHgBFYLB1n
Plo9EFpWSzYXrdFOatA/Fu4P/EYad3YLz/JK9xXPPO8sgGJ9uNfDrdbONMsIO16Gkz3DhWDuN160
kTbc5YwVb65kN9p+PsMlgVlPkII+QAnzzXZvBZAmEABLg/z7o1k6d61GZK6V8TP+Ob+lpjhTcl2f
v2V278da5TdB7KSNqkv9Y5990Y1fUXz4fC5v6KfPJrMkWO/uBlVB1zkZWb5rx61cx239btP7l8+6
l7q2q3gPobfjavPVLRrBvuyeIWisSwJkb4viKjy4ZT2xPlidFqgghZmr2nhMqlxWYIgXE2W+CfUY
r0zU5gqNYCBlZR638iYpIrUETDZZIVAiOdU35AzGXSo3c34miX1TF3q3Lm+/i/uFWJhGpUVZ7HRd
5DoKA6mopiP00fF7p7Qd+gmkspYUzpddpQceviTBg1VEGl0cBwHRQg1cITXD3ZSX5hZX+fquqvqv
g9KkX9qpbv2pkoUf6Uny8Pkers7I209FqWjpMKG28sE3fSa/JKozx6MzW5LfTRWIkpHU8vNRVqee
T1mhMMlliCY+olpvai/vDkqj95qEmIZ1RHjS/hplkuwlZYNnKWW3i8Ac/iU29Vc02JvoV100xesH
/uqJk9n/ay5nysIO+T/bnN1G3e9Tait//B9qqwTQ7j8oIC0OmAt7ml7Xv7mtb/+KFx6J/wXnxxi8
8u/IrQ46NrBilx3EWoxr5D8p2c5/LPqLNDgoc8OiplX4F+TWFSybkJW8kLITlHFipwWtfPrdzEZq
idSRyqMsLcWUPpTrcDNq2lWKXAXtxdmqbtsImJ2bqROlmK43EdipVWVHL2Ae3CkaY+BN2Sy+DLUj
etKDbHiZEt3CxSPmhZSrAWNDu2xuykYOn8G0JP8oUv7/k/c/COs/PXn/5lj/+F//M/2Zv5wew+W/
/fcxtEwOzVt/fjkxRBX/PobUj/+DhiTkMUqQNJ+XyPrfp1B1YF8vovvgsSiF0LD7r1NoqP8BiR+8
ockptaC3mX9zClevytJSIDokBuHvItCBBX56ClVwxVPPm/GEDZ1NN0FM3wZF0XhHStRKzFb9bjZt
rvhmmvY3QRBZD7zo4c+hNVCqMZyke3q3jvf/vBvv29PM+l3IsPwe8C6U9gm+aLJwVZ/+nmgOA2Vo
Iv1JyXr7eoii6mrW2tQbE/UcMWKZ2n89XAxFORR+OUkLVFXGW0UnGFJM+A+P8Y8y2NkZ4hy2i0Qi
xUT6G+NmhO2bRueAUn8ckybOG7GdIvcqSmkNZ8oBgMc/GsK9YgcLyYs3COBsP1/FVV/wX3N7N84q
WDGsvh86McU/8ADx8624Epvq8qfsSv45FMqqW/RxqOXRfffcVbTrUi1iKMulIeqaRLBI3vuR96vy
LwZXcynlnXlh30iC77eOvhuhAlYwRM2LC9RqGVNyA9SFY/UZvze5QaPNVlHPrnWEUXKy1Z0l16Xw
LdS7kB0updKrzKIQfk9C6eBJjSKjB85CzF6pFSTTtZqXgdcbNRYpuQU21XMaGWsJoQ6Zug2aIa28
OESNwA2lJLnTrBwdaVpg9rPdDiJ3GwCchqtNSpYjDiakyq1Lw3wKst68oLTf5247OuXsjgTKuyaa
MYXq+IAqNw3UZN5JGG6rm3S0lF9l0aRocWlN+9IUkQmTEBJIvRntOEgASQTxoRzlIgB+k06j23C/
HMYJVCHgvxyNuHyOEhvagpmVrgbbxtlFgTY7XlYGJZiLssscKsZd4lBjbRowJm0eN9dapZRY8mVK
/KVx2lp4raQjk9WjEjR6lOVKw83MaC7cuZnUGySYmDKPT1Zcz1mgNh59lRrfj67NHiZadn9HHaIv
Qr+NG3LJ+7gSESg8PWBOiH+ckdXzc6jM7a5W8vlL303SmcxyffGAVaOIgxjvYmu6KD6ejjJpVpuU
ciA/lxaKWrzGCGFZSeE5NSJBf/l1vo3FHYdzGROjkHQ6FrIrcR01qfIsD9yBDFZqndv3Si67VYMH
/KY1q2wfjWF0MFsn+J2Wca26KF0nP9CCV/TN57/nD1Nfml/U9wiKeFxWP6dBDY8reWLquTC3NDyG
baC05UU9WfOZxu3p/bdEVTyCbCNOFUse80Fq0g5ioXZ59sSTmeJL10heF9uJN02RwEEL71NUi8lI
KbJ+oT6WHf9mpsvwy8AQqHUeZeqsqyt/nuquUZRMewIGkbuocUAwolO8McCpnrmC17kGQ4GdJ47Q
lj4mdg2ne2wPkx3G4COfKsTP7odk1rd2X3Xe5xMiEHj3hr1NCP4iK4r0OZmGvnouG6Gpk9WW5lNR
hRBBLLO+wR068II5mq4degvfPh/vw6wsKGAIsvDDaSEC9zmd1TyP1dTOEwiZ1Bw2i+vIpkiVl88H
+TCpt0HYKmL3he2+WrokNec6Y1Gfxs5q/N7W8GA1YFBbKgKQcRePZ87/skj/9ZqwiIzHJQPHjQom
qu6rRQSu0LbQuIOn2WkowSDnRnk1km8Ux8q3wAoeQzuattI4x2cuAkyTPw4N4WFhXTmUAMGLna5n
W9q4oNN4+4lQcPKcKbONCroB0t+N2rrPv+gAo9DGRHTRdnMKbAkWUXGuekh5lY6bz6FW7TKzQnas
UKys3vaDVTyrlSRpLlZfMUYDBmoBlx0WE0QCaMo+jzSkE38o46qHETdpL0ZaTybtAmzSb3REBS6H
RicUEgrvz47cKH6ZRRV0CMeJCvsAC/jVLpwMZaId2LY/gijGscI2eGc3OKtJ6F5qw/hYBmlc7SIn
tAbXrKXgFqZ6kCxOVom9ndGgcw5Zb+k3Ko1GoCSJoMsy5+YQUy3XpKFEhadTXoBa5CXBWWb1l7nW
F607FWN7R7+yxOekHoxyN8iTIW8d2myOjwWE9jjqpX2EDMIfjjs1xb0+k5HYEzD9LnpnBjFPvKKM
iKqLKPYmJD/1mwLBRgeVUmGiRFGo1nzT2cEcX2g5MfM9GpwiuUiVTDaB6Bn9HR92n2JPjE3RRaXX
4RXFSMqD2jDH4S5qtMzgRmnS0rOVMJUpesl14I9yORi7UjSYeTjwwNgyFSXQeyePluZpXAX1zkJF
cKRFMNKdnOn0IBnNvkx+pg+D2ISWLV4bq6AVRHZJDKNXSr1xQlk4XJumQpAiZ9WwMLvkAYC12rZ+
ZCTQXwSa2l+SQBePsynshyTJMoRuc9UWQOhontH0M53DbFCqywrEW73cqo2v9GYXD8HCyVK3GAwa
um1g6d/6mea3rzVO7E9o/GEChARnBTRYgQOV1l211aq+Tr8qyB5qXm4GVnOZhk7c+7OV5oML0TTr
drGZhY9d5VTf6nkWv5LJEdpVpcXV9TDqSbBJ0qawN303SC/9uEh6wn2gqiRHhXOcazV8HTOIcZug
ogvjOWOjcZylMiRIibXwsUTfUqH01QkLKIGa3EuWjipeB65n22UhTeguqlCA1Zr50dTbFnmztit4
gpQRhkUpq9G2azUQ1ZNugZgsQtNstknfjP1lyk/9OgSNekXHTIWuZBVD5ElcLqXXTINyT1+2njdg
BQKvMWtT32oFyqWHNESQ+AeBqR29JMSR9m2bivBOdLl0NJpGIQKQp2T4kqtqHH+R4ZG215ExgGTE
cjZO3Xxy5Gsh1UizWqM6JtvMsYZ+M7dBGXu4GQwHYaZyvHHaUb/JBtk+gmF2nkopJhiEmJh8L2qH
U5poKNwinx1ID7gWFoSCrZzeRZOiNLQlc/trTKXzN6IazqsWt8q3hrb16BpGLVT0YrF7ZVlLM74Q
g52GfgKp4GFOUiN1YSrpXxX+SpyPRT5uurwYB09DZJHQdXLGaoOaDpK4zqCXd4aomxt9FHnCAlaQ
v0SaVi/0rQcDTRgjPUhy50yu1vTmhtus/6rVXQCAIcggeAS1+tWAev3YV1l3mGatgBpjif5BQjL4
R9gOBlMJHShDoKcQ6mGz0CBObdCRNgq7iAonyuxOndXf2NJSjZSkQULypE9Yqi7va6Q+e7351Q8g
4FzkKzH0kBPDei4TSpYuxU4JShheQKk7BU3zaln94FctqpM+wsHpTWVK7T6Cp4I0Ma7B9wGSlo3L
nQEwLTHy/D7sQtq3SWyxE3mqNF+1YgohWGpJhMWUkQLLyaVevExGGtPE1XLLQaKwIw0RrZArznGq
3VcG9xq+HJL8XciLcCxMTX0nZYnZkS7LeorY7phNt5aolO4COLkSuFiSQQLJAqFeGANR9BcnGxsC
flWJBx+8iTNccWWpmp9bWoG6pcZX7wVVXJYbdDIxV8jHwvxmjkZruAN95LuKkCraZFrWlZ6UpDPd
+ChPn5JE1Y9IXSMk1Eh1ihBUqmDHC3/UeWqBOTcbp0F3zWti539zdl7LbSPbGn6h01XI4RYgKVHB
kuUgmzddtGwj59TA058P3qfqmJRKLO+buZjxuIlG98IKfwAp3E/OUAZW5PlNaCmxEBrhyT40yzp7
6zoVTSHeSGhYJk0E1RQB5XjcjLDz1CbS5UyUK7oO4MdSuyCHYbAx4lexRi+e0fxNaqLDu51qI/0y
p/y9W8DZ4meuV+RJ+HAUfegMBUCSJZoGzlEF7WxjGb3esn9OUoZj5QxdGC9+UQUaCqR2ODrDYG7x
IdSAFvXNd1WKZQ48ey720zDjdSKBHhm7PHZrb29WxUjQ9NO4DzSlc6hLGip9YNV4eu4Uakk1lthe
AZZyaFEOTYXjy9AZZ+cJTFb0UpSKAlLWcX9rpHXyVGYq+YzEdgz4J5HtHS2i2g7nYVgzWlAqaDeQ
aKrAarsGZdk460AOiFR+HEa7ezCzvEq4Vrr7m9bPoqGiJt2DkTGQ2Y74Nx5H+B7Lbipm9Sm1o/GL
p8ZaBJ5o5wGHkiZ6cBPL+VmSRnSBGQFx37SQXz9mcee8dItcfheY+O48IYmBudM0jCF6HFY2RtRT
F0fMpj9rxRTpV0PUUMLanT8iljLNdbc1jDaf9lEjZgCuo3eYq5TK1tKy6XOegPXd8hQ2wyuAyF3Y
ynx5JFWzXiI6rDJoQIiUwZxP3Y8UD/SHvqzABYsxwbALrQb5QzVqZstslJdDyy1RUi3npoda2EY/
hZv3P/EdzuOARDH7TT0w30Z5am376mNp5TATq0Z65a6joHvuJoF8prG4qX3VG67Kw2UUcBfSynHv
7SKJ460NtgfoFZHpbvBowQYCNXBBjEA/JzAz2/lRlehmA4wY3Ousc2QTVL6FyPcKWT1kjLa/TPFU
ZJvCnbunjkklzm1Sq/oNX8z4AGYn+542ncOJzJziSLKUvhSjgQco5b1iuNcP6SMCtmiSNSBps10F
8N1g+0f/WU/BOZqFUriyuFZqgUEz1b6Iu+luMZKvkMCrh6qMEvSPPd0Kpqpf2p1btS7K8tK0Dk1e
ZmPYRJUf70ptGp7mEnvajSLrlAhhiKnkz3lEgoh7Ege6rhS4nKbt+9BM0+QekWS/CApLn4pto7Im
IqgRphI9ASTh6SZAwRHX0xura4x5S39b0bdSddpvObWqv46FZlwXczqEnER5v6BLCJ0srftPRlOS
RtrKJgom1oQTRVwGi26nh7EaBz7SeqEsNIpHhbpC7qhni3uKVrTRVLSsFBHYSOf0Dp9V7RNsO93b
RE46GWFt50kfNCrCB8hRfdTcpG2U7yTsJD1s+ryQD2hEFMdaqxzga2rExyf2cw+x5kWyBfEkG8Xc
s4zo4hSToTBN9IekxJJPN4txawxuapIxiJroPw7+M6ar1SMChf19pidRH1oeYI7Az8RoHKKo81Bs
7RznrrSgOw7wCqCOKGOaPmftUhuhqBBqD3SvhQNtkV8E9HPS6zWu5KTEdcoW9dVUXskUomQ6Nmt/
KutBmQxGQ/jQ0KTvwrxu7SmUsT4tO03M7o9ynvPHfjATQhSf9r1IPMTCGclqH50FQYEbrR29L1La
fbSfm6KrN8NSJtatgSx/MW+jOq1luqldNCM+It+YdUFUW1a0E6KiK5YVFXFKn2r5kmSDSELaHOYD
2L8M+FI7pN210WNxlbeZ0e8tg7AZRJZGI6psAHeGujUby3YWbRxDtnFUiUzC3D3S6Bu1nQvQ5rbt
Zv1bURX+i1YTDvBgr7Ri25p61gaDRg4SRuBOlnDKC1PfuVYJoLJLsvEedjCfBdklYMQMZ0keGt/N
AvTuy2mnSozzwqVt63njeDQXgH5W4qHvtUXBxmC+xJfEG396KdLkJAAUYCtiUwzXkFcx9fBB5OzL
ussYKNOzxUpzRntdbwHDykir9zY1nLNrxiZ98qJhAZKyJITLnvrlsRnHVXJ/nM0kdP3Z/eX/oaXl
ZZk+U/nJB9KY1d7AqNtrKy0tEJEteKKciEUcjkzth19FMzDVNntquGpb4NXkOTj2OU8cCu8HpgZ3
SxJvNKhKilMWpJ7jfaGKzRESmtpxuuVjPByN0hjywAZ//+C1ohsCR8Yi2eR1Xn01CGlY7fTImSeh
haSKFch4giJsaH30Ner0pL0b6yIBADOuD6acvIshrw7GgydxrL9FMX8EfIEGyHdB8xIFCypkjW2w
45sIRGS9IQBVP1FcJ/jDmkXAQoxTwhycoQZq8yryZdDG9vgc02j4YaTKIn2mhrVhhgz2TZLE8zMH
Afp0hsq2dTUaFURwnV7cJo5TsEox9AVCWdbhmunDcHbqBqdRYPLuLSopoOdk3xYfl0TLP1GVFgfN
mgD0SicXz6VWcg/7KGu/UpzHX0VVlwe7sQaEufLp6yh7EzcsquM7zHfr6nH0hjFiKx3RNvSqjeEB
/sHy2RrH4sfMxZkCkgL7+zi7Q7/zZey0vP4eqfdVc7P7EamufJml6+MzaxhSu9WEYU5ArCy4VpWf
Zt/4Ee0zBibOp1TV6smOZgKRi0zCXWYKRG1Kd/bB9MYOIxBXztXHAr0B3koRey24bT1x9rGbxFcF
quTUNj3sLa+aTBX41jK/VCNObxHXH6EEM70d6NyTG5TeshlSoklQegnFzNxDcwzmbrG/tPVAbzqp
In+HyISbgIh1Yx/vN8MtN3VcYAUSVbOGMnU2RdT4sdl962h4MTOZosq6dxII9VfIocT9neVFbr3F
JIE+4qR89Zy65iC+GJ1XlMCKazffdDOe57ex4dTOFoCB7W69oR2fXIU8RwDCa+r2Y2GOxnO0xABU
8dWIwKJ6U+ngv1yOv5NyNK1dqqG4vIuFmziAJbslDWuIKtPeliAdLEmrGnafhtaux1ztMWLTru2o
rNu9v14vtEo9tPCXdnBvRYIHHBTXtrzBNWTQr7Wygg7Jl3fMdnHjlEOwVErWZEpe7YYUzXz8TCOd
7F1lpHay0xdL9TeRMpd0OzWoopLSKK28iRrLzw4LrohtmBbWjKisE7VAp71GIdhW6EVzC+xdZp9o
QJT4QMw2MwY2ZLWjXGx32uVifeMSwjnft9SIH/veRENAIUCjh0orxs81ak7fqI9Q20eWKf8am4ZF
kqcBd9zJmhLHT0l8wrGg37rJLMu6zwGjSf7Orimu3Fjl+saPkKUNc7K+NbOoqk9Z3KfPI8cqDQfH
TRkmgSThKtRJ1V2DB6HOlu1EYqUDTW1AwCfzl9LWGWdg/j5+TMGLlQHj9OZZzy38tmTOobh1fX+t
L82ssG+NXNbmyji1v3mQs6dwGu3qc5HPWEcyHUHK/H+YYBg24vzm98Fxql+1n4CzSbTE/OcupwFN
cnU+I6KuJlOnrb8WmGTi9BlWG25fXiWzbG8FX8WwLRa5sbOh//h+V/VV65bobCCH6QI3QL7gHNto
N7o+AC1IsfbAU0hlnhtqWddc6KWuv/qkl3qyCmIJp0/lVvY0R6ZJFV6I6tZAgH3jxD160LGoLyCi
Xj8QUlVo8ADj0E16xWeAKDH2pIluVB4A+PukVXnzMNvl8Pn9bXv9QLCGoQgB/WAV3Tt7TXQseon1
dHnQBIcrpqyhoIl/DDQOL/Ty33qev1c6660rhf6Sr5XlQXhRvzdpM21Mv/79/uO86q2vmAOsWFeK
psFs4uz9NPSFtGScykM+RdmuxTTkIYqM5vvcdOaHyVvE/v31ziVfaKmDbsRwgPekM2Y/BwjDo8jb
fmm6wwzJ/nsk6rIIWxQaPsGnyFeNsfq6VNFniU7Fo9ZFaidaE60hoBLOx8XpncCWU/NNWb12YRT1
xotdaZX8OKDcBtTK05Oqz1E71ly4g809v0LwygqGzhb7pR5e3t+DN14suDhuHhBcihHn7Ai1tNkJ
8Ko5ANouQrcyMpg1eFW9v8pbzwPzehW8XaEc5yZiOVLv9WQV/SHNfYN2RfFzyUWBFRb12PsrnYFG
GJggz0DyCqEeXPGqSXy6dYoiA3uprjvkYpRbfEyMa7rB5QPpsX4tGjldN/kS33ewML7mbQt6pJ/q
+0XvjF/2GEUX4sC5FNf6cyhEV0AAkxwim3H2c2prGXCSng7A71FBkS5uOaEfp85VzucMCD0Ju7GV
RuNeJw19843TIa6yS7lnj9NYWd8c2TcQByxApLDWfTVsfYpUSZfdnzFMTi20zJ1SRzskH6LrujGL
e+GW0c/cLMSDZ0/1slkQRfuC7GDlBX5Lcy+c0f37OBL+H0QmYb+//wpejazWR2Y4BoAFJCPp3Okj
Iw0z+HJyGb/UcRI69LnCgSxk16fNsonRa/xmNqo/MnS5ZED/6jCvwznYr+vbB0d5HnVlkVWs4Xjf
kyLR76pU6c8sle3ef743DjNnzEAwiTuzIohPn8+tGvxeY304mJTCB/Kx5n509GJnNfYlOvcbS8Ee
0bG5MAFd6X9O11/4FdSwCi9bZH/IUYEKhEZeV7jlc9pgYfz+Q70a9oEuWI+ojkoCK54bCtTCjqD7
lsthat3tIhxvS6amtpk+/XLSJEUB65K42KtnA8wIZhjJ45VKTJpxuo3JAGWi8sz+EPWUOXaufyIP
1II2j7tP7z/bWytxBb314UBR/EHs/LWLo2eIMm+i8eANtEBkkk07+Jh66BnuJZ2Y1+GHp1pn0Eh2
MTZ9RcB3Z7pbsvaGgyXj5UH0lXzUO1uFeWEsYbWM8bZuxJod998Vhdg3kQ/DtUhie6Mlyvn6/oP/
mUafZDz8GrgiwPh1IKPIOZzu8ZwXtSaSejyklELw1VznGhLPuGPGx2BT6d6TTGeJmETrPLljrW0p
TO2v8GA0OgT+VWp02vf3f9Jb72LFySBosmaX2nqF/3oXwu0m+trmeBgGLbmDOqZt48FubmjBXjpg
50JVqD3ggQCheJUI4sNwLk1fOvU0TsagDsJ18MtiFA1Plo6MmYEWcucHuCKUCN5gqK+ej1QjLoK2
f4UvMyPrvC+mD1Bg1BJ0xkzr2x1zEFia25W/LXThablR9d7QfaIca9moHw5l/Vd9EuJrnsba5/e3
7VVkWx9l9W8iEqwElrOEwFCjXPLEVIdpKcsrVAxhUnqyvPC1Omd9/Nkx3o0GnInC8FUUyJkl6nNR
zgesudutaFznw1IvSEiadfEUI10eNkXvBjHufR/cNGkfUTxjx2bVb+fOi3ZuXwy3gNywBa8Ldf3+
HqyH9eww20gNU40YDB4wvT09OrrRZj1KvPNB6Rj/kSEV27iJvjeSOxaP0yUDlLe23HIx12UnUCM6
F1/yab6vg+/5QIedCZ1U6baOVH0h7r7xUMBjaMnwxURU4TzutmYvNfgQy0E42tokTLqrak7MoNIW
cW90+n/xVGRH5qoPwTEiLJxuojEIIBF+NR8mRxM3SPswXUbDY/v+q3pj7xCgwZPQ4NZhhnKWAhR1
BLUgaudDMy+8nHwUP4qqMi4kGisY/uxErCQliB0gCFhrxdH/HUyUbUxe46f6QaZuezM0tkJ5L5M0
IS0GHwV9pqu+HYq93jjMyTtLHqpVOtnpzPwuscuG/gx5yUx75x6zSjMUXkKy7+u3Q8aArpzS8sIR
fr0vJMHuKqKloaoJYvD0BzuFXZdS6PqhzqJkVzcF/PTB+kd3Zm4xq/BP5LpWz+0/0ql/xdhWeObg
ILx3SEtfXqWjVmzmVjYbv5/MCw/0+vgCmiM0Wetnhiu5hvu/lko1E0NBo7YPnk1PenYxBx3d1rn3
rUbdMEE2N+8frFdpCmeWpTSHC0MoOOcMzsidAcDR/MPqNX6FhOOIfmrqOIgeLY1OGzmZr2r6KN/e
X/aNDyk0CKoJcGV8TFASOn1OA30oo2p7cQBAZFwTFXrxoW5QWLytON0fxJhF2LZm9fDRAybbMW+N
7W/SKHCFXRzhHzqL+W0IBZaO4fs/7fWRWn/Z2qhBIJvS6iwbjSfHx5LUloceiMUnrnb8pXCT7MIq
b+y7xUd0VZbBM/6VP440akMKdPIPGWbJWw2Vz40T6Q1jrLhtPiROklyhUhpduOBvrMrR4k3y+Qam
eI571RtTorPAwIEKRuwjpPJ+ZXB6v6d5H1/pQ2njnZNnF2jbr480oEhnlXYh5eZpzza0m5vFz9HR
OrYkv3s/VWCZ85aeclfhJK/Nl4TE33iB/ipLihQbYH9e5OnRagyhjWmjyiNnjBSR79p9Agjtwqf9
9So+H5i11+HipY682+kqDMgao+2d+ujYy08/RXhK64pLH7Pz5I76Hs4SjGtkthjtn78v5ixGDfLH
PtbSvScwObduvJhBbFf21b+deszIV5XTVVKTJNs/F+4rTWq7mjz1WPRecwuhyQpVFMmH91cx1l35
O+VYl+H0UegR5uhQnoU3VxfAqAbOwpJMBRjCyTemfW2MaXLXuMK+Q0ssvaebjgfWlMMf3dQeYA9o
8KPdBoKeNUj83tgtpW6ivIL9sQlAJPavlK+n9VWJkGqPOjjQ+Y2o9PGjv3j+11YTOolm0eYG5bpW
XiJFnJ/vP8/Euea2INn1GuA9ZtVA+czWTfpWTHm1nYupuekX64Fp+iWriPNzd7bauQEfIEJflj6r
Db2eb8y+x9HTlZd8114dvPU9rZ8hcg748ee1JLlGrxeWWxybNBNhnptI/vtNu8un8df7R+L1SmSe
Kz585TiBmzvLbBDnjpYFnY5jlPPuJuFQ0KHcismz8a/FP8mZpVEgQzH4wwpdt/avb2tRNmA4c4W9
qKaM27xChnLBZOuG6O5cCO+vytZ1rTVVw1jBIPSdh4cppeoeSys7lj2q5m1t9ZsKTD9w2B63ZdtK
BKWPV2sBlqny12iiyWu22K/Gc1yNQcr840Ji8frcnP6gs4cXUedknYvLK1gUBlh6Ia4j7LD//Xgy
YVxjFU3nlSK8foH+2uNW94qxrc3smLSRtmn9Qnv0zKn68f6hOc9T2V0Hic/VwYLkgdr3bJUqAVY1
9dVRGzWF1qQ23NEVUbdA4v3nvjCpMU0/3i5zvWwHGacXpiuvbzzpMU0AAqWGzvl5jeFaoEqBslVH
pkXuXWVU7j5dRSOGJK0Y2+OZe+E4vfHyThY8y5akETcA1bzq2GdDcYXLfHM1eON44Yi8SsrYVnqq
EA55JuLZuUaZ7WD2ksiqPsZZHX+rhERZKWqQ75n1YVsjXrpHz5MRNGd0uIpWqcsUt7wqAPywYGtO
zxTxV3/7/rt+Y7NdCEFoQP5hR/4RIv3rRKF3XEbIbbVHC5jyXS5c+6u3KgqYcBHuhz66pNXxxnqr
MjGOHWtmihTj6dnKMFRPUsrGI7i95UGBaX9sGlcFEcZ897WVXFKkP+MGr3YL8PvRJSbZR2uQ4ut0
QbNuKtcEOHmULqo5u7QobCPA8RgATz968YvIJu+rv2jiZ5+pkRH60lzHXYfCFlo+xYdWcVI3Dd/M
vU167ASJM/napoGnpQVDldnYzfCHd21douNoKc/97eAEr4Xvv6Y3jijDHxqC3H5YludjAgu1plzv
u+7o54MOZsPrbitdyt2/rkJtCizMIFOBL2KftW2GZGLEES/90S46tY1Eol2jTfSPkiC8EVZBAxsV
BlSMYW6dvpEkn5zeAn12dJYOS0Evyzagcs1/vdQwhA2Yrx6TPmtliJ+u0hHuk8TMlmNBqbfTkkVu
gXgmF67Pq1BpcpP53hEw1ypv5ST/HZBX7kGrxf5wZHwjum0cW7AuzDzVtzLq2/vUVNoeUNmUb0G2
I2Tm+vmFTPnVheIXgFmEHbXmRxzw019QLDN1jqmNxz4W1u08TjOA3RFYUKGAIKxY7PfPyGmRwzeX
+RCGk1iP0gdf+1qn6+nlMHTIZi0MIetnYIlVHTjDolCIss1r2wY/ESdzdYmcdWbt8Z9liRm0YWEU
vu6mAd7oh9rWl0OP98tT4Va9CRVjBEearXbKeDK4yY3rRihEWGY8ansHEjYZXIrY2YVbcppT/fkp
tks4WaeQqKb+iTh/hUwjAQqFnRI/ZcFx1RlLRPkTGmE4WA7/NFj9sxTPShkPmxXJofML2QMtzcvW
gesA5+OqgpsBdiWW1wAiLxXmZ4Hyz1pUB5xmqkkcMM81400pihxNPu3g10nkhvYyZ49VKsF+kpaP
yXYyovbzmILM2pDrrdrf/RitTjN5c4fWm7Q2FXisa/BuMCzMqNbMW9GXzUNp+1I8+lEW3YC0EZ+F
ztAfM3vD++xZTffl/eN5eiH/8xTEFVj4qPiTIp4FlzlxWsXYhOPp6J0L4aDXHyy968NGTfPToibt
DpZH86Mwy/F+Tt3yQg32xuFYoSFrf5Tow7zt9HokcydyxDuXw6g73aYTALISkiW4Cm317+eQe8h8
iMYlr+08tx9V2feib7SDlcDWHjyx7H2Zg47q4DK8v6vrpf7/wvI/u/rnvkPqW+lPZ7tq5sZslmjq
HAqAkBt8gOpfncyMsNO8tsS0LbvrG+HfxMg5/lN74/9WhkeMtiymKDzv6X5WdeqOFRSIg8qb9iXl
y4E2qmWtXdB4v+Rdemki/9YLpKthrmUFDe5Xo4uqjO18EVw5GIEbSDXeDWKH3ia29fbC7T4N3euz
rbRdPuoeUg2Mfc7Pyqgj8Zc05sEqCKlhZiXpzvSb5hukc4g+SVzGz++/xzMxg/8siXIGjRUy/FWq
/3Q7YUX2ckwW7eCl7ejuRs/CuAx2UPw0+d10KFUNDhiZ1ezjaJn1HTG3vHMRRA4b/sYLX5LXh8rg
c4XkIMMiSrjzLzTow5F8b+37AuFI6EWkJGbLDB3QQPQQ2mCaf05aBRSxrI2X9zfiNJ/6sw9ru4xv
56qS8QrwtIhqiZzeNA/47YzIxMh8o/kgaN9f5fVZAqnDQI9GJNcUsZvT3UZ8Y4kh4/kHQ+AArSnf
2OCGeIzQ8rxwlF6vBPCGM0v0Jp1nini6kqG6CXuNPj0y5dU3emoVO7sVw8YTSX+pjnm9d6S8Gn4p
AEWslQd6ulbMVL4Z/D471pFffs8UIzXAhcY2igDHtmNU3euwtLaQTq2vYnIswn6vhbIogUFCxAjd
AahsIppLmdAbe4D1lIeuNixutIXX//7Xd3kRTe1hTZMfJw97Fb9LhrCau+jKSJiKvv9i39oCJgiI
Aa4uV8Sb06WA4qrYtqPiWHaquNKWstpWsaXv31/ldaqFZZGPEiBSZb4J5Ol0lV52iBuUXX0cVW7e
tfR4mOtqEwwSG0uvRbnfgTn0m/cXfePRMA4FHsz300KS5Cy/Q5wvV/BUavJmVOB7yyr3c5n+ew61
qjatEgbcf/559mhujJWcmtOGGiCXCEOilqwJYexKDAkuJMh/Bq2nHy+bahsvjdWoATGEs7UcgFxD
izfjESmgCFqQ3zsvXiTiW1Nm6oGT3jBsd2y0PVPdRkAhB4STBN7suk44ebFzTRnsZFATckR0adFh
+5jXCwxJsl/4JOi+6sFkLt1nQ8VtttNSR7+xEw3TXEdMSQ0d1u3MYFAYR5CPKu13CSXAC5TK7S+K
lkMdNMQeeE1rPRT0SB0/90Blv1WyGPAEtPmNwCGGsNVd/zP8+vHnMKBvCvcpxRLJNxg77AGHih+L
VuDkWNS1tdO0MWpC2gkjrFo0sJA803jMBAxQEYCKnhZ8WXvjtnNhWDM1kOlPd2wMKCSlqR6nqaR3
Vsm2Uhuv0yERIo66lBiDtba47eHRaGFRZVoMtUWL5CaFfStCI+sNTCLT/AkbOPW7siEDM3uR0MEV
podHe/Gg27e95v0oTXSZQ+DZ1T2atkoPij4r6Im7fVpuxjyFo1kuZgEJTS02WtCA+WGJgQrpt4W3
KnxAUfO+jqotLnUxz1qLgJZWn0YgBXRmyTq4U6eXrs5QKEBbufzpCTsYot9F4e3gkC7e57JCwgSP
Eq3cV+mPLHnS4b68f/nOIJ6vVz+r5vSyRssKpfafkx3cIxBev1SfrPv+m/PRlmGth8lwVbub/ur9
Zc+T5vNnPrvzJbbLkSVYNTeZgSz2C9y6GyEQiW5h69pbZ7bCoRsvhLfz7//5qmdJZeaAvJf9xLPC
EHFd9vcrEOecbe/hmMpLuv3n2dbpcq/g1BA0NS2TPKSjjA36+yFCzsLNIHNdMp96o5QicLp8HBn2
0xc+LwJyZYyElrI9OvAM46AGrXObmfOvpIjqx9pfqdyJUNcJnquBZ3SC42zVn1sL3xl0VOJNo/fZ
bh7sam+RQ+yXLva2XUnfClsFdUMTAUpqnRt79CasC4nEG+GfkYRmrIJe+mvr3hiupTISfEbLqa0p
6ltUQ5xK375/4N74VNMGArKPTBoAmXOtjjFvJmdWXX5sBsi9sz/5m3kZ4UNEs/1fLEUWhq8PAnGg
Gc7uc2SZE6x8k6wApcrrwomcjZ73/h4Vq/nC7X3je/1Htddm87T1G3oaOqQJSXJE4/soYgNGL+Mx
MhAsfW9HsTRx0PbSf+prNT/9+2b+qdhXFUS6EufL5imSVq4sj4PdGhucwyrmZNIMl8SLLyS053cI
zD6TXxT2wLtjvnn+hLpZpr5y/PKIZWMOSRxCWRzH2fVkDSIwpzbdvf9ob7R90I3UaZkDAAJcbp19
u0U95JOV54wimBJvm4aJSpZi7t0ZI41X7C2eRY55XEtiecPkJNlaIBkuJHvn0ZHSevWS45gif7la
kJ2+VnOYlaQXymtN4Wr1TEXvTbuXHwqhJw/IYspdwU/EqHzOts1s/pv9I6UKrR92gBKfAwyg4Syt
tdw0QjWl0JnG6N03DvEv3bKqHeyldF8DCbz2p6668J5fPzL5EnpwjKyp0egInz5yuZR+Si5lHKNu
qW4a6NRNUGsFymRl1T1m+YR+QDcU927Tdltv6S5hll9FIZ6Z/JONZ/UV4Xe6/uTkMZQU0zhactWw
tS11ly72pUrmD1vg78yQOumP/jUjrpWTcn5zptWnAN8L+0g3v9ODqFxtEiAF+7dVHeXDqhYi8o0F
zPKb1UHrQxYlQjxGo8VThXGV9R9i/Ba+975AsqEqWvhZhTlXBhyq0caabpq0J7RWvNuhMof7sZRy
20NV6kIjh3RbMXFf+VPyN95t1YssFyYgaO+nG53TZoZdM6fxBnki/Roieu0EAELRU4rMcfkujMmI
YdRL2O6qiZcXE5UeINe5sTShg6DcF0+2EG2k4efXqJ95e30eO+1KR/F7DEuSOkwzOn8eA01Wuh3Y
kL4aMGdw7be9Fdt3ZhKNq21bWz9UVWFYQVuW2gcx2Px6lSrzJrKt4kVliYWKHQc3LMoYbu9SFQ1G
L54xHjpYd1e+ixvylVSFmC+Fhlfpg4F+AGEWk7S1Dj134VERpOpGKeu4tFLOyDiNBTYvleWQzOvO
nmwWAKw+Vcmj7DJ/3EOWhVzbCAqFsG/jItnMkZF8RL/d/VpjA9sGk3Ktpxlbng86ezLclGjKXrhY
oNQ5uidnzoIDRfPYtugHMK87y/AQStCnrIbsa8Ikh+Q8pOP3tsxaH4dfL92kJS02eL+roINhNj6m
7FLXPscL5kFWqnIvYChbyY3jRtK6yvu6u+ujrv+Rxyme54Ow2xtVGihj6ObQ2kGCzcptL1S/IB2t
Je7VOIxIt+TSS1/gwDtLgGPA0mBjC5dy7Cfjh5NDIg5aJEYkdiSukjuVTxkgqmmE7Y6OD5J+lVGi
JuYjv2TvlmVJk1DPu/oFLSPRbrJKFJ+daVTzFTB6C6dkX2JO7ooagwuOW+Z/QumtnGkbeoi4ybjP
P6FPp+wwaafqgbI9uk8hEgyB3lXLd1+q+dbwkkLi/NdF90PWo8/izwKSkdZmy0c3GTKxibJaXA+T
U6kt0jPpfaQNSq7eFSWG9h5yKhs9G/xvTjXon5IeO4dt0s/ejzyqlvsCGqaxQyRMdMHInOZYtpb2
gDDL/J0eN6IKo2YT8bJ5dH9Z2YByGgFYfiwzPBbBD1aZf9vnVXSoOuSpgtRY0D1CeIQ6LYsnZF3M
Ng0cq2+f7Kqo/VDr2grMZz7YLxieNJLNr+x6C6VWIM2UILfe4D2j3Rc9qhGb1DdUelX7hb9spqbE
BySXxSS+zqh+d5tY06Nmkza9mu/zZoHhv4DmOaq6qucPvp2J9COUbJkenFraAgRiM0zwhPEO755M
TeYeSg5pVKXXwzKqMQ7g/jj5/RRrIGtA9wrn2gVqIMKqjaovKapxHYaMIrM2aZRpuNbUdLaCqsiH
K0AfKIxQU+IBBbe6/uU6ff/sjQv/i27H8wTkyOg+SxP1J6fGEmi3SNndFULEGqzk1KC8ZBB/Q0NA
x8gU1yikMueRDKNoDD/9MEtloQ5fd/p0VfVZg07XkA7Xk9nVfThlbT1u8dmKi1AbxJzdFp6W/6JV
5dzNVmqnsA0NG1mfSXfu6cS2L5bZWU3IUMm5RVQuRaZOSco7VaOyghQSwmIgnBKFnJFWRCFOWZ66
WpHD/BtAQfEWWWtz2TP5LbWbwUpnsaXVZ9y5nYqtTSEaFICtAQzxHi2o5ilSoyj3ZV/U2d3o4ED9
0E6mC4OEptheH7rqBr5u2SRhKpb8JY6l+8GTnsNmm5OooVCZURvo+ELe85zmshNzSbySo9N8QHVV
/B76Glz/nAgTfSpVSNQm8lTe4yVjzzeq0qPoGii6f63H5Eghhz7vQq03K2OTmdOAa/WkkvKDVTs5
nua67IqdXo1oQTDJRlshxc/W3TdxPJjXQBsRYJNaBN14mbhDsEQ6hCYqfnhQYSH04qJbAb7VYHq8
M3jR33yI1DjQR/mI2J2RRE+j1hdN0NBk/w40QdpbXeCEt81iKfc9kipYTUo3fxn1BoqHEceLtilw
RK15zUa5NXx+x6b2o+TWTvh9aLzpqy+Y28QvZpfYuOLSg2hA/dfOxyhDxe0GhdXqloEUagmthyMR
Slo+BbbIxYxwrLW4a6A0/pe981iOG1n3/KtM3D1uwJuJuBuUo6siKUqUyA2CEinYhEv4N5rnmBeb
H/qcmcsCK1jB/ZxedHTrNJMAMr/8zN9kP5yAvo0vEej6PnHN/q3atG58+gUhAH6UgHAqCMb4OZAu
um7wpr0Shj92kju31cKfw1QDTdE7V9rEp0bTV0aQ0UPKs8bctyoKqH5dT7G5rmh3lbMcWmTR1DFs
dWu3I3PUBiHd2Efji+ohQHsspNmhT98BiWGTVAVV8ziaRfnXlbnxTCxHqaswQvNnmozV77JqSM9s
JU54s4YTFbuxLp0XPu5UrsrGGbj0iij9rpSxhgVrLFodQby4ezWz1MFVl4cki280bWPENXK6Zhxh
B2VFMbYHNJuyzudq0eJ13vW06TXEJVZTkhXqpoGLOvpO62Vo6wpQCuupd41dEVKTrapaDX7ohS1z
5m9K8gPOu/VjtJuqoM8lY33TINT0ROc2xMxu8NLbfhC8CNxutJvawNYcvTr9Iclz+8UJsPfzkVVp
b/BBasKVVijxbwKHKVbSQ2HBNwy6UDsnmMyDInp0H4JxROKKTJIGXeOWCDmCk8ctLEZLieZYUDgX
9shoa20GasKdZ6iRgoaY3bh+jw3eNs1KqvS8IMj6YynUJzPOvEdgBSKCJ1i1FglY4lw0RmRxO5Sa
/hf/Ojtb1Woa/ynioRGoKyTZtdngMYU6VKGi9zIUvb5Gtmt4qmUX9eTRRZVsixy1eaQxUN1C1mM2
pMrT2LgntUNGrfTs8NekxFl7lYKoQG+jqELdH2svM/1yUrpyQ6ShW0SKw8GS+YQOm2pE7XOVK+JP
FeMoeIEgmrpLxhghSyj645XRCRzcUVmE8K2LrHm0zLB5LtFswbhRi6qL1mzNkOvH0b+buVt+A15X
3uUiAqzN9iUjzCi7t3mgF6qPmEF6a7vKH7sympxJliCi9oPSJsDH4o6vnQyuthk0T0FnrNC84ZJp
Bi5kOYLN12QmWPHZcRe/IlIo0B2j9R7uglbPMSRMStP4QfTGnDCuJh39DUZRFJ+Nkd85zD0MJBbG
ydzJEYcZLpm2J1zYsfGWp02m32ahEezjRu0ZLpkD0oASWuIPojq3zCATEynFJtW+ja7wYjCwifWD
zofqXMeum+MCh1pL5jOrDtyHnFDbrxBk6cennrwfE8NhdNpdK1FI2jIQkBhvR8yVd8NkcuX3I9oi
PYKdzY6Eg9NUoOOCUVgyqcGzSRdzukwjrSx+56qN7qA6VVO7bd3QfqldJRl9e5iib4ZZ6Wg29dLK
LloqwJ9M7xGtHmBJKFc2UrWPUeY5dGw9nJ7UaOwwOHOH4tmLtQxhN0Ta+g2yHjosrMLlv4gohFbM
HBNxP2hj1B+yoC6tv3y/Vn1KA5BwCIvGqnpVEWbCTePVenYTETQQ/m5045uo6l5cKFYi6isjG6Jw
25dpYz+WaP/eIIBvf481szW2AEi0v8hgjPXaFmGTrhu2olyLHo7aVrZGm66HrDBLBpFtNcFyNDDX
Y5yv43ZHqtERlZ+RnynbtUpHKl7DAsX6UG8Lk6aap1RPnTbpA4hZtRv2upZNzt1odumwKya9HtZO
7PbhyuUAY1Ed4FlH4NLHdmVgFPmGtZajrMAfFs9Cw83pchQ1SURtA//1mRca0FxMIf4YjT1yV4xV
mm7NMUvDG3RI4n2S0xFfawGVHAoTaFBtnY7e/CpoC7hnNMTVO8DePZm668jHron66pIyBgEjnli8
lqXqHMqxU5StgrzD6Mu6wXWsy7VYX1kEojvLQnxzh3hf52xk2NiGP6a1fKNSVr+jV9S8EKKVYlvg
Trf1zF6E4NNs/RJLY7xWu6wzfioBTpu8coqJbR236k1CsUrEGCPsHN1uNhzkJ8r7QU0qag5RKeUO
eZ/6YNcVTsiDRsW2NjDLkHjUpWpwXWKReSPA+KB00YdZg0bEpOsbLcnEPhOwOHy1svXfQ1Rxe3cO
skyroKu0TSgVmBAFMu9bM5xU02/aLs6fyMCSjTvIYgUVEeHq0oIEhEYUUmcrL6y40/Rx5M5N6ilc
yQ70J554qVyHlShq0DaeUa06tOQoK+w0xDBvFFOMICW9+x0kyb7eqVJXd06GwtFNWRB00rjW8CjE
5PFOeG1lrcw6TITfzlNyqh0VF8hMtsnzYKnDL1XDJQQl2wEMeFFLr14XWFAOSNEptOGtzsHvXmek
dNPa/INfxEwlOVRm/yeVuvnXcyfv22j1WnKZKTaSgEqUJFRzIvilVu10KxLFjP2+Ua2XDilOE4Vb
xS22hNsBUG8itOZQ1oFVH/RymP5YQVXUV/XYoxcfdLPKNzLB1ONcOH97o7a7TTd6pbpqxKxjiD+h
+ZDlQ2LwVNAANr0cR+TyrREbQh0FZO/GRVdsWndt1ffrvu/FIWthWKOj0HPxaUDYBoxSkyK+sJ08
+qWQsP92gnBqVoibqqggIOfFqTcUBs2JLqI3NIGF8b0ZGEHBVZP9HuT12F0EsyPijlbo8LdC4Y7E
NB+s32jAeeW6QLrcWpd26CGlPyuLJX4GXPo7dqPcrUXJgJOohU8G75aKk4eN65ciSd2IckWPc0ZY
6fDqoWKPalmCEcSmVVrzloLRGSmQ6U1w75jOd1QUXPgwuh4irER3tMF4kcqWK6RC5BZlxeSADqqj
XCKZIdCaRJJTu6o1MaK+a3Q03A0lan/E/axUadrCgcoepGJrJOAW5rkekzo4pHD3QiuuV5aJTNCF
onW5sdF7xv2w3wVSlegIxneyrOd3UFva4zDEzN+4ENuXIerHAxiE/jZOxBhcmmhbVCRcpXJA6joc
V6ZRdE+wxzoGdsNQ7NV0xE0UcFYFuGkwjD9dFMvgCr870LujI+2LSjjV2xSgKLvRof4qfjuZkVh7
vSi+IzhZX0cGjSm/sNFG87Mqqx+QKW5hVTfNSCtT8VR5kVmJtG4RjHFQOO0LQS0OJuWi0wcSXxAB
5jXkRdRfAwO7hpWoR7QrzVZN9uOkmS9D7Th46KQaVydyXJG50iOqSN8ZLNn7rd01T9NUoGVROI6g
lIxi93pAeCa41g2TvkdLRqX6Q2TL77PdyI8Jlf8bzyj7aCMLrCnWVuI4t0Fk2ockLqdXIZXGXPGz
qr9RltqvfUXa7Hu8r2cEHCWqv7Gjv0BFTnWWjIbED4rM+EUbL3xIO9SuqM5jvfM7En8cIyuvvKvQ
04URWCgElxJWg0PoQRZ+06jmoH4XHCcTNWd0N2lotAFxpORCJh+Q+Y0NLB7xRmwl5M6w6+ZXPSTx
38/74h96X0dDSkbUi/6o0vaB3nX5K56qt7R/mWXhCOZ2JKSoQDVb3fv++YLLhuxyeLbogWPfbHBf
MBUtU2bgzOvy+O7zFZYjoeUKi5azlZdYOI4yf6Un4s/8NeVPP5xZ40PvbX5toHGAygJcAR24eG1x
aTGg0fLX/FLuzLWzUy6/5rDx7wHuuyUWL2qYpNW4g56/giPf1OJ1dlH+/EUteAQfl1i8KSiEGjpK
PAU1CxESVyvpZ4/Vut5MV959eDetot3nSy7HAf98m3cPNe+Od8gaC7asRJU+f43cdmfGu6qlX7Qz
i3yXhRe58hPW1pmHPLnf3q24GHro9YiRdcqKNjSioN6G8tywbjnKWj7T/Ofvnom+H7GcrtOrqqhb
UzEvbXSLg+AqlWfwJx9mWMuVFh3fANZv7LRj/gqb4hJE6Gp0am6jbN3WeySmV6omt0n+VmtnBaNO
hgkQWijbzAhia7HfabJOJYO8/NV5AMhxJR7jqwIfAj/dmQ8U0+k62SPX/jDejP4526STW+bd0otz
QEN9tGPdzV8776UdfpC7h329do1XNTwoGOuaxvPne/Rk/Hi34OJUAGzOjbF28lfBifOaR0j9KxVB
7M9XOf0x3y2zOAo4v6E/iXwZIUTbfru7Qyh6jaTRmWVObv93qyy2PxyNyGhpc7wKB88DspH4nJ/o
ua2x2P76aCpA6HldJSqvzYaiXpv1KVYDblrn+FUnw+67p1kcAAWbba3UWKtwV87WenaeEfkVZ16Z
9mEVvAkZ5LHPNUxzLXvxZaqpCE19GrRX3R76O0BfSKt2dgihPZnWYzRja6sm3DNIMrBZyrMVOVX6
O0HLft0OJpj1RIrBF55trutC6VYa+DiQoaV75hddsHSJ3x5iU5Y5T5MZbUKjPo48ht6Ws1pg8BvE
KBNryoIhXTmYW0UrWpFxvG4qw/0r5nLPL9sEyQs4CDh7dIZ07rXBM5Bdtab82huD6XcKM4CZeG/0
Dfa9elNeMaF3MBRxPVqerRKFvpjHx36nTy7cXwMd20CH5nbmXMzH62isNV+tMypgFrOaKRrHD+VU
TCLFfH27yQX641bh2y/yKfzh3dPUu4yKA/4p527CD1/8KAv6IFYmEtHEmkEWJNyEFPN5Cm5HXlzJ
jDQ855N2Fpm1iC/g0BFLEsCHxEt8iK/Se/fSvgO751AR32B8FqLz/CbO3B0ng9o7MNpiTwdaJy3G
++R548Pk/SzLFYJqn3+5k4H63RKL3TgWMhHMALlpQdb5inavsA+V5i6tuyeTLm/evnjRn3/W/P9m
l/+B99e7179+aV7+x1veMAY5vIi3//qPu5eyaF9k/KYc/q/t5Q5x8v/9v96OzFfnH/Iv10sEEP7T
pO2lIVYCvBNln/9nemmq/wkWZ2Yh2YBf0Cb7b9NLFTtMy5qhw0QGqHYwJ/7b9VLT/nMel6NqOKu6
qOi0fcX1ct6B/33uXQdcMqgjwPv8QK6lpZ4HisUgeZHmu5HQmFBoNhrlb66Z+sW713T3rx/43svy
eJf+s4wFAgZjudlf0loO+0UwFQojZvdGacrsh6ES0s26KQ7QLvOfIZSin0iB65cI0Kk/KxxmvoSK
m5cne/JgnyASoSMosjj8yKrX0sqtcJ+r+OZpqSvWYui/ff6MH1+lZyN7BugUZgiKVvM7eJeRRqrD
FFkLoz1CYcGK0RSuGfTJVp+vchxS/vUoePhChkX1jb/Pv8W7VXDXCANvjKO9ytDPV2gR4oM1MRJy
hbr+fKlTDwQsS52xcA6CfQsUT9pWbGsE2Pc4AbR/PPrPW3QiAI59fRm44tz7wCq4BRYfp0GjccQC
INoPnWg2MAxUfF/S5gxyY0Gd+efFzRqdqA0iygcObBEo404WtHbUaI9oTbmXOBExflOzbRHob70c
UDiTyBAabetueyjc626YCipA2/v6XoTyNWv7oNs3o+KOP2CHI1+ggEvfRxJFt8gVFu4ATnYmnZ7v
6+NzzS6H6AnjklzFXWoA0FIjLTH0aF+l6muPSIvv2eW9heMSMviD/fWdgtAA+4RQhff5UlSG/qNW
x54d7WOmTrsW004fBnJ1Jkk5sfUhHahwydj6nOTFm4P921Hk1cnemIYAUZOsWpOzvPUq8/IvbkkT
5QKIlOCTZjPIJUVGpLWWMdMR+wZCA0AwNg/9UKmdiRgfPpLJRqD6hqdmccqWFrhB4wq0p0sixgSc
yQ5F+mqH+I9iwuPeU+CeowF+ONCs54ILnqVS2XvL9UbNkH0to3iPJ2K6jhJ84RTDFZuvvjxAwVBR
UWJDlhIyz/EGr5jgVS5j3f2gW9olHmQdHeHUOLPKx/M8S4ew3wAbcUla9iI6FTMgsHYCAebOzP16
MFXa2dXwGueFt42aUL8FknxvuJX8W3Z1cUvDLQfsUJwDsn18qRZAR0efyXBz9FqEr9jKxkKD6rc3
I3NEXVJ5DZT4HIj0xCLEYYpg+gAwe5b8sEzqRVvFHDAPyMsmyGvQb45dffUYk/e/X2XxKNiOBDIz
xmjf6CkuW7qJrkOP+v3n++PDMeZKmQ8XeQeCM5RQx/vDGyF2q1oh9kLRTWxlejQPI6Xd0PdzzzQM
Ty8F5QIE4wwxnP/83WWpFm7vFo4q9qPQ7AcDYnng61XfPKYz8P/MPTaHn6OQa3KLEQHh8c8l7BLo
O9USEwmnLPZoKd0NYOcuq8HUMcUYV5rarbIKMTY378/pknzcGixr8R7hRxFFlqriiKMPXRMyWnC1
EBC3iAOfUXr65Y/GKog8ozJCQGS7H79JN8qTEvBHsWfI65arTseD5LoCOkQ7rGni8PLzPXLiXaIb
yRGGqgiIeckFxANokpT35R7qleZibYivAhZkLQMOd3IPoTO5r6PS2vuhRIzkzIf8GJZJRsi5VQPe
HkXxYteEuPcVxuBU+6IBLb7GNdIJfXj8yVMUZcYzPpZIa3/+vB82KpmPCdGUa21WUXQXr1dPsQ2q
QiH3ITMWHwlQ2sBeAvoi0KwzDPcP+4WlSEA0k2ttFtZYPB2qzoljl0Wzt3RV/2v2sXYoVQn87MtP
RH5DyJoNHdAlX9wCgCeYJeVZt59arbtGeVdsRSvDyxDdnF+fL/Xhe5F5UJ2Q0nHGZ0OH471ZeGlt
gm5q97ULRCHjI131WHCtJldpLkytcc9kcCc+FtKHVF8krBoyOPMbfhdVQtiVVuTJdq/oPBD66c06
nw00MJJxLj5/tA/nYH40+KkOyYFF3FwsxdarBzVt2z3ZkPaCVw5wubATNwPWJId8qjGwKzx8IR0m
mPvPl0bSZxnQ5sXRN+P86fM9vtgpVqmYGTJP+m3Vgda9H5xBMTfS7S33HuYwOJC5OgUsX03adINB
qm5eiRqWHRhaSFJim1Sl6FZ4rMh+gx2eajfMTzO3gHwY0Bg7ACMhEzXMXlUuUS2ojbVVJ9iWYpsH
4MNqu+BRsXOF/Hg0zOwixbldX4PyLeROaPBy/KAqK0n3L9aGtan2gGE9r0is5zqZxLgqAzH9zHI9
Tu/g2VKN6XEp7esc/yq6heGAz9CDFreMsFVAmdYWhd82ecHnqm+2RqebKMm2WGfepokl/1qy1rrZ
yUyJblC2L81LPfcwJmmzsKzW2MUKbAwrXEcvDAb5dObNVv4KxeQ4a6Csbnjjuki9Qho1BGBiaUTC
jzImfjfgfMobVR2yx6ZxamOTUBrgdT5a8aWGhZrxMhhg3A54F5bxbQQOadzE+eQ+S/L5nwrOe9lu
8tIm2kq7L8LdlPZB+zNLq1S5AeefOJeDC/sF1b0Ridb7pNesCsAviny3Ey5U/RZfCOeFsS0Ob5HI
3fSyyEG0rYOhdaeLyimZ5uGpXNDCTjpIDx3efM1lZyax8PO6T9xtoCvDg9LNWItSrZJfNSjZCE83
B3tJCSTVXRmtgSEO+JT4pYxUem2VauXRqqGEvlTwhIIwISVo5BL8YeKLNJC/g163vzX9QEXG+e3i
G7Uxi1n7zvTewAO608oF0xiv4oYQvQuiYBTryVZKc6/kndVv08kBBOd7koO5icgQnVsB4gEZERTQ
nd9IRABHU1KnDRMQg1blbkpnAlpbKF7xG9AB+tqM+/GPA8XQbk2JQ8h9Wsd4zYJLVfXngTooepsw
CdUvlNhyi10WqFh5gsEuEawO7ajdTpj3WlvHSjL1MtBpGWylBYB55XopbqA+VVI6kfQAj7pCMUra
l2mD752BcKPbmgBagfOvc3rJIKBSZt1rOfXVuJIpBnXXduZgT9XhKNE+j6NWya3X90a8jVO8mjYQ
ZMv+SgKzktIfDWvIr7FmwAOyUqwZsdGBeLuuZZ6lewt/Vu0VD1/cpXGbTaJy30JsBqUn3Q4AK31u
/bJBOyneWUlQKi92J2gElwghdetCV4ts18nYA5gRZvY97ZsIjAdoYk2dSRAMzGwvgpbsZGVR76Y2
aMrLOOU/9sfEjbPNVDeYE5UNiPUrj2TAXtuQC7Fq45oKNj1udHd2mPeYT/V0lW5lXTcpul+l7v7C
JTcVnU+/p84fJ62zg9dJa/LwF4bceg/3NUM+e52rqojay3JKbcy5FHcw5EuZVVbzLeW0jzdKybWy
Sx1Bw6EpjaYJ/CTCaapeT1FfvHZjWjVYeUXIJuZbZ4jbWmUv9tjm+vAWVHFATtWYdjIyrOznPAlI
VxbanVEn/ap28Wm7HjBk3mUj7+uytsVIxKbJ1hcPJeaJCn5gmC3f9SLxpgsMo8zs3rRry1spVawp
VxwtNInsLOziixqUjrWy68jFk3IM+vwP/szTcDfWuTOz72vQ27hex3n/hu9q0f1N41HvvnlpETaH
JDEnKmUyGWNX1oB63oSuihEb1tKapu9jPgUgVFR0ELurCqH2+k9WDGp9pxYij9cqmyDZSMh83pUY
W4ODpasZFsMGjJSsn4xxpyWtEDjrajpEKdI6awtmMiz+CrD4rbaKCM+JCwycTLZdmf1g3AShY/7R
GJh4LwHnOtzYEnTVxs6hJvgFfps9Svdp3BgXCazQcZ2CaQJ2XUaWnq0GnE3AQ7mD/avLQFPcEPCc
wHejJErXih6mh0IOXr0hkXQBCsjOexSRcInRiOO9eh6KJJg9K9Nw7QkJsmrAIRVMzdC71obUQZgX
kdZ5qt9YE4wPL0Lj2G90NYKCkKvm37zB/MjvhVVpfmukRbbpsyR+5hYwGA17FpprpdJGVxFIVKDF
lcFUSB8xuN8iJabeDSBkvBXsGZMnbQvF/I6kUvSnEn06MfQkEN1UmpcTOUGipWu3b1r10Fg5nHs3
j3O55r0U6np0B7NcOTIsX5teBuBxRDuVPiRceliDAr7mLh/EVF9AbYy1fDUoVdpsAxRhx10dTF50
U8/WwKEPlseAodcAWNpEhSPstdDncbY7UJ2t1NowmCN0do2RQVOBhvdFNngQiJJEA5jV4okMBEdY
1n0FVgYPU7SSv5UeaRnBHMDTbYSF2IC8lCXNb23uhvVdXWUJRyxGYWKdGP0Y+0QCWRw8CBMc8Bo4
7Nq0KruCZN1rwa7HWVy/cuqoU+4FoKXMF5VaPnOR2Oi90xMFRtFLz0/CAQ/mjNTtmXG6Kq6qDCot
CDL8u1/bSK1uAAZ1uD7GWDtPO+KLlayaNk272Ys2bptVMAVWvhsqvbFXRRdB0ko7spZV1xWq7hOz
IaERzPG+Bi0URBcKSjzRFrhKDwIR1wYEBmTV2Oo1bax+9D2FNsa2dtzk79jpSXzJ/z1+CE3ZPMq6
HGpQS8N8/UQI5aQrF3IO1nlDAcU9jS12jWXWQvmWG1XlbRzM+6yHKgw6aGRSY7S0kjakqushz8pX
a85NLgEVOTkKqVFCU2QISwvnZ45pv6sKzRj3mjqExbaccmJWQKe13emiSzgWeQLanYlcKtZ1D7/n
0muU6DF2RG36RlE4D7AbYxdL6KoqoEsE3msca1hFylrv+XhNQFu4LqfwhVlxlV+MpIH5NktmKoQR
Nkn99eqCRJ9W6azGaSCgdZyCG7lRApIn1vRuyk6JlV9VMltIBGO4/TwNPpnsI9k4OwwhAm8tuvr4
CYWd0Tjt3isFwEMDswSJOw4uSNq5TtLJpSixZ44yHdslKgwByqEbwaXvJ6yYyP5U9ZcaqNNVLM38
8PlTLWQyeHW8OIY+jGNc3JOoBo9foNTtrg8BzeH6XmEOT5qWHCbFTq/gs4R7yHd6fjHMOE4/BSsJ
TSEU+ht04fy2Qqj8Hh/R7Jy/wonC1KWEQ1sSqRwalItfqVSxo6aXgaxbD0h4Cnrzyuzi4Exn4dQq
EOBR4WCkgfT64ntO8aQ0U8MqU5fhdl+1wzalk7j5/P2eKEkZzTDnYkJHL2Gp6g75pmlH3er3ek+3
JKaLsVPrBBy5llW/WimTL5ekpOnASFFYZCBIS/n4c/ajFwGiVCfIvJa+SvhQ3AtKtQIvXa6/+mhs
GpNGEPru6KstpX9G6eTFlJnqPlFrKk/s5nUNnhsjqbVS9U6wypIBVNTni36sg2c9YXpBKAGBTtAX
eyN0RFDpWujtzXbwRvillox3yBMilzcZblBuZNfk3V2G2U6xz2aVrTO/wDFWYT4vNOr1eYBIW4ru
yaKd0Ua6WmltrOzxNnaveqfUbkehUIhKDSWDRFIgrxMZxOaZdT9uVwpwphBI2tHgc5byoKghBHRX
itnb23E38IwhbRZcO5+/3o+rIFAwD6VmE0AXNMrx9lH1YBzswg32QYrj/WjCTXfmDOPzVT7ENwRD
IGfS6JrtQuylGETW0SBRvc7Zt0WGoBijqxWpToVcTKafOX8fHmix1KIlpMqsA8Q+Onunb7V9pebu
LW2icwCWj6vA1mI7MOBnJkVf/vi1uWEpKjPvvX2ZKBAsUTmCCOM1ZyLWx9dGw59OJFuQCba+bPB2
sMRMLavDQwnfbDXC5qcWNCsFg3TcaB4//0YnHgmjBPqCTIkAGCz3udM5OiLa3gzyC9X6Nmdqj8Nf
a5tnrtUP68y9JSIWSpvIj7L5jl/dNOkwZqXGBU5Cva1MQ3vOjWg6c819PLXHqyy2gV3FVdhiYLg3
YP+1Zj4AqY+9C/xYg+9JkvXcMkl/Zkr5YU0GUu/f4Pzn77qDkz0JL1JEdGigkvpdrmw0+aY4RYuP
tDVtkWg4J/90aoMwgqIzjwcPIJP5Xb9bMR1g1M8FxAHuSNai49WLK7QL9Piit8Z/Y3/+DP8zfCtO
IDk+fDjakYz9Ob90dnFNnX+Zd4uNep8oaahGh1g4uHKhdOSQ5Q/nzFlPvEUAM3OUQI1nVpA5XkZG
Q+xqcRcdcvTiD0lRFhSPWn6LOwY2mzjaj7iW9+dEp0+8yRmmQ/IF5pb0YLEqjb60LsY2Ojh5kF/W
Vh5vkhjyQFUgpvX5QfuQIczvERcpUgQ+2ge5XiYYmlY2UwTLX8IGUtR0PyJaHPt4HqOyphfxGSza
qQ9H2oO/K8Ib3KOLxMcJceiwCj06DMJwfoWupT2lnllsPn+sk6swNkf2B3yl5i52v4qtdjnAXz5A
76skRMPSDm69cVKjrwYQ3t/cg4cMMNtxLXU4OtvsoFA18aGyjOpSx950Y4xJvfv8cU5tCC5GjI6o
NDCCW7y0spGRAsQuPgAgCi88MCHQOpN872QoCn6+1KkNMZtNET5INRgEHe/4DIYYdVofHyy1/tZk
HnVgnqKkYLZPzNp/fb7Yyedi3wH65GxRQR0vlhSRU7vWGB9ymZm3athXfyY51GCV9XPTklM7gryN
eI/cC+nw/Ku8Cxh5lmeF0WSUF5oR0kWpu0A+Kp4Tdd8/f6aTC1E+MYIlbDAvOV4oM+M4NyB1HoIg
b2g/YsP4aEAYbzZfX2cGbnAZUxC6H9yFKfvNXEmSAxKK7U9ntAfcS6Yy+6J7G2EIzBr5GMeIv4EH
PH6eqYKbPbVsCHQG2nUYaSitOW708NWnYdQ9a8EiaDN/pcUqsolG2iVVenDrYbjJqk69EXaanUFf
fdxvpKegkRBqwgYBR5vjZ2F8o3o1zZODDLPkaYq7amu1BWCkDJbsmYN0bq25lni34RI3c2F3T+mh
i/XpHjgiyuZS7Tf0i8Mz4eHjlkPQnsYzyA8VhIG2WKplXhGE0AEPjTCCx0wJNHzEY+erxR3I+Lkr
QFnMhfih+BF2aZh1LJJDl8bS2Wh277XfaoBQ3cpLJ9c4k2+efCg+FahQCyjDMjaogRY6VmsQ8/qe
BjX9a0TT2nPq0XPkPEJLuGCECAicoxks9I/O0ruvpM/1hdUSFgJkWuhNgjqoyJ6t7qJW3eKmdfvk
BmlH5YBWzyChNAv3izbh8wFD3wk8FPrR5KHe4utZMqkKc6ySgyMZ+tFBnIJ41RZJ8VMLkelbf37Q
5p/24YHxipqrLK4TdZGLmqEJAVKpkwP0ermlKUdTxYa2bpppcmUnbXMd5lK/qD06TJ+vfOKDuhAt
KSG5j+f/HR8IdBliLxNRckjGLFujzRFv2l4fz+zSU6vAeAAGBfzF/gDZsNyBcUjVJIcYuNxPW00g
rfIv43MufR/vSQTt6HPMr5GifLlxAjrvgTXwHhWjnx7sxiwfEsS0VnZAjlgywfK+Hk9Q0CPpZRIO
RtVcREjhjP0UYsRxKCVYzdFVum0mUctv6E+eCcbzl1juEVBz1JSUezjoLdKNPIfUlphBfEhD2W45
EyGww33Z6eojSiXdOpm6cw2GE9GSngp/cQcgZL+8nnvmiVmM7MzB6jRzK8h7rxxlUFBTceSZaHnq
BNA9Id2wibp4jxzvwzpuKMYG4hiq19mDHaEgXjWKuOqbXF13mpVYfh2U3pVMne7MnX3yKWd6EQ9K
d36pIT0w2DPxsUgOg2bLZ8NrEsDmErcxxqNBc64bd3KLYhkKTYj4QoQ7ftAoEtXossbBbVHWC0qj
XEcTGmx5p+XXmFuYT58f8JPb5t16i20jsCZMVcYwB9Gj9Js42VvYKqkvhiS5YvQubrQ0E2dK61Nv
FJshgGcI+M2+u8fPaORZ1HvQqw9oGI7XQRK5vd9Fbf4URLBVzsTOBW2PhI5Q/X61xdZhCsJ8PtGT
g1bL0lwP2HT6wBeCu6RNhl2e5BGoCOaSY+O2iDI6Rv4TxsG5zGJB3f33rwFZ4h/nK5T6F/Whh8m6
18cON3Hf0x7LkQ97rVJU3mfZbwaIXRFif5DbwB4Ywhf9fW3pwV0bl+GFKI3kcqhxXY7s3CrPhPhT
OwA/LtChZCG6uVS9dl3Z20GiIrOmtdEmLZJebnMtZV5J37RNd33u/OayL8/UlCc3ARqf4KAoIxCX
Pd4EtEKDoG2B8rSWPExFbjxOSaBuqsxWzsSOU7cLlTJZ1ozMBpR3vFLlKnXgNsQOY5jJcEGerO2x
U7efH6RTEYpSHODJP6nJEmbbFMh5ynZMDgWN+oOKgsEDSqbyRkel5dvkNB6a82ZzoaFjewaVd/JN
YkvEt3Mp0L3FmzTrVC1lriWH1EutjSdhn4d6Z1zNFjxn9sr8o5aXDA1sBJpgL+JNsHiVXGBtTBqe
HqahfhMeW7WR1fQmK0N/olMx7qLIHZ8KtxBvoDbkGVjZyTNkkP7AOgIDbOnzVn6X+GVqWPEnQXqo
qQl2ioK6/xXymHjs6ENZP6Rl3Px0BB4uftVrr4Ownsa8M7el2xoPmJWCX4msfnr6+oeHwGB5ts5c
CAea418qHceaSSYpkloYtHpqTZu2QYmTmt6PHY2FLH9myC2/KehonHkhp/YcLBBc2VUMyJBUOl66
N9LOK1TGb04R9M4qShAM9tFKAXJVC7XP1woQ6sHX1NQp1mj1eO2ZozUv8GE/eJitGZDBQC8vtp5i
BBHFgEwO+pRqtxXgsB9QU5K9NijhWqqRtfOizvgaf/9foRT4N7QHGh7zmT5+bK/CSUG1yuSQ4cUV
+lZhossJtES57ejrXRq5do7SfuqImXS+qKVI+/HlOl4xHKMhBWCRHGoDy4hVL9ri/3B2XjtyG22Y
viICzOGUHSZIw1G25BPCQWIu5nj1+9T8i1012WiiDR/IhgFVV7HCF97gHfMJSSDfSXLUPm5vqWvL
amK3BFeFyiyRx+VwwxKqhZt7PFlx4zLOWP/dZhHIQy9O4jPCPd6vmEzr2+1Rr4UegN2lyBVVTFtf
vVAQLXq003gIegRcO3+JcsRfdCBAD5Jb15+NXmu/3h7y2rqSmaKGRVKEwtdqXacuLecU8mDQT4Z4
deJomo9VEw0x6GUz+/gfBsNxBKgvDWzStstVTSJ36WbRkdxbTf7N6ulGnsspyf9GbgLt49uDbbvk
hB0MhtelDWkPu6fL0SZPtLXnspptSR6jpNl4QNQsOgEQWg62hrJsbmofExUTZifVY0TwHYrVUeuU
voKZyH+4uOmY8EKA+6TYsNpRsuuA+2aRAQXqsx9h0XVBVsZ00Yh33MDIpvoVZ5HQ9pGmq95bLiXL
nV+wJd3IBeGuAgzMS8Udfrkg2HY0tYXoRdBkrXnwtFad3i+DNSNhmyyviBAryQHg3IdO68z3SuJo
aNppUkVwRM7t9se5dm+CyKBqTUpGR1GehN/ekSFK4xpZ1SxIzdg904coJf8+qt/1lTuf+z72/jGn
In+pytLe2xfyu6+vTEkoNWhkYoe5jgPbpp+jHFHiQBR0w31uLfN7hxLed6Wz0uZgzy3aQUMfu/4y
Vh16zaKe0CutIeHuRCzXbhmyKaoYkAfYqKs9kY5FnmVLnwVaPwNQThqq4QckykFELTP1yXOXReEv
RcnVZSf2uzYyNGS8Rnk2t2XQjnkJhfssQEhOc/yoEmp86lFy+oQemYpdAvjJQ48I815v99p9AxlV
NmikW8LavMmcvHI2R4WXwyrz99pUjwdTFfWnQU+cnbzj2hyh/7HFpIHBxpYLfW3kMpEPDGDHGudw
QhuTopb9BM5AedcW8bdUDOrOul6f3v8fcxWetZYLsLkSWaBSGXs3ztEnoG3iHcbDxdPtE3TtraBq
SYcNy3kwQPKX/HaCSkDKtQr4LQjLGgvfUc/m5aHGIBRtZh1bYX/slWYn2rk6pnSppIADgGR9gYSe
AaNlrrJgFKDDfLNbcJ7ghEO2yQzvVA7O3rN/7Z4goJTBlcuOWddokeTt68zQs2BKLPUUYrGUHHQR
1o+6ntnvRidB4a3llTwqXrPXKri6f4ioKKvIaNuQ//+3FY5RGowGnf2jRM1zqYaBnU6AyOz+o5KE
7XEu9uocVxNlpAb+34irC1p4uFm5U5oFQocBYBJ6HduqDk8AWJpnp+2QS3XEjwKx3ge9G5aHBLHa
nSvpWqqGXiUNC6BcQLZXsTQ1W60FK5wFeiGsh8RTK9+1w2Gn3Hj1s2JbTpjzP/Ll5dLmuDsuNTaL
QSyc7GxR28eLwXaPkTLE7wcgMuehm6Uixgx74Pa5uXpCfxt69VVtVLTQ7NNoZtDLUnwPt4uvtZsA
/VUdSYO4PdrV5ZSEdXloaHeuvmiUtENjtnkezAp6/j7G5kRWVT1idn17oGvTArcNXM2jp4p70OWK
os9KPyCRiZlbaaWf2tbUnQlvCwoKjQqr5z8MRzQu+WE2xenV7VPpFeLfkctOtek4+InI6z+A8be/
FDvs8/+wJ8ntZCNNdmqMVdiYT2msiEXhquvz6tjCODos5RTv7MmrK+hyu7HraZ+s+dVwm9oy8pI8
6OhpYGSMJrz+YIi4+zy2jtvufK9rVymhICRqMJPY4q2CU6Wlp+f1TR7gTpJ97kzsDhqsar+j6GG6
h5YSwn+oMpGwyb47QENy1VWwEQpNIIqw5IHlKA4xflE9DF4HND6HXHMo49n8UIft/Hj3RvGgRZLM
UIB3eTgu92VnYXNgCIItczHC0XcdI6d5CFwaAdBW38kvrkW4cCLfknGc2mFjXo7GjR3aDYLElCcE
zLPBbp8T7IGe6lnMD3aE3RUWCQWCvDXLazVqfVTM1vmea63Y2U1Xvq9H24adZMH+23iT222o5Nyg
eZAO5lQ99U0IwD0sVKgLTbIYXzrRtH/eXuor7xVSNbI8D4qUbbU6k42AcjUsIzEddda/tTKCddck
6qmA5PIKxDQ8Q+FBG/T2qFduOMqWkuLI2VQBzF4ueRtXHgY5Kh9YLLNybGIHc/B2xEX2dHuga7Un
bjjorxR5pELLKrYC9OwopWiKYGpmMztpjUcDztbL/OvSlaTLkJJS6YB9SAcrPRE2FMe4jiDkItjx
EuZt/WiLSflw+1dd+86yaybNzYgx1xDPpfFQCJ7TIgCqoZ26ekhydJzK+gEqoPoE+L36cXvAa0EC
1kyy+GeSSG/A33o4dgOCy3lABBQeOtF5h6XS5yf2xSh5YSp2173RQ+KDpKGyYl9UJRM7076217gq
CT3px/AIrN41+kuAGTyONWXV5QvS8H+5Sj4/KubgfK6sxD6z3fYo+nInrfI2D40z6uQYs8K4Xj1x
U5abykjXOXDxefrUR6q9vKso3zcYQ6JxjrbNH/C98EPoRI/VKMJIxvLt9uJf+9qEg5SywTHT1F/d
odUINc6aONXIt+POWI3CtI4W6eFPpxFD985b8A3ceSmuLTXWuohRIVMBdHu17ZvGiO3MtPMAc/Ph
q45f81OhpuaLMw/VsctV5TEGfny+PdGrg1Kup9RM4xnpnctTPU3WbDRdVASOPpQnKKjKgzon8Bpy
tX7U9Kn7MWbolN0edCXz9lZWpJTJKZIgTCDq6+Az78K8U6wiQOO5/INibwJ/yRm/NUs5PqgGpqpu
MiP9ay2+YobR0UYM6EBLp3rCWjs+uU1pPpQV9OOd3yWXeL3zLF1qehFyU8JZfYIQswvubPiCwoXR
NiiddwRENCJ6DibgoGgwV0MDnuOQoBZp6i1NUCyWQJyHh7KeMY/Bmn3nXb22E0lLyKQJIdAwWf2k
OZ0rTMjqIqDN7Iz+NAB9Z3V6SaNO1IZXZpiFtrMQ106gbDvIbJo/1/UKDROT0PZ0eJNzpZ2tptaf
PCAzT+By6/NkSaFrV7EPQ4Fnnw/7eN7bINe2pcVzSnOecGKTkuXJGAtB1zmwTfQJjmNPnw5pRgNW
G/Sq5QEvdeuFzYVhS4WC/Ujh24Y+7nOpNIdGyerntG3mX/EEBhZ/Vbf8N+yiKvFVfcz/vb1p5F69
3DOcOpnhQNOhy7p+jdGUacw0BNCG4OTYHyDvaV8NLEPvM3OWZwZmAX+9w81IkXPdgcjSCQkO2Vvr
aqp2M/9p8QhWffms5Q6E67tnBdcZNLvcdgy22nb10nuw52ygh7lpY30QlzVaxFFSj3eHFawbaAos
vmXwuMZtGJUoTJHQFceNvvaNsCyOkLn21MvkM7X6SBjEguqha0hQsW4ZKrrRMlvKCzTAywT4l1u5
R2AkSe8L7Jq/FYqQxj4tYBUfn+hs+Ov2cm4PFK8ZWqIytSE8XuM3XOIKoGFJFoC0cj54EGmXk9AH
NfpeKU1FLRLxhH9wP0h4WrqubU+jUs53s2MQ3aAGKYkQmgQsyh/5W52jjulIJMqYBU4y5yc03LuR
JnxSZpwYbQbxVLscljrXf9ye/PYK40EDfCAhn5yRdejkRElUEqqQ1jWTHh6Q0lqi09S6Bd51BcMf
48HETfv2oNsbhEGhZJjkXHz2NfJBoCRY6RNfvDHz5V/KgcvBGazhwcR4/D2JefK99lBNvj3olZkC
1aVBR6NF6ietwgZFieyq7yl62uboUeclfIeDmIvZg4fqJTBzc9U93B5zm87K8i4nh9Ig7II1oDaN
87jIMAcNFhVBiWNfDNgt57VRG75bKP2X26NdmyFNDYmm5MIz156hNdWAMnQLkkt7NBA7EKqOa/ek
fHXbDpsbJeuUnQviyvzoQEopX4vrFXDX5a4tgVLYlRfmgaZ3qv20dGqN2Q7tl+ob/LLm7ufWIaGC
1AQxkHLrusO/mGlvzbohAiNfyqMKpysYiga2NKWsB5Muxde71xNssko+AVSO+rTcxr+dSVS2MuG6
uQjC1M4fl84wEEfW558Cj4/p0OH5sHcVXjkY4CYAEUt0F+6zq4gPWXAtTZZeBMDAdeVYTeFrCFHQ
L3DperSG3nvn5Zq2B8+78kpSHuACpiLBU7buxVCriAHPLiLgAtK/KvC3/8bqYX66vZpXR0E5Ce1I
KF8bIR6ticw+hUcWlFNZnmKjHQ6uMu6FiVfOAGsH0YD1k3C81Y5E8FPUZj2VQDPIh8+YuC2ePyZW
qp8X3Y31c6vP+F7dntp2UPCvENShBJOYgJy/3Cg4z2Ix1HoiiLvE+uTEi/kZk0Dxc4lD63Ne9vae
FvN2LeFTkPEBEpWspTWpIhVSwlQ1yqC3beXUV2Z/DodO2emjXJuWFNiFpGQQbazRhiIyzTS2XUYp
HIjyej76VoHzqtNiZdIuunG+vYxXZyVhHEBAZMCx+nbpHDqdi85JYCuj8RJ3kDSNct55BrZHjL/f
lK8PeRXQc/XyW3WKQpetyepgzEX6LMIlP4XRMPDOFjpw2zaZvoeRG2o7W2R7U8phKZ0gEgyFc91r
rfAVyyfDqwIkoIZXK0q1Z1rjGLHYtod5690LCcwIXroBGgZgyGohk54cTsfHPmjs4Z++KvqHObqf
V4v4IDtPnjQPwvR6d9QolczeMDZB2tfC8Cl919/nlsrf6fZkruxCQmsPlUpwp1sBrzkUZpRT0Arw
MEr8oXKiZ83Vf+l5JYJJqfag3tvhuIGp4evAbAGTrS+QuTSRDcqWMYjL6MdUu85BUduPtjW4hy6f
9yhL29j37b5/i8GoC69JnEVXCxV1ngm/ZcUGrxbi8YkVY5edeL6992IoYg/lgLqoT6Pwxr02/PYw
cFlCKaa3x8NKRefyMLgCaL/I6pkTjmawcJs/Om35FoGnOtTW+CoqtT7f+TV51IA6SpwLBQYSs8sR
ewszcKP2lJcYC7ZjM5knRU+QpBEu79ui3RsxvI3mcOxAObC+q/dUw+B7gGiuvCS5rj6SoHVwpZNu
eeTBtys/5H7YGXFzzik4E/C9JYI6zabViiZTr5Z5TcaJdMRiH6dSUbC/CnXn30aNJ2vnbGxuTEbj
3ZZJE5Mjlr5cTZqwBigKyZ4ZsP80p175aPbzHuDw2pyIDdDI5GBx6OUm/i0OmsYmwlTISYJxWsZj
5s7a0S2wUlRyMd4bJDAhSQvjvEst9fWlksdWKpDXxZSsnKpnkDz5adbwfbu9CeVHuMg4GQVtRpnP
EfhsCHXc9uFgoSYX9JRXvuBenSH7maQUE7siCsXfo0gyNfdxqtGid70RTiXW5I3u7SlpXFtY4lia
XSwfsiCrhY0VNYyyCUw9JcewPGHtWrZHVIes4SX17D2fg2ubBXgm8Sz3KGVF+Wt++4xeO1i9Yw1k
8wKgta6qJUYbpei6ndfn2qx4ESSAjkiMlsTlOGMzFzM4GwA1uZMi2Non7r8JfmT4zSaK+Z8GAztC
AY7Ubo2fDrtQg9HBYIBAB6oGeIGc4DY3n5YCM46dR3y7glwi2JUA1zZRCtkgLtVoKuKIgvswV+Yp
QVsKEfzFu7dr9bZ2PN0UleSbsIpQxiTyOntU6IEWtQejy2q6BEUkI/0HIm3yqttFevep42vx3NEn
owKirQOvokLBi/pYEdCtkDyg0RHKuStKVAxvH7zN48rUaLQiC07QAOdYLvBvW3BIRRhbDbXLJu+G
Guk0rVB8hOfK+egMVRL52BJT57g96OaRY1DOGN+LRJVprk6ZjSGfltRFFESlqQSJdLtSUAlEl6cp
Hpeq/aGjPbcTZV6ZKL0mXV5jVKo3bbKUFkmagPwNzHTCyLGpzB+lV4+feDnSoxKiNLMzye2hY0dK
GwoariCg12r1lVt60zTSoMgmah9Hr3TafxQ1mr80yoxY2e0V3c6OXggdGBfoHvB3Z/XI1aVqxja4
uaCYFKU86HqjVsexmpUaSTgnxqbYKuo924btZ4RsDSJGwrzJs9biRqln5rZddHngLRYmZQvO0H4+
m90nnfBR2itHyDn2ibbzVmzPvInMBuedRh8R0hr8hA5jj0gibQdvXMCkeinwzMlp7g6LYGfCICPX
kp3VtRqXLYDjLQ4dTJzGf2L+mPzKhei/ufhpAkalhf759hdcbRd6xKR0uCZKFDDSKOsTj9874kZ6
Ob1wp4YHTfbvXIT+MMJy9oSZVwsoh2JH6rSvgL06MGwuz7wKeEqtXHt+EQh6f26S0qaiuiQ7cde1
UWjEYL/CL6bctjrkHTbemejm6UU1W+olvD+n1DTynY2/FvSVk5EHmiox2BTIoKs31ArHqSlja36R
fJ7sYGhprZ+E1yBGm9SclaM3tM50cGpn/hV1elX6QF3s9xHJoRGMKMv+0KLS+VSqXT2dWlFgtJwY
eYhCYdJiw8UcVMWPQIQNfounU/80qihePptlqnQv7cAJOZRjUednus/m+KDPRhmf1Tws7FdlMmb7
6C1q9RRhdxqf6nAk9fNn04mi96nttPFLVuFpffKquRkPkdqorJRJ8vaoAruZn4RXF1+zLHZwo24q
Y7pvj7+tHVB+on4qXByp1SdadK1CM9BVX+petE9hXnknrcjTMzLd0iiy1u8jBMnxKJoD76ElQ66/
rspoRaaYSjFqL8ZYmwfNqKyTBDfiBmuke/uCPfxbQPm/oXTCHV5tmsTrkIfOxGDjRaa9qFnX+X0E
6mFpo73XUy7QehRA43Qb2YKIWa0W0HTiHPmqyXjB9UJBI7aZwvPotHhMa5lywNz7V5dqdnmeByh0
t++LK8eLhZQBlgN4adP2N5RxKJIpn15qSxRHoYjoo6rnzs4OWV3xLCNlTTBXFO5ohlCKvLwqOAiq
PSHT8OKZ4xc7QdNxclW/FvHPCBEMfw73MpvttEydk0eLUAIoaOFeDqiIfrQboWgvqS2qxzYVX2ez
2qPEXR3kTXmKIokM6y4H8cq271K71l+iDgh/H2nxmftiOd7+Qtsbndo41q4oQSGlZaz18rq86gyF
3vkLIIiwPA/V0lo+4Grq4+hp77IJr3wqimiQ4lE7A5i7npTjdHU4h4P5MsWe9qNHSPfJgBb/DGIh
eqmh5p+nbE533uIrcwQPy7Bvfp70JS9XUrG0dkY31nwhKVb+Nd0m/LqMeFNjVT3X90Xh7EVA3Zw2
Uxq90KlatYuscdaSJnXNFySN0FJUrOxoVjHsMhRpjyFNuZ0Ttoqp/jeebMBJLQXqInIX/RYaZ4U9
RiEFmZc0zMbjFFrFwZlaJI3LofdROp4+3t4v2w8oI+I3iwhajzQeL8dLygTiIFoZL8TCznAIZ6Pq
nhx8PZsnzWud+l0LTwewfl5k1k6sur3HLMSeeQYIIoGwr2GXnUqINy6a9ZLUc3kIJzX8GyA0YClw
Ug9TE82fTNiMh0kb9iSPriyyRJUCzaUCAEvUuJx0Skc7ml1E7einjscqDTv0jefQB23q+kJM9t0f
laoJN7VFI0K+DqtNBCG7riDCUu1yIuFDIc8esiWJD0aSZ4NfD/Pw6/ZX3d41jIfGIokwAFpSgcsJ
zt4Sm3nSKS+svul3nUAXxK332g9riCeblWGgUMmJ0ffYCOpNi5k5ma28WIoVCDNbju1Q/TVa6i+r
MyLcxrvPSey2R0edX0fNenTTadrZRKsazv9+AtQVDimz5d67nCm4cQCfRDZBb9p9fLQxYx8/ZyXJ
AErGntulfoWuQPGAO0Ec/uw1DRFjR0Xbd+fe3Z4jsjsaMeRcpLV00S9/x2LqdZwlWRR4dej5c9NX
Gn36tvrLriDgVinMRTOe6r0iy3b60iSP5ItKJUnRWs5zcLyJRmmRBKU924+QA9r5ZFZFpfptrNsz
Ysuq/Zehz5blV4vRfRVabf68d6/RyqCwashGFI/16jZ2nEZ1khF4WowW3EubaenJEvW4s6O3R5Za
kiz948zDhltjrNLJCbMcvHAgFF31x3R8pnfk+t6gPIMj2KsVbM8Po1EfAw6B5wpR4+XX5LLq6jTq
igD3FfEjM4R5cr10fLy9cm/ZyGUkJ4dh8ZD0Qo5yXXePcUMwF10pgyR1F1v3a1Yv85uGwuhD32vJ
z1KY6nL0xFihhq1g6zA+RyhijEdXoK1nV+rgHOwCk53PiFJ5/0Z0STRf84AfH9JWrcvjrHmR8cSN
46Q73I1rS0S1mdeXtoFsHVwuUZH2Til6rwhSrbcPNP+Vg1MiOH97ibZPPQAnab4H4Qi88aZYOSE7
OXuhCBwsrrCCdO3jGOb2oQIGfb491GZCFPVAb0ndZLbXhpHZh4tdCScsg07zksM4xMrBRbd8p5m6
uScYhbPCniIHov+3uq/KMO2Flo8VB7ZIzjXg3UPczLaC4zoKmj5g+OHc2/qdurRSIErqWQDhgq7N
NFcb2jDG3EbJpA46u1sOrdLDujW16XT3EpJfkQ9jqUrVcl2yzIspyWZsXIIRw95D13YRaWeV7Fy1
mz3BXOQtSyeQ9xSd5sudhz+FldTJyFxQpH9cZjt9yQltjlR+9pqO26EQSHqLNeHpQntbLdu0ID09
eEsVLGNrP7S96RyHyIa2qMR3PyAEQFBPoGdQvZMIuMtZUYnJDMTm66DXJv0Pvk2GCgpudae0nqfE
r8c+RPZm0e+Nb+WwWD5hAfiGJFzNUO1SocdVUwepbkCo6+b0NIzh8iPM4uLsFblyJ1uJnciAgBYI
pcm1NsXzpKtlJULUgerm1aMLSvshzrLu1GfOnW2/t6FYTIn9pGNM1fBySSdL68280Rgq0apHNUVY
sE3M/pRRG3qXIjz58d7tj6YKwRCVOzI85KYvxzOdKvWU0KgD4Mn2qSwscS405U6Q6f9mRYWQIwDk
nxLK5ShW3ZtJPnh1gGCieoxcrfDz0V7Olj5XO3Hr9kpkQpQhaZPhfAqZ7XIoR8vssVvcOlgsLfwL
pNX4oe3mZeeO316Jl6OsPhMtryhUkF4KoIlYh8R2uulgpHqDsw+41n8Va/ynt4f063/4WJikyLuK
T7ZO7GpHWBrE7iZYIjd6HqUBiIElz/0ryHYHxEIeicbC2vnXMrtQiRu7CXqESDnKKYZQcTLffSMS
kUhos5Qeg3a4eotDvGHqxmWjt2GaHUzELgO3jqZnR+uND7eX7cqNiPk0DTTJO+aJWO1xgIsRxLWl
DqLBiz7nzaI+zVr8LpqTYSc6ujoSNQXgsBJ7uy7lJpTtLNE5NWLMan90WzfxtTh1D3NCf+H2pK7s
c6nBz70LWkbCty/3OWFMZwxF2gTdFCmHotLFWY+MT/9hECqRsppA93UdwRaq3dttLJpAk5l9Vyyj
383a3mHaxMlvO4HQV7JFKEKu7vNmwPal6gc2HCf1qa6wnalnTJgI1uqnqBB7hsXXvpIugTIyisX0
VB7u3+oVTkJVy+tnZpWEU0ocOPfKWShJ99oPVtnv7IlrHwrkIGg0KSJCwe5yNAOqaVjMSwP926ge
kkjFr9bCvez2l7o+p/83yhobFnpQ09BYbYI2SZojZX5xqFPctco4+nl7pGvzoYNAEENgZoABuJwP
HMRuoTDZBI2SDE/puJiHqJ3C038YhQyRj8T220CeI12UCBF6TVAhbXdstPkfrcDk6D8MIsVy6IYQ
sa8j9aSpRyUaszYI9Rgz2rEbH+LZuj9IJ3jm5ePjgBDcYH9RHnS93i3bAMCE+6dmDJb3ZOLtqD/8
h9lAgJUcN97ydVKLmV5nL2HRohTbLIvvZZNq+40Q9Z506tUdAKz2jVNGM0Tuxd/OT+dZHYSuhGUr
5vlIauD4WCzenc9yZ0vIAiB7xLF48y5HyXtrSgYTaTnc+oxTWLXY3zlAMe5eNHI0KaqDFBU8Bn01
ygA22mpsBOzyQTukaaIcjaq//4YjGAFPIt085J+rUaIhtbEssmAN4Iz0QU8S9R+YcMbHaOmyp4lL
6K/bs5Lx1EWSTlmJ+dDno9xFVX31uLpiKJ3JBYy9OJXaP5ZxVyufx3jul5dwnMv6RUxhaJ8TB4Pn
RxrRXXR3iE7lkEow2makIECnL5d1LFjyyRyqIGtaSrRxFGk/qxwXmwPsMOU7AkP93g24fUXIehhR
6iWzZ9YBhemluP3NJseMCKY/CKGYxRkcw/KAOx+0ZUcvir1y8HZMUkZ2J68IBa0NGkvtIYqmwOSC
aFbH+OipeW3/kS/GEH1VzEYx/qqyNNopYmxv+ssx5W/67fRF7ThM1Hy7oOtV/X1Gcexox0X3fc6I
QW9vo+1Bl9cJVz0dd+nmu/qKrru0poLGYwBjSzlODSjqvI6qnQfy2iKyVTEdoVZGzWc1oWTQukFt
6z6YjexbYba9v6Tp+37Rn/q03Atur62edNeixw39WF+n+2WpLRkl3T7AKrN9RlDsb5DN84O74GV9
e/E2I8nbix0NB4G2Fk/M5XdSDCp/VTd1gVtWyjFFLRRCktH6yTI3O0NtvhP3Fi8yaGnp4b7hXhRz
XSY21sBBKFD9ylKvP6ZdtXfArkyIKBAAODAriZ5eXchtPQ1aoosB5ZOk1v2oS/6dsrDAI9vCsfru
xaM6bgNY4CzT6FztCROT5Xp09QEQkl3CUq/gquLI52nVocZ7d29qm/vyDVEPOo5sRN4fq/uSuMlq
2sIcA90deQZ6oIbigLa/3TxijmnRNp5bbB1p1Q3falK+ficQ2S4tgahU4+Qdoti1wY7OeA3widXA
zvPkNFBqObRa2D+Mi7Wnt7DJXKkQszEh6nG26buugm3ATUtcj4UByhebZI04i+zETc9YwZmBnjfO
37kRJvd2P2mYcTfzJknpZ1Lny7PgRlNNJ7dxgt6FG/FAByiyHtBk17ANG5R5T3lpex6ouiK/zN6h
W0YP9HK4aeyHLOpKF3LzoB66WLN9Vd+9HbcfTVo00ISHI8fZW6ctioG+mWekS5DHUMuPjduxO52u
dQXetQiH7Rxyebwu3nSEYelb0YyDUiDJupeTqrRU+u3MRoD1oXmMSyBP9uw2Z92aVFzsav3Q9gn9
ZIrAj22t770Fm32D6OCbfjbNQG6ZtbyNHYPhKHpnCRB5a6KzOzYM0Rptl7+jzdVYWCPjqYtxLu4Y
59uXweZ0MjSgEbAp1J5Jo4zLmZtajENwWGqolLtVdU4HI9bOXhXH+omTOkxHnl3LPVjxlC+nSmnN
O8V2JGIKJB2rD+5aWpitEsbaJooqtcEM0gUzVCvz3A9aTCwVj632GTfpvSbL5lMDO9MgR7lEvfQJ
1zdt1xdesiy2BUdKaR51JczsJ6u0ctqUvJGnTCT4yI61AzTC7HSMOE0yZeN0e9U3h0j+CGliKNla
DqHx5aoroCSKOc8sCgwI73Al5c+LsPSd3sLmEEEBQD6afIUaqw4s83KUoq0Wd3ARRxtjrXweZyc7
VtT9j721a3t5dSjZbgU6zyXrrQ4QnRKSFs0NA8vrzPncYXZWHCKccJeD2aMH69+7fkgKU6XmH8Jg
SsiXM3OM2immoXOCyasi346QWq6TpNpJ+jbBkxS3I9kDWUoVZSONXekezabMdYKBOt2r4zb6Pw5A
lqdqxAvRK4T65+1ZbReRTUG2DO6SheTDXc4qHxRj6XrXC+LZzaChIIdwoKGbf7SRXbv3xuN1ougu
u/WSy7/2Iml0K8d1ug0DuPQClXVlbo5K1VQntTUt3KsxKQcqqbiFftKU2M4RvzeXnfW9Ml+aT3Q8
pey7bN5czjetLJd+CpumRPP9sdT6/pgUpXsanH7+eHtp37jjFze8QfRLzZrXmbYzmOjLsWwjl2yL
MXttQq3u/BgH9+oh5cMbr5la983JTrhwj7j74pnSECl0Z7VpGvOhGuZZeeRGzMkFrKiFiTFKu+rU
iNP5KxovojkraTKGvi46O3vXLEYzgNv0rF9NW1ulX1qDNo/QyIth8O26QoQ6zjyj/9bMickoCKI3
x7TP++4452mJQNPMaTL9LGqgVcLyEuGXzDTD8VHNSjfyGy4UxR81u32YKVCHB2SFTOMhM7vpVSs6
e/wYenYYPqU9cLn32qjUzYsW1U1zbL0KPY1JJKbxJHSrTDG9NrsCAF1uFn/Ab5uXc2M24XSY02Uq
vvQO5NyHJlKj6JTqXbscVYu8yHdze/oLfReRHlSDA3FKigKBwCqFuHtyi2hy/dFdjPpj1uoDRvWN
bSmPqAqHw4FzNkZn1lU1T0uGXM/HXtC6a31tnkfvrGLo2vwR4//upn5ONmYgIVLXnfnaKGON0aCq
DV/ToXGLPye974sPStJQB46qKAu/TDV+TsMBr/g4fHaNRPQfwklX50+eUbYzmJREi56WsdEqv0Ke
qnoA4GQR/xJ52h8Bzrrl4+1Nt73l/68RI4EZ1cm1n9XgJFwwpVG9xojCn1pMr/xKj9rTvaPAtIet
Ry0ATQFCs8udXVhtUeV9Pr6SiPcfq8IcTmms73WZtiEK3SVyLgOKrNSEWI0SGmY7D4q84O1cP2Jl
VH5pVNR3T6JX8NUxW+FZFJXT4fu9s6M2ztohqcXeMNbEOTQgkgajo/RVqdNxOqTzaPqxW9tiJ0vY
3vV0FpBrRaKeTh0t3stVrMvMVHterdcx6zhkQ6nnv3IIwd/Y/eCImlyzqp0PJ//KyyuJIZkR06N0
CTr9ckgj1rEarY3sVcmWUj/rbR3mJwEleHiPLsTi3r0bSXOQhGSTvOF1V69LUlKkcVXEEQrkq0/5
MGvnsLiX8044R58flIwMKfkXbxVziGmMFtiOYZAZZvdQgY38VPbL8KiieXfCDxo8370bhAH5YFIx
RHYCVvGjbqZmiitMGECb0x+8FP8K3KDutIyT04JOCUqD1+pNeuvyWxWUoIRtJ+mrN5rmq7HE9sFR
ImfnE203Ic0giv8QPUAykPxcjgJYvcUIscheyU+NP8e6Xr7FBq4sRuUWZ0WtxE7q6G52IOUuOuLs
C5q5iAZfjicmbUG5baheyzG33mmE+MMxxA/hD7pV8TMzVV+4FIaf7aRNO5W2a0PLFgR7RWLW1xWc
LI+KqRnM+lXAxh0eK5EjqIsgyYJh0Ww45cOMaEn3PGoQ6R4WOmU7LIDt3UxfFEkmHKGAHkD3vJx6
HukLVQN7fDV1MT+jdR36BYWZnQ96bRTE7WV6JQdZQ1rDjCK+beXT6xu8sy6U5OdUVcuePsj2JqHm
wFVCyMgRQK78cjICyBiMoGF6TRvxLg4V55B1UYp1DqSa26ftzab48tKS0G4yclIX0MHras6SmLXR
GOn8iufkIkDiR/Gn2p777uDkiy6Ogz4u7oeqjRr1RPxh1R+mzO40f4SqMv4VFQr1s3pcROSnVq+4
Jyt0xvfWGCnWv16MGczddyzKfLB6bGmgwO9dXXqKk0caUc/8SgAkK5G5+jhpXf/qOkQzt5dme3jR
/yO+5Cyxq2lEXH6EyFCHfoFW90pEOzR+C2/4UcTj8G9J+/WLYo9Ne7494pXPzvFDVhT+tURtr7Ig
I8yaMbPS5XXI+uEZumJxmKkvHt3F0XbW8cpG9sgiJTcfmR0QNJeTC5tMicwuK17VWdUeu2iJDxBe
s50l3AYZBBhcsSjfUwkl9bocxUlUY1Eg07729dA/6qlZfYMxaZ0U6oK+h5rlMe/7eaedcm1qQLCl
ZDpyRZvUVSrCR5PXMWgFEb9KRHHQqZHuHZwrH4sbh4oWwim89etAJmqGPlVSIV6TinKCRyPjASyS
OIyqkX0w56X6s0cIoPAhjY0PYTM+T6o5/mmmUf6c49P4ju55c4pKYG62WeypW2zWgGKlFFeWmBHI
eG/yrr/3Pbxk1men116HQlAksNzWVxVHf7q9X7ejyBI60FAwRNQs1yeErhwEswjH+HgGs7skmXZy
wd3vbNW1UiVHjxL6/+HuTJrcRpJt/Vfaao+6mIdrt3sBgGQOyiSVUmrawCSVhHme8evfF1lV3SJI
I2++3Xubti5TqYIRiPDwOH7OcbJUoUcSTNTVLkp485ap2vWPmZrPpuvoJK4/sHjo2zfhYtTyQ9Hz
pL2hJD0jyVssu9plkr3Yd3VYhKoX9EnSbegbvUzuZI4D8Mky59eM3U62g3BV4hpllwM6wv483uqm
QpGwb5r+UZXU2k1iDZ4dpj6upKbqla13uuxCZgDEBvcfrHgNlsAi4AGGjvuRSkrjDVZU7rQkdfzX
flxxZBlBDCLMbI4nlGE2TJflenic9BaOiaNGO9DT/LXZnlAYC14OTGPgwpfr6ZeNKutpq8Cllx8X
yVTuyiHNfbmfpStb6CSUv4yCGgSckO6Uay5zjaYNnnzDKLxx3D4xvvXaclPWNJ4xg/Baw9bTrQCI
xUagPiGKdGuYzhgTHp+ZpoB1O0HsailyEKOtQ5DuTPt4+SudHUvUyjUEU7Q1WZ2NMmiRcGJ3+SgV
Ce7iTaR7pcS94ZgAvpeHOt12TEu01MG1DBrrWnpOv7ysx4RBeRy70PQUOQz8eKmvVYlPrgw+Fdxf
BMQ4kBDEV7fukmZjpy4sHj3lSn/sixl8ppfedRrSnUYrq61ixtdEYGenBnIri4fi6WN4Mu2oBTpU
Hpd5brdaASYYpf01iO7sKKQUaEjgN3PPH58ope/CNip15THSzNzr26K+1/rwWmOL86NAocGcXIg2
VpVHs5vmqYbPSV+rzvCCJKlvJam9prA6Owo6b6IQAooTdmVqRFh0zjb7rrHw70+Iy3UnXaOCnN0M
6LeE9IUX9ZqMmM9pYQ48Nh7pIrV4ah7vTTl4T5f090lZPQxF8LpWndw0bL7/jLeG8SM5MeiPwxdK
qu5LEdLqpHfCyjeK/hob/KRqIUaCJ0DNm4fhSWueFvvkXp8l5VEbacY5qPZNHBY3VoQRiFYvz/VS
fgn64C39Hl7pIPEyR1YTJSzwAVVN8WV/ibht1hhdErM/MEIIdmo/zHCMneIm48n42nyWSQp6FeQa
nhcA4MdDpR3bYlnYJFHvqB6Nsm23dDTQyLG79o45tx8JuBDBuUbISFZxUAZwbinXqrT1dOhK6OTS
nYmKenc5BJ6LtiYva0GD4zW/pibFk94bM07Mj01g2Rva8PwIoEf4dpheK7KvG6rxmWAEAWxT14VS
QtHieO0Qc7RV0JfLY6GlEf6lE9yjuVK9rLSK3Ug7i32/RNNDPyjDtlK6YAveWd0UXTgCg1rXnJRO
lxeSOHkkdhxkY4i0jn9NXmizoS/68jgZ4ewVmYPZ9lJor05seIjCwRKcHeq36yZA1H6aEJtR9bFg
Wf2wG74YU33NnuB0KoRF9iOmOxQQTlwwKfmmgDLa/BhKlbRVwoE+aHanX9kpJxkH1iVwMSh3C8E5
l/PxggVB1CuRE1mPcW2+mW3jYUDK6UbYd1F+vrZZTqZkUG3BlhqFJJwgKBnHgzkTdqJD0hqPWGrp
/pjrtL3JtWuWm+dGQVYpKIZUd/hGx6NA/B0SZxqMR6MxatdUB2erp/01ffTZUQBt0a1CR4DhcTyK
bTeQcdAJPCJzjxENSxod7sPg3eWDfGYU4U0hLklsASiYHY9SQbvQF0Sij6FWLj6N4JXN0EmTf3mU
k3BBSQ4tDDa9gq99kkJPs9O1k5TYOGS13bs6o2oUa2n3HV+U/srROTcU3k4INPk8gqJ5PCE7xtC5
4Yc85v1QuOWiDjtLp8gYO0nz2io0s4LQJDqgkhPx+j0eCtg0w0kqp9IopZFP/1W8R2T8ydt8uUYL
O/OZaHgkVKHU19l2q6HisuxyqaWoGco0fO0DpX9Q7G5+7a0vJoR6CF0ADx0qtccTaiLwvliLmZCj
f45pC32r9Q62A/b0WvRQGDfATKKFHLkmBgfHAxUdPi5xmId7DbehjV2p30tM6V77oiKh4P7j+hCm
VCdP/74OY3ALBcx5LJ5opBg9S5jaPV3e2ScfhgMCPqXwdrOoUK2rzVR2+nhIl2I/yBRxmhYTY0uV
xiubGk0hK3KETvKooebAMxRo8lRMJhekharZ249j08ylX6l2eKhpuTd5PWU/Hca2Wlp7FqTO/GhO
x/BDPJeT/dai3aV6F+KfNX7MYjktNnNR4xNnkglXHvVS9bFq0iH4qIxjtbiR1lHLLRVpMFw1GUzt
tjIku3HpeYDqxu3MdqL3M/bJxY4ermnr5848Z25py6Hkq7T7mbzUJLnfBl3Wmq6iJqO+KeVp1La5
M3b11lHaMd+FNHqc7vrBNuudYwX5NsYZzZpdKkWT+jTn5TJ+grdHrdisJ/suTCO9vsFP1oluRyct
f2aEkx/k4pqyXcbEDt84RaTHW+GV33fupC9y7I8V1JynaeIJ8jZI9SjazaPSADdJ8dy8UUfboHMD
ADMdb5Uim1ytDZwvZd5zdsm1HRn3AppZuHFZ5O/MCC6rN1W6mrolvsfFG7KSqdnWerI8yVlrfU6V
MSv5tVkV+dMi6V9sHRxkY8/For4zB83obmJ6+6oeKjZJdTG6qPFptoLKVDcmZIzqjzbv07eQXhQF
RxOyyG3RGXT9zRuage0TBcu2u7mpxnE3tXSO2qYJCvebgIcuXhZ4vA1vx1gZPksA1tB+uNaNzHMi
KdB/gKSGsmcuUzb/pOecpXoJXVU6r5jyqvUyMwmsp4Vs0dnWg14NXpEPy7AzlMJIbjrTmnAWyMt5
lB643ZFm6o0eHkqWKP7mWGOQbmQAwGhb26n2KTIKXfPQKWbVxhnT3Horp3OGcH0IoqdwlJzMq8y2
knCQkuvaH6xklNkY/aD64xRFtEVFhq7fp+mQKnf5GMwxb97ZSQ4dguv5Rm+KdHH5GBKMgtaqbS/H
q2D24C0k0c9lDjvbc8Im/x6EbfFkhjRQcw3SxtarwjF56mdtkt9nS689zPKU0cSZnaY4WKuZcuLN
hSGVPp1hy+W26+S8owMDWM9bY9GzxO8iXYr3ip5JyS7hmRzuILyY0WaRSlvdzFHXQzARn+FjXSmt
ugXrUA1PTpKx2k5lUsk76C696impFdUutXtn2lEeSmY3irPlC36E5iC6l3CeXL0O9MyPscz5Mig0
XvJb6B2Vi//ApPq2ViuGX9Hd3tg0XSubPxSlzmUv0ho1hWriqIdak2PzoMhlW6Yu4rL2U8q5VTzT
SEMVIlymdNuy1eXvl0Phyc1rgigJV3ykynBF14CFMsrjmEllsw+BsLadU8U3RiypH5oOS9/LQ52J
uoLBBC8Uz3g6Za/yPDqPGJHats3eqDrzJhrG3NMGRfMvj3KSuoqUSNS40HkTdteVtKKj7EUD7GZf
8w66g9HeoDjklQP1fIvx+R+XRzudE6QlMExWjnycjO/4TqwlJ5CzMen3TjnO+JGZpSuHcr25PMop
hizQHTw2URsKw4c1KxERmdWHfKr9LOXF6CpSQdOgugoR1waJovZuamt2tGnTvM//UJxZeFemUgCN
KB3L9k2RpeW0zWrEsg+plRm9Sxfr4NWVC2gfVKVRk/JoFuzV47XAcCGgEDN0+9QZbMPPx1G+NyZn
emXDdbRbaNCpD3CHU58GrD4eR221aa5Q2GHPiYi0SqMhd6GGJs9UcPTNBA9qG5p9EV7ZWCclYlxH
ofZrEDVFE6W1ziWLoynoRt5EtTUEt5b1LVFGereFLdLjtIAqEXWmqza99Gp1FMxMRPCwCrCIxgVp
Nd9QxqxqqUzzsaiUaaeLZnU4Pr27vMVOZ0c+DCTw8jgy4GceL2qjLVouvNIeNTuQtqaka/cJVVDf
qGx9m6XqfRZjmeO0o/bqrJJMnEc5fp/kM2SYxwNrfc1FqHXO41izfiFct/uWVnRXsv6TqIAPHdAH
byXRfO+kxyKvv7oeTcl5bPogeeukVrJV9Er62EUQoHBnWJ4vL+dpWOXAAqNznQjmxFqjqVQcsihw
xj3RV+aqbxI/IX90o3661jf2zFA88Kgukf0Th9Zl1zBk3aJJ7ve5MQ8+vnTpM66Z2n1VSv2V2uTZ
oUCYYS1SMUTqf/ytpKienTHS+30Th5PlcdyAdIww7Emw5KY2t5cXcd3GkZsCHJ3inGgUw+NDF7/n
F7BvrrJOVmdr3HdEtHyPdFOiPdaSGThC2rR289qev3ZbGI2luqU2yPWzrdOzF3ZjlVjYfytxeENH
dComoxLF17CYk/Senwdpm2hESBbtZo9/nj1KXQcvf9hbkhJ72piQ7FFGexOrDiUno0aeOUnXKgxn
bhwASVRASM4B1lTxo35Zk0jD5WOm8LonTPWRS8cb4xCwJlfW/vRTi3uNHSVkjKcv8jnDdzPNl2mv
9pSEPU0qlz1tWJ3Y7+dFD6+kBmdG+1P1Ygm68QlcOOfxooCdLXsEkvNNHPeQWIM4foMW6NvlPXX6
zYRSEphVvJYxpVrFOaeksW0+B9Oem1t6i1djaNyCmat+kdtavsUOpp69LB2byHv1wBTbQZG5xl/8
bI+/W2aFUE5gqu6BHyofSF1yI0Ua/V52yr1S19nNKJLgy4OehD0swEmHcKnkAuF/xZ//slmsBVPu
cgjnfZHNzlM8LOF9IRkOdn3x8KbNUxzlLw945kMCTvKqJUTQ53XtnqrofctzqmBAFv8htBI8TfAE
fw6CLt5dHur0IHBtgFPyIcH6nXWd0iwCRVusfN63sh3dq0mKC2EeX+uUcG4FuZfQC+Nmegq1lboW
Kjxp5r0eRPMHy4hbP1SMbCf3SeD3OGRfIYKdWUDaR+IhpnIS2Kmr67BbzBYbiULeK5lj0pO16sla
aWaXNNO1xjlnFpChsLkRfuqCUXi8OWjFM5RxW8t7LRyDDZbm+o2uJa9GREE/OG1AldQMiZWrCWl5
lkUFhtd7Y+z023R05gcAkGs+D2fmgscfeCuBGGbQuro7Fm1LebpR9q0FWyLNugll6ZT7l7fcSye0
I0CHyQh0FwNYAj/Fw+MlG604lGwrkPcDNUPNDyoN8lwJWoGJYDnJ36TJhtLeQUp+OzdR7Wyh/rdh
CNRSSc7N3Mhq6qmBM32YrWlevqpjkVmbQrZ6w6M96GjvG7WQM082oUzfpUHTfLeC2Ozuyjoe7GcA
s0rGWyymUqkZUZRs52iQXtkenkuX6oVo0wybjuVcMyc63NmyoaiVvZ7H1iNvG3z90yoWrERF+Xh5
Qc+cLiF25AjzLgQKW22OqckJIoms7LNSRretGJBmXbR12gGguGk3TZao5pVU8HSrcCdSWAZCEj3o
1lVSu8O+bJoK+sZIqbpT7Rge06K3V7aK+OXHOwU0Gxk1yyjkuupqZqmqDEWKScPeMcvhW2a0w5aN
qz0VC2DQPDXmR52+3rfKLOtXqKynEYT3EURSHtr4UBBHjvdoH2hQhiL2KCYa1ZusmZUPfQphd5xB
/i5/vjNLyVDUgQFSkT+t6YxcOJ3UlgwVaNn4oLFV7mK1t24vj3J6ZZMRCN4kCSePy7VvldXhWU0b
eG0PWtr4hTEa23wq7IdJbcJ3aWxmfzj0jt9eHvR0ajhy46oGhxXlJ1KG41XEaTlrykLV9lRhHM9s
0viD7UTGqxNqwYTiK2EJTxl93SFtrhJ9LmkdtaepY/yGzrwcdXs0H8zausb9Pd0WwC6QTgmSJNX8
/+MJ5ZPlVBJF0L0jR9+axelu5b6at2PUXqvnnYmSuNEhAKE+hV0hAfN4qMgEldVrzdjDXk8lehoj
8Es2aYLx062i0+/Rj/WxQn1EUyXlzoyWpfVrsy73slPbzUaNp2r+GMeTg1PpoIsK16TLyU1oDfGh
ntNw9udGqv+g53MYv7XgiYQ3KhYb+cYs5DhComTT8Fnp89hx4azUAfKnrJ2vpTpiwY5POAccHR4e
cewBwKbjWeLPXgSjXWr7po1/ll2teZbe31YBAiA1br/OQ3Q7pw09zaQrKeyZrSlI+TxlSUkEIex4
YDNrlxGoWN1rTmm+WXRJ+poZjXLlALzw8Fbzo9LOJYAnC+Os4boBR5ZmsRtjjyTK9gDNjcfMNns/
TLrurWK17V7GxXc3G33pTfNYHWg7EPul2V3rE3e6c0XbYu50kkrKkYqID78ksTzi+hgbAntv0XbC
Ba2UvGaqSyDvJd289tQL5Z84jFyAwm3reKjOLMM8oJa21yU73mg0t6CUQD3h8ihnJgSlmDcjABYN
O9bc23lJq0qyM4OUCOA4N+JwN6gLHbEj9s7loU6vIUtU8UlcBS53Uo/G3C11+qo19kpoSf4c9t2z
qaSDFzY2KKBiRygCJ2VO/EnLqityjtN9ythU8gjc7FZg2ePFHDO5imWVsZM4dvyFDhI8dtTYvzzD
s4tJPwOEt9Tt8Ko+HsUaMjrWtIOxj5eq34U07X0T8RDb0oz+2lvg9MQzIUsQwUWrBphjx0PVjTTR
UlU29jOUTLxDuSOenDhvP0ZsWz/VtPyPrEn6TwFIW+iGoelcczA9N1nRoJddQ2305L7QYz0a2DvG
vkLp8G6SouEBr8Xwo5kb1xCzM+efKxezPjYoTOyTXiVlo2NVEajmHkOfwboJlkGy3LQ2HdSRVpJY
XulE44eyjZuc5HXKhp3stHH9YDYKHadqCFnFlRffufUnYeYW4wUvwKHj9dfT2cIBtDH3etjO4OxZ
Tq1yfl+19UYvTcNtA+Vb64RbpcxebfQLVx4ZFLQRBRgKZv7x0AstT0bRoWZP6mx7QywHMNLDZhc3
XX9llue+sfBd4Q5l+VEBHA/VUjgBpIys/VBMqguniaYpnYlHSRroT5fPzilNi2lhXMOGIgMB7VmN
1Y30ZK/D0WI/dYPko4wbfyRZjUtjLuXL21Fp59m1lj7bz2MaTz4q2yDddmXXP7VJbk47LVWja0iJ
GPT44hFPehIvUAQgxDWPaijCrq3LyN6PcqM/lkM+PEywyd5fnvuZUXjjYOCIH6poEbX6omYcVmhI
emdvjf0E56Royy+DYc5XAvCZryl0DAiheGXzsVa0I7OMrH6RcpsbJU+hHc3z02go41aJTP3KjETC
sVo3wqBYMnJkjJRX96SV6IvVD7K9z+xueB6MKLiHXkfN08pkV9aD/sOrVxAjG+jAyEegZOiryFtI
Za2Cadl70woyt+oyhHp2d60h+rkFfCnmAaWLe3m1gP3QaqFjp84+zYt+E9h97ymllWPIK19rb3Vm
S7wo1iAFCWuxteeqYYRWaNWZs2+nevbHrqo8HO+u2QycG0V0W4DHx6rhhXV8vqOmmaYe9GdvdPQ+
6TDX8xNgnptXfxzqHdhdC44sdYhVrJyUqKBymYYHbkVjV5Rj78pacE3ccmYukKnYBew34sc6NTPx
E8ZmA0uoatQyr4+t9DYlQl7DxE6yGM7pi8kvZWOSs3WDVDsZFSunpe5Bz+1+8WeC1vKspG0BLtZN
kk0rKXqf+ei1K8WrW1VG22t2MLuzydbbt7iYq9MTTTNhLAAMNJlHck73bWEzISWuQZj7HMuYrrg1
PWwdn3ZPDv8/7QvpJgsAqx5seyxhQchWQV0lNoz8ucHI5NARW2Ia7pqd7Dr9iA0X7gpz9q2kY2fz
UFpYKrhKGGZPyxQb9AqShq5KXOpQAZ2Xagxm7qsmgEijhVKMwwL9PB03VY3k+5jSX/QpToyuvGnU
UjU2Os5G4/2Ep5XlygpI8eexkeMFzyplNu8lPVasfexkZX0b00ghQIYy4ixVqLND6W5pl9mlG8ZQ
uRIWpWnjh/AF9W9KRy+eH6/ceKRGCA4pkVJERAmxehYNWgMTm/fZXlXzbtu1iC3yENb0K0exIDC/
wPiE1lMXr4FEA0+S2d73pBm+qeWh3+WY1V8e5SSiilGQD6HDE2nQOuFrJUlREV7Ze7vsk4NJUyQ3
H0L9PtOmaROMWfvp8ngnx0k4+xvUeYFvWMT1ZeHotVPyp8o+6eNyW6sY40aNbrx6VkLVSCoLugGA
bq4CkIE0RMbeQt03odX4pZVUW3Rv0r1RTdKtodbXvBpOV5GXqvCEgIOtcLWL0/3r+y2Rpd5sWm1P
lyf9QJc9J3IjGOEfwkCTQlfuaRt9eR3FDI5uQkA3qNHCO0HQfdcQ2Nw6XZVqA4lik+eWb1hV/UMf
56jamQVBflcb0mRsae0wmVcAnRdTwdXQiH/gzcKeFgD+6lKE6Cc63znOPm+nfn6sJif7nlpF+qmx
xjTcWqnaf6GpEfXCLJ3CCR9JBw+X3gn6H1WXt9Ktk9GgytXMTHJ89qQNpU+D7/EcmXar7niWNosf
x7qFVLOeuuqzZuUhdnV9MhtelTZ9vCnBlBq/j42ye+cEpvkzUAfrIxJWbXDjGR9EV4Yk+HVoKRBv
Ly/8y228mj50RepqqEJ49K39lhVJmXsT65E9vgGVW1PV2yfOaOhuMjvGN22YPxT24M+4939vyqH9
rDdmde22WH98AROSOYIqQScnfzzebk0E1wp7B2cvJWm8G7tGaahOq2HqzV2aXgFbT24mm3wLdFCY
0Au99epzB6PWFW3TOnsnhGU48jRz0ch+Madcdwup3hWF+ja0uWour/NJoLCBQ+ACgYfyuDdP5thY
uWykcXIY47L/NEpl5uJmrH64PMpJ6iVGQTOhQD0ikK/hXaNeaOuVFsmhHaR0Z+WK/KaYlnQLxHXt
fXUSI3i4MxBQAZABcNo6Rjhjm2OzBvCSOXSTMKfPUxpaXoAkv+uH6Ep8OJ0YKlcBbnGDqJgurEYL
o2Iqw6oKD804VB4IApXmrNIelbx/dUtC4A/42QDkTApUST3ejfk04ZJHD4tDMpUUeeom3w4ZpjGX
v9TpfmAWmCgCToBG8mo8HkUCrCvVouaOaoLMI++IbsskdHaXRzmzbOLFxOVBHRu4egU81pFVWukY
pSxbqoV+VTrVF3tBzusmbRHJ/uXRToI4RRPuQGZk4RFMReN4TkYQj2Y+cu/KRri4Ro6zmlNL35tq
uJeSodxBw7zmu3hmgtxRULWxpRF342rInlhhLmmXHqC5V7eB0VH6mjsp43R1wfD58vzOfDNHVE+4
iIUS8YU8/su1GFlTqMthhWlU2YYPDubU7xM9LzevH4Xiq8r9K1xc1qsIRhJJnWTlh0VZoMnlkrTB
naO88q3OzUWUX/Gt5FiBSR9/qyhMlALjgvyg9nawRZ9ifg0jI/ny2rngDaNDkxJG5EDBq1Ekp0rD
xAhYsUqHS4whnhsO9bVGmKchnVEMPgpiMews1yd2seRFLduiOJSZtuxyVF0bZ06XLYZT3a0uqZNb
4x9+39W5eY0Gc7rlNeFHQEDiRSIEHcfLGIxKBek4yg+lYg3jk9rkZvKINkadDg1PyeL9rFb9N7MK
jOTVRu8vHRk0XFSoGoJwiZ/2y25sq6xVkrEtD1lkjrZXVg6N6Giy+/ojRvWcohBJC18QA6PjcbJ4
DqzFDstDMODXAsU+94wc8zMnM61XB0VhucD9xc2Fb+s6C9SSvIS23ZWHolr6LeiIeSiTrryS8Z3i
pMLZAYkUVjfkFfBsjmcUt4nWS1JWHoYkHW/MVE+3kSUFO95i8UYdK9PPc3ip4OO2N9F4ajPYo/5Y
EPOuhOfTOxTVPkeduraoYKx3z4w/KzilVR4qWu3sxrow3XyMio0mNYGvpNTRXn0c8e7iE4JGI9Ve
4/t5qBtT1STVoW6G0od8+Lag98X/xaR403JfC0eQkzpsoWZ6Zud9dUARE3qL5iRe4QRIStWg2uSL
3N5cntSZI4hKEF4x7wc4juvHCm+KpZkbqzpwUjSP20nbxFS3t04GydFeQBbgqYZfLw96Gj6xjyD9
4Y0E+QIQ73gLEbYDTBaFOVGgOl6AGabhqaSW9pUvdmaHgGyBYCPiokPTmm6hQBuejFmuD2VXyD9j
syif8tQsPrQ0+NuoVfxqaipKMSROXKUQmvDNW6UlttqMhjba1QG6unYnLLW32TjZvmxewyJPSgOM
RFgBjiR6kbCu8vCmqeF9hswMFEbbtGFWDx7PENRJtZriYxJnufxszgi3nSHqbtm15afL3/DMxgFM
RuQFFY0Auob12l6th2VJ2gMhrtQ2hOtG3WjK2Od3TqlU9S3WBtJTUcpGeeU9/yJfPnp0CeoMBVLu
DpEBrh3UoyhO4AT1xiGr6aNhcT8ZFSaqmB9U4R3+n3V861QQo95EGJw3PytrWqydPOZJ+66wFmRn
blqai/lTMduyvqdDuzPvukmtW6HpkYvbywu13oRIA9gKfCPBrxBvp+PN3o9ID4ZFyQ6DVbT+sKR3
oRQcCj38SO34tTiRGAwCDiCOeKad+KyqStkr1pIUh6hsFTq+ZgM9WOXXvl4YBetmgpSgMvFUWk2p
zSq1y4uuOdC90PQMQ3J2bLVnw6lKD6ZEd+XKWW92MRyMPR7YPCyo0YkV/uWurnSYm7Y9t4e4kqxd
p3PFZM6gbFBUDd5oT9munUd70zRm6KlzHV2JIutoxfDo2ciRyI64xtemN8NQK+nSVt0hGoIAuBXB
QxPIw/byNjkdhXP84vRAVCQkr2KH2WL/qy1hf8Clxn6oEYvlN1Nej9cS5JeyyK+nR0XqToMIel6I
kqq5ThPMNpMKp+/HA7gNXXRULZnsXess8h1+s0uxzewl+awbUq28jRoMJxYf+RL2sTADOrySbLlv
a6AFFYlvVoXx+2TQ5GWHri2ZPHsYsZiZB9xmkFg6SeL2qWkvuzDIzW+pJefv4wDQwM2bKKHTsh06
n2a8YJH5yNKzZrZm8sqciMmCGvDshbAl+g6uqilaitRvqovpUDrSF3XQo11UJuaVE34iVxKj2ERB
LAQYimN+vEG1OlTtPK5mINNBUTbNZHS6W0N6m/1FKnB9cqYJuEqaOge33nAKi0Omcfp3iRHa7ZY+
1wmGLA0onzvhbSP5FJq08ZUvI9F7gZ3MsaWwC4iyeuxVtT2Cxi3VYXBscu1csR6lvKdw/7KP/+v7
9N/hj5JHAGT7ov3X//DP38tqRvkQdat//NdDDJrVlj+7/xF/7d//2vFf+te++lG865ofP7qHr9X6
3zz6i/z3/xrf/9p9PfqHTdHF3fy2/9HMTz/aPuteBuGXin/zf/uH//jx8l95P1c//vnb97IndPFf
C1HN/vbXH93+8c/fAPl+OdLiv//XHz5+zfl7H79iS91KPzpp23d9QUr053/133/1x9e2++dvEunq
71QrRdM+QYbjTvjtH+OPv/7I/p2jiS/ny7EsSlSH4m9ov/M8I0GD2g5EoApFVFv2f/6Z/juPC9GC
glIe4BVNL/5egaNv9Z9v948CY+YyLrr2n7+trlZEQwAQAk+BOcPzGend8U6mNN7HsSJ3z0mPlavb
QGd+xLGa0pJBFW/nUKJ2kykM0w29WIdvOHejybBlLMc6zUyfg7qrH7NJy58gei671sKd+pc1/esX
//oLxVH6T/R6+YG41ODPIIgHuN2vdjHZlCk3ttk910l3qJAC3lG8h3+R5rV+5VgfR+S/hsJgAIcT
3ip8r+O16AaEw6GxdM+zNJdePzbhJpSj5Mrl9hJvj2dEVxtSBKFy4UuuX4jjUtMJocujDwNFy51i
1rqbR+MBxhf1vLatt3jHVTQn7IL0vZLN9uNSSw9pk903UWC4phIWt0qfLptliYx3iDqajaQ4qZ/M
c7q1gqfUqqv7dEiqmySsNK9qo2AX9TSfd5CPX3m8vNQ/13MRYBIaMN4vMJSOl2wOdK2Z8zb6gEd6
9IfVF9phjNBv4xlQbM24cty4V+4mnSIFfkrVbsgWL5xT2c87wy2aatllbd54Rf/e0Acs+dIw/vOj
vio8/T8XeETV5b/+PtYnged9mf7IvvZH8Ub8jX/HG0UEFcg8EG9hvgjZ1r/jjfo7NRugMo4SdiRi
b/4ddOzf/6SN807HsR+si6zs76Dj/E4gAiAnYaEOICNF+fvH/S9izgvB59dNI1J4mrlhsEHNW1Qw
jjeNCm49LzRPf6cqbzUciUM/2CbF21m9L9X7MbzV5KcqfDMXmos1fm4+VvmmTbbLne64zUcn9Zbo
Tebc9cWurO5Cs90Ekxv+LP2cdibvm+1Y+rXiDcnBmh7D1uszP9T3eeRNQFrmYegfnHEXzptJe1Nz
/ar6rbmQOCdeOrtS7ybBc9R8lmO6kHr1rpy8brAxk638ro49JbkzikMcf5GUz2axn2RQTeQ/+0zd
FxEWnsjhbfNBwcRcRzXhLO6s38zhmyx8N0wuNUG33rf1HZTsK0nPiuZEEV6sKFxdPrkIXGsG+Sir
dAiKcvldGxufjCGMacatW/fIh75YE+LpzvHLWtqOH8lIjAdLQ0eZEGSu/Yx1AIVPxzOBew7wnBtt
jcUWRWtXWqsv79JI/aD0iv2Ex0N8X2r3Rpx8gkv81az051yeJE+1m50qC3Wlls3vYNn4y6A8/3Iq
zlwdIoM+2mdANmwvoe4Tv2f9bCzxQAhnzR7fNWojb/sqdrbton/qtHmXJ+adKDvegib85d37/3nE
IUhcijiFgHx+yW80/v1/xxvtd0rCAtUlsohc5pd4Q+SglQBZD1EF13E+0d/xRjF+F/82IYq8iFKE
eLf8HW9UnYwJTg9Iw9+x6BUBZ5WuEwF5tRrsSVEm4PetCXcWhUQDdazxPNml80bvyvbWSXLJLxIz
fMIufLhRU7l4r8domVwsf8obvVCnW0gejVfLA7XmjkIvcsZm2fyyjGe26El2g/sYyYDwpwCLM9ZM
6XyqaPYRS91zIEeNH3RDT22wVg61OaTbRtKvqV7XJ9QW44lrAYEojZbXfVWjQR8HXm7DM1Yk/SYT
IgVQEuVaIBBZ468nTwwD8wuYSKioTwzSo6BKlaCIhufKStNNITm0WWkiW9oFkTM+QXGyPVpJd29y
4Ee/s9rBo2tKf7i8ttxXxz8C02MolujucTMQmtTjayZOEx3zHLv8IBnSfNOqqvRprucM1bTdf0Sq
1m1KgNeDSt71ttEDzb88/IoqwOKKHiQgMuAXXLcw4o7Hp312uyilMn0oOuTSQZljKqpO9kGT8YMt
DWvweyNR77W6nR6TSf/Up83rXsMvP4FHBIVn6m/oY9c3bdGl0tJmYfehUdXAc3K19bvGep2h7l+j
CHtbgQ6hOF5NdJqSsVaiqftQmzizqnE6unIEKa9JrlpFrBTzYiyoeBgzc4p1xOFrSfpSDaMC/2P+
MCut4YdTn2xJdJR3cmo7d4OKaNAtq0j55HR0Zh0bc5cVEiZHUhF/DMJAzT1Y+tc4McfI6J+/iWsG
gTfG91j8rapauoWzZd434wdTk770kGY2TVDcJJPxdsoQQcdk4Ze3lljQo+PFIqB+57vCGQXcET/o
F3xMtWG6mf+HvfNakhpb2/St7JhzETJL7lQmTWV5R8GJoihA3ntdxNzHXMd/Y/Oouvc0mbDJYM7m
j4nuJoCGXKmlZT7zmiqbn8sJMihYPNsLKc9gWxefE0L9aagVik7ihTAHiZH6E1my1udWz8rhOevB
u+TgcryFCrM/ifacbvbpdc0lwUslbmU8gtRTNEZR1UkVBWP/3EtFvoHOJaFuYzRu0Oj6fTkbsq+Y
jQnALz9nD/erh4QARMiCDgPr+KQUl3R9VIm0mZ5zZA93+BVIHpXibCP0+Rwy46cDn4dcIWnAY6FD
wpM/fnXYNxSxvajTcyCCS7NNXwAwZ86EdZETtdqX36+TnxYmg3F/wucFmw0LWj0ezKxUMxsGcNHp
VIE6IY4s3DQx210159XlEkv5oS+sc73yX4yKHtgqRc3pTfVpnYIfVid+3elcmJH8vKR58CUdizcN
etNWi1VpJ/Wt5pmzpH3//ZP+dK8RYNCboJAB4IXE+mRH8C3EMNi1/DyE4eDaCIC5C1tq98ejvJfA
BdgQMIynxZJiGCEFdsHybLSR7Ud62zmWNp1jZr7Xl4+2N23jtfYMD4YcjcjleAID2itDpQ/Gc1JZ
VxhRQviTXbmr6Lz0l0PjK9qnztQdO9lF2fNExw7ltN3UzRjzET5Mz79/6F9sjjVSgABIPEYj9GRz
1BrCZlmZG89Wg1cawKilnDyVuvHvh/nlU4My46pUV6bTaYdrTs1xGegqPEeRp8b7MXO0Q3xlPSDV
p90xCeq+fgPlG361Cyew//REZcp/HPxkpwBHyGx8moznwr4S/aWJ8mh0hpb98zyuJUCuCfi0eOCc
toUGyHYyOm3dR22Ss222AJTKUzjhSaanf7xOuYnZ+MSVCr3rU1ivhMSsQCDdfkYSaPRT1ZzQACzP
WWysIf/xNWSTqoPtWVcGEfwpSA+SVBNDKLKfLWtA0y3Kyu5bCFw5QNbcTEovKNUWBf9yqS/GLMu3
VddF3+sikzsnVKaVYFUL8Ql4LGB0JTCi1CslUXzN9QKNgaJb8TyBiOrQnaw07rYR1ueBs9RI0LuW
1s0HUdXDbdMbSIVRIPQQUAT3gxg95oZhXLNWWtEFsqMNkf3dKrE6PBPh/Xzo8PwaQeYKvuCaPDnL
dSWtw0UbzeeizUq/gljpNlV7roz/UxjLLHN2r3E7iQwtjePToKCS2KhWaz+j5aJ5aaAUgxN0uItd
qHY87qNazN0lGjbLbRKkae0rbZafUWBdT+zjAwluJQ11ldjmF14qC5IQ7RRL4bM+qvaeunDrqXKa
7qSxLPw0Sv84S0FbhTo59Ciu49UW6viRS7HUudJ06bPchKlnLgKhSLRczry+nyeWUdZiGLUukK2n
imDqpARTorbpc8RNDZ1Rq/RNMtfBLh0H/bYIh+YQFkWw12poanMYVmcOhF+Ov6ala910RfkfP2WD
ZHe2gJx+xlMlvq46ZDLrQj3EJUGOgXET4pOTGTlaKb3UkXJOu/cE1sOJvk4yNdvVBQOc3qma3ZSN
lhRFRvKcRcIZZWnL9docTDAG1Mbm6jGJwtgx5gD7eo24wUCCaVfPijiztn7eRJQUkatY6zRI0Jyi
0UC5CB2f4/QZw6BlO8Vd66h9eU5S75ejIC+ICTAMR8Ln47kel9Cua5MVVdYd1cRsQldPTtQzYOlf
jsJ5i8QTBm+IzB2Pko25WehWmj7DEceCi0q4l+TmOQdn9VfDrPg9QCcgfNknx8P0CNsEwyAnz7OU
ooKblu2VpDeK00IOhqMEFDKqRtWxZ2F/xMAouspyO38Cayq/rQxWtwyCCe538N00p+G7KfdS7Uwj
8gmOtBTzdyWV1K2YtCV1dPpmfhan+uc2SBU3GJT6XNHwF7uAwBSZw/Vp1nT9+GHUCfLbKujxnC91
tu2xo1lBZKHTSori9LMqXCkov+TAzKthPudV/1PhlE0ADBL6BoEjb+00dSvzNoshFSTPqGHoPnOH
i5tUKftGRk0zxad8O2uTuRvrXt7UCHPA1gzm+ymQ4w0WqNH/xV5Aqmg1qaY0T3foeC4MKj/2mBfJ
s53J5r6V4cigRneOZbx+yvFpzjMTG7yPQ4ntJFYebHNqumGJnxdrTN0gnaJNbIf5HlfZZb+U+rQ9
E9mtwdPxgAB00RtYiVNIZp2GzZjJNCzXpn22x+FTZerQFSJVd7DUnffLpBkvSje8DKINPTpiCc0t
WXYmeWgPWlOeE0D4qSpDHYboeoUwIccIieXk6aM4N7NkLjpq9Cra0XLQtRckSrkf2m20ZdW3H5k4
mlehyEOnisLnKK5l58yUnG7h9Vtwl4PCozpDvnvyppFVHfNUM7u1ZGDRo6i7j4Sn4X6Uy94f5b52
8iLEEb3Ji82sp9mXrtfmx0BSvxU2zd65u5/1xj5TMHsHUP7worgL1vqKYCNQYCHeOClkKOVooRIX
DC8mt/1l2FfJi9G23egECKGoTmNa+eDABlEKZx5n/Sq0svrFqGfROUqyGJEzZ1p2XRd98DlSOhmZ
Y7RYrwwz0lpnGIeWRqeRGZWzhIPymItp7hxpjsobZISQqSYEl1/U0O6RturG4hGumCI7kqZnt+3Y
KneU2/KE+k0sHtW20tDGxlwMqYwyrD+HcRa9ldyoj1leJhrEnJZu9kSaBo++WpLOUfWgvh9Gqfhc
5I3yPFv2pDtIe0SxI7QgSlwFTapXVe4WbJoxjD6Uk1FcNWUTvg25VnAr6Wr5RVvm8rFUIu1rZ0qa
5iQIKn/RBkhLrmpMEA7tsL5D6LtrHPCOoexUFSIRzsJauoxRKH+rbDPPnWIkONd06OgOVCrcCtty
nqjEohDo6tEiRW4ZVcknuciDv1KDP2pO/DdFa6yaaL9pYfTDa9Yf9zD4C/+nh2F/WHulYNMBO6/g
i3/3MFb0BjJhpOIES+iZrBXHf7cw9A+rvS/HwVqu4gJbq2P/bmEo8gcY0GscAMuDe1r7k5bpewn1
h51J0ALwkpMTewJicEp+xzdDizBap1d699Rn8F9yOGiHSQumBz3vxS7uW2tftFO+NcKmvFUHrboQ
VVBtMvx9blttGg59mmYuOnXbMETOwCrr9NK2u/pRUabi0iyI+QxlCneiaZdDrGCHjClhG1zW0Q5n
Pz1o/ijdXlN84l0AhRTGKc9zLxw/jiwa3QA6IB7gaoZemBeWn1jWmzwm0v6Hl3z71xT9CB9ZY6F/
Ju7vkUhRqYDZVNxOtYX7vLURO+/1BzXPdD+KJosrZ4i3hV7lh9qOjKuqrziH7Ew55451nPC/D82I
5E0rjJGm7EmYFlkVVge5HDzosT34xdKGhywQ4jLUjdn//VP+NBSLbBVp5RnJx8G+Hc9nwroZ7CGv
H6XRQAV8Nl5zI5LBnynnuLXvVPSjCaVXBReAZWgQTIPRPB7KLPESyY25fgTdt8nDdk/deGMt3WVR
y3495RuQw4i27gv4iIP4yAl9p5SI+yeHMHjNzW/U1txGanfR2F3M+a3cRN4wiH0uKIdkDyi+PuHK
6Wq5ucuq9pDk8aEZwtsuUmOnV5UzN976ZY8fBiDC6se8ysCQiJ0E7NY0JxjxZeBs0lHamHKL0lNQ
qE4+dyU2FNK5ItdPqxFlMiBgawGIbgkr43jyqnEy04QyxSMuS8Z2CaZlZ6MscxjzoNhX02jfpZIJ
NL45u0KOAw4WIyOvPVB2HgA0iuzHI6NnMxl2yNXZm5SEwqoIvFYN8jO77QROtg5DFofuAg03REEg
CR8Po1QKrXxpUh8xgyl39H/SnaAHtcV0wZ0RUvBUPW2dILR1lLCN2G+DyHAaAcA0yRuSYABEvjRj
e1a//n6H/DTz0A5gooGRoIIJC/3kAK2mOuvLJAif4iAs3SDr+htTkYQbVHgHK9qk+oMS3UumZN79
fuCTbI0pWRPC1YaV/+jWvBOqfyiHKyCm8UrUm6dO+EsDIpweVeSYY3FXt/PHRhsek2yeXTO05TV+
+tLJoTdqjWfmInDCqr+NRsKneVZeS2hEaa9+CxWtc6jVfgHU7ok1a67I2c8ClE9CZb45kTLpATnZ
KnuP0/Lxy5QqGrwhNdmnWlevgsXYjlnllZZ93drjISmEq3c4kUjio9L/tY7+f5TyP6g/GMwrywH8
MGKF7waQ/zlq+a//mX1r//VUxN23r/966F47fnUVE3/866bvsjkuwh8jml9++N8Rjql/4JzDxWzN
NoBerRycv1BhKDF9gFCF1DdrhkRtDT7+jnBUawWicjAitUJVngLKPwGO/AHRCNIYDtCVTETaYP5J
iHMC0oDYQkhAmAOVhlY1lKuT1ab2LfolsRF+qoeqcIYm0u+VNrmuiEjwo/42ggIrl+UhmKd5m1rC
hUvqd1bdOJBDRr8ptK+/37hrIvjP3fD394GtTRt/rUKe6vqOTSekeR7CT3la1RspNDLn/YcUoXVP
Sk3LyXv54+/HPNlyTCH+bVziHBlrXRC+1PGWazW1QLIl1h5nA70KpfHzfERHYsadpWuizG/qSbhF
DZSgLiLaUOfEjI+rMcjcAAHmVicUpp5PPnjyEnKUjJnSybpf9Nmx48GJam3GR45KoLRH7w/QZqxd
z6q8nLk5fh6YmhlldC5jerD8c/zgTYuu/7t+rGpIiqeZ6eBA/S8cLRgeMGXYtMJ40JVqV5fi05k5
f2cu/fOmWcG8YKBiK30GbjlJ8PHYySB0csIov8OXxtH47+rq836fu6aLbqETXOrXto/h3c7yjL2x
j7fGvjkYe9D0fuRZnu3avuSuv7/+uWrX7Ipd59w2u46f2r66V287p3MM/uDb4L7dGl6xkz81B9sX
nsn/Tr6Mn+bb7MAxfjfdk1TvKx+n22vso56muxFKpzPfqvvBkdzOMd3BMf3Gf7vlQ9/e8M328dry
mCc39u50r3ctX9rQgHHpkfiaI+0Mv/HkrbwtfXk7bJpN/j3Z137nja69s3e6l2zLHagns3CWr/K1
sqe6dYN4/CE/GL55qV5JO3k7XyD37/duyadRG3v/fMvX99JGc+zdciuutf36Sb0TuN93h9LpHcs1
vfVr2B4WWYd2l7kPuUNm7Wr7aBu4+t64jrb2Y7sbneJMcvEO7PnpfaoyhTRoD+RNJ+8ztvsuQAEl
u9t4N48IFB1qt9yGd8OXeHK5OSPLsaFWQr04LLvQX5zYVxzFyTbLDm2RLX/UJxzZfNteX+CD5DTu
w+yMu9BDoc7hN3yUXr2Zb50x5cX639WsuKNzFzloLY2dUzzZsL0chFolb9xJXrgp3PXv7na/X7jv
Sd/Jc65WzBgfr+6SHOnH67YS+UghWMuBmdihq+mjdTENdbK3SyxI46j1yjmhYRpaxBRdffnXD3l0
EfV5tH//FTSqTzQ62i16j51TmRSf4mIeXAVTMbg96B+AN6/lfaCMbqNO5cX7D0rSvUVqFbpmzw4l
oyaEQ2PRYRuJQ6eMN0GRyBcBG+/CDtu/fyjKtfAThKb3z++9/7l66q0zK0A/Pk3ed7SOQBNZF8V+
lM5OZiZYiimZ8SS5I5O+kIR0KYroPumiSyv/hqfFgxLonhmn1xj9XeGNAmzW2iz1fghtfyEWVZeL
RP4aRtplIcZHNP5fy9K+q834QqEw1Ofdxx5kcNDSoy6+IPX7qe3yXTlFHrpQmxiTeXRrt7HybCmL
RbfevoVeva2raXGCJdoaWuwF/XQ5dSmk7dgfReCX0Q2psN91lR+EeNOZhtsZA+Jctk8HwBOiOyR6
fKNlkaPU2T295IcRpjeiZOcqk2vKc7KoKIWDJ37vk2ingXKeWJgBq3mERxpXTZfQoaZvQ4PouwxQ
70AfVtFvadNvKNwPZwY/DtLXN8YL4wYErUEoQrvxeEFbwajPU6cEvq5jIVjbY+wmy1g5AqKcD9qi
u69E5GstrePfb6WT9bLGZH9JvBGY4Zp4upP0sbHaadSXm6RVv6U5FsXRUOebJVRvMG3TEWHTdGfB
OwzQRatsfz/4u032P1NOvk7qjuwqpWBUnYgMT7LQSvRBWPS6/AjvUN3NIrxPcis9KH2LrGEgZRtq
+YPT6eVVWZXIn8X9VaqXm0HJDxG9hCtDFK9CLAWWvKj1h1P1hspC+5ibzTnuyvE8/fubkg7QOEWN
5ZTvXFi0JDLih8deiT8BqNLdXJbJATTzULTxpz7VnTKuCy/DwubM2nhXIP1hlqgWMTVklpzqqwzA
KRFIGfPGUru+vMuK3stGHB2qYdlvvBh7um3UoPMLt41CAtTN6zyOAKuZxdNcZD1d3Dp2aOHYl2bJ
id9E3WEQygsuiONdN6rNtmkw43v/JXKWta+LERPl2Yy3nTw/9SGUKKTMbiwkou/MrgqeRHe95ON8
mYQXthkNDxSEGzeqwslB7lz2oklP3HYshosFzIe3FG13b4bBtWwMQBZn7el9/fxRsvRY5vx7yqk7
4uL9v0aCWQPu/5wYbf/rf1F6j7/9mP6sf+OvbEcYH8ghaO5gzEF7H7jWv5MdIX9Aw+IHYDn/5+9k
R2gf9FXWb3V2I/h9X91/V3OF8oHaGlVe8C4CSiX4sj/Ao/NVjg5ZKj+UYyj/UORZk2skjY4POvCi
tjlofeMvVlen22xOyN5HszKeYx3QyiZCwa5163DQjI0hmulJHTLrlW887QOrTFRnoNsSOWnU47Kj
GgusOErXCc5imJ6/6EEfZ/DHcrgyVmynyGOG6dg4+jIMN5NqtjVBgUqSRfnO+oy6o9Y7rS3P+max
6+CqsOy2c5qxi3BeNUupdMEpVcTFeMledp2iBY6lYBoZmsqQ3oxDkOziQbYvOyPDtRs49avQk/p7
WRUjwp+R/LosM/gKsELpp9IuMnRX5mws6PdE8nUcp9Onrh7MJ7vIx3gb0YopnSGJ7Nwx5jCOnWAU
Zosqer4QsYV5+2qktfI1KnJF0K+O849qx2XmyHOo0ajqlrxA8HtYRfEjJLccpWvSFz0ylgPqk4ax
l+j6cTdnN6porBqWn91cqJHI023eFhKWe/pYOnaZJF+jJJXA1AkxXyDiRnVGHjrT8KNxbjExTWnr
ubrajZkrGmkYPNBzLdYoQaHRUZKA0vpJpmmBHxR9RTux0CqO7zgcnErq1c+iLZTEKY2suYNZEUrc
anL5knRUiT05FRyftdpZN02qGZKbhVa0uDWKe40Dl05WfUkSzUet1O0vsBdS2am1lGZTm4/K60Dj
vHHDiEael65V1iFqLGOHJOIIFqpKoEKhtNP1TlaL2nJMvGVvjZbKAV0pVO53ViKS1glNmNQbaSzU
3TCVo+oZ8pghm0NE84RDY5zTlk/M0LVFmqAb0imYohZmEUvbfrJRYhdCMuuLuq1mBtJlEsi6KOvc
RVOr7V0wqZW66+qs3kwCyyqHIoM1+DiydykLpbGQwkoa9cEaO/O+mLpoXzAwffeJ4D1Wsbt3DY01
Bndibl2zbYenKW2WwTXNZOad231uXCxRkfS4ypriNQtnKF0BRNhDbfXYRs6GVeauagVt5pAKI7eL
/pYWu/TerCtzKY3UFaNp4f1bBeAQgkwyLCc122XZJfUchI6IQSXvSmuVIICpVliAr9Mo9mehTJ+L
brI/VZIq1a7oLLS6rVbgOxzY88DPs3HeyHNjY1LR8Ul13+M8P1fNFYYL1OtjJZF3XT5kqT8mJdtW
M6YVzWFEZuRTLZ6/pxO3L6rL3Grm0HV0IZNGn/eRYce6a8ucEM4i1813hf6s5iaA6lJP0VNl7a9T
IHUyzM5WMdtA/2jmZZG6mphg7ne2qJlMIZrntoiz7xndUixgu1pzxqYKviEXjPsnO3C81pHzT7ys
WiVk+rbMFRcMRZ07KdqzJIGxEn1E0Vgd3VGrDcU1p0gOXdB/aBunsYLamZ0lGZbkC6YLboacukx1
uCgXJ10Xj4vHb2teFKKrVUfgcRu5WjpMSDALuuZb3ZaWW0r3RIe1HuW5J1tdLjvs0b5xTEuitA0b
z5T3RmuNybYjDwjcKgPSuymXUh03sxRyNBl0rLXdbKco3dNQ5zjUQtFQYqFIKyj+VzAAl2qUmk20
EAVvgpo0ayMPqXgpdeRYXAzI8UzpSvsrDjH9C4xzQcInx+2wxV0cT1sY3d2jPc2YNCfZkBq7vupU
5IrmvlU2gZSY46aYsYXj5JG15I2vM/X72Mjx8ZONVnyebNGPDg/e36NTFUZ+XknDuGtKrDm2YbYo
3b1oIlaIJM26cdtPfYz/SFFKrwVgxXQzju1YeXaa1V/leOxchodomRu5V1fxncC5mkO47nHEihCc
ZmXm3Q7GnO3oAZFds8S8VtCHvD4dRdNw1eQy9HwbT6W4XMriKhlJDOo82Ou8eisuDlY539KC8+0Q
WZpYwcc176/TUPMMtnFeDTeilt9axkbbcXCw4rpIm36r9RTUgmB0IoMvMKSjp1nFwXgPtsHjaLjm
tVVtoaNQHdpGfxGy+Dq3xcOUamzSijhYfVXC26Grr3J8nZEA3WlttG+7ZF+R0M24py5y4SphdjPF
s5/X0UszWJLX6XW9M5vxscdpLXaSeNqhStq7RXGPjBxHW607WWBdFZGmulmt+zKaO2b/hvJD4Q4o
QmFukTmZHG6TZkSJKrAubC35qM9atOkyGWRvQr8D9WNpMRwEBYW3pJnXavMFTg7phWg16QIC0mOY
itzRMWiqyrHcjelOLXN26tzscYKBdVZYuybMkekY7lsq7YNhX9hUwkorCV0xfVkGGdfs0Zz3/P2P
QRN+bBNBj6UQD1kaXwxmdMAE+zId5sGRLey9ZXneDvUEtELmY6tQ3CFW+6ZLSeHnQ9Ta7qgriOzo
AHYKOXQKpIfbpvMloW7gj7FFl0NSyRdZoRxG9FDdvFCcShc3fTSyajhxcIvdh0FLvm9Z9UuDf3We
pN9Kw/ZrOdv1ibqTZ+sZwR5gyQuR80y287zIwpXRSm1VyjEx0IrFyq84izQHrdHYj6ak9KMFwFJU
KM8m+k7YaK2BTNa9xaV639Q5OBo2o9svsmeSNNVl/TioyQvHqUtzP9qjUnk3rHoGXVdyBsQ693QN
iHpD6PNQm+UBj8JXNYs+YoNroXehKI+mKrmtUHsHHRcblr7SO5I1XbUgdLzEjtxeL6e7IeIzKzaQ
X/b1GLMbVXGAD/RmCSlxS3NQrkZFmZ1uehFVVnCzGd8YDo/b9DqKm8L0ukFHlJs2OyqQylWigHiP
gnprEW54aiV9XfCpLarRX7IluFCrpnpoBcpPhrq4GHBeSOmtSMbIKbT7RK6cNrP72ClVY8areRCf
+mZYLpc09NKaomBWwwcu5jtVjJs8iTylUBunsHiHdHRu86IiG7puwiHc08u6LpbUxdd832SFzczH
X5Y4ulpy3OlhWGhTeC0Z+r6bjVuzw6ucww87ehmrSe1B1YvZjcbRU43Qj4TZ+1G1IA6OKYEzp1bk
yHWneqIM8ENL813Xy44qpVdzEyLKZNyqSn5fAPduzZTMf9iGsn2LhImrk5unigKvO0h3Np5EWCpB
5/Yii9Jt9jlK1Y3UtE8EGS80Txw7eisq61Jkd/F8LfUNy7l86NHqMgJevz68EgRKbozlh5bFOy1c
xts+fEb3wzUV6pxNt+ntr1LZXc5G4lNWDK7ACR7kLtlIGUV4aw7IOr+NiuZmhVD8Okprp42myuGO
qbbtoi6oHPQ7BRPepBhkb1iHauPic2CXtwJeh7INEAFywN56IQI6m2FMb/SBO9o2NlkbcDKry1ta
zzHax/riKaroHRxCLEdeuq9oqG9KOJxesvSEyIXY2UZ+PertoZiawkszjpM2fkEkD0H0hbi2HFcB
dr1+JbQednb5OqlSVbuGPEMPMtCk+Ex+K4X7cJHNr1rW3WANWUekBV1n+RHedS2YKksuNmXaN/Ou
AZX92ZZT23ITI7OSTVPiCBO3nRx5UWmMiIQEvQTNgQ6N01Z9fC0GdHCxF4lFAdE1F2+NnuSvisjn
wQdLgeQdXgtG4wRVnlNh0/WMUKso4sYb+kzZ6cYgo3A2GdyIHWx0B5gLGvP44JYO3jXaBQlM/425
TYe9agRm7BnoDyUsSsu4S8I8/56hMksZTm6qe9i9C5GnVaMPNiHR8yxnJPOX0kR4dWMEcXdrwnTD
dDwbxEOlhooFtdAWGfl9LlQEn6fqK1tLXpypySCY54O5QPEs+jl1JnylEq8yO9A6ClfD3Tiqbesq
XTffZFI1dD4Ad1v3pi6fxh1Xj2x58xSC+xtFwhfMCwKkC7kyBNeipa6BpZ2pxkWZxtLHcSmlawKT
uT6ks5H6eTubXxVAdAZws77LnUlKli9/XmT4b4obW9Ey/7nQcN+37XGZAR7tv+sMEnoYH9DFRovn
H3TY311V+wOXAqgfmrIrs2itUf9daLCUD3ApbQr3yEch0rG2Yv8pNMCmWbXHKDLgaUUJ9A8KDTrt
2R+KufiSUtaUARKDUqOhCdL0uM4QaGUkz6wnjl1ZhJse+zjDDfuk6V8m0VUZdYSkSrtNWcNHupUB
Pxr3gWUlyY70y55vGxoBGsweUG5WDiohzYcdQI2udLK5gzhYBY18l5Z2+QxZwBJOg7MErRGsdHRK
2kZg3IlID4INnE2JipxSoI1F/1LHpKHdtCnSbbkrJ/B0/bpW+3sKFDKZDpYEt1bRtG+2jIHFLc6i
CbfepHDbkSSTKpSxIbYgLUecx0Wvvyi9ttIGElDMnjxSRSRIqbIrfcSwzUnjGGTqKDpCiaKnM+EY
sRm1myTW03scctSWrzBU2UZWB8XYyyBZM7Ex2pmpQqO+5mZExSskj/1hGd3+Vbn8EZn2q3cD/WIF
zPCif/L1qqViUJkzM4HRGiYNiNqmASa7VPYhT5XmnI3YCd9jXQsrZ4CGx/u/kOxO1kJMIVsonUic
hOMB5ZMhhA6OAoIYv8hqThSwdHEdHcqinLO3xW6Vx6Ea25d5bFkCc0yB/MwMHFfB+EactSvxBnQM
PzG0k2/UhtKShGFB7N0mdPM8IZWq15eLhCpIoo3L1iSqaX0rs1viIETdSr/IzfDc11CPWx4Y3lJV
Xn0U0E+Bh8DWPJ4ZwyhwMMoCCgdRQDXMK2OYazdpkeKvmEbdKG9EIAW1QwVfTg9TaGjfZCWrPWWS
VMNJ00pdXjW6aPYzSx7IzJaaTFQXTmr11cLBrAXmvei0MXoYg2UO3vQBuyfdlSke6eean2tn658q
+fosbHQKleB1KDFCozx+FjmxojkGKho5cWyVnxcw8NhGRlqWeL9fvsfQuXUgCKrMGXRpk37A+3L7
AdakF1rA6giosEXmhOyoNFiZciXyKSUbyUm0SCNysqnfj3q6aRh1lVyFkg4aAEqBevx4uTXWVWFE
lE3QdiE3SnH41Iwy8JrEbna/H+unJ0TWFfAi2wVHuhW7dTxWiHpRpqYZemeBkU0V7jto8u66uRis
i7nudPXQ9VC07DO7Yu1OH71BWmDg5zDsApizSuYeD0tHF592XGUIfELENielTW/zICFsRxe4fVbm
BgHB3KjOAOR+mlmGNQzYYJSkabCcAgQXlYZGiRcDw8rLUruKPk5XvWVVOESiuPD2+7ldt9TxQ2Jp
vvr7CYblvjt5SJhYKmKyZhI6i5T2u6apzG3Qa9pWCjL7tkXLws9RKr6ImOAzS0h9J9YdD06znDq/
YsK7oxVwMngQpLUa1xrrpw2mqgjd1KYce982ZDs4jVqitaFS8723lr6YAAbSEPk1RxmkrOiwioaK
Hjii7QwFnH4KVhOpqWQABjBoreHKRY8eVD1JBgF3Bnw6mfBOWsrlbizbqdwGvOD8rlwKkgtjVGbq
+H0w1vN91cnG4qiBIRl3SzDEy3ctrit93Mmtkc4KDAqU258wypaGb7D0lvBpRM2FvDSZrSS9EmOs
iuuY0k99B0nEmNxQDUsjccdMC81DKpvzrLqjMloBmVpWztdtWIKhmqypbuZNuMTq0ru9UsTqx4SU
xxj2tghzUTl9YtrZU7RkVLaxZVyUicg2EggDasu0vPSWirByOOgFEIC0Cg0SebOPcK2qsmxMDl0o
a9E1JZci2ZKT5mLHZ4T2ssFUsQwGN2Xk5EtWYEFwSQevybwUiSmOjlY2JKu8jszESvI9K9ecRq+a
9Mn2umXIdW71SJJSGn+mGuh+Vqv5pN3mylTP4nuhGcXY7OoqzyRcW7XCnlWUaAQmD26vBTMRfDgP
M5WKOJesb7aU2/2TivED9VVDx4vLmbC2q75IeoVKVRwVdQ33BEZJ59vKKLXfiGzMzjPnJUq+2XaW
FReSFhCTUDBJapU0oqiM2on/N2fnseM4sqzhJyJAJv1WEqmSynS1NxuiLb13ST79/dh3cVpUQUTN
ZjCYASrFNJGREb8J56g82JoqIWIbXZKmO2NscZQViVNknw0x8zRqLKg3Z9FbuXs3hmNOwSKED3qK
ikFRnnidhdw+iLhG7Xve4FPxTO5S/YEu4rjvwkYZI4vaHnTkL5QFwog7nepTtrNSOamPZIWxeDcV
tFXvBzm1pa/3YqKSn1qxeXY6k/ToEMNVkR+pQcu70LVxQKzQWOF3aWlm7+MqT0bzHNlF8yFWc831
Sug5PJszJeyt+YdTKBBpdxVLVsJmd0ojPY5aqxfdQ1uLSLOOVUHDhUrkmEYzXO3Q1LxZ6Voe720x
34+WM+hHieZvdhor7hW5z+wu7p3w7ISKadeenbhG8gHrjrz/RFV/nvp93SRqdJI64rxsXUfLpZ8K
LF6NXatiG2bTLqf2TG+oN9RzOYSDhTkEZkEztXGZmeW469F4svVdP3YWb2/cC8dDo09GcoIvUYG1
otpNbV8qqSqeHWtiZnn+1bPxA1duLT6xuFHlGYHWIWYYIt5+FqlJQqqOo0y+SUzfHd+kBtU/VYJW
2MM8Odr0aOU9ZWvqW8pQI/E+1nALkRaWD1Npa9ERxVYtfEQCPIw/2Vkcpv3jkOSV03qQSbEG3bM5
DHnCdrYLnB9ZQ5XtIw/VNBa7uUkyCTzJHjsI4o4M3OhjOxhxfGcZbTX25xzNP+s0pDbWJr4jkUTF
IGvKFKpOat7Z5duSgjZStFmrEyko8GhG9nXi3QraRckx7o1nRVM/5Xav9ve2mpfypDQ4sT0qQUQh
Wo6G8XPqYHxtXYhLOP5fuOYFBTaVYMv7Bf4LeeIqPQsKM0oVJ7D9eqKhQr+iPbV5WR+kDS+vkvaw
cUFcjycg9QMc4nYg/16TApJFpKYfJtdPgzG6KxDWvitttUTqgyA9z/oWpeLyLly+TywpuQq/f0Eg
rrVLlMAahm50XL9KSwfYjyV9GQ0zraOgfXB6R9uVeeAcFEvfEjBYvQn+Dm0tKhHQ4K2lK726CfuS
vCITMw+0Pmqjc0qokPtJZsG9qkb1ZwAL0ymD+4TzVtOY+zDJx9xP6qRND1ZZaBvKqFe5K0kl+BcX
gDKkdNAel5mPFupKTMcm+BPRyz0nvSZO5iKMczv1uFxeElebv40BJhI8aIJd4UgCpZ8p3WTNn5QL
t9qhTq22xzIjrzzWlG0K360NZUtAff3U+StbDxANmA+GHahyXH6aBWq5KqkG/ak5ZcM+o6aVHhuh
JtLnjT4OpzROu2DfNd3M+zSYupMToOry5bWfviBd0dwEZkt6udbBk6ZVB44eLYlPRDNUP1YSo0U6
Hhkqso8178Mw3+m1rtcbR2q9xRFzRzoUa3MkpDjNa9UjoYeTELVh3OkgvJNdEEH9PDqi194VRMfo
WLbAdyiWDsDeqMvrd7e/+zK3Xba5ali8U/ANUcF1rH2VFRFaPRoLtj8hGH6X6aI+h2KMnoKCRGlj
e70wFoUdwJhLHQegyGqlM9HNesIz1SfHdh9CMq2dNM30ubIS6b32s+AtLduJvawL4FGXmyrr1WGc
zEXXMwptoMgSAEhYKrSFVb2rNrQNLp8lf0MFFyy4K4pWi9Lj6uU1iRhASxGGxzZpnFPSpPQDDEwY
MOwJ9jTsUJaH+qNvhIQXRoUlwbPEhnMmeJ9cfiJi6SS/uqH4mZl1b0shxpNlIQMgpCreZ4qT7jVl
gFB+e2JXMHw+dlECgy1BiwOkG1pzl8M6IBl0nEriY4l9hIpa6DCS2IsJGzoaExYdIywdwr0204r1
sqzKy307qfa4c9UmCbuNn3O1pSiNIAbAb6K1uaDjL39N2A9BSCU4PdKqVcZ91WdN9mno62FnTnW8
Zb5wNeXApbgM4MNBE2Oll7P8z8M+aaBuQ8ag/eQ0A3BWhLZpdQMANqY0Pzh23v7qrdjZ8pG7DMtM
OVzCRQcU/S5qPdy+l8MaQw2Atg7a45hK9X2ii/GdWrQjOtx9r+yo3VhbI17G5L8jLjqYFEp4bBMM
VztaTTVF70n/juGoeaLJwzcFPfljIbrqM5v6izCS4l3ehfIhJJ3boIWtIyLLSNGL40RJjuC0FrsD
X61mtRV0x6nk0ZlmUOrTuGw/ZIaA+VAAEBiVyj7IJJUbR2pFtFm+Gx0fblhSKcpd8OIuZxqsqRJG
gxyOQx/Ox9jpgGPI3P3ZzAOap7GR7+exS/f0mGMvG/rF8smyjikAOTDTDnizHrRTHwhkvm8fu6t9
zjZCLpOlRAKQULPa52VlcTl0zXRUaomIm9lXR6Wdv+OPvhU5r2afkRAtR/aD4j3Ez9X5NuM6R2Nm
no5Z3Ii9LIQKWqjtTmliKl87JWof8OS1dooddu1rgzZDI428lOYXI7515aM0wqIxZgxoqKqR45kD
iCc9C7+7zO2v2/P598xcZM6Y7kE4hE8E61NA+7pcaUNBtYnWm3ZkBlqPBhrtrq4pj4g8pKc6s9p9
KWhQCacOn6Q7aceuTay9ozbq+2qeLH/O6s9GLqp9yEMNyJuWg7BIo9+FYm1FncsVIduGq0HUgX1E
9Yt7c9Wp6PK8ZiAnOZgxFLVzpkhj/obrGOjDPgzSN3Zlt+9yun+YTLo0mjdWZT08oRXuG3Tt5TpF
xXM1U+noyCGzzRn1cHs4FUpVvDXr4Ttcr+FIBSHbt9Hongsl7vzba3QZbbljloEh1hkIJqJt8/ew
/hNtTTB9qQU8ysepufiVKemYHyK7URE+1+0KYJ9hDZ9i2kUfb497GW6XcZcH1aJ6A0uXrbEEx3/G
1URaYo48IYsdO+JI0V0cilKKYxaVrDTMhtN/GI815mDzuKLqdzleNeEoXQaU0s0AFoGN9MyjktDF
aebkR6RJdSO8vvR5YqmCuxqtL9Kky+EUvQKI5mCdaBkY5RZmw6sN+JlJt76sKLuhPrBxSb84IuVa
zSCqs5rLDvtnQstOd2O4vqo/Ynp5AJUgjhNlQw8CW7LLpVFuqIctO/J/Z/v/F5B10xYAMWF8XSbO
DGVoZSWYUAMAWxhNw7uR/3IYrMn5D0OBbxEMRioERPry0xb1v94QwezPaDp77TRhAlyibeClgQyU
V10C//9dREdYx4v4N7obl4NBHwonw4k1Pxml+dCakfNg1U21K6jWvbu9J6+ncCHCcvTIa7kI7dWe
zEfLmsfEVH2BJpLnRm66U1GJ+Zi2tf2q7Hn5KqCQi+wjsjo8wda5RucCL02gvvqp1VaeafTGoQkT
VLBHXvuqGYFtGt10I7a89H0LeZeVY4lQF7+cyt6KRnVwOtVH/NB2gSYb5QdpwBk6kRflWxfbdQjF
DxseJbfNItq3vr2F26dDNMTCj22lr99opV1PO1xpHMR3ZNPq9SGLBFYNVEGd6QPeJFKPNz74OphS
QVj63HzvInm9+mAzFco0D73mi1lpac8BISnwPfZrCgH7KgG8bcxJ9vqlXV56BBtIIEgtr24ue85y
YY4MWlt2DHxFs08ht939FNsAgvTJPOT91Lz6SFLH4OBToFpydX2JRv9EGya3h1MmdR8jqS+Dmo2+
Ni2E/NxpN9zGX5rTJVFi+9IvQe/yciSljWUPXlj3VZ1kXMCnOfFuIkfM0vk4KAtySqnMjebiCzsX
PRM8TJC55lSsX7Yx+IHEnFud22mKDp0FVruv5/SuXWCYt4PAddxmyaBQgt9YGprrPRPrFHIVa9J8
5M/EPooV/Wm04/EhkEr0LhOg+m6P98KnsUPJ+2ws3xAcWs1nbpWDMiaMJ0qAsdrcyWcjyn+leN3f
3R7pspz2N+awPSBx83E4T61TC3pHY5r20+yj/dx9UfsC2J6aFcnGzX49DJUHqnZ00iCiQmC/3CDu
3OaAzULNb9XImOiaUGLai1Lon29/znV8oa4CooYkiSISd8PlOA7QdwVkq+armcOeIBD5M2XgX9gJ
Y3EeoItMfWvwE2C7G1fS9RZZoDo4bWGyCNZnTYp3jC7Ow1lqPu8SzcNCQfGLWv8zVZF8jDJrq1b4
0nCUJulQWry+EWK7/NCCh4OGOAovQBAUB055lXnjou8o3LA/1fFktxvHbT3iUl43UK6nqkOJjozw
csRAqXEnCOducWqI9oOr/e6FfZb4MO/oQ48b07k+AYzGvU5lDNQLuKi10EOh5YNbqi7C9cqgnmqS
wqOSl0G2y4EQFq9My/4ORqoLsx9bGnbo5aeZvFXLqGOwqhfRUUDjwTmsr8/zEMq9WpXWxqG7LCos
pWU+jsC8IMIoM4tV4unEKv3dweg8qXUmIkgVVnZuBt146vPknvFalFSa4CRay/zCv9WvDC/L+PDb
MFyncqVe7dU2JXdCRavzujCTewqqiT/R4MUCqNmyR75aRzAYSKUt4A8AGeAyLqdWukMAAEKvvLG1
pq9DklXRc1X3bXLG+Ct9vn36XxoMZQpuPEpgHMXV6deBrOlabJAnVUVyHzhp4bklLdLObauN0/DC
UNQbl1qEyeZEFWL1XaiRGrVlVN6sRciLwK0fwMoHmNiDn62Lb6/+MG5qDh+XD6NhrXVxk6e9FYAE
4+yF9NR9nknOp7R2k0MXAeC/PdT6KqeqwnUAeoZ9wWt7jQZE+B+hycAGexp03RnzTTCyAuNu5EJR
WtWTfVXNW+6jK8MODgTlnKUcTjVxUdZbx5bY0elQZ2Xr2ZVbPCsm2wSiR9PdzSMNXlRltXtb9IEP
BE4N9tTqJi+WRlzvolnJ4foadPuyEiriq+cCUTYq5zyEuRuv6m9u2hWaTTNfGIh9FnJ2s31tlJMX
ouZ2ZyFG5TeVgTXDK4flzyECT34Mh1lQybhc7S4xQh2oCApcAwIrWPH0O6OBRAVoaz6pXUPVQes2
Luir/byMueAMWQmeAuo6uodSkVFajp4xZemfWO+xwSJhOJWV2r52My9DYQCFvtbSQV2nHHqCnqY5
xSOaBqayy/KFfjZk9QkydbqRl67TDjYTiRv1WxMNIoLQ8tX/ZMDxPNdzbaFl1hqK8ZTYTbVX1WB8
7ZFZRqFZaNEmpf6+htPFGM7HtWmPHtrrwVGKFMJibOOWbiGNUYBQu286Mfuv3ySLBjBlEsDDXMiX
n6abXa/XsMk9UQv94JpzvauB7byNqjjYoVQHM6Dvi9dGvSWOL7i65Tt5MC7p17/ziQ6wpiU9g0Ko
PqhosD8RhyZPE3n9+u+jnUNM4BAsnP7VIRDoLSIzRFF3FJP+CxkBme8T9KiB6cfdh9JQ5THggfrj
9qy+cAz+AiItMg9yyKseZITDlt4gFRWbwx+9LzVE8wuHMpsxvf0vIy0qX/Zfz7HVgTPyggK3iZ+v
Eavh3WwphBa3heFDJ30jnqyTYk4BH/W/oVZTaQeREhjFNHqOk1YPCaTdajfAidhbqd4BDAuiZ2UI
k73SlONGprOC0RHZl7EBqYORpGrPtrncMU3iIL3Qz6PX4W+1MI3Gk4u86HNmSwm8OE+HErWoFu8e
y4LSYDmT+6wOgXyjIiF8Xwvlk8ja8G6IMaOB8EErnDetqmzM0Atxgp479x0XObY762UPeEW6BuVG
D+7FH63IJkhhtrMRJq4SaKaCaxUMB8hNXuarVGi2MpjWLiveDnZ6rojCvtME+oMzRLqnyUnbqDlc
ZZnLeHjDUHLgkaCv9W3AVlUE14Hxalh5bUdrW++N2KcKpR0cp2+h9clw344g/7NKbimIXyUSf4fn
GbtohbHwy5z/Eyt6Y077IAbRVlsye9RqbVCPrQUxzi6b2dk5Zda/6czONB5vH6wXp5kXJhiKpW+2
lgCZtWyUg8qOQ2a6P/C0de5baEAHK88gCKXOVlfghS2OfCvih8t1jV762pNmaIE2zpY2eBXcwACH
Jiv5TcnT/AAtQna7IWsMfwKM+2tIxuFQ4Z1dHxTVqH+Xk4bOpRpVHRwL1Ca9QZVxuQMoXR5CRzrf
b0/MdWxjM/BYpAbFelzJibflkFOUHuBQDTxMqzmtNI8XY6ntkUfSg41c/HoZlnyCJiIVIdwz1sZ6
HDbdqsC5eXoKyxX8yvwVogZBJugivlbRXh1PSSpoVuKvxhEmL7/cblqFnMwwow9AJ09gFky1Vf7O
unlW9g4rVL5+uEWAcBmK/BBE1uVwnUFXvVeT3oOpnB5nOmyf1RC8dSDCJNnfXrjr6ORogsIC70U+
kF12ORYgusmZ1GxCmbhvf4vB0IEM2+Pn26NcJ+GkLv8Os5rB1hib0YrnyYNoah5au4u+aI2a1Dxu
hPhT662tPGp6qQFrVob+MwhR/VCAwfXKtNWPqhEX7+u4DbbsF662LckV+mzLXFMWpzR6+fVw8cC0
kSX4WtBGWELzKigjHHsmHpze7Sm42rOU951FthiNJbL9dcQMcerBHacx/TIe+mewZYYX5sC/1Kku
agipvdy4Hl8YUFNxWeFF52KOum6aRGOKnzvCkr7TmsWDyuJ/0h24PY4bmY9Rbyty46K7uhPI3xa3
J7JuWhrM7OVk8oDLumJKhI87RflGxKH1TtVT/U9owEbZ5eBDKc6ptFHOYe+q+V0bK1uPqqtsZBl9
0Y2lIbU0clfbjFTP1bN0EH5YRPXXgmbmE/4K/Re17cppn8oEJnkP07VJRL2xxa+3EnMJQ/Qv446D
tMq57GjsjcCahE9rZeE2mW7rmbrZn8IcG5SNzXR1//GdeIqivEb5g7bYat9WOrYGxlwJH/Z1cYgB
Ib9jRv/k6NUcTOh1d9movf6s0Dkg3qJCxJ0LaHO1vO6g8GJgbk1zTB/TSWnHQ521Nuy3WUzJhhPJ
C5sJOChmd387qFcFeKm7CipYne7ziI0PhpjQSqwd1H81vXqvV2Pjq2GaPQ4Q2FBAEOXv26f1Kiyy
UcCkQsWit0HStqz2PwlGmMzB3FeZ5s9WmuMCaQen2cXq8vYoK5gX00gKwWZlGekXAWxb5TEqT528
KQZ0bqQafK5lMZ7a2Ai+tHkWWoeuR3sNAlibRV42m7Lal5MYvlF9to2NX/LC96JOvchSEQh5M6x+
COK6ZlvRI/NlGpqfalBnpyHDWPz2916HpAVwRHSAwkKusL63rUY6XcG7zM+a+I8hIBntVJeVBTme
PwQOCPnb473wVdyhPBcXhTsyz9Ux0VMrHHibGD7Jws/I0cXBVJyt/s2yFf7tgy8LR0qAch7Bj1x0
FfZahRtj7lrDNyYzxFGuRC4wL9o7V3Tp8fb3XM0fhQaYuXwLUMfF2/dyV3ZFw8MOvqIfj2C20dAC
ImQhnfCsteXbIEmHw+3xrj6N8RZhQlDhXCM0i1bj2SLu7Lmj7yCj4KO6CEwC/0dB3GgaRLhuD3YV
0xgMO1LkvpfqKjDsy8EUOzfKNkk0fxLF9B7Gf/sxz2bgyfocnXmc0ZBHfnkj/Xlh0KWEjLYf+Z0K
EfZy0LxXGhgNfCEgz+qhGlz13ipt80h4tTzLbSdEWqDG3v7S62OPrrlqkKSCjgLiuG5AYPDk2nPB
p2ppEz5rApdvrL+bg2ahCZEgc+CVOcoAg2aUfq+W5rkpnK2r8oW1XY7E0penYg/E9PLL1WIMFcWq
WNs8Mj1MxgewDqg3ZlGw1XG8OoZ8Ln1bqmVI0NMEWW2jqldE0MBZ8UXgpo+jnML7OYHKdXtWX1hK
kmWOBVVG7EqM1f2kSLdwrJaQXZeR4UdxkGA120S+osbGfYjUwz1Ejq2G/0uz+LdpBUgYbMr6IWr1
9hzbDispWWlslIrsDE4FYY8JNs/t73vh8AN9QcqffBS29jpEO0GOdxo9CHLVRD3Uiq7sMcBsD3FV
xw9KKLZa4C/NJ7cBmS6QWEpyq1XTA5gmC1QOTY1UvBFdSSeiQBoVeKy71wM003orTfzbH/nifNLq
5L3FuSB4X+7KXCBzUgOS90dHTXZ1lyKEKhTXU2GxbQz1wnxSLhHEUwP6NQyUy6EALkuByDv5TKYg
VFNlpDR0OA33K5RL4xCadrNx/b0wo4zIcIt9yQKbuhwxR/BrrAOytjEM5SFskhmIs7CPEAmbBzFF
3yaM6jZeAS9MKNuSsWiucketj3lk17PVs8qE8CzcW4OR+MjKRTsrybcsDq+SbxzFSPsR0Acszoyu
DmClSkOkbqD6OnxOP9Wr8lDIsDzoVdYsHL7Zb50ZeeEATbBX75oljnJ58PJeCv+XE2s0SKfGfQ64
KQ7yA6DCbtcaJQ8s19kqjb+0a6g7LKkbmQXQpsuh3N7pLD0FspWgneM7tZz3ST/kb0SEFpRQuq0i
50vrh4SouRTEF7756kCkILTDfiLAhMvGsSYgFBh353cgHX69fhJJk4gt3AlL2nv5ZYlSpzbCWXxU
NBXi1zjlvfVWQz5T200inL/cHu16HnkKc/1wAS2ojfXFO8+N0FOXQF3xbvYVw029mCfjEdULZGcy
2pG3x7uex0V2ghIpNqekNOpqHjuwBMg6oCjZR6p5Z2SgGyIx198sJ4je3R7qhet9GWsxLuEpzPts
dc579Bx4//doeEi7Mru9NdpZhqJlbDf1EemFJPTNDgbrk9WINM33AL8LtAUbvaTdR3EtCE+3f9F1
4NGWFzH8p799uLX5KDLFXV0qKTXhMAjMeseNmIY/pGXM+cHEYSL3qKQD4rSHONU2xn5hoXkT0+Rc
4CsAm5f//89LytTsSpPBYGJXCZWBK8QR5yISjg8TuN7bQI83UrrrMPQ3wtLkJKkzAeFdDpjF80gK
Urg+upCp309D/CVwhuJEbVD1klppH3M9CHZjMJQb8f26ysUZpRgO9hYwtTDXCKHI7vS86CV4zqhS
g50ZsvjIeEu8hfrq+zzo8h5dJXcXm4X1oEpAx/VQIfg/y/GDYdfSy91ZbOzG6/mnvLVIV/Pqwr95
3XMfYH/rsVWSFhlldG+KtvfSqSnuo7KcnyrTeXt7q700HLA5cP+0ZeDTLOfwn+UGyMc1B1jXV+gC
vK+xtsJ6yxlStHfsYfbqzHCz4+0hr482dZDlWQnClFx6XXlhMZ1Kg7Dp62mETWLeIrIJv9BaBMrd
cAt0oi2n9+K9BwKEzBkpZuSOQe6tLptZ4zFvhNyoyDY1uB9ViAi2vXgnOwTQrXboDuacQlrPs/wH
0fMLmhn2Ppd0U83SKje+/Tq1xk0LgCJhG6wi8MjL6c5T0Fm91gjaLXl3zDp3Svfwv6Jy41BdLyvj
sKt54i6GNOvkWm3FMGQR1S3cGaIPuWrH91aG/HsOmHBnZs6P20v6wmcBTwAWvZS/8ZBfBY02tYow
MkCXppI5RsnBfHKiUn2+PcoLG4ev4UpYXtNwCld7tXK6sJop5vtllhgfOhll+c5Nx/G+L+pe7G4P
dh2DaRstxSSVztmiu325UlOdTjyAA+qDbRR9jxTX/A4TKZxPlIOV1uOekMoxbtCv2Fi6F76SaiTh
kDt9AWEu+/mfE9lpdrdka8uTaO7vTWQzUIhs+xrCoKJ+vP2RL2wTxqIpRzq2ZLqr7eholAikQT3L
nKL8HBEsD4mOJAIskMhDQjbaQCG/ON7SAGYZ/5oBXn5b61jSwU+Omzadg7sscbKzTbJycurUOAgq
P95/+D7e7WSAC9B6zREkpW2sppsMHyNYy3MFKNoyDex9ujzEpsDqtm6Uq2BDK4vDTeICdWWh6lx+
oJ5Oke7UjuHXzWw3flV09nslljWAjKBpPdVpbXQz7cYId0rV9tHBzlr3iNz56KkFKtyAi7dCztV+
4ieBcCfgsqt0wDaXP2kGedqYIK79guffPb968goJRCOzp3Qjr79aXoZaAHAWHFiqpOu7K0qQAKYp
avg0XqunsOrlMZpl5HUJHIYB/vPGdroKO4wH1mwpUlrEnzVJwoyDAKE43fA7gSonaua0uXfzhLLh
RjC4mkOiAG8kYGmUzCkZrspOKSpVdjWk4sjRTPxOGth8u43wiOSfb+/Yq08CX0bcYaFolpqE7svV
ko7SLnaZ5VGH1/KeTWOeYSlEG5TO61H407TElwCjLpSuy1GQOxGAu1vzqJWKnntxmggR7gKZIdb5
6qkjLPIKh6KLv5K9bvHMemZ0suycYwC76Sf9JZTliwlxLNwBXo3dtaGqLhhaRoJWtT59GRKsZqnX
zjFODdpHatMdEEfSHwK9u89UJdjoeVzPIm9YAGWAJBZxs/WuGFJMcq2mco6GNUmPuud8HyAFcXd7
R6zcxpbKGA6UIJ8X5OEiE7A6wINlAwUuO+SjlVGzdrqGtm5zguncYxGWoDM67IYeyNkjJ4QpFRA7
giN90kg/Q07Aha5zU+Fyh7R2thubIuv2WaqbOsYvLfZDGlD8b3Vv5r8xJGnej9XsvIEErD+bAbYC
5MPZ9BEIbX8fpJZ4P8q+U3dhXzjafvE6xiclCc2fiewqpNohET9KR5Xfo1Gg/1hTGb7vEmp5B1tM
KU3FRrjzmRoW8S81qk7sCnsKUGyGwPg2HNGx3rsCCueTWg7d8BBUti69MkutX67ewjPGdyH6EDTZ
+D0XcwRSwqY48hC2BnJHBJ+6uwvMLnwq22FEiDe3lcG3zDpGBlfT8tK3katAATpVE9uzRgRan52m
an+NfZkXRzq8jhegYoNwlinn8Zcewqg8hJLTCDxRj8d+PzVmmhtoVkcIc2dGIvPq3BcjqgKJRTMa
Nat+tKKjZiZIk+06J2yC4iDctM/fFG2GIHvYhGbwWzdkn3gkHmhbxmqs56cOrycHG/G8RqkYWfim
ZgoNjKN2pKNx7ef66OYocTs0LxQf4/lEnkpcA+TvvKrNmvIbjj+Eo36aPg+BraczwvZu4x5b2vPG
YWNHEh3+zaj/Qit4LdOjhhV93WYomlmroiFEYD0pj0lldAf0dLVsF4XG7Pf0JnZhOcewYovSazps
JW6Pv75mSOhJABelBVgWZPVLtP4nQxpmzM8hHydeYOEw1tnt92DoccxwlNq3Rdl9uD3cX2jvv9/L
45/IxaW2UOFpM66yJFMEEbBOOzmHel4F/uiKvPFn2Qg0SwsahYc5yuPxZIhKmCe7rZ3OQ7BL3MtZ
7d0jYvjCPNpGEs/+ENRqgHRpo2IGWRuoJoU4iaXfyhavhh2YaKk+lr2aBu/hrcGe0tEfrZ/Q+VXP
9Fb1eoeYFv9UOAtvc9Lw4XMX2lrpiXoU3cGyU8oWpp5Ke9e0VocqWD5qwZt8KMv2gHpnke5GOyQT
oo1RNF9b4Eg2eg1KRE8WLt6HSsDjf5MCZ3/QkHkud8ul+0Md4sHwmjpJiicXsQf9OKLXrN2JRKR/
NCNJTTzdap5YO6JG4j6PtqjetckQfmWlcmuvIdyHRnkbD4+2qczeONZd/B5Z51S957fK+Edq0r/5
FCZKOD908wSCJNARPEdnAUsmZ1+ksI8RFQB/LrW2HZ9jiS7scVJcXCncVOqPbomdyC99dosj71lg
JyldGNfwTBpiyi7paUdHe8uES0m9Jmma6ZDGTS6+1F1Yy+oO77sIHxM0bWMkRJNQA66FrFm3i0dr
NnF7sUrlMDRuHT7rOO/I9ygNar860jrtnqKZFqKLU7k0Rx2R5V6AyjhC+w0qZV9u70Sebqujt8i3
8MiiLIBOL5X+1dZvo3gUhLzyjLKShvlGTS0Hl4puOfCRUpZht0Pw3G18ZDesDxn+J3/ckLDwjH8z
V3taghTetY0AWtZR3unvZixYfqhOET2FJRc5gv4GCnt4vlaGF3MgQn2H6hCkXVQJJ3yu40gUb9jj
aGQXuYoGbDVhK8F6qWX5PCjhWL0FZ63g6u3kARaS6mjG+I8WeqOiRYbS2sPQ2Fq66yYVLZS9iuWK
9EtIpumjkidx7OFV6gwIvCKm53w2ptaYv1rK7JhfRJOVP5w20pHjQ2+rPTlxiNh3j/wW6nTEA5E9
uRNaib/jKXArApHVJtMTJkOldp56zPLyYhaJ70aZ2yCcj2sYou0AA9tv9PZwm86qAMm3qHK7czJH
2L0Tz0z02qegruNDPA/YjWhREmKJQR3wyRA40yCfWBTBV8vKB2tXGICDTnFvl5OfhJzuxyALUeFn
bigsBbGenIO2URCuD3Oznd4igOb2O6HK2fbNGM5IalKJeduMY4HNSCRTbAiMXj1NBWpm9wop/lvF
zBfheqeRY8tVKZpJ2UcNWvofU2GLL3OTBz1Cqg2nD4UZpUbHPc8wOzmoeqxMhyBDFP5gl46p7Ols
ILm+bwV3HU4ApYELjKNP+QxoY6iGcWdFZay+UQuUn37as67gZDPpJR66UdPjDATYM8nekriYn2Rd
tOkHKs/zQcGlyDmbiRP+bLJMe1f14YBHaJ+q06FG9fJLx/kJ71B8YpETkNe1cgjMWRx1NUns3WiV
EO9RmdK/AKCPTQR2+/jA1anjwYT23/S9iKGbvWkRXpm+V26rs0yakNmTTKMsxqIokB/C3rGTvVC7
8QCcmMZsN2TFXVgiHHXAsAhpKRxnIhPyNppZYpchqpt9xEY3+GYoVae/iTttZsGTUY182Nf5nTkq
k/hgIwMWP7QIr1E3qoYy/hDobZ4IXK7t2D65Dbu/x4yo05v6QP0nzb3ZGIvpA/qX5m+D/wk6xJiB
vO50FFIz/HKTtGvx2uKauwtrLQos7ICaFqvipJqT7/ZM/+bzGAQGFgiBhfLDfeQoiXGO5six/ULD
paNR7Ha8mypov4+RW9v6/RwouXbIuqQaaEsjRQoxxpH4ypa9yH7RQBvce/6WSbIa6H3lqXZtH3v0
/RFcDONI6t4QKvGMcxPiGzs9bdvq26DVeua1rSV+qgGdgJ9DVcXtIcrnLnyr9HrzydBq+CmFJfXp
OI3CKPduFcX3fS/T6bGBOyUpQHG7eFmnKSdqGgrJ3zCQQ+/62nV7PGvRQfXVhcYgqcDn0RdIHFmJ
Z0zef6wLNL7/kIPpmO7APazOKL+N2k4mqvYrVKNkS1RgnWIAlF4a/vS/gYtQrlw9kBKjF4NSY0Wq
pDLLjtocTHgN2fTmsOwzW5y8ur5RlPdb8X0d3hl2cZAGXkT9wFp3IsIJkAFmEOY5JV0s3jpYC7nT
nsJI81MXUWQ9mc0wBwj/ADrwcKfI5bGKcqKZIRVzfnYlYmg7Jx3nP+Y0zea+LYsB464AO572OCtB
+wOLHwxzdt04qjZkew2rC9euxSEf+n5IN4rLKyt7SLB0VJYWOKjz5eW8hkMbvMhSSYP97GhtCH9T
L/vshIqb2xyQa09Jm8s2/p4VpfPRKDAF8urcruxnx5h0XgKS7seDUoSxujxtNKPelXSgg3c8shL4
XVjS6Sgd4h2CuxlB/nObdsnZKCvNfF8YqfHZMTut22kxOqMnvJ5yZwNd/hcIcZEYUuoA6kY+CnHj
mgLjdsBUg1Afzhj7yMrPClV97C1e0lXXFG+SCaMLrzP6BBfQUAYRSO/2azMV/0fZee24jWRh+IkI
MIdbUqlbckeHtm8Ij+1hTkUWi+TT70fvjSUZLcwCszvwLIZiscKp//yhsTYz5rX3mj9/tent/IIP
V8IpJdPiky3Hn8SamrdkpleFAz8VCqKJDppTG2DzvGa26bgKj/Tee+XOc6vCqe2JzUvI5THNcGJC
kWeZ5fqDR2Zfs1tJcP/V0IUeJebta2cbGg2IwLrk/qjabZnSB41d/X4A8/xEE2vYdtDQMVTNOXII
6qN2fX85XeSkrtNPh/qPnYW3trqvsAdedWiJ93LvIXoQ6kNrq2k2/sjl4ui1Vu4/QNDGO3dMMv9e
M4FC5lDMprdEhvQKcmYIXAy852LsF5LK+rIcP+a5S2pJUjsY2U1KZiZBYxw+Ln/XEgVIj+rGO1zC
0Bh9Oeu9//+Q95XbgCzJ1XOsyb9PyCa7aymIHsHhg5PoJu+XFEojVbGobwEp108FhAUTtuCZM2Mu
121gyS42JfBvW3q5sxe5CNShUd7oPyXlXKYfi8Aa/JNvYAF9q8ZdZ+LZoqLrhW8rVBbKXEwJLuZJ
XZCxXOhtRTQlGZG+8nEgHhAnJc8ZbdEnresI+M07i8gqA1d885EInd7Z2ckcY4kmMMc98PGyhznP
R1GHcyeccj9VZvk2JSYqECtvkR5wv6n/7XlHCxfVuA1u6BrX8+H8JVY6M31LtIa/adbnkz3p+1Sa
eq3de67ERDJLvitnmH9xljhPnIXJdjZS+YiLpfNrdshoen/i//YOung83BFnvS1wnmCHeP54c8za
Gqft4jguVmds0iBRp3LoXNAaSo9qM2UFLtiTldrdqwdc2nHyO/0TFusOITptUXlfrcRpkq3pUeDG
0bhUcfUP2WPZh9kjLnBXLFw5o2ZqvH4KU8hp2pa0GU/MoS19c3hSkNZPWEDaUzjZhCEgZ2kRS4Z1
2to/bYeAwRBeGVY2yWC4wxZz9TQ50rEKzKOcTeWHc1+02td24Kqc39mWcgmC59DU09AxBhTBehr3
+v79YbsiAgAbrvxeC6QXoi//cz5stVoCgDE9Pyo3mRaC5Obh3ugX9QCC3uzBAfJjQG881I3kZzv5
xj2qouH7+z/icuZwSOJEAfEBKBOW0yVcH6yRn7Erx2Mt6ATdlTG1yBquaRBpMo5gm5aVuwR8G0JZ
O81p9OxoZ41e7v7zz6Ajvur12Ah8aAjnQzEtizL8kuDjwpuFtVWuN0USI/uJCNO0MsgYyoatkxTa
h3GqynAey+bGJP4Nq/w5iRkJWJ46sAs8REiPF19DBCmQXJZ2R0IwEn+/mjIsYT/6uIkuA3nSYRZP
Y3fiiiX+sbvBN0kAsJuHYpikWEL8sr37rkxwoyA9Set3UmSj2Aijc4shHHRzHg7+qMt8h+C4PzUk
/k3fY75xcD+qxj/Wdoz3kOaV7X0fJAJrfl90rbtziP7Yx2QQ1Nv3R/yyx8Dr0oVfX5TDdXVfOh9x
ZZjkemmkymm++2PSfY2UrrT4knZDa99oMV71xNdngR9AMOD70ve7eFaeEzJKyE1zJLHzx4TyzCax
tCKDZyQ4bN9KsNEwE5bX7EQ9VJ9UnKYbknPlVxC58Q5S3M21d1lws9HrdFeY+r+NDS5tN2YATSXm
XBzJwiMUbhhGktfqohsi3QHCjMw+I4nw/RH/LZ4/n2Gr7xRVCfObzeOy3GY7cfWpG+QRSzufW5FT
ttaByNN+JFVxwFfTJoF2zI69riXa64xqsH3sSLvYkBo5lG9LCkD1FgB0PGZpoCXbOijFkZud6QGN
CkP+xDFeTTvPXcp4n4PeE4PnJoSM1UWRu19H8k44s6w6U84DEpdCPSP74tDlXju8aXaTafmuw2Wo
icaRrRrgxp78B0REXXJj8l0BS4w/RCucnuErrTzOixnRqliz62RsjpZrDQ9z6ugJvJO+LQ8GHUof
L7A1DlY4fUdAnRzaH6g7Jn9n5DnR537PJL1HHKFvMggfRM/lbvq5bJNmPkyLoRFsNpvW3UjO9E1u
9tp6u/iGiE64Zqw6F1pz5vmyGWoIAKlqxNHzmMGPfcPJ/iFLQYcNA/vdY1cYzoO+CCfea2bppI/a
aBPeLi23wDadyB7vy/uz6i+LC04LaDE0HjrPV3JAUxBWWcCGYOu02uPkjnAoJTkThtE8ys5Pn5QK
4idqfPNOOE6XhzrOZu1KZZ2+JALS5I1p/pelhb2Cv3JOViryJcVnSqtYKVlaxx4gGbxncVXoGfWy
tzv6/YtOG/rGE68OUuiWK2+WXim7y2rgeP5RGjmWRqzpw9FSYyIi1Xr1FFlDlekbPmZFdK6wldm/
GDn/p63fALNuNDAjODdFaTk3vsj1APD6/Ag8GVAJXf0a5dlxoreuODq952Z35UITbKMn9uj+4yUq
azcEEtva3fvTYF0wf8xLygQIR7CG1xWF3+Kl/ArN+MSO6dIiIMJkjIxZLh+1NQWIsiIT3Y0R/8vT
aMV4tNC5Z1O4rAX9H5crhJE1W4O3CgOMpV5zP/UlmrHYu7dIWPv3/Ve76HvyagYKARjm9HRZdL8X
wB8PK2Z3dNpisbfLsAiwQ3ojtCU168ZN4PqdmDqQYLiIIB+/stVpA2ci2hEUP6uaRX0Yjd5NvyhJ
U/uA4WMc3wBfLm/za4+HmwcK+fUqjwZzvUL/8VqzPqYydnKXMBzbMQhiJdKs4IooY5/LHjuf2itt
zTmtDAoxZMXmLMdNIOPyH22lvGzp9KQF8fPMrHFb2Uu/dBuMzhaaqCR3ugRI5x2Bpv5IbJlxq3a9
2Af59TT0sYqhMYbAmvb3xa8fwbA9e3GfeyI9n2hLBTlgoo1dPWDJBwLKq28EGRCfFOf41bR1UxKw
3Kq31jbz/kbpts62P+b++lv4CdTzSCzW3vhF8Shn3amb2k5f6sTrjTCxEzciMtj4pkTqvabT5IE6
BuUNNsjFMuepq6aD/7Di1hTDiyOszgcKBTWOz76q45+xTKuPseYvyz9a3fXNhlBONd+wVbjIw1j7
gjyTQD6oyiwECBvno15XsGuA6PXnmW8T3LUTXOxjaze1X4V1XJrYSFhV4e7jPqmwNCKItGy/apz0
y2YOVCK2oPNYXNzYDS7uEOuvgj+2GuzB94GdcFE5t4sdkyjXT896sWwHr5zdiMlxp8zcdvBMsev7
eLLZiUDBa+uQQoQStyrM9RP/MQXY/bAt5VxG+wYPg7vU+cAU3kDKzBwbz3VnJBmm/+Q47EWrLdqb
RYDN0zLUqt5mYhQjVslzn36KIYRU9zWSBL24t/AfMkLI5U6F/QHb0a0e9m8t3PkPZKMA3qWDzD2d
H3r+A0UjYq/QBxfaQWcsWJBJ5GMJXdm0nYmJ0ivtZIsZg3Ow9iCtQ0MunhHlAsDmWfdVMO4EZAAa
T5CpbI642irrV7O2kv4Yq6m+WzAvVv8KWCF2FnYa8D8EPlX1ZCgnKg6FxJsfzK+OsTiNDFsMr9VU
pQOt/LnN/E3Ztpo/bMxEMw5GNTtqNxlzUD3GQd0WOy1I8iKUrT/Oz34nXBARbcCbSozUQtu8TBzt
vokzR0QSv5WPeIZnFtbshOviWFnN+fBAl960n9vCTGhCl1qu3Ke6n/AerecOAIzEvFYezCnDao9A
A+2FX1W+ATzR21d80DJySpVRJuvFXN3LbnqArW9XT3FTu/0tDOxylTGZVo06d2EPrqIL4Hr+rVqt
gRxnD8az6tR4ItWuAnSY5zqq89aootrOS5Pw4iJTu4Q9fGNOCivZJF3baghWb/AB1plxPnPQxtF5
obJbTRAvhV1Do+xENnb3Mizxo+qn9BAAP5Oa1oN21HHxr2/X8cEY4+bGbvPXBwNOAoyxxNlPzodB
U3Zr4tcjXqbATg/0y6rQq2HW8cfVU+7P2hsSff5QoIE+vH/kX1Z0fAL48bzyKgr0fDrQ589O25K5
MM3pS6u8NNj03ZgHgMjQZCMUNkXkElxsfcxGw4sWvc1eFIr0L2WQVzc2lusxgGHIjzFhNIKwXVL2
NbqlIm80+SI9ZjppWmZolNV8qsZZ7HW7y76TDJpG5eBqn98fgotDjREACvlNYgNAh+R8saOVhHaK
qmq0Z98gvYx8kTGdT1kucnsDd3BGDDqMBolfTXBzM/39VudTjnclgAE1pgUB2r84ZvQMYp4I+vJF
rd0aEGurK9fby0ysKNjMSntsSD2twiWY8KhIA7teXqfJ4bo1zIFFanumTbk6KW2ks8BliIBpk+1u
+pck6nTOf82IFRV5hDEu5IrQpnQ/JGbQRFOg4vI0tTLtQp+sdDLk22kiwnMRBp3qohbHRiVNRQgY
q3A7jPRqKj8356jS9QnFI11+KGmZkbQb08NzFTPL1C52QLbNuANX0XLSfbpC9h8pzJon15qXbzE7
YPzsNF3n7snW7ustlOslQBGh5/2+9zK7i5bBJQchdaXu/VgGVAwRMYNtfI/rTcnmMGBfsgffzN2n
2E+qU53Tfd3PVeCsEQaaKRkqBmy4F0PXe5sWxFRuvBHbqqjqTRd6AL2r7hUme94/1bE/VEfcxXN8
aiEZ01JtnDE2agLuq4yWML7Rxc5DLf+CSMRrQi+NxZcCZgOX0D5fpq+OWznf1vu8D+9M9k/wbmp3
L7Oxyul1CkKNiXTCIwF6qTr4Va2pz8qexaHIphwylWsJ7aQUJV7ot2pOt25O75djqh7hchC80dv5
T6ForWJq1JiwYJK5s7tvvko892kVLS1PMJ414w5WoNOn0Rx4ye+YciuiirOW7tCpWv+QswPn3W5R
i8BuvJIcb4s3s6SnprWGr8I1VHNCBloCcsAG/IXmzH+qVaU+m808+SHWD2O9SeqmDTZmBfOBVEGz
3CxlEhwgJXFJivSKVmQUpCnEBWRj/n3aZfG8dxTZs8RC0xRW/pJ/4VpZBptZW7k8bmnVXWQuCWyH
PbQ9PX9rrD4P9u3StnNEnxZinWj8PkC54qRxJAihw43HsUVQ3s3WVOp3vlGP/3RllRQbbA6admbT
HP1PPRdP6ySTSnrIy1KtC/F+Hb3q0JW5mUdsCOPR8AjCex2wmIEwMAPcYW9RBe78yEQoq++9SZnz
EE9mo+40J1ic0NG0vN17UhsqeIeqqI6gDIPzERVKMp6WTndIbZ5S88eyzAWLS7Wo2JVZ+U5Bw5ZE
ZeKuxqrcTo3d7itP2cZHDUrNkuzcLO3vYD3Vg7lbixoqqsrTP01ai8Ex0eNtjJAmdppd7kPrqB6q
piKtbOukQLjRkhf982g3eflkLnLGwbOotPgGAf56k0TdQuOcIpw+I5De+TEB0RcqiJsNLzBfzA0s
OH+bt6l+mvUm/dRIuXqd2fZ/PZBZdOu9HgnrCqHaF2cTCDUUDgRcL0VJt6Wqyuyjn/vNj8DrQaob
1rNxBM6OH2tyuW+REa8PJMdBy8qNgyYjaM9FrV35eo/hgeU8M5kXwwilj/15FbosUJSfa+54Gs/V
+AB1EEHXpseqPD28fzL95XDG6NaAELl6pkK4uRgAt6+W3J2y7KWedEojUSbFY09z6s6uuvjVGnX7
4FgzwY7D4j1PAfIVbci0GzfQi+sX5yOLEsfklbnO2XzptTblYioDo6leSqcyCjJyh2xO9qwvch8S
uKz6nWMI17tRD/ztqauhHVZNQNn/J8z9cWkvKwBcu1zaF48AwucGh9ZfQ1wvBwj2Jb6BNFtu3K3+
Uoy6IDuwvdHCcrm1Li7aY4turLPq5qX3kro+aPVUTFs4X4TZd03jbQyZ+v7D3KnPdaLle5rLPcxY
qrkPAjHP0/uf/nr2uTrdGbAfJt9q23C+3toUzmNrGO2LEk35rR/a7lTNsRMpeurHgi4OsTAJu4Ka
NHlj1f1lqVOToP0HVkD2dVUPeZzS5dQ1LxYOzg+jtPTNpBz5fQJcDufS4W6bD/nL++97/bmxwAV+
wuGAqY4r5/n7lkaHMeXc5i+jhIzZZjmnoKaaqginrN3RL4Jm+P4Tf7/HRe1lrc6xaGLZXq4WuHIF
1ULf2M9FtsBxrYk2AM1w/XQ8JJysBhJop9wteBxZu6Gza439O06D4Qu7gYZHid+t5/GQNN29tEsr
fwCj4FCOY3N55ZfDoGdzqZY01JrZCn7OXiXh6RYz9n+REVez1YcyE9Rym/df7GrqYDEAO4JNGqvl
NVv7fCjRmTSQGcb8tfLyctkEvdMdNHiPe6Md9YMXEC4WekBEcAdr71a+4wVCwWRdMT12LSoKmnyX
cRRFPiirwqf+1XZStes1nSlDpYTItuyiWozFATMw69GClnivEUn1+v67X2L06/NXqIz/pj+O4Gad
Z39sG3jpG1CWhf7CalFWpOVl0FBCj84vXMqzZ3ArO+wW3ev3eefWH2WblmVI+oz3CZZBRfuwcj6/
/5OulhN7F06VKxqxqqjsy5lNz73TSuTEeZGVLxbahQPmjUsMt9t2DngFxadxEbecGK7WE/Z2LF0j
WH27TPDP83FYYJPHIOH2SxdrsX8kkBxjp66CUd50QXFQsFV/vP+eF6guI0+0zTq89B9Xa72Lu3yq
URPIKZlf5KRVH/tOa168zMj3aUl1/f6jrocUrB/+PSYXHMz0T85fDmtZmMQqSF7btBVfGmV+VZnv
Hmuu91UoY1lsXa3N/+slnSp2dSiis8jGDHBx/lBBkw+qWxe/ZL2VHLmz+REB6w1lXuw8uJ3nHbua
si9kZY83ANDroeXJKPbp7gKIMbvPH72YUzMVpUxfG7CZA3orCLHGKJLHWCBUu3EO0tDhX3e2MeJo
xXSFYkUPeZ27549rmMzcoTLvhfKjE8+wJ1RHtbUUlUJqWdn9L91Dtf9xQV6bIj8wMGabKMHz0G0k
tqzhesimYT8MBuINs9V++l1XZLs+y6on5QdVvLMgg4hw0fIMli8oU3rf+UVvlSHukIMf9jgm9rTr
07jbDJ4zZvgyoc24U8poJNbxgSF/GJkflA+FQ7YXt6zCNqbHYW1/hwOZX/ZBqr7OaMl43ee2yqpP
XV6mJVS4zF2h8jFZtonUux8GG0KxadxcJNGc99YYuuzSD72QqFsorHUYRWktfvm9PVfhLPt2+OAM
vfY1h+gsH2BB9p9T0Whvfi37H+ViWPkW+dXy5DpVbEfJmDrDSbek82JP1fID1jCXT6zmjLAYgZYj
lD5EiWamGcuwnJP0g7JMvL0VTqD5/VDlzYuMDTnc1XW/OJuGzkREiAu0toTmUx3KoVr0yA58VW11
d1qSA4ndeqT5SFM/d5OhBXuZ9O2/KvcLVkWJVnVf+rpKX2tu7tovgU1s8wSLO99QVjbTzgnyRj/i
U+uektwqtRBgd/iXv+CvU2SqH4E7KmtrDzKrQ0Cb8ZOm5s780oi2vhc958I9Si3L3+KMJvPNnBry
q8WZ3myRcWEKAIDXj3CeIXiHLbRrCmf+3N2YUjhwhQmja9yHuUywK9Z1+lxPPrelaefrzSxONthF
9snp86rbxNz2pqgnKro8TBO1Wpim9ehFjt04B9HUlQHJHu1CKBuZ23uHUB/5oZvBTiIXJ7Xxs+d0
RXyPZdRojtvFjLOliLhvBe23yoSQEzpdUn+WqNiKzZyMcj/Ofmq9Tvig2shnSgG/hFI0DalPZytM
zYALKv5ay7TJmsZ/A7wP3B+dgCa7wWJk+NQldpBHg5l7+RHftbrZzIMx26fKRwR4Bxk/+y7JvXZ3
TZJpXOVHS47NZmxV/iPhmPqSwN37VpV1JUJNb+sdTKzAecizxP9AoodXb8lPib034O+m3QDdzR45
yi0yNY/5n4YZyqoMCZl0frL5D/2zdNT0IDUYohuoxjQNJJubDCt3oCuWNZbxVqJ905+KYSGGOvQy
133xY0B/CGcViJPAo+3AZZBdBEygUJ0M8yHt5m1fZF32aAty/nbBQCDxp2ac7GAIMXNOVchPnfUc
p2ZaSJGTajVeh6MqmzDuYUcdWsLlB9ZNUU1bz8NpNoQgYjkf8lQMb6JW8sfKfPtJgqWhRYpPO536
Mei/1RhhZaeajL3mbprrFvOH2XVDO8sn767oK6e60zFsHqnG6uzNkXVf/YyFP9hAAtJ0I1Pm5o8O
SWt8KFoZ1GQWUHlvVDtD6yD8sRN3ULFLB3AD671nKPmtGxWWUMOPuJ/H4n4ccJZ9zaVTGoe6m3Gu
op+lFfuumConJEoWOQXzERGEz2lxwORqor3YCNyhq3Qs8DHKMpILoMmPm9XgcGJv8JJ0o49+bN9p
qcyTe8+La5sRNHFw9fPKjEHwyszYDLGwH7xl8uZ8kzdOlu0oV12AQrts35ALZyqUToywNEQUYC0Y
a9mka2i5me5qCgjn00DUifwwxsBpUWX4tYBY6comtBPT/aziDiVYbAvxQTKq0tl0M/T/o9WmxkJk
HiAFbsFGXu0mx2m3eW/SRihshMgRRPfcfQlc6BElqojUdqOpK/CdMppC68Mavd+Wf4HZ7V2EsL8K
EiN+LXlbf7IMo5eHMeADPcTD7E3oKPQFI+2swS+39pz+ezvCcn1A/+KN1FKiNKPZaq30fh50DQ+d
dCgnb4MKrDH3GiqyNTVhEv82Ksi10Csb7ZeGWn9EyRA4HfFssXfLAOeSpkxJ5Hse9GgKwFXGfpnw
5bXtAGFm7F79JE2nu56Ugbu0w2NgU+BMgiG40/buv0kRZI+AXZqGDpHVaNS6oP0k4QBuUfYXTlRm
zKSt09nVL8MTRCCmKm6HyMGaUd/nmVAnb86q4D9XWag31vKRYgeqwyVNL3E9WEJGKl4rjMZazisZ
bKfS8EPN1Udta7vpuMnKRNxKRrm+QlCwQikHlKfJeNUUCoSuMXAD7rJICznaA9FU+0H6MOmXaUjZ
cYdBmVE2zuoNb+VOhWopklsmytcFNKWzuRLpEPrRIbDOi6AOILZUjdG8LohC/ul4LuynVKFRSxst
Qlul3/3XohZVNbd9kAt6z9TQ5w+0LWUzmrP1AhsgOfWpk7cb3cZTdHLm/gUz9QKFcyPVjXLv+j15
LPQZF6gNlf1lCvEi+srsE2W9qDSgdFvSdMeR4j8U5VI9uG7z+t/fkrsQkDBGVNeXbjiuc22ZvfUC
GbL/Ns25E+p5IqMJ8tAcSQe/1q7Ty/+KptDDxxcf+206NjhdXWB5TQttKR/T8tWRXEfCJOhwDmmq
8RGR7oCCfm61cKC7hniw929Z9lzPZ1hsMMfgaAE1XNFPskqvQc5G/0WqFikVVFZ42kTKR8Jy0n4j
Czs79AvgYtQiR/qiVIz85f1R/8tPgAqJLQSXwtVS4+JuBmVATKMs6tdhKrRwVgU+i8qoLS9MuqCl
Rb7UYaIr760OtGDERcAZb1gqXE8ztkLaepgd6Ig3Lm9PILn6WHRe/8o1x9rTVFQDbk2GfW8nZKv3
pqg/vf/KVw8k5xrYlo9uc4Cxp54vp07vcw1Ot/lqEIfxoVPIFFVmO/d0drp7JCK3LHqvsVqAQ/gQ
DqDOCple8g68Bm9XRJjxq9PUoqOD5A4cVAHEkVBqWtIQKJ25n9Tiex9tV8J3Ny3VPGoQCm+5p1yD
IOtP4b3ZRFjX6BTO391zEDt2+Ri/2rVUWOTY9YPvdy2WBDVaHKOss51p1NpGJXr8tVyDvzNDWN/S
WRovrb/gKfH+t/jLD3KAcFdiGd+CbvPFjXK2aAP57G8fDWwSTjqtkK+yxHQwyhwEUxhl9dmmg8kE
PGYu2NInBheSImA1OGar/zOM7S2vsqsVgTeSsxrU/v5WdGDPh6iIg6ATRlrSgdHFFBJ74H8f+lJ9
s9PFObFZvM1Obx3Q7Ot3RdY47Y0huZyeuBFCmKX1vk4VRHQXnyiYzdgpZSmetS5r03t0LaJ88tra
7w+IvTCuxbAQWeD73+ESN+GhrAp0e+gf6atcmuTWSZ1Veen7TwUuGz+HgVvzvudPzb2pcwZs3akS
cmepqhM3tv1LTJL9D28rOGOYMILQX25AuhRQ1jSAfGgswT8xQSkf2mYheiE3AxVsnSXXvpb4PNhR
7/Zzevf+e19B+ytRE24Drjj8zUruOP/aMPaEQGadPDd1N32fTA09br2QFmr1ZfEVKdawD+xEeyaN
MkfXUshPrRyX0KcAv4VdXe0T/JbV+BKnTXjTK9R9/ltI2LR7uA7ls1Fl8/3qmLflFpUfYpyljtaa
9xnKIEhiPEn6ah/7S/F5FEtsHW6MyfqcP1EeHg9Ii2X6eiwhprs4E/LMsKQCLH6eR72+E/NcPdhi
8rgHQlH6ITC0++7ZU/9q1b72C4AyQXTs3Nikr6eFC64Fk5g9E3Duks8WFEj983J0niVRVU3k1jJv
EEfY+iehD/a8SW1Zy8hGq+SGZDtJc/v+IFwvCA5DFJ54KaAJgNR7/i0k9qb51OnTMx4c1XNBTvRu
8WQQmXHd7EtLaXcM0a26eh3Y84GHQfk7KRMqI5DexWZIaJA1tlUin/thkUHoxjUJcqp0tDuQnXz/
/hte7TMEcjK2FD86Jic4q5y/YQZrQHSVYTz7eimTEFcJsIqqj//NCDrYJYRl3bg1XG6snLRYx3AM
8jTaD1cu/NXUk6QOpcteluAwjUv9wU2nbH6AdjHeMY+Lz3SynS0YrscKW8rUv/FR//bK7OoUOrDV
rwNAiG40GqF3+vOC91W8A/Ma54dEYnse15lh3JW08Mob7fGricxbQ+Bn9DDxMLnyXQwz/JKqL2b9
mdCPDHuWYekPQCvSjnR/9KwTKFL1BiIYV5HdxOnP9z/yX8Z8PUvY0gFbKKwvthR36FgztbCeOdOa
IURzJ760q51vMeA0dOD0yvd1CkqFZMCLYpRuNzbYqyltofGhcYcNJ6sYrvX569NsaPVZM83nhf7P
sLGzVrPvCgPrNhHESXZjil3Ke9ZqjjsZG5fJa6+auvPH9WmN/xQqzec6x/pv03Wjg85gaGx1goow
NHvZF1h+VHE6WEgiXWiZjVNM2j+QSSwLxHocrYOs4ZklWZDhTRuMZWmFo51CXoo6u+2r49DPeuth
FeqkO3pluRM1ucMtqfWkH7Zmn26RdWNpExJMgkVSxFUVNu7Yp0DiWduOGHBMfuZsJmct+ofAHh6z
ccqHG60Bw+Jdz3YTxoKaeo2oXXt9l66S/ZgNDd0k97mcJyCnsXnOcaGy0fVgztXImHI+zUrvKLO2
2fbToPZ269bfpZ/ObzjIjHu4o/qtH3V1tqCTWZkb62wkL+2y55Xa5uikWNc8GzVg9z7TEhGcSB+o
pBGVfq3tGfAWlBH7iWDbDmal7RN2sewlN9r6luXD1SbPj8EKDz4wFwIC9y62QLhvqVimZnk2zTot
MUlJ4002T/MYeUbrbNE6qzAvYmvz/qL822ORO68JAdQ8/mXNgUjKw/SlMZ493FacO80VJL6RXwtq
3XXtqJ16aFG7vhuGG42qvyxGzjN2gfVE48a5/vM/WqCTQMgJr09/hoxW/OsKf9mkQjMJREc62N14
y0sx57oWYS/yQO63VPaXpxm4UR0sy6g/x2hGviZwhGQkuZfVAH1luoEpsORH6Ptqk8rWM7ddomhY
GHUu7gw4xidfePP4hEmO+zaahWWGnba4XjglQt8Id8jnrWrpRrxKCNpphEVN5m0wNOoOGZLmMWyK
tg42tspKxCNiXLnvxjxkIXadQXVL/vRbJ/zHYoOmzJSGnrpapMHCvwwOMPMi6ZTVDsda4Un5IYl7
kPFlzLHZR5iRxU9tYQNr0h+vqiguF/dHi0JLnTACTh8CbcHLqlZgajtJ+rF+r09Bqe0RGsGsbqBv
q2NrleO33CSHZ5vNmraL58Kqb9wCLqvh329B2UfENHsHWq6LCVLkZbOYkNARiZZF/3EIOuMxL92O
7gydpTws4nzJ7gGPx0dR97J+tsDbZGgAO6efEY/XN1QlF8cXJzWVOeKj30RYOqzrSvpjwlJ4B2lH
h/NUMLaiQP67FEukF0ZvbVyP/p8espiaz2bm1mqjZpSAYa4tlXXjEL/+vFze17sYkg/uKuwZ5z+k
d0SwTI6bn/LYnjoZ1Y3q1VvjwLyM6C0VeBbOnqBlkPV0psO6H11vs9TGcJphjg9H5YvBSeE14vhj
cI40FF2hJgNDGFFjVbr/y86SCWsumDsnrxVziedM0tSRG8NyvlEUXOw/pOiZPjodSN1cMzguL0Y1
xW1ODUlsnoC0ZP9Fb4zsjl6sMjZA0m0uI/QQsbNbBIqNT+9vfb89lM/WCc9eM22grrFe+AHnA6mP
AUaSsrePeNDZE3R+SKREeqcZGnj8CytVfcwJOU/5LXiDoZzri3LMojJWou/DrjCHieZ6HmP6OrjJ
G9puVKv9mPjOLoP7yxHuDMWxkjrMXBPDPtin8MJ1MK2y0o7wxLqvpi+bF5iauCQUVTCIkxZn+tpl
MueKcENR0MvLhqoPUzlNXWQEtfU4TD7ez6XM5+SE+ZC491M837b4QSZDZI0QRWlJMQvfql7O9a4q
CTrF25K7wlCMXbJLDKOdPiHtyD4PIzzazYBv3w/Ng29yano7RWbSN/4PPyMX+L6qxPiziulZhFQ6
PRccJma1bwJuXXvX09pj2ThYdg6VyS29QDJ9wEwNPYQX57CTQ4z4Mv/UgtKjYO5BlHdu6czBEahJ
6/aq84y7og2ajBe0x3l74wvzAc8/MCAXZym9o9/+PxcX6koBdppySU943rRqQyNEHmyd9s4eG/Hl
MBST8eX9J14vThhpPBDweNVeXs1n+p4eJ22enroms+XPYFTmN2zX/XFPdGXSkjG0GBwQXVybXgiE
7kV4J2Hj+D/Kzmu5bWRbw0+EKuRwCzCJkiWTkpxuUJa3Bzk3GuHpzwedmyGoEmumdnlfzJSbALpX
r/AHWLipxdjRLpEEi5EWnpmua2p0zLJEm/ZzVFnjxkwr3UaRy0u+TUo9JI9W5FbOoQdKZNyIdu8M
qct3BwcR6AppG6HrygigUCcLJWAlftDbWqR3g0jLWkN6Ak1r3+vq9C7WhzA5ek1feeDC0yrWi6Bt
nXE3YGwAaV1m4QN3v9C3lSuqtENfUle/W0njPVl0udH7NvUcmMOggxd9RIN6emlq1Ga2rWdiWG4Q
5Y8oumbP2Zxo5Z4jo8Jft+x2zjZjl424Qyopco2BloQ6lIDOzN+vVccV9Oe8FLXZz7/tqnoiVEG7
oFFLBcGgidB5GS56fJGbSHjevQPk/G/tOhbw0gTVO80Mv6oKX8uXjEdozcSld+tzrBLo98UhmsF9
YfTCl1kt7jlTNCPM7N4PlGdcxCId4BLg71u+OXGVRq8UUrmDGJmn/aZRZCWvHQoC9pvlDgkOEggw
ycBWdO03yi9CtH6pOdOTAUBfakctzab0lQYgIBU/d3PZj0Fs1co3DumMTJMVFtFj2MRqskGD0sXI
cYbptYMHkXnfIi32ntxwNjp2NUGupVWAtBGZnFc9ojdbZYdubJu3URsBTdyosd7f+eUuXUZCHDdY
fswv1q9ltlJOY61a92NfFxXKBogieo+a1fRbgCxNtzOo5/dWkZbZPraU4oepECuZGLtWM9coTwHk
/9u0sZ0cVWZniV9iDKz89NoGKkBK66vc4bJkMymOKJNNmjwyZGLduo1QthVTTzKQEuYZBL0i57K1
3NRs9iD/o2IDD8+zf1kF5fyz1oxu9cXNkqjbOF3a8QUtd0Knc0wT86414Ig+M+Isja8Zms/yQUC1
BdwRj3MdDFoyWVsT/AUlQFHrGjAUdy73bamGwzN6mbxWfpdzagtkIx49J0vPJZhJQAmjPbU1+gh1
E36vUkZYXFj0FbDvdTMz/WGHBjoXHSdHeQU7SmNPlGOKnnMDYyI0weSgFOZNCBaWSt3+kySZi6Zh
TaH07fOj9V4Lr7+jw1gCwi6mEcCaL89WkqsWuim9dp/XyzTVzlr3N0lqlP+ZO73M/2huWsa+0MJ5
iyz0lGyneCG3SocDsOkdLY5avw2nTv9Cep1pT+07HjtthfEaIcO/iNAVCOb9qhJLOs9RnHHVWurQ
GNzqcyx/1F3uxH+aWLbbEn5S6G29pjO9wBMpt78bzeOzR4MqgSEBgKCOST1vlCgfRBd+E46QNlh6
F/GCyzcAe8jN3cKb7m2QkB1EIq//aiim0X/hzOnqvdlKKASe7JPuSyrUORlu/IDrTMzAr3UZo9MG
sq64E4x8RgbdUrvvbdrsXzKhRl9asxeIB+ShSiMhLVDFQk55bneff/0lk7/8+CRgMCeWdAytvrVC
RJxXNOP7Kn1AqXLIoPUr5WnUcxzrVKt2bkTSNc+eSEpbG6kCaGwm+23dBBOW2hpYpbr3WlTIlgLI
jYzoEGJjjRm4MZTVj77BByEYjKHOAjSkFItAqCjarlCF7nabvJ+64b6Z0nHvYvBl+uocpfJU1mWu
37FdhyJH37cU0Y3XdP2B2BWLwjyjcPwd1gIBqpa5aZxI5R4upKvtETNUYWDOtVucK7gNXAaW/Kb1
xMsbC3/wfWC18KpQ7uPPNeWA2VA1KiJNHtw47UcAlXQMXtU+Qp4bxNBoyVuD4OuzwOwdLSKyKLiW
hPXLswC2qG/iNEkfROpVOKWqiJFvJCl0+JVs2k2eXDXUaqCbXfzWYyDUnT7fkMtZW21IBpN0KbHl
WmZCK5ADFZaTorjg3Td9mR7HcCn1CavqqWds8kXPw1neyC3eGxCXS2JYsegnoIbE2V77FDAdzutC
jRyqXc1BW2pk4HCCoNd294patc2PPBJJF2RjCxY1RpUOYE1pxe5XLZqKn3akRSFK1RJN7We4qIi7
6upU2LdGpB+ktxb66SCFGFujjbHu4arK4NSe3UYPjReSO/qTIrP5jxxE/6hM6J/4bZHAfsmWoX2W
x/XT4vq0KDCLUHuKy1qU0Q4GkSIebAE5wLf1IlYevTK3ARpMkOgOymhYb0qoKW2y6fkG5S5yChnd
6C5cnyXLBA8E+4BpGwIKy5b/VzFf9k09d0y1H6pR045plIIPkmoSK4ckzoFQ+4rBrbiFo1nWt/jk
7zbNq29tcc9R9S4oA/hql4sXhpVmmIs790M+1F/xzZQ/LBekX+kD9gdw7NRDRAiZhepi/yPC0KZ0
YS7Nn1qVbiyHikqCUJmeJ3StW27wvix+zyZYwNeUuer8DTuFHoijknjVz6aZjINlZzIK0V2Nl3Je
RKhrbT2Xtk0wzkUJtNhxmm7bDZ4yPjQaFJA/baPUSfsUD3HXtdtYkWkZ+VOdVUyaBmmXzsNoMP19
kdge3CEWV5u7rkBAzydwL6BpXMM6H2HS8jdHtaeagZxoBxH97V+DoUZjvjPrfNGf+vzoXnVpODtL
l3+hMgALXwdJJ3VqgH0NvQ57Vocgc3VcOFpdKb5HEVqcARApFKF2Wg2I6ZhUTvk7rTRT6e8+/xkf
7C9wQ8sAjREPs47VqCFDb3rpCUQPLhGz2CheR3XgxrMKorozh/3c2e4may1UoP/zwhDg2NOAPICG
rYFSCGVSjkT4XoAs6DPSeNwbWhlX/ASlBVFYFOkDlJhbtdG7ntBqT5OAM08jMpjGlZedExdksjKc
7xdMt+MEbSrtdjcheZr7Ve7Kv+pYp6Ev0Y33jqHpzl9aUZZiG3aDqYBmN9FUHpLUvU/Tyd1KMj1n
aetp4W720GWH1e8VqH6rSHN+D7MMGbCuK6buC8mr5h5C2hHTfexNqX0vJ0uK3/mE68Cj4qB8dZ4b
M/stx4auidIMiMFYIYLaw5bpAgr7m87MwlJu0KW6pXr7flFdvpVFmJeklnsMJrO+2gbLyMAxStUD
Sl2l0J+Z4bcbQ2TldG6QqPnGiSVNQJLDe6E2qH6idS7dcQP9d+4ARjOeKPdlmSr/A0CLYO3nW+WD
X0cIMmhsIje9kCjWjUQJ2iAOXTjAeT/D0kPOYojvTC2hzvDmzHX2kVZ1X4a4t8NXvR4Lkmz8QpIG
PSJohi8e7F9jg7xVYv6WU90m5n/ezPR/SXcgacES4xxdBkrh0N0dYa4+SGtIj6qbQrRoW3os0Z0p
2Ch7fJrxpTUBWJftjTzxOgdYSkobIJ6+CF6ssSDDJOZMImOPFUXn/oMVDQBOp00OQA560El2nZg3
0qzrjjeOm7R0ScLdxTdhTaDRnbTW01AvHqwRhv19n4eJffDCwd23SXmCUzL/k6Gc5qMdPL3Y7QCg
uRm86qSiG1jfCGBrVPD7K6eXR6IMy/K6ywxU1a31vBMP6SyVKQnAP6tyQ7vNHdGNsUbN/GqhavbU
I42rBMjUW/mpnxuJtQ4zRvgY/gD1Nsa5QQW++NxUgzRtVA9Cobx2uWKGJ6KQEt91iIXVh0UCOv46
A0mzb6XN9tWXJAiDFEdGeOFGkcVe7qIcL4PCaJLuISrdLP2VGkZcnoEFu0jNM5k9msCSKxTLiZco
qiJSCJ0hT4ZvWL1nu8RWcO3g6tKQGlFoiZfoONMACoipzs8Qdn75DNa+PKsM69ChyOfwV5hJJ/Ib
+PP5pqoL9zVxqG78RpsI98w9Q2evlTm8BeQ6msTMN4jqm8PRqrIELmAcjotQQepqitgI/J+KQ9iH
hYsugm5Fv2xMleTGVDLV2jLSrRDBCWPK21nvsOuxrLIvHiMrNzwmzZ75KxxSTTmKUbe7s5KP9pKb
2ZAcYAO5wFk1PTkIq02YfmaAM+569mXja4MphF+rzJ232sxY5c5GzzQ8xKOGXqCV66R2yJo6mLIL
xmq/7Yxx+7vTcB3VPubtMBVyO3NBynWDmyvfbaThkQiIjRap5M+j2NVNi87TUsaROQOnsNZjGQvh
cQs7mehBsUutf4stCeMthN95xDFJQR8tJutYABi3oudVpsHChHYGBw7tZYLE5bYScc08xAUEPc0L
4LozvPFB8FIE4rRWo/zCkCHpjkmj1c6hRaC7CiYCyps1lPbPOW8y/JrUMfOmn2qiqtiAMhzQZ9sf
kqrs7zIbW4NjZGr40/oCzeu3mIvklh/iGvHIIQdwzIDtHcrOtHAFUdDHbDYKvUwfPIU2yF5LJ2dj
TBYsDaMNH5jboM7u4mhDMysf8n1BKyUOzFQzfCfLHIwxEFS/0Ya4joL8JnI4yNWEHUTNVkEfMQxV
tHlRPLDzxYTxi2mmYI6r1nnoIkhHAQYt3NaYiBi7Lmrat9IJvZ+Qw7DjVIxq6L99vsGuwwd53DKn
Zv63yKusSoVIOOQyAEcfSCVm1W/6qdiIBoUXpM+Z3fbdLRGLdw7qRdbwLgS4yGcDh2J+sbqXc9KG
POsrzAcyt45RC27wLcL5Q83AA+KzGNDCTOBwVmbexjKY+oHXsHHRWQNRUURKI79qcDHKe1LuCFFU
TAI8hJtNGheD71bRXMQ3DsPyTS5+scugmakklElImSTfl2cBwVFmdv1gPTgj6m59VjnPbi6m1tfh
Wj5DX4f4VoAvfipl7NyYh16XUwzxFggXwB5ovdxXq8UxEsIxxTMe2DRumd0pnVZ/E6Za4aozuBFW
JcIxYkb9ZQ3/RN9aSZdaoT9OLbY2Dsw6mJzUpDAbmb2pfowfyFss3Kn6UudD1p4W2Z9pD6kxR14D
Ryw9aJFHPg2NHGk4ox1uxIGreP2cIbeTJdOzqiqm+yfT2uyvmZUJbk96IrNAK4wpDnRm6i8JfK3R
n9CXc7ah6UBBxG5IePelOlY6Fl+y82ARATpPAPSYemOlG2KNom0mVS2jn3pftQ9DGoNS8HOwiUYf
RFg+nEZDg+/7+fa/6pcRHYgMGqIaDrMH9OUuXy9TQFqzjVoex1ZWFqAiwSnQZkfdg4ruz3BVsdey
Fn8lSq/7yeqLHQy/6qDWuFYRtMV+MlvtaGqxe07LAeV1G0MxHz+5W0XI+iqgRcU/SwFCvkZCu4rI
MTLRKQzy9gh13jq4eZ78r6LZfZggLW1rXa2e8uw/ynIRAhf4isWEEbVV1l+tSQuhGsJOGY55g2xB
MtYyCFW9DKD4DweNxMRPDEfe2PJLyPn3cWPiAJAOUCb5Gd1iZ9WfqtMaArbb9IfSnIsXy0FK0I8Z
Hgi/U+no39gB6wD4vhqxCEd4usLA4y83gCM8hYme2h9qDBrpg5WJ6vfIVtWbSRtjNqiHcNV/zPyX
NZcOCfgGdh2+IZdrRrocmgb3mAMAfOs7wkztvKndKCsfTdBp2F4pbf5SCLKtGwt/9Gq5DSnVQJws
sLDLhZFf8PC81/pDJbp24wxWNe/gfCedD6LCudWtuHq1NGMZrS5ODcuseK0D0doAkUrq3rvCHOPN
mNnp1iMN2OEB/tbWpPqfn+X3tsPFxmE9GBcsCBhqMUW9fLq+8AZIo7N9aFHOzvFdaqaoB7q8IO6/
QiYzh8DpZ3t+spOpPraZUtsPOeYl9demaKm5m1mLfuGaoifocykK0mrCADySQgNUNrqdWj9dLVd/
N0S0catPqD1t7KFKX8oUotqWC8/zDolb6idUxFC7zEo0Ax7K1rOHg5fkRfzqTTMaWrtShNC1t2w4
M/yTRIWl/Y4ZCxM80NoW8xA0ai/yPy0tKPjuTWTBQS5Sq4kRrqxo5ZVlEoqg6Yv+j46mXHKvIuCW
77CAcaLvGSVvf9eBydo0eKZFd1jRySYwzMkinhNl9YeBXHhbumC3grYxQEnqgyOrBvCDoVEElTEE
8nKKSrDKjpTti5N6WfX384/1wd6gPejRPvLIMdW1m6yimZRDyAHcTVWkzS96nGrgyAr17zC2c/+Y
T5l+46Bf7X3G2otuBD0c8hlrLYLvJZJcz8qTu6zV8kcQpFq7A6uo/lISkVTbzx9vnTJgsPL/YwwD
sW7ShtUJL6pK0EOYQPtg02nQV6B1iET+uHFDzE2BYtbbskPdyveU4hat5YMHBWy0SHqiPUKdvUpX
rGRwwwIONId8DEFh6Oox0mrjiznr8s/nj7n8VasTt3AzXWDX5CfIRl6euBxzOeq11j5wjwx+o1cp
liQ4m6U3vt0H67igmhndgeUEY7t6JM3rUHeuEvcQIZhgfpeqHKxj0ZpqfytCXt2yqJmgtgFND9MC
QskqQiaJjsEFtj0HIOThE7PY4axGLkoaRVnPmNfmzM68QeY3ZjKr/fKO4GRr0g1C55hifrWsRtne
t3I0TnXqRds8w9nTNhqMTFvDqA8Q5/PSp5hx/lHK2Dx8/hHXGfn74nRFF+gozCQMWS+/ookaYNZ1
oX7SPPS04IJ7WdgEnTvL9m5C/tV47mQ67EenNrDgUqzyiwcvN8dk2FLvo3h2p21kicGij46F4pe0
k8NTlpWuvvn8h65ixvvv9BgjUZACEaRvdfk7tQgzH0zftVM7Oeo3vQzTNMi6sQ8I1nm5ad02ef58
xevPQoebUdBySS86VasVacWpIB9a/YRV2Rw99eXUvca6kk+b0ZGagDKmaj9REI6jO8PpzG+fr76q
wXleyKLMB/lzabKvO2aTkEbNOEA/9YsAejdq1h8ntGSglGjOKVh5bmCsersuZ2jfKfZ8Y19cv256
uvSXKaMXEat36+x/TZF4ShPI+Gycoho7GlnVWGNahf7qoQWsBbVrivlG1FxFrvcH5g+ki6jdUb9Z
bURkIXsP03nzFGLTMwaZY8pXpUrpP5hJo3/9/O2uTvr/L8YUFt4VL5m67nI3YeGn6l1dWicx0SZ+
HB2h/INCBALHtqGOX/CXi8nBxH+naSCN7Wr8z4EE566fkVeaKgV77cTIIntTFFARAf0c52iiUvkf
a4b3ZwTZuwg0ad4iQnX5jDoCFIMABndibER2m46KcrJlqD6hqwlcL4bgtam6frwxf7zm17FnF+L+
gvS3Sa1X158eJ3arV6F5qqPZwyvBRLq/7XunDqzEGDdlWXT/65CWgXeu4Eo7W9EWypf+8/Mv/PHP
wKVrEf0inmurT6xUyB+NimOepKFoyJ8Z2c5G6BmJsahU7jUR20c7neo/U5y4j6CWQrimyS0Owrrl
s3wEsBjcjhrH1Ga0fPkR8EgXVUPCwEfo+uZOm9D42SOcEQHDiRJENCUIra9zNtolVJcMeRZvGOYl
oMT5AWpyM924bD442OjDcV8zJEZLdM3EN1uzzLM2M09NkYEMa5N4h+62vk0dL3sQYd3eiNvXxxoV
OLIg9MtZlXHM5QuIU0g8uO+GX+cGugFGO0X9Xc0BuZf0KNobMeQ6aJKJcL5M1OfJS9Y3qRdmsVLr
dXbSxrrsn0SbzsZ+7Aa5MWwlxgTTTaSzKeOm+WljHfTDUyXaVjdKkevYwmyIaoTgTZvviocu6DIq
lTVVp6rvijd+Tx+kw2C0QVYV7rwPw0i/z0LMfT7f8FcfljjNbl/UM2kZQTy/fNEal5KMBoQdAFKM
5Y6xrA+dGmlQUXe7mrn3jce8Xg/9CAC0C74cfOu6wVqh4z+BEQ1PVTbG4Z0w+vLFrEGbIYwUdWKb
meP83wZXoNlZkhe69ECIoOvEukT5HzUm1zt1lqj7u8qzkn2TO7gG11Y5Dnt1ts3sxmtdN5LfF12I
09Sy7Kwrfk1sMzfJqyI655oeYfCDnVn7A00md34Zu9FMN21HinrUGy//QgMBNvHkYTe7yHQX410j
mrbZysGOlRsH62qvo16EDQRFFKBZoCar9MSLJ6uGUuadCkf0r1mLYRbyTi4KQ5T05pNsMqpVBpz5
qZRFSfHtJDdYZh/sAFjsILdUOMRMKFa/QGpFUxnTFJ0lDlxHPUr0n2GFtqYr2igLMi2Pbk1Nl7/x
XyXH8i0YJLLBsWQhTV/jlMcQPwCkPrwTcuqzcl8ZeXGX167LaR4x/M7cuTY3cYI3c0CbgFnT50fs
KpaZkFMQdaDWgdLG5PbyiOWaBFePttY5BvST7obMyfddnUXx3mKGdON8XT8rDrjLcy44Hoth++Vi
0hBJGQ5Ndk4VRdzVYLBfZqsxfsHT++GhErdDWBPAOrJD6PJ8/pzXd+fyTdEOJQ8DQmSu1zYqFHgd
dELPKTI431D9NfdYfql3YlDan3ZsVajXgVwQoQJEZyiTf0Z0qm4c9g8O3iIHTLcMWvgioblKCEsb
Nx902J2T0eEv2jIbFuI5GSPFemIggDoAmulkLwks+sUydlTCg6mU2ehrzZCWeDTF+kM76PN8Y9u/
19CXuxBND/AF8CHeu/OrbVCKSi+lm3lkcVztW2y3rWaD/p4j/bxVJwzO8R8O8Y+O1P7etbukCTDQ
6bYx6LLo4GLVgrpXOoRpgFZHit5cNRbfsTZzjSOUHsWkOz4hipsyEtj1jjf+QyNafhXY7MxnHALr
IWA21dTbGPbC240vv/RX18+GTIynEV91rrHVS0/TbNYcITlhtqu0mO0ZTmAjz0snyRGw5JMI9X/N
RLgBjZn7fNIhcDht9uCo8pYhxdU9atpL+xDkoG0i2LDuefdcO44NV/oElstiUpwb0bfI1lpn26lD
JP3CdcFtRXabPn/+Ej5YmEuNDhVUOGqRdcPBRhq/CglBJ89qNWxaYHH8YBSQyT0q4bitZbN8iaNY
mW8cu+vwQkamMmti7IuL/bpJRSDAQTcfo7MQllYgia81AYjpRsOZdUxvNNqvM9PFdAPpVtocFHnq
usJza1BKEjnxc5/n0V/gOV22FzI1xNOgDJ61nVAHWnxgbBCNBXDU6hktNaXeGFrWGJtObZQb5+qj
qEO5slxn72iGdeGgRJEwG2nH52Qondea2/yxr1R4WZqByimq543P9HC8KwozhC+jyBHoXSz2n3/9
d2Gx1RF4F8VYiLU0yNaYYPC5yDWJyDsNSl/Wd2aizK6PK4OOLxC8xXlbJJVETC/JWvQTpWP9iKwO
vcPazNP+MFZKGb6GxiRCXzFznIlBW8fAqRvnScc56yskqbjwc9pYTRBOY/k8YalgBTizW+IRUa4p
8XuziL7MUZz/dXoSD5rdpfHQeki77qLMSJNnV036OAC+4aLUaKGexQQhQ1Ua9ePQPmpam2+tHiTk
Lq6VZArCBsjF3qqEsu9zF9F0K0R0H7quGnobdG+q5E+qxQ2t8x6jnSydjDToJPsef5Guw4vS0rrY
X0CVQHe8IVV98tvyKzhxOT0IWHPDpq+UuDmq2qwavw0rN6djJ0x92o4Yc+GdEbsVIMGkmZ8w/jR+
1V6pQd3J0uT184/3XtWtPx7y19wcKLhBOFhlwbKvcktv7PAkzHL631QOzbyPXcW2wab1iRlUGDdA
HpngC/pF5xb9m85VFmGV7hX5LutEK/1WNuLRRJ818qVb9X+QoWySIAurrr6RULzPXFY/d8EBaNT8
1Av85MtLPilHKB2Rp5ziuSzkBtImZKMqCieVta04vpe6zJunSHSqu1dAV7U48wxUMl0RStOvEUal
qGoHQza+MvaquWVr94yWujTy58HQ3uZQZR8YuVr/1oY0e3YKNTW3iHyq40YTCI9t4SIXT1aNp/tW
Ae3Cwl0Bpw3NUL1hl8vM5P9QZrnLG96XX8dyarYCBMOt879kNOuXAQGYGhG05XL3X74MlYYMBkde
eGKUbai/uehwG/HhN8YRI6qpNn+UDMewCx6mUn2EB+wdvURVqiN8KHWwglDilVrR9blVw14nusA2
MMkCqEdophK4/GG2cMzKnozynDFBb5+MNp5/prBWkkcgx9YBWk934x6+XpFuLG03EnsGsJATLleM
R0PUVeYVZ1hVuoqPD3PXqXBk60fdxIipugWu/WhBhIAId0wn6UUv//5f/T5AU0wTwq4+F/bgHrgB
8WSZesbMNZgnba92Yd0dPj+r19csrXTwtNzjH3We80gpvFnr6zNS4p3lm1ijd7kxa0FflGlg9AV6
iy3DrRvLXtdN5DfL2ImuHxLm67SigPDhWolTngevCZ3HBAXmKki9sfkfzkRwkhnBzx7qycvkd8Yh
2QYWpvdtf+Oy/+CFc+Kp3hjBII/nrfaUdGSit2QwZ5TAcKfpwLwRD+Oftgnpumqq+kY6/cF6cF4Z
1SDtyextXbuIMRoUxJzac4VP0L6owl9eCcILclK3x6wwPn/+cT+4zHk0RrFsG8QGr1wzS3SHhmky
mnOIJYG2S6cYSo2LIHlIkmxMu5Z8I96S42j6vaSfzKUkqzw5w5MS2Y1S+aNnh99DeHzHO71LaPxr
c6sooWAWIdtzFIbDPtLn+sHINGOGz1k9YZ0LKPjzp3+fbl+GsoXpRw7JKUZcay3KwcTKRMmgB4yZ
mDhkhrFqvdEgG73DXDv00tO2b12MGSKWVjETAm0In/RJRSmw9Ml3BxHoaeMila2WioGsu+ZATEe0
0kcIPKPEbgwTd92oVMtA7WfgET1hJIbx1Rs/DVllche3KrzCwUV2GhRm1VlfvdG55Xf+wRlekBMM
3IERc5yWlPZfb9YzU8UYbZGfm7bPX9Q4t3ewmWEFpMZwrOs5u+Peu/v85X5QGDIOWSgmpIo2ZLfV
pVnArS7bcHbOJsqeZz4naAZ9NH41Q6vvbaVLvzNRFrvY63nTUWTXx0bTFD0IQTIVmBdq038+W0yJ
dBx6uLMW+czlLf3rLUyeSJwOFchzlGgZDswT5sQF7lsjEFNXf6gztOxuZA7XW3ppJ0O1YYABtHpN
tEHIYchSmTnnHPaKgsY6Eq68hOk1SdHtgNzZjjdSq+vqhBUN7BGXht8ikXv5kAOuKQDfWDEL5/ln
nAgzyOc5sf22KeX2808Mr4K/7eIAod2MhNFy/xG2eM7L1UIra0jyYo8o7cz979gUaH3AxQdb/EYb
phu7XQS7VaJaKRIdw74hQ5Y6ivvIfOVk594PFOWUTvU5Uc10j/KogpFC2KX5warsXP3LeetsZG9S
6W6qDDDdb6GHWH9a4QwyLcXWtz3Ado+Oo4oTIYBRQb6Fovp4p46oL7xEwojMx0WJOfNrCwobL0JL
e+M3DSooEcdRryfyfEn7Lt8AsFKmIwYd+hc9KjqrDxBtUhHgN61ep6KcPP1VoUbjIqjj8YUaV874
IJpYcFqFEe4wxsEOGnpnn/lKGjrfHWnIxyWhzw4t2JSdNYyx2DQpnd/NwHnMEf8BGelHijrGUzBg
W6i+Qv4Uqp+RcoZBPbTzyVUaz9nmliffYhN/y41rVepTIQb1WRstbbJ9qzRleJemVR0+2HHkgplN
NOtUuGFXIgiYa9+tMusmEOFa+DWtRsiMBXz5dlMZQv9LPmoZ30qOYXVfRRZ2rVDqmrcZ05DfbU/7
bN+rWnfPeVYQlEFDYvazrJqSl7Zi4Gpgrf4DY8jmlJhRMwXMkcJzkdGQQl81y4JC0qbbVE3e3aOq
WqVB0ozO2UbD/1sYDfIlc7Lwj8w8LffpvpfFndSj6EcNOu8vrUkt3CJj3UTP8OpnIygy6gA/R8zB
CDDtEfljachweEzVoXpDAocqatJS2r+N4cUYAOTYjyDsoWPENdEvrDeJ16kCrfmye5shjLj3sRan
DZZ1Lj5EWIh58Y4iMTK/uHMovBM4BDwBFLWw7119Gl5pd1bpDl52eU+a5npBa+PZwa0QI8syJVNz
sudSiC00pUj4aWrX+NqTmztnB9cxx1dRufllOU71u6/1IXvkoeLNPEm3386g6I+AnAvdNwe1H54n
F8rcZp5xrd+2Ydb8rUMkMUn31GEOqtDp89ee6aGOY0KFCr4pO815wao7fBtMyttnyLmjvHfVTGkC
p+7DeB8XGNfSkJlkuwmbapqDGsqnKWAXWIJtzrTtdysYh4Al19Rim+ITuRyvCEfgJBHauOkZt+Ou
N8YatZhXI4SdLADFIFUbBMdtXWo/ZIntwU+tbkz9KUK4un82eP0/6OBU8s2MHQw1fYwI9OoujvLh
QZVaW/2KBmC6J0axM1pVQ4tzIkbjnfOn76J0+KeLE9N+7JDBnHcFUgeTX9uuOFZq4o3+wt4w+EQI
llpZ5z3VZtha91nUqiMEFgnjbmrx3g6GaaBq2oTYhjyieGgVR/7DfCtw2hjtAIFF2pM5udKi+0yu
cHBDKs5vhZXFOAeqtbjL52Yg1xRimv0c9KPqW1ExO5tpNhvnjJReVPF9s87dKIXayUC0zfDUzvOs
3VH+KHtbppa3h4IKJk1ENiYuST8lcld6AotEvcknNIgRt4ju7BkU2os0a6995HnD6jVN05FqMm+R
x9Ma3f4KPSLStmYhir9CwUXmxlV5lTBwawPjWEANjN0Zgl/GdYN2SY0d9QSwRrdOIfqjGVSREEE4
CbPhaM5wtPZhHma3AA1X1xeDKvC+yIaRbgP4Xf79v+5oQGiRKynwznZeKv/LquhF0LJINjpOYN2N
9O/qcrbQOKdMZPq31G9r20TVxIYJnoqLVoWsdlU9F28xpU3jh5NlnXXRTjcS3Otsm4GExcidJ4M9
D4ji8ulmOkvoh+m4yiD0vEUfVH1Mxqr8HxQR7VFru/Go2p2x12ZLTgFyVGHjj9L88fmtva6sGHID
WaF3SVSnNX4Fp2bKWUAdKp71yah036iZgml9lbwpVZ7uWjWllJqxrxvxSxkQcWyL/j+PpCAzYClE
7xqSmXdFqysqwJ+YieXPEHObcKem+vhXyXumFFnLxXvEilS/UU9eN1It5AVJSHliClrqnct3jxUd
QltEiXNnJJWfWzi+pE4TfWm6htwAE8H6ccBa3N1MXd691RXEYNrdE6gyk2bvf80LOV+L4jq1Dsko
bLvLH4NuGh1DvRzP7oBi5pRqIkDgQKDkYAnn5AnlFt38g3PFDJD6DqwQqII1zhfEtDPnvTGdrTqH
Ct3E1qEwsuHbJKrwFkd/HTyWDcaAn3bIIiYJSf/y4ezUVcLIjarn3mr1aOMZwkNCssGT03NS8RD3
bfuVAWTx9/N97fLX/jsXZVlTgyfAUJ8sH8rm5bLxUCMO1+r1swtfLHwKy5L9xEHsvs9GHO3rSFbR
piipt74YeAl9/3z19QteVl/8KDjYwN+Y+V6uTnYXyhoFxmeaQAjFF2XlnFAhk3d2J3Gq+XyxdeTC
to8WF9BRMnJU4o1Vku/MWWrY8J/+j7LzWI4b2YLoFyEC3myB9k2KlEjZDUKGgi0ABRTs178Dvc2w
W8EOzcSsRjPVcGXuzTz5ZI5Kn8hyCtIQ3SJBo/TRzB920qTpjSGv2mm08jmWkxmIExZW/mUNFJXl
WCOBls9Cs+A+hyufyyIGqfJytmVSJAfUkaPxqdYn9urs55dgg2DG+lEnJq3P1k+MOQKb5QHQSfGb
hcmU+/kOra1551ixywJrJVoXpQJaHCfsIdiBwYLGD7qrTJ5YkPQ5HGKI0GEJis59evuWXr+0XB7c
G45Oq/L40tHQ53E2cppRzyqZxIdVrXjXckJ4LtQ0R9rUuecpK9Lfbw96JetkQHpIq22deg90ivWd
/s9yJ/rEbxa/qp+JH4eTJFpAV1HvZck5cXrPOaaEeW/IqBR4tOfW8U6+0ZD91GmttQe7PTT4gPu5
2XOgnQ7BzD7nYM6amj68/TvX5f71p7UCUpmq2N9CSbws12cOkphCdubT3FYNuGSqJWpvYRO7MS1e
f0SME3BbOYVTbLzk4RqqTqg4W+bTILt83lWL98tBc5ZFxqDT5vj3i2I65Ho4xPL5Xn6xomjsDsja
k1ZpRFcVSZUePUKz5hsrz98u6r/jXJyREbHn5aiTsMFpQPqYVVAihIBS5nhD3wcp2duX9bfhAFzr
FqJCvDmX7Tmym7xm8hfrKaP/zaatyc6Ok5U/9bSoblVHr98LSt9oy9eZlyEvBQhZXikvzUzOGnEx
fh21JnbDgbrmx3+9JOr6qw1n/T5xI1wsKFLqkF7pIj8nkzQIhe3VwsJJty3K8tb88fZgV8vISmRZ
sT+0dnU2KRdzqwuh1PCJYXy26qJvN6mogh8c/cCS+70936ETy56dLG9+L9ixxhsfwNUstA6OBBE7
MX1fVuzX8wFyAWspqEg8c24iODDAUm3h8PODMI+TMt6rpqiORuwux3+/aBgD7IGRw62e19fj4ojB
k4jN9DlVbUwzh+CfbeX1yfNCjvJzDc6X6kSvu1loO9L95+UMCQOFFDRjUO9Q3V6M7hF1p1mNxE+V
Uy61xgL32lRp3+1ONsc+7W5V5a4+kXU8Nte8tMh7AR69vlrUnXEqEBY+w1f2tVM6GqLZTX1cop+B
jBFs3r65V18JbLFVfLUirIjXuOR9mS5ETjZfBIG2iRLUToT9K1iaW0lcV4hp2vGr3m7dWuKStC43
lbadlqy0Yn72Mwok30gGt8DuSj8h7K4d+nu3pJZ2MHs3iLcWrSuqrKMrpdxXTjCfSi9zyrB0x245
xJmjoLI6DSQUgne7MeXcO7fLSbqybJ99P20Ota63BhljWi+iYliIWgVyw7k+VBVnerXHog9MgIw6
l9z7Nv+eZh2Yhrfv7NWDBKrKiuGxp19lEpfdkpa9nKeADzwvruahx5i8Lwbxk3vp9rdoHNdD4eyn
oEp2ER5/WN6v35lxMROseGn7DF5bPadpEZjRmHUfCPhz+t3bl3W91/pDqceWRPwJp6M/QIn/bAtQ
3GYcHs32uV/NaPt46sqDN9qBFYE6Ue3vQFd5typcFmefWn3zhOZ/oXK+TJQ7jLgTwB6qZUmrjd55
2vtZF9KMPNlNyAaGxCZ70E6Wn3ni04sgTdL87bBfO9A9mJudpuADwY1OO/kgcdiIG4qWq/l1zbyA
hrNaJtgoXyJV+MTbInNF/2x43QDaj8QUoPZN/ziZbf15Nr1maxONvc+pO994Xa62zevTw0fMl0iN
/GqPbgRCJjGZjM9NSjUPqmBD65y8WbuP2kyX3V6kyXIrheFqSl+/RtqHWIf4QJFKvX5xeumzSOJZ
fjak0U97jZ4mqpQmJ3KB7dr4riJhZld2xT8vJYxLAxGyArsB7DgXL2zbOkmWWe3wbFoEi4c8Vf2U
WsvRx6HzdeCETDaya96qqVx9JuvuEP8XDVvdYwd3sdkZ0qnNFXSj56qnqkmuF0KOMBi0Uuzi0Sub
7dtfytWpnq6lh3wEUh6LB9P6xVWiNkLXVs3pxxm1+jmTNKONdMzvqPXdZ229d+3MeFhxp+8o1TmH
nkt+J9ux+7c3i6UL0hWrF50uBM/UzF4/ZFgpqeM0NME9wbZi580cU3eBCQeh7MiZjVyIt/W/7Sv/
jGnTVyKoiW0KYoDXY0ImFICPY40gLD9XmGHQtqLMatN3s+i/vX2fLx4rYyEAILLERUr+5+z5eixP
OrIk6jaAwqx3P8dJxNseIjoZOd6sP/7rWIRZciNXMwIjXh5uRVJqfuKN6cmPHdi/w+QAFQe03G5U
46Poenu0izmBK8MGytYHrzXfCVLF11e2khRdUOnxsSkD+1AGc/eo57PcEDnkb0xTdDdSJ/4yHosW
smQqD3/Ofq/HqzQm49xO3SMcuiH08a8fBr0GWqNkG+xzsr9v7Qv+PiLdfc5ViFWciys0TKzdS784
x0o6nzJfGo8s3N0J5+kYtc447N++oeur/p+z4npDqW2iSAYwsHo7LoYrVNIDNyPJo0AVsoFbZIea
o9dbqy+MMNa1+ZAJtaChCsp9HFhi9/bwlzPCn/GZ3Lm9+GaosF1sJoULuE1TpX8kjjf9mvqyPCfV
pH+lpCC++oOm6CwGZhFZTuXfCVuf9zEC05NYbP3GT7lY6f7/S+jCUo9yV6DmxQHTsWguT9SyjxW4
5o3TL/NPqBreroWN+EDJr0ClBWH4UIB5fXn7Llx/rxhxIaez8ARIoS7BagvtiY7tnHvUMIaf0P4R
NJ6K7Mmr5S1/8fo8L583qypPXV8fu38xDQncPByPGKqp7GY39lm9Yckj/ZZAj707o/d/+9Iu1tM/
dxWfHPcV7SCHhfXS/7M3gsHWOsVs8Dobs21Rysy7s09yaWR0ertpZ7rDEXe1vTHs9WXS/SWcj/rD
qi+79O0gyQF8Ek/20cvS9AtNKxG6Sz/tJqvTI9iZxo1Dw/VlgmVgZ4uRgr0tlebXlxkstLy0ZLSO
Q2kTcT1m5iawU/UhjqvYCSWnwUetN2kzvX13r18chuVIT2+AK0U7/3rYpIr1dda1mQ6HbG8k0jn6
HftBwg/d928P9bcrRO3jU1hi9XIvPw8OuHE3KGEfZ9nqvzs6l5/jnMIQeffuMoWU6JZ7Qkjr6V/v
LEURjtmQKdmMrZlHry8R4KKMCQQIji56qntpwg6KKi1w7pSYjTsNKWzU+m52Y7W+en/WUTmarZI2
TG+XV+uhHupEP/jYoWzvMfEUpCQTm9R324YkFYrC9m+MePUoYUHovKyMy/zDxP/6OifSiWN/Mp1j
7s0m0SmVSA/ZrMdhWjb6rc0I+x3+d6/nAVCJ/3mcFzs/ejomMTAdFE3XGj8IB2PIsWldYDAYkMYg
nNqgCEIk4a3zDnlvo/8AXtXhvLI8ddSrYYqBv2cOcILBHAF9oLZw28hcqJ3C0OcAHXZVLuZt7YKg
2FromR6TfNU0W/qsP7N4T11kwiLWcEAnIz3XxKn7R90SsdguQyzkZ7Nzx/luFFrrPw41hNutlwaN
c7BnWbWb2Y5j8wvC/myIbJ/38rSYtVfurKHX683QNsvwCfmfaT2xuBmkrwhCIUIdFZEIq6KMP9aI
wkgIrYj/2daGkXyqakNLNqbI+neNVVWczLjYd2QciPQsx1F+0PJpogucuaW3zQZbPpVsvr57pvCe
lB0v5ONZgXYY28T6bZKI8kN3hk6LcPNVNaJ1LcvDpgRCGSry3I/8TBs1VdMXcgtRNutPSd+lj+Mi
TPed7wrIDC02+Acv05MP2FiKrxWbRXAp3L7QIzDglMeOSiOLnMc6glToi4+GUSHAHovR/gI5tKVs
aRiL3CZzrKy931d02MWk/WylXZrbUZOOsVksMAMh/11/hgvuw+4UbRCidSubc+bNQVyGaWEN994Q
IJzIQQa6935MTzyiUKqRDOWmpnuf5iO3dQH6/9TLNon3YijS+5ZA5jbU/Wb8WSQO8bPIXnooKYn2
M/cMIlzQf5VfkzKHvISKoJX6e61sYCw7pSjLR46FtvajsORy6kTiBz/GoBD5bkpNKTbDoCEwHWUz
BSet6fQ7qoMoFbp5lojR1DQBxnGwejxUHhkzoTCb0t4Zbs3q2upGvXdShGcP2PBRAw5yQImO7ikp
9iP44inK/CTTfzbGkDf3ugfZfyvp7Li/uyBL0sghGqt/qIWylm1iCec3FFRgd8wZ7Z3XAaWlz6I6
w3mInQmtnO8udbHzQINtILTE/Se9bKfZiGxl2XfKo4Xch9TW5UheyzxpL0IGy3ubzKXlOz2Feq62
Iu7FD0gRufpqzrH2vRkVX4/ER4N0uYnnuiSBRy1wbEjdpYqc1G1fK7KZUj15kqnlVZtCm4fy7M1V
TaR84epzwYydFXqkUKx0IdXmQnvia0TOWZr1cBoxt0BuT7vW+1koU/Oo7g9euyMsSs1ByOKdfi5y
jdJ4gVBvbWcp56dOyLc8lGoENkbwF5o9DGxPyh0W6zBBQX1EoGl4J7fTGhnV2Vy+tDKTNh2TRmpb
ElnlwG/rSvUZzuGoTuQni4NXqBRC2OzU/jmp61EeqsXAAc9iODZhA/V6Ppe9tLtfVMSy7teg2U3z
mBYNzZiICIShOfjKqZ3IFn17rIh2oII2D+McwnEGiK8Fow4tTWlOc0dlwC4finEq8VRb1vwLkG0w
bcqMKRsy5ZxpyPghRm+5s2b3SFvY9jeg84zPbTtWj5mjuf4uaf2pDmezdjIi44qcD6Nb+qfKJZAV
KmYdtGHadH1y3625TACBFDxFA/m7SVOdUgdiGN27pyGLZNkd6iw45qAGPlZwqKE9egl/ILDGLuw9
N0GLVvOq7EB5l6fWJoAPg4NrnoW2piGISpWIg2g/Fdsy7qd8MyupfwrEorWbkaQl2GPZ1FNG9DJx
9K2WFElFjBpVlmWByUxgpGnvJYkB9p2UifutEpP/ACKGDmln9z3am9Ie8q03cB9+tGM+JXQw+mSI
pqGeQMDCq4Tl7k6xFbbUs5Jd47R9QuRkm0FDRNhELh7H/xeNNvjvsUyCHxPyxGe3taQTrefbGpVT
MP0a+pzZxwJ+ec5Vkn5Y3BqW/BCMTBxlmgafNG2wyqOZ6rncw3VajjmvKd22uI4/T0kp0UH7ffZt
Kjz93pOYUDba0vT3qVn4SZQucz9s/V6bjkHQ1V9KDQFyOM5m46Gt1hT+uMD63Wpm50W120m5jUVD
EaqfvOwXoSMVtdTaq4M1arNkEoJOr6XgCOxltyDSCvbEIsM3Ue2gGRF2Eh7S0qniIU2J0gRKY87v
TUJWUrRiTl8+BGkxfUIHWb7PszhbdlrgyvrBzqVmv7dsjbZhyIY57o4ThPXfal5jsFqrkMX7clqc
86xGEmg1ba6+NbGavuqpdIod9urA3MGpbe/StZ1HMq+y33Vz4Rrh2Lu44Ya1BLWXxuLeeRXC3tBD
6vJcUgV+gc5nyOO0eCMgLdnxVGxY+By8Db+MepgPIrIInCp3sk44JceqqRBwxcC8D9bAzQ0LCNH3
gLVsmwXHFveDM7ofx7jRsZhKJzjRHE+cjdvZuTi2sRy7o8XJT22JWez1bVsHGklNeY88scw7eWdl
Q4nx383SbpPVxChGTkefMnQz5Yz3DokrDyOnXrnJ9arTKaqKVTRnudldGSTBtPPryrXubPyIv/I2
RsmYAvYmW2AUKg/BVXQffGF7qGD9rMy3HPz7l94XzVdlwf/aUrtVB060Og0f0PxuGKdO8V5kcdMj
MtfLITS0osffEPCw9lge+g8o4ciaYvtnPMx147HHIqf4a1CY3vJQlbaPCjUniC80OLNU4dSxhWHF
qWoQsKT4aKFdGMpjGgqMn56dVSMQ/lHdK81vv2uJPhZ3lj52L4agnhQuNckAT7oo8SoNbeV/tpxO
dpExiuEl14ypOPYkI1YH02ji5MyfsIKo0brUCzsz7R98+ub52U+78Zc3JHglU1c66pNRq6LZJl2r
U3wthWUc8K+u4U3LDPcysw1l7rPFVx+ctM8zLpAz4aazYt8n9zBuY+onZvNu7ht042lbGHmo2ANb
LxAlVLb3FzMuNrJxh21Qd0h92DUOLwPridrV/gRqfEwmVJ5OMboANxMv+RLYHQpAGhxmvuF9HoLI
SVzbD00sgOlxqsWc7zXdn72w7XWZnXtjrmxKqFZcHcpiTLfI1p14X3qd9SlL5VJvFSFCJK31M/uy
IFjmJxDQk9xnE9vILSGrLkUn9mkg5bTJ8Q4iCIoPWqaN1i5BDelHzeL5j3lioJuokMbfN4FVJ6fO
kEiordmwi0NfJP5LGlR45YDrD+5OTFVeRyJNY8n66pvtpmh6nnpQp5U64Z3Cvebg7kg/S2RCLX7J
HtdQhcBx485s8FDoo+04lCAj2LE3riHuY9jQ8V42MbmBWR1n+bEAjcGHOOIBCak6gnGu5gzRmElY
W/3BtR1jPKW89IiYKxk/e0uqtaGpJUYPjDqofxGBVGAgcdgKOh6rzWk0wUL3Y8kHUBQxrLwSxwfx
mhRbsdfqfbntggR/RYdyeEHsvLClKyXE9dAmMJpQUa/npd+42TTo60udC2r7SbKtbD/V8aLXnvGI
h6no8KQJ7Kl6oEBjzU5anItpmfzNtHTFg1ubdXsWwlSbDqSWINqmVny/XbNM6tlRfdBtaHzxC7zF
ER8rQQzns94Y8RhhOlN8ACb2xN3YajWhylaXGkdO9r1RhFPdqOnBxNlTHE1nFkHY1dAPmMDTZpeo
oR2TEJ09ApAV/Mgu2zMByoOYibvPtd9OLVUOf0g2xlDm9Y7IDi/YdrLX3heU161vfsr/OWwwKsUR
5k1X2zTg87RH1dgGWwNmrmbjtw3Dyt4U9T0w3I5tiii1D7Jexme/DUpEArJXBRhZoIxaq5i/fTan
AJ40VdV3dJfM4mjbA2p4I6h5crUxzv07GI9eECEDaMZ7uxNsZygy5tojO2u2Xk4iK++JyBntK3Zq
K/62jLJ9pyDIq73WgU67YU38W0WB7hI1KArInH4vihdOQR2mV4l9RDt8WgbEWCZi2SjuNXuni/n3
apbdv13E+FMQuTz2wugPKJCDQ8V78fqUPYJCkSTvWUd6FF5+Z+HHtDaCDTxw6nwaszV5l7RdI22l
eYpTpqGwGQfzUDhaa+4It4LL67In+YgqJEm3CVO4F1LLzX7RZ+ApuEaS3uktorkN6A732Q56u7oD
jW/8pLhW7cw5ndN7zyl4eIrep7bphx5IVadx2PzQeHlmns1pFBOQBSjp29kuB25GV+RRqdfVgz8O
TIqhRmDc9K1osDqE9eLbv2m3xPbREKn/ETx4PN/VcnI+uwpcR1ixhPzGjcYhMHBjLdspe9FKTl8+
YhO+UUm2etb68IOLURGzUpe4qBTsJH9PWGOjTplH+N0RpJOudpSGlvPsjma1M4gGNLbp7BYf58Dv
04+NFsO65kgIJNHu8VSzOqj4Rr/hqnABHAdfELoHmhuUSS7eGupp3Qg2Lz1pQWV/GDtruStEZtIc
X8qJEnXi/UQl2e7TqX9+++W5rtDgmkGBRDUKpQ6ik9fvTsLJnqCzOj8Fyj35nohfgPmvsrcxu2Vh
vio/gbHF97SqzBAj2JfKKuKMJh0PiHucMhp/s+LbAyo7R00rMA3E5Y17+pcqPONRuaQthsoXPejr
S6NZ39AHiJ2j2wTZwcyW/FFbRiK2y9adP5ktkUweL8rZzHqCRofYYw/YD4190vHxv7x9m68eMIoa
Mi14yHDyUXtddATYFpqBqlDTEQ85HNqmN3EwkJqGihRhomDW/9b15o88jWPvRq3xb0PDxOD5QoVw
0Ju/vg1Gk9Q0DHX3aCXrvo7jy46tQrsL6JGwVY2r/ovHbTp7hTbs3r7qvz0CWgDQkkniQSz6JzDn
P4Vyy0b5IbzZPdIOgZhXScsLmRrilUKg9RF1EcKNR8orRmgoINshnEaQuIpV8x3M43K6MTv/5RUE
CMnfK6+RduLF225ZXjMk8GOO8zJ0+2asArnRJk0/9VPZZFTS8umWQe0vt39lUALAQmtNUfuiLdsF
QPuLenSOMMHNDTCGZD86gILxk6Qn05infdeSJmUttvjw9t3/y1KEMg5BJ9+2ZTNfv37wnTGRTzDR
pQiU8ndlnOTfqboO5K0H2rEnpnTNy1jEv79u9N5pvq+fHh/dej/++8hNESdr/YxME2gK38sysNLd
YGJYG01vrDeUU5LIxtIFiXheglsamb/d7rXrxF8G8N7L4WdtWpQHfPQYFBj/KvhrZ3+ax0c5Kq+K
urSNfyZZ3R0qdvHixkJ83XYEFYW0A1kMqj3UQK8vvcLyV1LgoK/aU2kIc8mkFHFQJ2o16MYqD3M0
39FkcmJys8G9hyld/nPvhC8ZgwEtawzjweWcV/eDFXREbxzBFJrodWVyRDB0V3jVckNDc/1tr8An
8g6gtwKiNS+piZ03QotcmFd6arrDzqpgGLNC+hTORGqX8m4QJZadlmw2bxfIIpfvA+rs6Q7luH83
DsZwqy13lR9ILmRApiXu2lVZw6T/+gG44G8NYij9Y9pIZ2+2bOJDm13/3i2D5TyhacoJXJ6WR6+U
qjz3OkkFZ7vCYnEWoC02sKypWBRG1m410SGh/8cPkgY/LyXTP/MhmvmLNmXgdyzBfp+fymagHuvm
WK85C2yMxDNfFrveDqDK2huDXn0QDErLEL8PCg3UqxfT/9LZHf2Hojg5wtDSsHUT813rFfKcJkm5
HLsyM3pqKHOeHhIdt+C/TgcMT+sH5phBqinhGK8fiaNLkzXXJrhqxPeqKsTjYUfTjfJSachDjq8S
yQjGBdx27vD09g2/vna8338245BCUO9ebIx58qO50IU+xklLCo3ZwEoyYaFFSZeMJ4yQ9bF11Sgj
qff677fHvo6M8OgOMx2s+DikT5ezgcWxaG7EnB11Qgo/Eu/dVnvdUBMnr5xWNYLGoLmbKom+pEuF
ij+NJgknm6YfhEUhgSjnja3qoUqihaTG8rvhT415JkYq0feFaK2D2xfTl7d/9NX6uK4Wq26Knt1q
C7r4gJpq1Kj92Q1bJly8FCm+zGSv7Eyn/TVMgX0rBPJ688lwDveH0wv/XCqnjGGiNSvd5lgmgO5t
Cqu/if8pdqoyuvxG8/xqNVwvjU7SSppYuZ8Xl6bXhM9NNWLexEYyWfSotrBKWi5BkMaUZdvRH/Tn
LJuHG1uO63mSO4qSiKYrQlFm/ItVYaUtMDMOxrENxDCdqKqaW2VVw33G1uurTDm2tkD3MUkHpYjD
vNa6l7YeKDija0huSH+u7jiOPxRi8Eyo+gNJvLgLzaxRaFHSOhpgaj7jgB0fbCuxgqMI7KH6Nwen
DoYOaTMvE/ZG1KqXV044x+hUNTIciltoHcnlbo1DxovnHzUTuQJxHS0G8xnbaXkDLXz1IvvMsiCb
sXDiT+IXvJ52VpRuVnHIPS7uVJqhybdzb1X0pmpzeHAb7/7t7+b6tjIccgWDbGKOcJf73IRg4Ima
2nBsMX5vGjXnj5gY8/00lrf2V1fvMVdGKx3ZKioJRFwX+0nHxueeLdVwNDM93wvbjLc5wLFIJJQ6
ieYx3wkjUf/8JFeNI7389X5iVF1/1H82dchAPIUkeTgGfTX6m7RyyyEaSp1OD41Luzwki5QvuRRT
eXz7zl5N4ejVmT3BG64aUvY2r0duqNZ4ABSXI/Kx+LO9JOZ7yrWms7XiQe9Oc+YR1UY2F9AOeFDw
Hd4e/vpu/9FwcTwGlQti8GL56oVoNU4n9pEQxACTve6lYWmX9UmNhbktOvEiDQhzbw96/Tahc1yp
MOyeHbZxFzNGNhVaPrOWHuusKU6l4QxWRO6d10Ya9aX48PZoV58KaedYdOBvr5azK1vmGKQ0BAyv
PTeyGQXUhoYOVpKk9A/danyhsssd/uchMf+u6jy0s+hmL16nrCLnyS9HdUaeZ9DpHEt6b2XOBgFl
+5ScmkSqG1e53rNXNbKAahGUHdwJq638cmtINEkV8yL1Z52oc2OfKlC4x0bRMHx5+9quAkUpFiGW
YsLDT8KAl7u8lta/m+c4/6Hy1M0x0zq3ijJKt9mvpJvcJ9/ppjmIFgpzQDww1nzVeX/FPf2U/JEu
7Zj9rCtvdEMSx71biuzrh+2tcz+nM86k5Nxbrz8n+A+w2pJePzeC4mRoYoIOTXQE731i0Q6im28U
Ya4+X1T2KJxWbr6BMOeSXUVEIpDcKaB5W06Td+q8xX5HktvvyTDSfRK7Rv8+l5Z+yIcx37/9IK6+
osBbyx6rAvSP0H/99/+Zs5BgO0oQenYm3nJw+1BYFhJlZ4pdcUemWXpjn339gq2XiqCWAheirsvT
9qIscuriqj5bft3anzSv1sudKDGw3HiTr28pJ2uLrCR6bZjXL5EB2KToy7pacy7Z0WTzFvzbsLKm
++KzcGZ/OmqIrlpYz5oYfrqxXX99+75ejk+UxAotwAaHmAzl8vqK/ee+DlmityyF6Rm+rvhqFaZN
pqMDFt5cqR1xW+ff8T4ve1sbymTz9tiX0/GfsdfqAuvfai+8OEEVk9QIIGHsmtU1zFpAkrRA6Ch6
zfJFjaL6NKXt9PntQS+/mXVQ3mAOlUiJOUZcrLh87Lk/l212zmI++zBD0/TBHiVJUGoi3DOnv57c
mCAvKQ2ssysogLBWbAwsvJfIVeSOJikrS34mRjXdgvqJjwCe1aPlZWrjTm55gInfRD2hzUbUKsRq
Hp6qG3f7L096rSUghCcUkzf7YrLI0bXIjm7VGe+69TmgT/egASA++4ONQM2J8+kUeNq4caCw3Pia
/iys/52v1xvAQQQhKJsdbCsX636HgscAVpafU7qJ5BvQAcZkntDMCivSfT62JXouem8tQbxLsyxH
HItaHBWJRuNcjQOBWa0578ipzHco9q0NKCb30CDWPtNKyL8PXXoTw/2nlHrxo3H+81HwarJbuTxr
9xUHTretllM7Bvk7dwKPu9FGZKshJD2ISJmqADcTeJhHyFrK6THPk+R311tryEFegLJtWVCeK1N2
L8i6xo/WlCXlQctNVwtNl8XiLkCxmH3F0VJOuzios/hOWAkp9wPN5jv0NiL5lEo7fZkyvQi2XuWO
n4BhD8Muns32MNPORfHdJNrvtIknA/KEFacznZq8kQ80KPo73IjtUoVU76p803V93z3P9OiL3SRl
A/ITdoNu7jEX2AZPQnfEd1FLY8usqqXf5CLn7l1tBr3krUQKExFMaz32E3STj7Vyki7UZqNP1FZY
naMfbKuqX1JAxw9GuvTfqslwK5LMzOFjQvsJ6tGSTb/VaDQaas62kMfCtTgpBkx5Q2jbKjtrMnbs
bV96466OHSpNCylMO9NK/fgUBC15qVNpEPaAsGYon2tEL/lDayh9PFigId7h0VllCV4PjGJ0FgV+
t6bTE4HH8rRt1spC3LdlER9tmINTGOSu7N/PrpyMyKjpaLMbRA4HYKzrko30iHcHhE09YJPpYvw4
qlhUD9h/kjqqq4XAR90f3POMgTWOnL6nKBxkizoWTVercK5hJSnSXYcQLpL/DfMr8bKmKadik9Px
7DcJMbVfAXDaepiPCpiW46XTjx74eR9mSMde/BE6xbuhsEi5V6Vpfgj6uU3eVcR2zvcN8wRu7EEK
LyqWCZ2KmJV1dnOYqCHwvLbbZvQIvuHN7N6P6VKsYcbe3O2XJPPSiB5+CuSot4KdNwLd2xuxzSuC
7H4G0OR3xY72P+QzkLSmGZHM7Os7aS2tOIxC6smWnQ1JcUYl1a9hTuRPXW+cfDvQky8fbS9uirvF
j21jrw2ONO6DWFrUZXrX/7T0ztIcgwGpi+M5Y/8+W0rLuKOKWP70prTXQ4ATdE72+dB0vGscCJ/8
hBDKl15OSXNuVKDQBPaW+Ia8w09+o3pIi/fOKLzpt0Onr9hWuAVjeGSNGx+sRDZkSPdFhUCB6tR+
5OTBKXWy5sfeykW2tS2ZqOMcTAl8qmRBJSr4BpoN+Nuu28TxRJRbVzNLHid7oMyO6kA3PvDhatZT
PJXIN7whBYpfWqP9k3bsWG6SYVU8FVllm+HSl0p9RAhlfvZTpr3HbszVtqtL3XjO0h6tWWzAKd7M
HjPLl3yOR47ShDC5AckKi/3LcLlJJBbbeht5xSLer+y9j6JM0mLTp7rzkVLcVHwEF6yXHyvbm7qw
pPLZHeskA7c5JFrZalCm69HALYMWbtgU4xJU35muu+/0CZdvlZHrv3QCBTIiwJHefFNdAW5Xbzt/
Dwc4MDaFFcthHxtj3CNNIBZ2MzmorzEsDPxBO1BJezI6ajEhUCX9A7DutTw4Kedu1AXGNfK6QOWT
ARNXZ9kSOhzZQ0K+79JZRpR7Or5e/J39w9RJSttSbxfxVaOTghCUNEO+D2eQKuJ7aJs7eqhxv9Ul
qViRPrnU3kyVpicy9VhNLBaG7zh8myREge+qELpYcDZ6e2q3Sz16zi6uGqdGdjwW07bOl/hLl81j
G1HY7GraVkH9ZcC0KiPgtO2XOWj4aGPOs5+tLAm+5j0oqXvPTIKNnsLwO2ltHO+D2tb0aEi6Xhyo
GAE9CkuKuKdmMbNij8KU3Y1oCISZopx0ASSfENU/GGk126ea5NP0aALePUpn6ev3DS3sxgzh1qXG
Billdh/YRT+fehb2k0a13dgAwazc7aqH/xSU6DE3bNUAicWdMWrMyLX1NRXQcfZNgBp6z4kt9zY+
4hQ9Sqc1IsQ1Ong64YymA4h0MFT1UyBY3j7bWWlW/+PszHrcxrE2/IsEaF9uLct2bakkVWUnuRGy
NbVv1P7rv0f5bmK5YCPT6AZmOoOhKZKHh+e8y8eqk468x1gNmFBS6VUOa3dqlEMZVeJ3KC0NYjBx
uzeDNtfMcYtoKfDjCSgkhpn04d0vntC9Ew618eyrU547+Kcjl7EFhmvjJy8A0N8BZ3eHQxyZOEMB
027BTyUdtZ/nqW3D8oNM7H54oPQ1g6HOQWYAxyrjQrZfBzWq4rsBIYPHzPXS9DHvm/E+R4JU/dx7
o3nPewlFP6zDlG472W2lkU339Z2hIfC+5X2v53dV37eJP2BT6m0t3i0vI55nbybyjuahKScnOoWk
pMPHBUz2lQBS/miNSHmaob9m99EEj/qLRZVjCCIUA1W0+pVc27oI1KWvoLe0+r5zEcercY+LAzWx
hPadp4OCKKhel48LI+YOjjuum3lmlyjn2bLSLTBAME8l/Md4rvZjV80VJ3k00/ZxRu7O+TC3xdD8
7uzI+R1lZVnuqIKZ7UFFP+4XgrLggZHmsEEZhGZCK1ijAVxuFxwFoCZeFvvZypvmB5XSodrabmb+
9kp+iu9NaO/twIhr5na0haX9rCJbKx69GZlkcPeAsrMT2n5VcoeXpBb9F3ahbqImGRanMYPydhAx
MgS+m+X9ASFM070zlNg6Zhq1yS7IJ5WaABXg6MGxptEKmqJRjMOkOLUJ3d3Uswe87ofvsRNjGJ9Y
iqo8RDXCAg9m52TCxyzLdB7D3lX3iFbwCCsLhHvf1FH19hNtHYS3VCyJdmh9lMUPQZwQflHW2H05
DqoM/gimxN5n3KfabllOG8Wg0Is3skUUvzSBycG1oOr1gQgl4q0qRBlEPQ4Jd4vNUYokcyRRLqg0
Ra1glbv5UTESUJmV0pnhLi8MLvy6RuYMVI0+bPW40KO9MyNTuCNH7AEkInOYbHoNycOnYgIr7SuD
aLpAE5notnbbWqfRGybhV/zIEi3R2kmCofSyH/VUL0Rurwe42MaZs3PNqCeNccuQDM2rQe0aivem
i8mRP5ykjJWUnFrt/nNKB6hY2SZQE3s1pn7YR7qbPDXmrOntxs7n5Cktqsy6mxw33mZhHluBMo8G
+pZGYU8bbXCk5RdVZYQBKfAE+s1JbRPkqeLE33Dnzsh1o2F8Timh4oUALLLbxoXbux+ox8joOXcK
ZBontBL3OY7tpHR0tLy90kqnADpZignoXI3ZJOycyksRGNqA5HQ+wuVJq6cmpmLymQpSckQ+bS4O
o9cgYEqGodfbAXm5L0rZg3FHtDHLdb+nZV4d0HzF4quJM0sJ4KKB3q8tYGp9YY29PyB6MMKNBVZW
bLI6UoafelyKYeNUpWEGbG5Aaq6eTxQmqWX7BJzc/pamZtoEmCgMKZGK0t521B0EL+oYI3rRKlL4
9WDIp9iwpf3BqeCfeRsVuHD1UGKbjSa/Ai7Yj8jLcDNXEg20dWYiP60Orlc8gTSvGgqvoVInfkly
nD8OCM4n7NlMAWQB1HrJuCnyf8KaorNIHs1acRbML+IpiZ3nEyDqRr6OTWGlW61E0CaIHRsPD2PE
Bc2eE2X6Ocyo8G2hpQx3tZo2oO2Q8fCeRJjNkNYNbgL9Y+UN8tOsii59hF7hNVALpNeIAiYRohyP
c65F32zFipq7sPMm4haVEf2z4rYpwq3GknvCQpUikAjCROhwuZnibLwSWUl6QXNk7LhRO1RmE3oi
21ZmhdgWYsiQm0fG6inCjO0HQPyK9nrrOdFeSbP+EBveWKGXnabppgWGoz4O86AYPlj/uNlqFKfy
XR6Tr/m4kIWvDI19altPc3kf14097NlEtQV9KRlVP5SekT5PmZyVvSW1nIphFdW+jpCa96HvYtIl
M4oK7ZjPC2Y0m4oovY/CBhmAMe2kDADYVgdbZLEaIIzFA08DFYyrRAr4cmuVpUqnmVaQEsYbq/bq
kkhWe4XfK4mDvFjRpsMPVyEh2WSta42B8LxM3UIus6qNBWltuiMf0dvDvJCp59qzG6QCFScEAUsv
EaelRfFueTLiCBpDPLBSLXWfCk+Yc8BXhpsc4ejXb9pqtl9zWyf7XHgo4kFOuaxhG9lwm7p2hPaT
5WNMsCpFMGTuHL2i8hruPLJ8UWy7wWuOTqj3yX1tlvGrFk/OFGQTvNh20yZQ3jd61SVlMMYFAqh9
0zXZQfY1/36pC7sPFJqUnGSnAdYPuLazUCYfU9DveWxbX8N5AucZ6rPiBmBDyZxxE6lGxJLbuUU5
m3tD86OUGFFuYsxE0scxth35pNh6+eTqY64fhMQkjpMMnxP7ciRxh80QjSrrlk+p3/dN+MV2gf9s
bPhnWzRyLL4k6JLar4axcO4FQnFOgBRy/23qzJY5GPooAzKQkK8P4No+4uJdgY+1hz6950p3A5TO
52KLlJj3uyGCpCEoCLttfrZpmXytkbsdj3lWQslTQ/iFxRAbP+GB1NOTI0Gz7getEN/QyeinexXr
ogkDmzJtP8mwae9zs9HKbTTkxnBIW13faRUKHKCFozq+z0tH4J4ypXOR7PvZi6ytwF6Qi8yIO7AQ
VAMV9xU3lL65H3h/fa9nof1XxSjqbDIXw8e90bG2IxdZHnijpc7bojMwNthURlzX0aaaJTQg8nNg
kLqE57cRwL0/afqYqjsAodl8X1BhbnfOXFbjlkeNNfhgQcq3Ka8BjYKtsL0pyOuUSKpas3lysGAf
g6kPtSrQAJ5r29qIdb+jIZ+fEKefvV2Ola79ooNdlm+10tb2Np4x9tmK2YrM3eTErrMxY2t2fVTN
tflbKO1x/MAlPLRbIndu3fUUp3n5WioIsxr175GAmTg6eJw5S+/Nlp8PV4QoJnyRUCveY0tsS7ST
wXZvZnAmkbnBBDMvkOcU2kCSaM9twENHLTckgubw1KWN/ARPRCZ72y50a7/wDO4HG8DVRstyaDtW
Mmv1ftaQwQT1gX3JU8rh+d7EBIqt4YWJu0vqPpkgEdRxGgehEeXjB8+uW+fIRas5b0jGk+5vABQ1
37XQksnHGqKw9uhKaq4+btT1/ATxSQP/PU0LP9WpvR9EVu6xohyjCuNtssmNWk9AtRsJKybIOqWO
d2Mi1JMEsqn6TRcBoA7xggftOg3ity2SVuUdZyut2JhaHCrFjSrjZU3XsEyUOukTuPwHd6lC/lVP
brQ5ZY+pzYOGdFT/nNiaIFi6GZh++JTVvnGoR3zO2bn/aCtCkRWUA3K+FrBo8EtrPr1tJNJN0jJ7
MEq12CFOTyBSFDigGydO2r1EMLy/RyvINm6Vd5f283mhkA4uigdAAmjyedqqutmi05wJnZFBhZDC
8dLOFOpelU5PXAgVRpaT/xBjCoFDR8FhYze67XcUWX5pvchvNK8vEAo0/wyagMDmQEbSxl11SqQz
WoNpKelD7gK/4Lqf53tKhllJFaSq3mrwx+3DlDY0rWB+fEuciJIA8BVodBosjOvV9ouiM8GDv8nM
ybks5AfOt4MyTlnk6a14jHsrO+rZnNxJDZEFolgG+SetkJdsHYgV6MYH14e+KPQbYKRAadKZRHnP
Xau31hzQzgSFcu/gv/pF75pwp5gGzA/T6B8gX96yq7+YKhsfkT3wKPhiQNVadTPw0RJzYUzp/RDV
pR8Ng/VsIY//NPMb2QJLLWpoTxzG6NaKLy2Ls/3HyIsWy+LdB8d3rccy2jyMG9PL7uUIoj1IJ7dJ
PhlWN40wMP/AGDqBm98EJsZ3o7HAVG0iw9k5BYopk9rAD7KnbvKCJu0L75QoozrvU6KTubPsLIkw
D8OY8C5z0bJD7lzHfe/6Uq0bJDSOWSSHHIG2DPCSP3/+V9QoxjwHdpImb1LIOTBhs+YbM5KEeZhZ
3PcVNN9HqjIViJoqHfEnwBGLIG9L78auWcWvP7+E/vnCHgHvwq8537DL6xh3hDF5MxAnTLcRGn77
IZ6jvVbNzRevn4wArdJbONc/IeKvJWRY4BjIoWFfxmlx1sAI2TZzH49O9pYWcfWMREUKFV/Njbtm
KOdkEy7k/E0U9XW1Mbkz940L6sXFJY5KbgXdE8EqvGRurMrqBC0/ioI56uLEU2Rf1v25JPS0QRXE
jCovonYDa7jbOtLo4OFJ5GA2Ud055IUQfMS2KqampnCc6BB5s1J5dcc6+VUT53/mEH6KjRGBofT1
LOr2csiGGwihdZ+e3+os0uN8QCpouv0Hv/fXDiIFseRcR9MLh6QuSAqR1sLEDBrmBsMwOWzodKJh
BwxUw2iN96DiY3aY/Wf2Sv6FtZHTw1SV5bFLNP1fbWKW34ZzKCBRQrOrmUuz+ey3Ac0zOm98IeWV
D8C0vc+6tGJ1UxdVfmfxRW/B4y5XjhGN5Q4mGtn8dT5iYXqyL5RufMniEJZW2kXho8f7BpkBqmjx
phqN7B9Vof6sANMzF5QYYLS1K3CX9rneO+P4ElMD/ezY7vQlhcV10qY02XLozf+ub89VvP0zHoBC
1pvmuc29fz7Hxe2qZR3HF3O24OEXsgSEm01veuUoNRrhCilf6MmPPAarG2jp94YG6bB0B1EUQ776
fGh7RPuCFHF6Qd5dHjpXsRZZKutnWalyl3aWeaf2wn3LC7N9uz7pZVLncWLR/DSxI6Yns+B7ViPn
Gkh3ychc6+kn5AXqBtshaquK0I0bMLF3xqI1D90MQXkTiOXq7hZV7U25Oc0vaafJL9rotg+LEFaH
RgTCvTdaxO/sWAYDXUvbAV2ktd4dnbw+BXQ8veDYhUVASxqsYfjZdQCM1Q6ljrRGTe36x3x3TGgF
Hmgph39Wp2Roe8UbeXu+EDx+oqg1VL4rTU/ZlWljoo7Uyqq9kR6/900t1L+AtRuIIdmrb6pROTKQ
GGaaqG6+VHr5XMjUOGbT9OP63C7vMU7FXwMtW/ivmAMDc8EEz9ML4Xlh8CeYDjeo9jRd7ryF2B4d
oFVaP68PevFBQYqQ+YOahK+xIOzOB7XqbHaz2BlfrSbm4e1FA8WUMPWseheXoHTQDIK0eWMV/zDN
/j4TqGgBrFtCv7bAodbABllXs5Y5TvUGIthA9m5G7jwYvYzsIa6S/GNZowh/J/REP9QRrY+dO9ea
elfoeuftRWTI+n7WTo5dNScRzc5Hsy7kDu75/FgPul+3lp85PfTe0Haizs9He1L3U22kCi95C6Fv
6sYeYjMYJkUvwgzHQxuKuvHtSBb2RlQJeiygb4yPhohoeWDy2Rz7GDUMDNun4UviRUb4iyKGmL8X
yVj9KvvJfRz1HtI7NpiRhCmtu+mNj7Z+JfA046ECkwgoFxEU8Nj5UplV74QTYO23hqcC5B2RQObS
22kM91oDqQtYgUUDJaFu8YNmHmXvzBoclHYsylTNVGAT+W97h7BG6cVeZNNN8OMXJqBVFUnHDds3
rRg8E3BFif9sWCiYp/CCSbe5bIYbh/Ei61rGBAq0vJjAAgFNOf8IgsJ7PZRl/zYUWjdsYh7anZ8g
kVFQLpoHM3C0tP/lYc7s+rUr1SfhDcOIZEZvYvirzWUDVgnP1PzGt1hHieV3WeDaOUSEeoCH579r
rGBXGOFQvTltnz+JuQsPAIvEvFxolBT++cPDUfW4RTGUg9y3usyoEdiYfFKNMa3I+BGGnfvTFMYg
trRIBqQEHHfIb+y+dXBifsD4FigQb0IEDfTz+UmjBaDg1N2bktMKbryiPgLHU3dSZsPPhohYPmTo
ygw3wPtLzDsLFADslgcxo9t/TIHOh80RMKTfZiqvBkqncq+3tvNsdK78qjkJ4mk5QZ9wVTjlQzIn
5a1F/fPwPh+ejQ1qkgoesGtnjSlsQsQOqJ47r6gr0f6wRjcbv86JmKyt1dhO+yYNXMDcfLDYcmX4
5mqGYh2mKUIDSTfb9HsujNjbDyZRdk87V764U4JqS6pLTQaz2eMV206DWWxptugJdhhNYfPI79zm
YIb1qAy8HaCujXuMqGNA11i7IpCjpdrQbceK+gayB6r35k4LFn0OiwZaj9CSQDH7KN2nJTsBkH9X
d8EgQh2j+yxW2qdxjLzhma6C95tnnFv9HpJpMl8mjDmqTxbCB4zbNxME4Y2K7nvzZIeq5/76x03M
/gWnZYOBBdxHAnG+tLHaObU7C+8VJQp0KRzkZ17xxMsfKj2u7AArjPKWzuvFJsaeF+gx24lnK6+K
1VUOYKBEvIJi6FjENWiHJDKf26nI6HkKWyzKPnRGPmtCK8Pd9cm+OzJnlfoGZS59zQFGFGSmXt0X
b9x6AyeFqqTa6t2zU2gq6s8ThgZZeBvFuASCv/evBecDnDpSJcC90dRfBQonlVzE3H5LSwRJ4kZq
1gkRDMe7r/GecHaU5YYeh9IZW8ZEUR8wIlFKv0MGJbrHNMqO7z23pHaq9nH7Pac7fSu5Wn8XCl5/
6NgEF8Pg167utDBK1NLAqO6tS+3G3ACoqb4jCtmUQTiZ4/fRmsKXGh0AZXt9Pdbh+s+4kO4XZgOv
9zU9JWp6wCtjIY6KFVbgcUr0Gpre/RT3URlcH+qiUvL/YwFK59KCgL72a54GDZyBpihvzVjJh1a2
1fc+xFlPiXXNr7Q6NoLczT3LlzjNJ3e8Dey71nKkdyNfX8fS5Xcs/GdDhxLEnb3a/alJBx/z5PBt
6kfXOMx4J37JZF7QSx1QvTEXMJBfiG7WH/OYq/IfLy3uKp35//ENgriqr5Z61ty0ciCAHsdQVRP4
FIj+9GU4nBJa1xB06cTd+PKXE15GJHBzHVOpWZcThU7sURC+OiL+1N2bqVVth3wYPuQZ3PdNY3A7
q8KeSliRttxfX/VlNmcnj9mCwNR0WI8wktcF5hgIDbIXbXqsRabuVTmoj2XWhQAC2sQCpzX0QZsY
1jOOiE1Abby4sdiXG/wPT8gkxeYxCAj/PLqm0RS64D/To+in4UHRSmdvAVwP0s5Ubl2T731n9vby
OCILRO3hfCzp0C4JtTg7jnNV7PrIyr9Kxxw2CuyyPcS7+SulVxzr2yy99Qa9jB+LtL0NVXJR7oCr
cz50Vw8KbWgvPbqzDdq/8ZIXNerqoAYdcz9Lrz6FCv2Y62u7fjOxkynfgq5xsNdZaJPng45jTttG
UhxHQQs2LQgmhIBjDa0FP46TdNwAsdJu0RvemenysKdJjp4DWeaqyqloaEw1cZkfwfzZ9203t6/s
rJlsFicFnjyG/aWdFfHv2wgxHY8PS7UG/9vVoU1aL5w7Yy6OIC3uafQJwx+orgT6EKJ2df2zvnNk
KM8gWU1pbREuWG/ZmcOKam5+LMOw/5aHoxdoJlo2uCdXd2h46w8VdamvuGVpTxC4b63q+8MDOvrD
1qaOfL6qfHyBXI7NqnZjPj6MXeMWG6gkVHHzrnQ+1xN8+UgL6RZGPFi3Nf4b9o0Y+d4iU9ZA1FqF
bgf0/vw3tPFItTpMi2MIl/DI/0JuUwfp1HZUUTb1kklsRqWU/1gbW/YzokUkuTb272yx81GrPPaa
oYqL4zzZ4mB7o2oHSF3LfVlJW/hj2da+WngwdmoeWNcX/b2zxNPpjwEXEJ31tubFmqQc1uLoTOC1
/AG4LUgTOf4OkZ7KgnJGl/fGnr54SFOHpO/jcHQpQiyMkvP5Rj0Qcyc2klOl6FNHabmBKRoPbRS0
FoI4oBYzgIRCUz6MPZnCngTauncaWGWgjNQku/HGuUwQlt8DO5pnI6IosJHPf49uRZjxtlF8mkJh
AHUshz7cxxwVYotZgciMeAeNgZdWsROoY5tU2wZX3c6PqYa5Nxbk4hgQRdFUXxIVfemnrD7OpMah
2+uGIE9M2p8TiIbHaMD1dd8lI1oprVTxSCmAQVl+Z+tJclc4YEOub4p3fwPVYJVHD8Ye6wUyJpzS
adrHp0Za83aA53FQqjj7nqb990GdnbfYyFFALcJo9kWdRjfi+8Up5BPQ0eLa5kzQAV3dZ+VQDaWF
0uGpUIUTcF7qhN5w2Gz7tvW+arTsH5FQi2+kpBelDUhd9JKWnAGJWNqSqwBUYkE6y6RRjmjwpdsS
Z3rVjyuecZnuxW+5OTrIHNfTAohpH00gB4d2SnEPFerwPLAxb9SS31sE2uNLqZ5fxI1zvitHHiQw
aRxxMkakQjZRAalinMpZRWkkUTdGPjmPIkybQzm55ZZzO9/YBRdpBd9j6U0sbSLeh+vHt2YtNFx7
RhLYjsUrKB7vuKhzPWaOmb3Zimmj5hPX2c9xTofj9Q14EZUYGnNam2PJE4gu5/ncQe9iBW2xA7RR
lgfUkCQrUVNMquPp3uord399vHd2HM9RelbURF0a38vv+av0a8yx1oPwiE9kWMNLp2YtTzFd9e3Y
UrezFZofI8FuuD7oO5Nkb5tAEHkdUttYvv9fg6ZuiqL1oCcnD9HfZ5jfhJVas5E2l1hWK7fYWe/N
EQskJAH4tlwzy5//NdzE08CGVZbSrBYu2qLK7OtUHeCFRuhs2gJEsKFn3o3gavH/epaHw5TkLl86
7ZiiXdzqSjXASh/d9FQY+LupRYS0WjercGdS6i3XP+h7M/ScJREFwaCRIZ7P0OwkIRXWwLF3sFgf
KVa/VNqEFPicOGDurJRHrRp9uj7oO6dE19HVoDeAGgFN8PNB58hWDLXPlaPSKV61EV6SnoyhcLYi
s/ot2brR+wXYzwcnsZ0bJ/Sdm5RclCqsDViE4vS6oYfAg6onlh0eRYlh30aHctPAe2r0CJlnLQSB
auOemCG9jlJuWLR+hYkoZVj415u0zYb99W9xsdiUyOnJ875lEZYM/fxbRCSOUwXu/4gYuHpnTxao
z1j2qrvNWoAHN5b74vwso7GveIAs+3rtIdHoukhlp0ZHV4m9IOxzdV+H6X1XoBaDGPfkvVyf3a3x
VjdzqNdjO0KbPHYijX/PTiijjVP3Q46er/0jzkSr/w8zRDONlyT4GDKT1d7CpKhCt8eMjnFdfRdK
BzepddJXCVyNCRbxl3+f4NLbs8CDUd5fd9poCicJ5cbkqLYy/gwaNL/PHdHslJCuuU9C6CZ310e8
3DA8HzUKY4upKJ6zqzgf22KgDFclR1vtsJvweg1Mokrpo69y9dbXvAgPsMV5OPI54fJq6roG6CLr
qFFzTY5uQqxTgPqH90XvtNV2bPJp3rpOaNxpEWDr3fVZXm4cBl6a79QkCBVrcRRt0lNL2lZ8jEZQ
Zf5UeZmyVcw41QIw+fINmhn8vutjXoSlZbK0EzFa54AA1z0/ilAYUBANu/TYtm35FsaQY4AOe94H
Rxnd13DOpl+h0eQYFmRRest+6jKjpspFx5ZCK/wjcofVupZtHJtKaqRHkpvwW964SGnnkSH2Sh5a
P9ADjBHXqEcdOnfE211OcgwgEdT/HI/4GTai3UtiD15ilUiGuFLmMLOSI42puQ+axEpFoKbDRJNO
cV6vf/GLfG2ZM/nqkkGiM7beXpCtJ+lVSgrbRUV72CtG+aOZqNu63Je72KNksAGyV30rCgHmHdZG
erz+C97ZZ7yd/yTsi57pusCYx9HspjM1J5QIOv1TNVfRPhW0hnycEcROnbNM+9ckdSlncgXRGOdc
XbTdNJoao2JY6XGuu0Zua+FRv7bdqnxRIKgdoNR6PyHbtN0+6QzRchuE0Q0c0zvHmmY2tUSgQqjI
rtPUDFcJxcIa4QhM01U2leZkT32j9D9VyspeQDNicE9wTMsbp3qp3Z9lNkzdJSZz9wIkpItyfsKg
e5LANWF2zM0kkUFS9Pp0AD+Z31jVd+ZHy5WXCeUI9BfW+8ruQNjnuSiOXiyNL1brwgSEo+5LuEOv
fA7xPMJAvnHzXD6GQNaxj3n+YadD6Wl12dXaiIFPmORHLHpH8T0NzSrbIx3aUYBSDPFCKtmYW5Vr
vfuhdib6Cxr6bg3M3L67Q2G9nQOlHpJbj6J3LgwEc2BN0A/lbbTOtpAH1wSqYPlRM+ooCirYRRva
Im7/gPx3M97I0N8ZDUFgtKz5/JAk1k3X0gTq0FWsKIy2rv4E8BxVS2qeTvrLgtEX34jZ7w3H459M
BjQ4bMhVzKYn1pRqA6IOilsPm9zgjeVT75L/KXiUfb0eLN7Zvnw/9i44HkQf1s5Umuxwj8GDAiKG
Zcz7KMRJ6D5MivTt+jjvTspYTNRQhSBLW20kpBvKhNBQHqcqrb5qHjQnZOnpkpdafyMCv3PnIaZA
/QanZ4TP1psDhVE0fJCfONru3GEgpdX9AxQx7ZDNmDsV0tZeUbhOdtlsdDdk5d4JvdwzyOfycKW/
s+5nFYDUjciYiqNa55gZmHbD/k9DZy8htL50bXLLPvudqEC0W3YJ2S/N+VWqPU6AQ43MKY+OKvTP
nrCzreQVhg5Zlj5FYVWLgH4UUM7rq/nePNHwA2vC856ItKz2X49Ira3beDLq6oiiQu3jkBAHlZGW
W2OSgPRRl97/43isJ1h0nfYCOG3+y/l42QR7qZ4y7WjSGn7AHEACbjHpvMPzhZgqYYre6hdebFhG
Wc46JSiKNohZnQ+pmC5ldhwojgIl1V2UTfI5jVqcCPJRAqa+Pr/LTImGIE0bUJFo0yMRuLpFMqMt
gXlr+jHRJvniFPXw0R3gse3yHAgSkoGVVR96TYMtmykZhli1cwda4JYs1sV2WvqShAIqYOQPpG7n
kzZoOyKXoBlHzM3UA/TT8YTtEaQDty8wH7T2mJUlt+wcLxDI5EpUeaBd0A5dxMJWky+yoZxEaupH
fKSyUxL1CAaiEfuxm6QOs2oc6x/qaOBGp7bzqaiaZDsKB6sy7BHx2a7RKpiaaPx9fUkutjg/iqIM
LVqMCamUrH5UmaZSVTvLOCpFFv/oZZyFuFoMng7/OBT5oYkbwB/Xx7zcc4yJ5h16UqDLUDY6//wt
j/WkHG3jWBWu8z3Bmu9DjdoC/LFID64PdRH3l+ktvAHg+ouw0vJT/jrBEBXn5QI1j/04mK2P3EqR
bZtBuaU+9t6OWmq3hESSQ3NdTRVup5r1JCyM0bLqkba++U30uIVIoclfFrYf2aYzjFtXwHuLh9Qo
WCgADTgJrz6krUxjmfKLjm2npvams3q4h7FEl4X+uvNl7Dykfa5/0PfWblGSIzsj9l/AcJu2po0h
GuMIDcF8VIRj1vtsGNHHKHv3lg7l5erRMWFiZAkEJ0Y7X70ST10lTxPj2MSGrnxwUMowgraRqv3z
+qwu7lJeTYAzWEFaNYh6rk4BzFQAM7OFWbGhIlBstst73EtD9XNELNsVLgrn28GA5YGErZPd2KSX
m4fRiYuI9i+Z0No/mKphVUSdbR2rWEMfXqmQ+xrq+oCGULMVUDCVjWdP9e76nC83z/mo+vnHzdI6
zjJdYVR16l8iFF/uSvhQ8DJ0678EnvSNy+29b0wWS7glTffQ6Dsfr0HlYMC90D6i2Z4FmatHAaXE
eFPbQj4hTFL7SYhgMxYw3f8wU+ZKcQDFVi67ZZv9FQSSXuCn0832Ef0qHDgzU439qJhlE5Qe4m7R
JHDD+fePu3S2qNWR3l6U2PvRwWaxyexjnaXmARZaGJgdVpZbIIU2+NjUrn9cH/G9TUSTUSUjpLvH
uTmfpDIBUUyx6Dq2le2e+mbU890YY7/jJ0KHPK3lJU3dVqI0fIsH9P7QDAtqUmP/L3/+1/cdmVFt
oXJ1BI0fYZYUNngXNnQPm0aTdzg08eXB6N9ym12i29mTFIID5Zal2ITGMfbb58Om0+QWCcaKJyQ9
1IOF1M8IzK387dJSazdZBhMYqLCzRaxEoMhm/+t+BkRIHXqh87mQO9ez7vpWhXisVKcuFjqCTLI9
abHWBfy70K9Q9X7Tmsl4cPImujHyxfde+A8OmFxaG3zwNXTBKEdLIsRXnxKRFCg0aGZQD325N4Y4
RoOlEvdxnjU3Lu13vjbIJrBBSDECtV23G+qqciHdyeYUNXB2mlLUj0gCNnvkn9wANyctwNS+CrAF
rT+bQ6vcOMOXqSPd86U7uNgom8uyn692VQjLK1A6O9kocHQoPijebxtU7vysGtNs7h2SJWxTbUuR
pC5xURwU/M7tuxS30Rvx+uIO5Kew4vCYFgiBtVY5rcbUZAFSeYIxhfGpmA3MJqf4e6IN1o2Kk35x
BS5j0VwAVkZdD9ji+bRFkyBVJs3mBM2y8nxBWvsyDU6nBZjeycdm6hQRkMyGaC0lUYF506I7V2Py
Q/kpiqFGmqOSSJwGM0r3xD6oJTgnCZxrE8X5aESWEu6QVbQRk66Sdva9rpzjDfqsHXpaMPcdPyrT
+SWTUEb/MWIxNUou3LZgjBZ/7POpzRkCFC3mACcd2dTtXC4GbLbXbGPM2+7arvpAXlfdoMJeXHqM
6cLcRHaGQ0TsOB8TSCRATEe0J9xGHea62KmP9JLmGTk81a3+vTa8DLgg9RfOApjyVZACW+Q1odW3
J7RazFMlaT4S/JWdcFTlnoIhYJe+q5NAS+Yi9yPX6FAXwS75nz81M6YNujQDPDrN59PukfAoR7Xq
TuCaomd+6dcui8W+N8c8ULtGP4StfgvMdXHfI1huAeogPiNtba1xPqNI4I6NZnfKapS6/ZIzDYbE
QmCmm1TzfnByd2/oOPttqDl9uT7fPzS387thqfbw1uJv7Mus9TrrlYRy3mcnqtPR25Cq+cEdm87x
60IU0IVrOe2wEUYTq82j4XHUvOZb1CJepTRof911UuvgzfVK+WtA6f05wa9q1yHjckDCWGyM6mNU
7lRF9w4JvL593AH1vpFBXMZbZsCDBfA4IZ6gd75k6aT2DY4q2clKp+RrCzfrsUXKTd+YyGQESqZl
W62jsQAnONrUs6HfXf+E75wUmC/0VChJACRfsz68NpSlUMv8VLlG9LFGVe1DpGChilkhGkaicm7U
lNZu7qANkc8GNsuCITOsr5esy9IMs3qtONFEbx6l7qQH7DB6lC7nucctziyfPU9Er7Xu5N0m7CdV
8Qtkmz6l0FY/ZAgvvUxzM3boxJnQjWenPlKqn7dg771tZtntFsCi8okeZtptSpl1qT9ac3hoDD1/
MWCI+c40o0eaG9xvcV6bj2ka8ZK6/ln1Jc1d7cyl/cfzFzYyPbLVURwVD9nWSs9PHjhk/GqwmMVC
wG7KYtNacvgGVspDdz9FUIc+nSECTLTT6m7h8Bs7bFvc1s/7Kv4h50r54s2R2ewgppnWZqyoeSxA
mSneZByze+A66EY5emQ/VXpWKP71mawdT/4sGMtEHWXBy9DZPN+hNT2epsQSnLQnbprA1BNEGivE
TnydovFhcrxy2kIetz7Qy0iW+0Vz7pCvDV8FluCf5GAO3w2V5tkWh+r/4+w8e9tG9rb/iQiwl7dU
sSVZcezYkZI3RDYny947P/39Gx88DyJKEOEDLBaL7GJHM5zyL1dJED1NJ3OrylKyQsXl3/s/dnaa
hMCyDjoZUy44bUBeZikAEHDApaXu7QFNlFsa98qaakGOAqoGRasurXWH4tYDyiSIwXZNuLk//Oww
fQxPrQMaMlYkMJ9nSxV5SQ3o30GxU4uzhzzDCidWUioeth0QqwefFCmgSkpTm3OLfBCFPWLEy09T
TJ5VZdKU7EdkhkwwXL1qvmK+bMtCONmqf6coJcM6TKJF6vMsOP0YWnC3eGbpQ5JwzYceYy9v/ARV
/1T+gqxFGq40IBjvEsJj0SrTu399ORgXFniODfkYlrSH5A6kogIy/HLY1LNNGq8jPXxZHjVX6+P8
wR6z6DXI+wwNKJiMD2ZlsdmMRrW/xGkHT66g5fDbrFDbvv+5b/4aDgbQENDFpjyvVxsqxlICI75v
ainACmVIvU3XJtqbLiEE7uI9qAqNLWf6Tn824k7vizpa4S49Rc+UupuFu3X2FH8sDg1yKkQUXglF
ZtvPLPq2k1M53Tdp/yc0624zZRUqXLmnUTWixeRaKtqccqAil3V/KcR19td1J4aGkC64k1TgRBR7
+V0S/P3kCtG6vRRQ2jUDJR9dbod/dF6X9/tDfUjRz8eiSYBCBrVloN2zaSJLlbVdG+f4DgTpTtMS
aPdZUocvMOTy/K0eqvyHL1tSsIWwCrp1VTSKf5YaCsAHnYKEugYCmBsuAOXyT2921nurBbGylVG5
GL/d/7G31oXgl8I78RFvrLiw/sqZk3JqujCui30/KuNbXfrfo7Fqj5pnegv39M2RCHkJIWxyt3nI
i+JxaUuZX+x9SVa3k+lbCOKSxG3Swu/j7f1p3dhpXDnMioMPAWiOUnIgaA6ephR7TOgBFCNu1w87
nD78L71UKahod1r6DTkCHZmSKbX7hY1+Y64YMlDYp6Btm9eFfTmaKKTFxb4p0+i5DVLzaz3V/Q9F
7rXHz86UgRTiW14wgBBzgKGUV51ej1m3J5JH/7jBWVTKJGNHOJEcJckMjpTx31vVXyo1zzJCMJvA
RDlUDgwYmsNzEluZdbLlIRqKtLAdPqUt+9kVKfvCUl7d49R3YfJRN+M6FWoSlxu0sUMzVOWq3U9W
omyGRlLRf6+mB1kapVVTVfXj4Jen+2t69UoL1i8dMBs6HEZu8w6JSVJtFaZR7CsVYPjKbpJyk6PM
+iYPOD0ia5ZbX/OiMlCR9nxkw+Iqaf5z/yfcmDbwM5hcZInCEm32jtTIbAYqHJ8drRcLiey+wNJe
naZDZPcYuOSUotykzbqF3XT9UU0KSRZsFIU4+IqYIGdxZPRoge1z3O0DV+mk+EVrEJm/P7vrh4m9
Q8BGnZmCsyAWXX5VKSyARmHsvQ8cTGvee6gJyHwBXsm/V5OjDO4YRiEq3U6oSLvYVrNm26Ne5ru2
nWR581i0uPm+3v9R119dWEwJNDpwZAe1gcvfVIFd7NRe6vZJSwWPWmWJtbgeDztumUxzPWeI/3iR
129wsil2WoP5yP0fcL34/AABbRH0UMea5+hSiyZvayT9XpF97T/aKGmtKyX69OkTRSkYIJ4oHQmw
twgS/77yzb4a68Lq9h3ilz8SLflOMcfeALQsnmDP9Y9C3HUxEhEb9uJRpOMKsJwYBGwLFYjZFw+L
BjlYUx32I7v2K/Z+RbHiY8itq5RCkxKcZf8WWo2GLGEzmASIilduM8zIxjViHJQ2B7Zr+MUIpQAA
IfkKmUYyGCvN6CNCu7iurXWqQLNcoYmKNiNMbg9/Ahy9dcKuGn9Qy6ogysURYKkhbZRDo8iZhwXn
YHepG0xe8gwbNii+xTaQPfoBI2Btq2vaN98xM/5XqJAV3xAVrtBTpcSpv+lmLrXPHCj7MQvHWPmp
4Pzg/Jk6pSapkzR4Q23Y9eaTIJopLtWtynQ7hVo82WQAGRY1zoZNJuXNCS2O4rtXtE6xL41c+wVT
pYakmWblqLrcD0q2RivANFZFiVUhfd02eSiGoslOxJzSnwwVa+dReG0il8my5C5MSOQVu3T4N8gH
50nPsFBz2XuNjca6NTkPHQgie+UbSvfkDKFauTiUVO96NMZvcUcVHw9zz8GSoKuBVHvIVA4POda+
bxIsLtYLewXdnRDMxygGr6ngNKmDp4I406PhTxyFQUkJmtIH2paYAux0fKZ+JbXRo/FfWZp0RNq7
+xahGFv+oM/bffWwVffWZJCF6nbW5E/PBWyA0tXUyuq/qlBCJJcKT/jNQ5ouXvmml8QbvSxKe6eU
Df6WZZTigleHfYBZixGm1b8sEtLDJV2tbNVGNoU9zBfsn16StPlCdDPPQnkOuTUEGp14A9agMauT
TEj0msSW1d7Wevl7YGNp74YeKqlulIIgU5GwH1dSlOrNEQTJoHorFHbEBita+TkxHB/rEq9pBwxK
qcJu04bZ76JgQoXHNUlhEJR2tGJauohF3Ds7luLXQhimJQaOcva8xnboU8EI672FoNjaxH62c1M1
yhHRb1sQrNbwikxfjlNWlX6psc2Ek6Qq+yau7J/g/6YlCNxV5MQyOjZPPQ8QBBhn9u51iOGkjWpW
KNPjBB95OjKUo9SjW+Ur48JjN6/li28G8YyHTljQgTuYJQUwiCOi66zec7z5ULw/Q4/iI+hJOuzd
11RBdr6ySZKtJE9fg6EMtl4CGGph79yYM5IQgDG4+MlR5qmqQ6LYdl6NrWA9mg84QHTHtKrDTaLl
ysJQVwUAmheMZNE3IQ6HOnF596sgoQk5en2fVmr5ksQZngedP3IzJHlQKquuCIrz/VftKpKBikJe
wSIDbqceMH9uisxq+lIt97oSGC95lOY74ODSUc3T6Y8k+UjnA8pd2tcix7rY16YuPP4ESlZg3Oeo
tKjL1MxpRv2AIw+lXUTgzZ9Qijq0cE0YfnjC1/7WCI26WhHcjv/0Efoy63FqpFB4m8gLb+7VupsI
k1lg7oH9kRTMifFT0tREVZZxqOnS7CYSlm2T6NJaUVtppQ7dEupeHNvZ9Cn2U/imxkRtb17dmzoT
kEIV6IeqM4wN70H/O0rUStlOuDrmdBjq6MUPUJ06ZmmMgNMnPznYRladQyKiSfhHl7tMH+tgUHDV
OXgGh7hFSA2xgao/VIaB+DoSu+lX3ckleXt/2BuLbAsNSHRzSPIRALkc1igHze5aWz3gjOGsUsUO
q+8JgeLvJPAz+Xtkomd4f8SrkFHIWwDMg9cgWpJzOOcYYKgrOZ5ysMJR/W4XRrZVJkV9QGVE+42N
pYOBD7Y/CDvr6oNOaa9YgGHf+M5wr2g6w9zk/p5zf/y+BjelasqhgnpwTodW+yZV8Bxw55Me43SQ
d4npl8dCFmzm+3O/urUAkPF90R6FJkONbXau1bZJ+UNHOcRjM9YuFqnTm1o5CIH7KLou9B+vr2pG
A86E4gHjATSdhY80JPscbrpy4LAKaV4JUQe46KobEOOuM+61R4hg2Z8SXfxv2Guq/W5Qh+jTy335
K2Zz1juQ9Eh4KIey8vyTkZtcmYU1aXjUeMP0A1lifVWkvl/BSMv8fOG9urXiyD2Aeke6DvTwbA3G
FOn9bGDFh9ajg4S8P5YzKshB2hhWuPB5r3cW0phABYH3iyR4jsL2UzOVzdJUD4Hcx9qhlW0cTPLU
32F3aIYYTOjNb0+Kp/CYeHmbLXzv66NMjc5QgejwsWnJioP3V46iRcGY40NqHqTJwxXKRyp9XI9t
OD5bhRWuaVwYC3IAN0cUuBWYBYJcMbs8bKNvnZxa6UHL0mKTYIBeu7KcKS+FU5mbTlLVz39N8ntK
TLzIQoZcvJt/TVFvEVVAX9Y6lAr8T23qtXSTgl6WMUxqyoXBbnxNCOVwGQjxKNrM1c5NSTZwu7fU
Qwyr8XnQYvMbKvTTXu2m0o3lrEeO0IjDdV541kLqd7VrRXMJXC9xDR6FVwWcvkPovkontMpyX6+3
cjzIRMbxVOTwNFEwXNi3V9+RSjc7lgsBcV2QGrPiq4wHFaGNXDLTuBA2SuEOYaD4EAIV3yWoH312
ZcE1cg3S5IUxTjN/Np5ZRejdYUN2MIxI2hYlJ7NwwmYV0MvcKHmsnGIpCN+VpNNePnkBMzKRhAZT
Qng267MN5HSS0RnqWB2aqFFfZHPSnmNgiqsIm4vCvT/WVRDHWKCLDG5ekEZgtC83a5ByszuhXh1a
Hd8kw2/ifcVrjqNOB2hBIRd01ahcquLe+Jbg7Nk/FIzBGWmzUf0QCk7mD+qhThvDX9V9KL1VpeF8
67BX2CDs1C5snutnBjQNei/0SrgK4MDPrtgpCG1TArBzkDw9ecUTwqt+m3JkKWxZM6PM55qhHn33
DKH2k4I72iEQ5AUOdakwX1Q8vD46GikQ8iRkKbTe578GzymOVmCPh0rNra2cCidUf/xN2LZ0314X
5CA005Chlsy9K8Dolx84b9I2qCxlOvjUENKdOpkk553slQ9qn1HZRfnc7teDhjREiWRN9SZPhDOY
yOT6OAI9ioro/f6Wu7qy+EWog8BSFdqXcBovf1GhJ+Cwsew6FEPjozFkKnWy8kJSpAMOYUgIotNt
hys/yMLmISPztt/u/4DrPc9Fya1F2xLUzBVme0zt0adZNhx0HDoAywOJWdHFSMzHqQxVfRviMt3/
hBqmLRYTZlk5jx4EORrsZGof3Tvtcu5cWI1BvuA/t0jSTofE4hNYh7itAeq7Em6NyMOkfe7Hv4Y2
i9uN7095hIRfEjvflAj5c2ddGEaDoQVTs5SFG32+WfgkQp9CyFOCy0AXc/Y6D2IIVGT7Z78ZHb1+
GjKJxBGcV1Nbj3YuobIoa2mgU5offFPZTB4F3sSdSqvMd1ITNODmuDOmpeM72zKsFluGAIkbg6Dh
ConpTZmD5peDSSeFvNHtKWHXjwFwjmpdmSgQdqMxHg0FT9dt0Y1q+smkU4xPcfMjiyccv5Jeq+mm
KqyL+lTaWvGQ8hlMHgNwxr+7zPIf1KIbkq0zJnGcuonSZ8UO6S55RMDZG1YI33jJwn0mzshfaeDH
DyI7QR6A51DlWF/uoyyJJS+QIu0pwYzusYHoMroBPmNLz4P44JfjQE2iU4IhALfI1aObNM5o1glY
HCuRcDbEEW+IXaQfLGuVZHhYb7o0y81VFk5N6oJuAYdVDjU4yfsndnZfMl1+huhdUHG4YYbe0sgu
tVyyn2IDuys3lfjRblUihgAxGGblwnDX243h6F0Av6TFCE30cnWdxICJOpj2U6urw9aORyXf6ZKH
aWwexKsyCYe1JSnmWq4RX1r4srfGhnZLf5NiDmps4un8K3oM2zIthi6xnyQyfeSIKF3Rh/J6dQfk
2ZceI/I+xw3CMfsGqxMNp/srPbsbxUqDK0BxnTYCQd28bQwXLOpGEtInqUZyTodjsubGMraThGtB
NY7SYx2ES+HAjTlDokECnT4nT8NcKUHhwjdiuXGeSMejcp1oEW6cNJLGtamH0cGve8yQwH+/aFWv
qAuH+9aMyXZxqgFJSWXyKhbp0Nai2PTEMS02Vuckj2PkaUdTVk51FnQbKuj29v4qfzCQLs4VtEqV
zidBhJDrnHNTcQXyh2kax6Mc+1q0HiO9tv8BSqi85YaOMLdvdI4Q4es68y2T49E/D1VBh5I+TPg1
tRPjG36tSfIKck0fVonhj4bljoOV+afGbL2qcCd5UtqVIxfjA4Yp0xJzcX4iRWeaG0GI33zQ+8QF
9dc2rTpbyu1G0Z4w1ss3oxMp0UpzKufYyuEoLZzH+SeiEEOrhfQGAhSLNW8qymo6qRklsYOP++NG
qSPs2ZW835tRN2GnHCmvbWcslUGurj4mRsQE1EPHTQdYy+UMh2BKCl0C29ZakeK7aqHU1hu9W6WV
V1aEMM5bk4IuoynlDTS7kj5A1m5VCxbWAqZ4fjyYtKAxi74qO4YDevlLcmfAGZE6/3HEhhDXbkea
pnWRK31nbiVp7B+K0urrxzHD4+wnasMOhnb39+tHY/zv/SqIZwhgE7WRKQgCyOVPQOAkwxa6lJ8c
tEX9NR+58JFcBezsRm1pSWvPn+JDNMqyv6Nuq7xXPXQ/ur1aDWetz3GH01bI8PfRl8rjCijpf+XW
tEJ+zfE8dPrDoX3MvFLNnjF2M4cVA5r1W+EHgblJFA0PXupHgfaSev1kPAxDN5yNQmmHneW1sryK
6qrtHnwjzbuNrwdasGpU2X+uCfGDLcjphj9IHLQxbG0CaY7WWqfKJQ261F5jIpg1LvmDpONCi1oi
P6ce3goyzqZwaSjG8VoCj49xZwfguN7ofZ8oL4Coh13lO/7wrGi1iuwplGV93ePlaP2I+ml6kwOQ
aq4SpDB07n+PqwMBJ497+iOFohprzR4J3EKtAKnW4AlxbFnZGmpXPvulJn2psVFcG2la5o8Ek0tV
0VnaxunjrhJbUIdGBpNfbNS/Dr02+X1aG4XzZGvltMqluN7VmYDVZ+NgvsQYJn6yg8KIBHxULsQF
LORPZls/c1AWQdnKeWozw1576Eu/tI3Rr4k4MSe+v6hX0S+DoeGNTQ6TQ0Byfs3EA+2xuiqCIzi3
SXmMjRD0GqBtWXMnWpsjNTk5t9dlNDbCHdPCZdtqRjleh0YQHMQpThZO/vWC84tAOtFGFmswpwDV
nk37G/LYMbMr458Ra/t3UnRa7bVw+FIaa6m9cHWtiyXg2oOrTdMQ6uflFybaG0KIhP4xN7TmoDLs
lpZmuDf7wVh4d6+GQqINMhl8RCG2S7ZyOVQbdB55lqk+VWAYv7RqOHyRyirEQRXKy/0vO7/KUS+j
FEffgDSYZtw8Wu7Gym8BNJmHxAlLadPUpbPpGs8w3dHkeLtS0Tg7pHdRUdaD4YeTjdbX+79ArNvF
/UlIJRSFqbhydMw5P2Loq7Yoq6Q9yoFl5usEof3kyS/HdPx1f6APNcf5SCi2OejuiZqgMfuCpQ/z
L8amnnQIdPuqnjTraehx+FgXqad9HXPEa9xyVIqAJA75j5Xfq6m05d2lBu5CzzalN6UF8X3ETEkh
t0jaHh9HPccg3I4MevSYyZrO94Z8HU8tAC3fPd/ROmshEL3a+qwYCq4oulH0A9k8m4dSVS2lWZib
VEeafVtbyjM6R8reQwD137aSljA6N8bjcRPkFW4amqiz7ah0tVIpOKYc227KV4nupb94qdTRjbX0
a1rk5sIVfrX9qURDexCQJHjjBL6X27+WIqMjHG2O9oQIZh2aHm+NGU+/SEXbt/ub4uq5EGPxXIDo
42zTOb0cCxyMEyE31hzlslKPSjRIW8eOvIPil+q2bo3hXzUYxoUPeDUo7WhoCEB9uLYZc5ZE9ZZv
9zgwozJpTYL1hV6gqfbxg9IW4OuA+FirLs7jn/enenXQxKhEbaijUFqiOX05VW/MVfy+G/lYKBOI
QskIxx+gDIPd/WGuvh7IKWIidoswMeKCvhymoEem442hHK3KxsFWzfT0QPxqvqi9pWzuj3W1MxlL
bEhOM7Oihnc5FtS7QQ4xJj4OoZ7tOQPqFj+YaW+EKDXhCZQV3+8PeGtyomaIVQgoMhKzywELOaQO
FnX4YiPBJbvsXpTlJ4BWO+RX+qV98oEPvrixSOl5CXjiWSAQkbOTDskWEuBoxF8mz9ftdVRRHl4P
TtTS7lXg+05lqTmoRRvV97ww4zMAIFSNfQQrDDd3MApBNdjBoMQfmlcNpFKxSk0oVTL0896lzmZJ
PzEisGqoMFhA/a6HlK04VlbS/SRw89Jsm7QF/sxd0qbf+7i3X6tBI0aU0xG8P1bcYXECFCvhKnF/
nT+0pi5nrhoCwy94I6z2PLD3UNsAz+ArRzM25dohh6jsCY8q0rVx42uBHR4MrIieqbX5eGP6vv41
0gos6COd2J8OaZ22e4jYhbqLw8Gm1BQZ1uCmaVxDQ0cbzMEMQ1Xj73mPXly2qeii909pglZFvRqR
Gq5gU4dq3r7mNcv3g0hYCdde3QzSwm03uww+qDyEL0QUHBpuPPVyS3Voh6FQWhUnM1Gk85in3Rdk
U3F/B4i0Cbw6fiwML11Y33nR/7+jcgdQ0YT1RcPzctRBjVECDIz8RMsm2Q0EyI8dztUHoRPwJGvZ
9D2mEIoPmWzsBz9JV+GIofb9j3xj5uJRga4C6ojMaXb3NkMq5zIUyFMFos5FlhJ9xN5OfmhtMXzR
tLFZ8xx5Cz1PEYj/tbHExEmW+YuyHfXtOWBC0ROS2lKrT11uVpueHjYUqHzcBYH6HozttDMwyHSz
dOwWLn1xNVwOzIDQIeFCQZZh3pcr7uCJ3Sp13p9Y3H7X1Jq/4/aSNkMh/0oLu164hq/nKapzooui
0khx5n0UsO/cStnQnZweeKtlwnQpR3tY51agrX0tiV5qDI9feqddKtPNkwWWmNiEwTm+VAgoS17O
FCKAkgxhM54Kz+n2LQ7i1AR1hyZdorzLnhxviyROYd6UhJmRZI/rGpLU4yCpS3nL7Lr+7y8hSEIK
gmoMVf/LXxIMU5nmfTOcvGFU/zQEHI+GVkWnuiyNhc87jy4/xhKqBCSdyIwSSlyOFXehZCZGPZ6c
bnDIycNpguvYoYq4iifLDtykAOVI0ywLHTc0iumftlMwlWg6Ghy7IHeCd6IsJ121XlQ+awW6i+uw
GDRpH6d9+tMw0FR0I1XJdJdP2virvvWM9/sn8tZ6odpDh14UtgHFX87BtseSgoAxnFhTOntjAeYE
W9axeEAVq1qIR64PhCVE8Ek8ROOHwu7lYEFX5lMDTfNkWaGH2EvlxZspnfCw7KwGq5xStfslAoc4
ZJeHkDSHB4UQ5QOFMDuEht8lYEJb5ZTiJrhSNalbkyr6oyuPsn0IqkB5yEo0M5tYnXzqIvGwkO3c
mDRACyrYYoURq5u96AmydSbqtuqpJ7nYRKqZP6XpKLt9IZv/hmHevd7/otd3LO1N8gRUX/igVwwk
1avKKUA75CQ1trcxrThd1Qy6MZXK2Up+4a/tALn3+4PenOQHOgDgn0nD4PLLkioglAwE4lRATn3w
MiXZpW3afDGmpthkbKeFs3e9bQFAiJYlOxczgauHpHGkZIKwe/LpM51hHTW1q/mt8jIOnaF8LmPm
nLNhRYtUbFuBb5xNbpq0Kotr7WRllRLAynAohfVIDVQu9z518rwhjfT1Pio3WBtYX9NQsj7tEeNQ
jSA6QlIRnACn6PJH0KssUA3SzBO4DyV0dVTcH0bgmCvDz+XRbesUCQdjUcLh6lFhWBtOFeV5IQgy
TyFSCYlTA47IKZvgGZjkxXRAMUlcR5FknCzErw5WrY4PNr6Lj5/cU44YldI6KEfC4XnOxImWpECb
jBNq1NFPzO2ivTN61oteqNmmD7Ej+h/GA72DPh8VduoFlytsj4M98ogbJz3SM65ti/YPeI8o/GJ3
efBQYae6MMOro8oMCUoIyKkfgmychUPI6UD/4KyeBknq37Mih4+KV8BWUioaP0HWvVfA0Jao5DdG
ReVA8CBxJaH6Is7yX4XLOJ36BBiwdBpD690JfG+VK0q7TkWCL8yG/qRyUy9Bla8OLFcweRtda1wn
uI/Fv/9rUMr0CbaFqnSCD5H+KhqTd1Ari/eus6z3+9/xesuKoaiRipIdF+HsLrJjWSdr6qWTZ4by
oeiD4kEbAv1caThI9bpOctN0JHFI/S3h+m8OTWsYpJtQ7ZmT9POuaJUhDPyzhvbg+JqEtf7qGCle
sgkknBJBGcnYKk4K5SXrYf4sXFRXt7Cogn/gRrmsxGtzuchjGQlebRWc9ajI/7Wzsd0Pg1W+QHqV
DYIve8nX5OaA4FUhEYoS+FxhUh8cqXcKNTgPgZ8Gbqei/gFb5wdilpkryYmxcGBu7CIhZclIFJBh
c8yilaSptHTyNec0FqFfEzcRTKykFvc3N9W5ghbW89Zw2JOgH/kBKpwXKjsT28ZRszxan1q8MUr6
l66sevKjWvVJ+dknFLNEam3U9zid1yiGpLDx6PQmmpvoDyuP7dDp26ZBRHRloH1irM26KHf3T8qN
+TEkiRGhmMDBqpf7pYjNggA29M+F0cKZ14JO+lYl+TCAQCr/c3+sG1sFFUroCnjWUYua0z8CGt6a
hRzCuYqdYk0TMX4GaRY/NGMTbcFY//kfhmMdKZvqJJzzXokEud8YubbPZTtFKENGjb5Xo6rZ+oox
SfDg4MD8LyMKO1mgGdSJZocP4cS2UqIkOCdqHjeryk/Dbl9HmaWuqymLYrxeYrx17g966wtSpxXp
DqvLa3n5BbtAl6aYluNJihJJPpa4a2Yr/L7GZgvz11h6km88HVxuH6gjFA6usAlAPusgddLgjHku
XUT6I1K2rZxWepiioSyOKC4dYxxJFngl17NUORU8y5z9DzOzy1kqaRWSPafh2a5UvAbAuBqrvBp4
qZVx6RjeHIu7GxwvZb+r0reaKzGeQ2V49rNA3QFS1rbA0dsj4hX5wom/PRR8BpnBECaY3WZVY+uj
VlRMCzXtfD3ksrrBVsF8cWSv/vxdxhpyVf+/wcTT9dcDLPeFLZWyHZyLqO9LN7e6sXF91YykRzvK
lgr61xuF0egeCm8Egps5n72SlNaRNKZWOJ0+rlrfRvAnxckby3I7/zIhHnLIuC7ePnscPmCU3DIC
sHPFq1NKPxAt2/BMxTZ8VJLWOYNohAkUSPmSQ/qNr0fBg0wL5jzVnfnjUJgQ+PpADc8t03p3Cg3o
iWcJGYY80T+b7vAmUAvm8uRmEbX8y49XquOQVv0UnMdU058wkpKOSdOrq36slzK5W9MC/WORZgib
nbkqNgo2CcpBUnCegiHlrNW1jjl229f+iofBChYusOtnQShuwb9AcBZpuvlGidiXrWrG0blCf+Gr
2efvfWBKcD1a5S3s2/b1/ga5DtAuh5vF+KOZBwZaBsE56ycQRCAKUx6fvnd+2rVZPjs+HKK3ui/g
csX8oM390RcmO89opBBXPaf2o7PZhR31ALVzPaKnr1JfTbgb6OnCtrk1HtcmLzwnn+Kt+Pd/nfnM
8yBB8v6dncruD7ETSd982+pwGxyNXxWl/6Xq280Boe1AyBMNkzkBMG/UPOP5CM/d6Hjf5EHNjrnp
F6vGnpIdYOv2c0wlNL0gg8NLo++EAgko8ssJOnqrlR2QvLNOQVlza3jo8rEdg7LfZK2aTY9OW8rW
oQ+HKVrRn1uSTL41X7R2hEAzYHKAoZfjd5LV+B59+rNd6D3Ny4L4abTKU5rJ+X9YjaXOwa3DicKU
wCQrDDsnPCaJFGpB7YXnpKi616RvqXVooAJ3pj9lS0KzNwfDH4o1pooN5ftycvRJO8hXcnDOJa9u
n6umK3dqXozFlwFQ4kKR/rqEDKQZBhQ0Ox4NSmKzvYrHgdIDbY3OKX0pj54zenyrYQgNwEjO1Ljo
nyQ/bcA8KzXoa/407UO3VZX4aSARWwiMbzxfgpYF/Qyc9bWiVJZlSdclBQdHyU3jWfOdgSZb4Dnb
3mNnoxjSBuEjpTVgUPeviGtzFNZBsKSBtqlC8VR8lb/OrNekoZa0TXyOMtWL1qXXjO+66VUrs44d
3dW59/m7MlJersO8OGV9mRE7NIbzZZza7tioxRJQX3zoixIqPwn0LAeXCEI0GC5/klakFowpLzpn
qZGOqy6iDObqHOyH+3O/cZowBbVo8ZB7UyqYjeMPKCQYIA3Pql4MJOgywvHTVCfooYywqNuytl7u
j3jjOeBWJPGgK6Qj3zaL2dWY5x29+PSc+Kl3GEdapRiyTgg/eOr0n7B0pNfaU2qIXLa1YF54Y7IC
RMjlzFkWTfrLRY3NIIuHCS1OrcvOZS0340oxwxJrPylDQstcvJtvfEWkAylDC/0renyzLn0ndzRI
AfSe1Sht+01eQiR1EeEwm4UtfGNmSJBREkAElYRvnqQPieKDTizScxHrsu/GoBHXehUKmKNR4iZq
1kt8/1uXBwRsSkxgSMACzol/baQZFSJf6bkKPXVbWfSDx3pS/1Bd9PeNnoWPFN+aFZ1k3ViJvhzw
yynaRoo0vt/fUTduDpsaP/ETWTWAgdnx7UrVn0a+7TmoVEeiVBpFqxBdPpADtXUOZQvPRC2WN/dH
nS85cFgoh9yc5LoybNbZyUFrvLWolo6nslOKXZ/r1T4KW+7Oou/+WLHjf1ZxXQyIkgQ9Nu4oAqHZ
gFPV8RYxU/pqmn0YIr/Z5f1UDS79lvZJGZzwk5G9GJBMXvRPRB44V/AAmOan+P2oJw2x7ewxQITh
DzJCUr2u42mpsyc+0t8XnhiMvh7RHwVosK5iuf+6gxMqgxUGd/LJm+IkWlNITetXybH8YK2VWTIt
3EK3vp5wZRJpHh3jecjtZTkhla1MpyCpbWWLUWKaPCGQoX23Wsde+7E2NOv7G0Z8n/kMeWsp+iCh
xdM++35lFyjOkOF8AqFvcgOTtkYlG9mh70gRV/lECo8OX/qDss300IYO+tb3f8D8nIglRsSA8rMI
nIgvLpe4NIqi6IpIOcH+MFJXbVXtNTVoxkm+o//TSW30tdOd5Nv9Ued34H9HJS+FTiKaKbPT6U+t
0U3NqJzkslQyt8jItVycU/SF5b3xRXU0A0QWSjxzxUgaUxgMYRHKp8nq9frBaOqqW7fIp4cPYaTK
b53am591mGBuonkhNDApW6CLcbmiUpPiFu3k6ilVMVrYYoNIG97F5CeM9q1Hhc+lLJdLP+6v6BWs
hGFZTxAHuGmzptqsrqBNiJdrba+donrKvwaynq5lBJ4yZGXLnn8MQIjrsPa6UQ821dDD81MrcyF6
vHFgaY5/lPsFVWe+myKtVtq4bHXqwlZSrWrb9HZyQEPLNRJziXs9DxrEjIFf2zQCwdHi4nO50PgX
DSVGtdop9sbJ2cuKVK4L6LuNE1do9xkOtZtas/Kn0rGWiow3NjAXBCcGeAfo7LlwUFikTkGjWj91
o9amaxD4kb5xGn9JyezGBubthmb4oRaPC8HlHLNELcleNB2wkFE5OBxEwQOetJ5+7scp+kF/rHQe
7++km8sqqG20rrnp53j6KpbohYceU+t7f3yo/QIUZgOtRnc9TZOemslJlHU36N456aclCMuNCxFN
K4FJphJHe2F2H0FAyug6DLwviIL+KoBtVQ9DlqrxFl3/fj9IfTbu6s7pX43GJxmIDIR3Pv+KoxhK
xkHVkStxnnBBnSk6kKHKCTZFFB9GCZqNixpc4Tyn0P2Vp0y10Uq8v+w3J06tDm0GdNXgcV1+6dCH
L4M0qXoqqkCNv0jekK5rGRvbjZZ0vbXyw3ASAXCWG2uD/1jwRALlfP9H3NpuND7+/49QL3+EpCJn
NimFeiplpXkGUZX+SCmPbMzMqPFFSLWFSd94fbgliF+EaAMh4+wdKC108Hxst06qBBKDVznp0J0b
1beooUm4GRN//E86OKa38C7cGpfnhOiYmj0o/1nQ34xJYytdrJ2CvKp/BYgje8cglSVpG4LDTLfe
GNk/VcHh+vz68siTy2sg/4gQZ+vb10DVC107UWKuN1Blna0HujFxVXMKN5MxLNkP3ZqoxS4WGf2H
IcHlgEim06Grav1k50r9FDt9d8ytPIK1UsY2BslZFgC2p2y15Pt2c2BUHAAYCjXVeegW40D8f6Sd
147bSNeur4gAczilUgd3q9v2WG2fEPbYQxZzTle/n+r/pEUJIvxtDGBgxgOUSFatWuENuVMXxkkZ
Cm0vcJ70hyGpnzx1gBVciqDAR3TSo/R/+LKAFBCConeB+MjiGGXm2GtmWBsnuzCa53Hqxs991jPv
0asKJRCGsiPCsWjzrtE5rl19wGBkBUn0AlB6/qa1KirEIFTAKQaQzi3udm57UEezGYAp1+Xwvzyn
VI4A60eFoy5OjtWm4QDaxzzZXZSeklKZX2BuuoGf63PJWa0jY1dEjKEOt3fw1cckMNMiZrJ9IRIx
60lUgNPkdnAjWK/aNDN/EsLLkWtIaeNsbi93bRuhikAaxU0OflNGzY8VQG5Oo1Vn5kkV5rOiuHhb
Axfe84qbfWrM87EwlOn77TWvPSJVLI0nJOtIyxdraqFSB11PJuWpY/2PoVSzugeflu5pxDVrLP7r
iwFP8qgYJUvg/AHRBMR1t3fYNpXi/ME1Sk8389CDFDUntR33tx9N/vRFuSHrG6BhtB7A/y1ORxhg
Eq7ZjX2CuBo86mVXZNtiLJ6qun5Tyjg9aERF9wHpX93PgqBcWf7K1yQSgaznhqMNvlQ6Bj+EgZFT
2KdmGkf7oPSBHaKDaA6nOh/n+g6lD4hrZiamNXv2Kw/OnsXtGCAegkvLIVEQD44Nf52VLXOQ0r/G
Noh10fptGfxHkmHHfhjqdLiGscCTYiyEqf79iZV6tHQxAUBSjSy2VYzWfWFmqnMq4H8e+kzDpVAZ
mW1EnjUjF0uo2DNGXRNluHKlM6mSwpNkFsx2FstqLoM+1D2dUzUYqthVlpH0vlZ5/ylx2Ol+aQ/G
yle+9q4leksGfnwJlhy6yZhVPrNwTp0yhF23Scc4+lV2cRZt1b4LlL2RT41y8My5wGm5dvSvNf9l
TSTi2nPTyZZAQQlMXF4Eo65P6oRc0imus9qf28H2lWqMat+Kg8/4IUdrdORrm/vjgovcCZucVkmn
wD6pnVLEuxbMyGcxemp/F4A22bpImua+FodKtbt9qK+EEAp4BoWgDEHXeouGYq0345jmFV84j8oS
q+wG3boOqMPGDNtuhfwpM5RFBAE8y0gZvKckiCzilaGP6FWbgXUKk9oMfOylhennbj+u9CWuPRQF
FsAxBDGBjywiFeLHyL7A5D7h9FnNCC+gffgajSUuQGI0pvr09+9QYjdQ1JIC/svdYqopnJvZsE7F
hBLtg4hcp9kEpc3gM65yd0Vv7kqJJVstkCG41gBQLV6iY4axSqi3TnYOV4jrE1STPrTqlzzLnH8s
r1OP2VTnn9EVHFei0NWlQdtD26LhcyEaY+cp/YHBNk8jdy5IdkNt7s3EzON7HcBR/aAjsQWlPJrE
b4V//0uFhnerRGDuiLTyB/7S8hB9uM/xmOibpG2dkxEhSx31ffxD7StzM1VOvYL3vjyPgKkw32D7
cN2QEp4vpWPCMZhC00+BGtbDRima8jdqNPa0T1PD6nauKuBKq1XONPb2ZroMPTq9H94wRDwu2+Xn
dZWxawcKiVOe2+EWUbgw2yIuZupfpD3E3Wy1Uf/f7SUvjwtLokfEqZSKJcvWpWZkVThYPRjdKus+
hYopsk1FDbtRFRGtTZcvYwAIbNzXkXwFVXKRIKneDC0+FfZJ7wvxr+ZMWrMPU69aE1i69h6RuUD9
ROLVSHTPv+Cot5odIuN+sty5zvdJ4oh5G0+OYh1so3C2iR2MayIoV3YNcBeaoUA4pSa0PD8fNqjb
OXZjJbV3YuJqVPumKhhKxVVsS6ROEzyWbu/+gfdbrbUqL29NqmDaLZTD0j5mqXLFS5yY6YIZDYrC
8jZomYd7wXRT7N0mNH5mjTtvp0GbxUZRo87cor6arPUgrrzwj79hOZqq9AZB7DAUb7mlJsewaUW8
S0osVLduh4a5SbIf/HUolMU/2HbZeMd7YvGN3cFtux71sTeunDl6xAaoNzaV8BLDt/ElR4svLms/
nrL2WxC33UrYv4yGcnWkNkzkHGhAyBfy4WuLicq5oMPxpgeW9nWiERBsSCfsr3VrgrkZ8/iFFLVA
hj8zVgLxlRPLaSVDovlPKWUvwpNRNXaamrZyGunGPJoKfOsscZQvLXigw+3gcO2zSlMsMgT4/hei
MSnEyzkfk/ANdZbaR/ckfPHiYNp2c/pFHz3r6+3lrhwhWw4UpCwHHNqlrTQ4GBWfqUQ5pXmEUyuK
P+O0y3j5YmfigT6Gfj2BRQud0V6Z5V4JTJK1zrKIKVIbL1KwpgtRabSD6I0++2Tvk34InUPrCOt/
eKE0f5GopAqmvSJ/x4dt0xtlXFSRJd40HG8PXDIjqpRQtVJ37puDsBRa7Lff6bVPyJXCLIzpqhS8
OV+xznrhxaMh3lpIi8NeABDID95UW9EdLAKnvs9QB369vea178hsiASeeS5ly+JwZEmAIr0JUlhv
kWsYZnXcZAqGF1bReq92Z9W7xszW/IWvHQt6v3THeLvM5ReLKjP0Er1yw7cIFuzox0TDe10Y2WtT
Q1m8/YBX18LSnWIfgB199vOXGtOfU0AVgZpPh+pFTdRyE6Al422LblDzlT1zbW+SdvH14HyAml/0
h3IHvUQHSaG3RG+zn6qWFOGhTUWVb//+oUCJkKPz9mAfLC6wJprrxkgy75QKp9/jAOYEG6NtQ+Pe
mubG+fr3q7E1GBVgZkvavNiXhoVsgqaoHu2gQUWss5FuvGar5mLXxEb0+/Zq194hxSwDdh4NQIj8
+w/nbgxKJ0rJNE4W4/1ndJmAAAGKqpPd7XWuXQtcxO+AK8LmUnZD0rfcpEuDE1MPK7vzQkc8MShx
n2YNGCsSaG7eg4RCavBnSIVXryx/LRWgO0LZStcWmffFS1XV3oUYUymnZPbczFcMrOsg2BePRdND
TB+9as8rFgfsTpJml+VN/s/t57928qXYHvtU6o5c9AzCKCmDmAgedWXwFMBre0qoWT7l1pwyfLCZ
CtWZsXIar0wwMYMAJomoBFQPpIXOv66ZazivBsI7aeFUJ09FUQd+g5GnccDIxcQ/MA+y0PWRV9P1
R+Zl2XNgYRL9liMD8ef2C9DkaTwvc2mRgSqmfqAcpA14/ltC2q596RXBKUuxT/FrXvcdpPkyQJBB
ax/U3gsPoZa0WKxO1kEBE5xtKEu1XcDUbNqkTpVsKytf491cuwYwa+K04fIGNmsRRMJGt2ZmgAGU
qiIzt2OTVsN9magCivcUdncKhrD3t1/F1SU54lhHsxMYCZ6/CfR5u1AvTOc0tjPCaopRtU/8vMHd
GeZokJpFmfXt9pLvHJTF2we28w69A75KLXW+ZolIRp4NnY3reelqp0j1MC5mZyjaniZz3fhwLHTD
L2IlqzdR1IcogRrq92Qeg9fAU1HoTYoov/eqYMzfDKXD0OX2L7wSIPhZkthGDU8OsLilhFN4gWGF
AXOcMq58b8o6bzNRR5/aXlfiwS91K9tZRupaL1bZGGtV/JWPIsW3aMEgMkBCuNgH4zwlboOf+ds0
NtYT7fdua9duvjFjSgfNtqY1OOTigSF/0u2XuSobAK3bZURANKcBwYCS4pRE1RcztivVTxRVu6s8
EK/7tKLGvgscKZQMR8Se97fft4x4HzaEXJ5xOxK7yDoiNrMEUONN5YbkdMETQlAFVnR6FwybXjp7
MDDGcOX2apcPS8iTE3eJRJSz0PPtV2mO9OIp9KeyEPlm6tJo55hRtveUWNxZblLce0SFLaypeqUa
WsZAHvS9OULqY7A0aj7nS9vd1IRdNOtPdhvGj/VYCfoykb1pY89wfJAc2bYsW/2prVTjzp7c1sd9
olnr0iy2F79C9qX4B/AMfKZl9MsjNTa7uDc/BRhsHJsOyYpAkO8FSTFtdEzD1pjdiwsHnihdWok1
lUAoHQ7C+WP3HsV1MbXcslky/6nq+PsgXXuTkXosS1tzE8+xe3f7K1/sKXmAwLmSKwHUQ/n9fE3R
ukoIhjt+GgpFPIbdaP/yOvuH8LxspWd68TolgEM+GOQpXu1yoDQZganWg5o8zUkRY7ysBWW1NfJh
shG6CbsfkELbtQN77ekMyRshu5WXmPz7D6lSV/ZNzbgneUrjNr+fw07BAmgAY4Z9W/j179+k5IXB
TIfdACzwfK0+cpsmiu3kaQyQnXJDTftpgNP4ZeSiX0vNrj0XdB/EfmnS8O0WZ7Ng9Sw0tYSzWaI+
VFsMcly1uwdCGq9Uk9c+G7k6mnVEH4l2PH8sM+q5A4IsJeiUctt36pMY4vhgxZit7OJQa9f8nC+P
AdGGiMOadA+1pW2wYcRkmg0fTdCm/WaJ2P3mBm4T4JUXt5z+YkbeAGjVmtrVZdhhh3IEAfzT/gZ4
I1/Fh90yqSk9UdfhC3p99DO3EnPXpw2wZNz02n05Tc4PW/E0sclic/7BrGH8puN4vbu9jxZ5L1GA
XwHmhhEdHSGAZOe/okstq59mwQvv1PFF5c1bUfU7Ccdeva/dovYpnWZjiwFOuEEodU3w+eJ7A5qj
LS+7ftilX8xRZgcWtZsO09Fs06J/RGHVbHeA2eLKQjJWTUMifm8F7kousfTyk8U1s0nU6FgVQMo7
qPrDy29bUZk1KI2jk4jKtf28UpIvhlEhkLSp6rIvepKsCL+WlibhZ036tD0WgQUtw1YyW9tMgRv/
xmiyaP2+LwbP8oFdOsODk1np9MkJhG769Eu6X7e/1jJH5ne/F0gwbUGyAJNadLAGp0Qmuq+6Z4GD
6LaYpg7bhKgvfHIvw90UDb6JTqMEj5GnKV9EUniH2NPLdjNgmKJuVLOIvrZBG67somX2CGdbo3fL
GIcEDVSgu9jMtNe9oFD6/rkXU4dvZ56m0SZtFfsYlqJtd73Z1v8gZBY1k++O2H62pW02JNO1G29A
eZXja2LB0dyoQvfiozbGirYSMS92uuw6wmkBagVGHTLt+U4XRWcWahsnz+o0lu4mMnTELjsrfs4a
jKS3RTw05t4LOhf7djeom4ONYNgaYuUi2tjkOFhIIn0BZp+y+vxHuFYxIFRQt892BiSng0L5y4or
tdm5Xk4ztEj6bW468+n2trl8dBpnKIEyaAODcOHm0FpdXfeK3T6DvOr2YxX09/YUj7bfIuLvCH1T
WFm8VabSfS1tp1+J6VdWZ0QCdQaMLMnNksBZBPYwdqrXPYeeimxtO6jd3nKsQT/QUlPDnzDV2xcK
w5LRWJ+OUjkLXd2VxtpFoHmHjoKOlYgE52IGV4Q04bkB2mddsYO9q0RUEJo7/XYbLdhUulJ/v/3K
r6wn3a1AH6AIBNxtcSBqh0Yv3a/42FDKh/441abYeHlSvmhZWvyxkQVKDreXvAwO3NBMvjiDZJA8
5SL/mNy4QE2+y48haa7rT0UwhYpPUqkYaLx1AXbathHVHLsyM9VdNip2tyf1rcvC78B1fbN0aJmf
jKQzBKaqZhWp40qgkD/hrKhgXE6XAxwgCGJw/XKvfIi7UzFEnl4N4qg3U5Y9j80UAp+qu+BbgmjZ
Giz8cuchXcRb5mJh/9FuPF+N5WNrHKry6Dn5hNO0MkT8yRwdFteXqnW/I3Bs+Eg/2A9TJdQ1gYJ3
D/rF0zJaonLj2MFoWw4l6zirY9inEYgpER+TfjSMDaTzQryMdlABfxzNqfsWAejIt06XxOVz1Cdm
6lcE9+9NnUwBUnaW+42AVoebbg68EIs0yrF9qmZUIM00WcCC3ZJRWTnG2OpaTqGPBzfRC8YNVk4W
OoMq8Bu1MMznnH3+hMJm/Jp5sNT9Toj8FXqq7h0qa+jqrTOKedw2FTIGu6Aw0iwEA9DgmgktmsF5
Eyhf4kLo8WsUOu2vAP+L+attxKCUw9Bj58zoSxBHqkT/mipO8A0zLc94sOdxindO6gTpH7ApTfmY
0Lg3/smFCvHLM9La2FqRGQZbaEt99ZC1ZjoweZSFD1iHqtzDALfGhxLep/NgZE3+PBpNKTbW6MzN
vYITsHHfx/FUH9lCIB/HfqZhOBReCsRHCRsHtqhaRsr+9nm7srsoV1GxZKgOuPQiLVZxvIzyWByt
th0eproYv+o4+H0K6GNy+sym+qMklTUhZKqJjG2WrnWCL38BlBlwNpRw/ALQeuf7m+55x+kmi0Gn
tPtcK2n0NYqydls7KjTSJsV6TSiq+WyKMtgDzV2DV12uzykGU4HKAbvIW3K609qZET/XA5qCwB73
ceGBYfMQzUo3uptISpRXz7b5Frtd9dQhyJRuPWaqycrN/t7xPj9nFFzEWH6HpCUsZ6ipZU9z4eni
KPJ5dnx8SYX6xa2N5tMw9I3ra3qWfeJedt5y7F8fEOlI36D3hu7nmcvfPqVxWcZftYCBzncrRUz9
MU4bxVpzr7i8E1yKNan0TNbJAHIRjpoKXRbEGaqjhrPSw6THMFujjKvJV+inKQiqqcW/t/fokh1I
YuYy8mQkQUsbBtlyTZHhS+R5fX7sm1kbdoo65F+F2+T1ruglgzeNLIzF/URrRPzPHHlGttFzZXga
tLjC9FIxwsT6fvs3vV/4Z59Lpom8A9rOkqG/7PVYc46Iw5BpL3VRp95zGURd+zJRxOufQjVuhm3f
RJ7tp7npRa+TNVrKk5OUE5ZSatFLPHEcpV8R3CuGjdr2+I3oldImu76e8uQbphdDeWizafC+jmU3
hbsCcfXnGhmo8TOKp9m4LwMjVFeSnHf9xsVDMTZAKY57jT+WF75RdYnb5abxgj36fK9O4fyv2xW5
8cXRg/BgtJUXn0RVcS69aBDeg4cCQXpvtl17MuyqSLcRRoafbDM1zVOdRtUnZ6BdccCQrlM+aXnS
Z/94lhDT58yh3bmpcyc7pYEu+pUWzZKELXFfMDA4ULSGuCGXpIjIHvLYydLuqDao20EWNQpEY9Wi
CD/3Q+MIP5sVL7rLhDVg0Z52ld8Cwfsyh2Zo7BJGGPzfo92WKyXbRazhtyB7jQEjSBvpPHEe60QU
912e9eMxzwpHu0MdL3yeRVU8BFArNkmeZt+rwBAQbZ1+/DoPrlhJXS5OLz+AtQFg05a9DDJ9EBf6
4Hjj0eywZPRxYDF/Z3YtrM2gAVdQ22gNb37ZImDqJptlIPKAaSAAdP7MRsS02cQQ6ahCjP+lDv3D
NIfxXvqR+DFlueePboK0muYExUtDoftE62QNxntZK8tfQctbtgoZTnmLNz+OemW0FCVHyFfo6nZV
ZbZbJR/1BwVaUrjplVwb79UeOeoC3an80RjdWMx+X2XGKKVE4ByOymzET5bd9uZWGRq43pqX0rMf
rAaemDVpa2avl4GPX00fFS4sFTMBcJEMa7A+QLlMtFKbEpvQVO9/cX9k867o9Pk5aOd/HX5kAjy2
dnZKoyD8FQ/5q1LYyl/CgTlRoI/ROCLrBhKHEuv5ZzSFGXZlIl9gaTr7KHZ/m+hjfFUxEH5O0qb0
/raXznrvauIQXuBvLns6s5BkrtadjoTzGkX/Zn4pG9c8uEIPv0TdbPnz6HE+nK623m7H9ov6VoL4
JbsVFDJdtfcd/SG/p2Vf08bu7ePc9O23Pkgagb54qDm7gJn1i9Gk/wkYmt9ur3p5NKm06PMyOmB1
aGTnLxjzztErG8s5uvCleh/4XbLvHXv+nrVN/NRV4r/b611UMbQPyOglX0+q8S+Bso3T182gRNZx
ngGDZJU+fu3auttIT/q/DnvnSy0ebbaTWnGL2DraeYannhvV+L2owEG2URUNe0QAxSHxsnQ3GmN8
RAtgjfF5mVxhPUubkL49AD0SmEXLIixQr46Z8B1HRBSTezMry+auDuo58Tuvqu9QeAZ6Y8du9m/e
DoVFzoBPwH3aVuZzz+TolzH38WuFF1W3wXhV7PMkmtamJ5f7zpAIPlTTKYBxrJE75MO+U6D+jySh
+rFUBoTU1bHbqnY9fEWyBP0yXZnTQ8Akt/jbKQMOVlJmT4pG0Y9bzlBszxjrmAz9iOOxuglcp9w0
kem8FnRa72g0hPe3N947Sfssy0ByAEVaUGVYs8s55Plzeo0YzRLuynEirmqHhLTC8IMktTW/VAG7
PEStiqS0q9rjvdYNAG/bsPEUbmRoIJseBr+yiYUV9AdsorUjVdQ4fDLmTsHMajLVP6Uu3OngtHl7
12nqFIAYK6rEr9zRKbJNoKvxttCN1NuBGRqsQ9dq+G/pIuk1+kimm/h6lk+Sx+LM4bbRFSt5tTrL
PKAp0CE8pSrDFxqCdf4D/Kr+zTRmhcgguUh+L8rhPmr7KXioAZy9ZWi7vIqu6YJPA2Vy4dcYhSNd
nQ+t9ef2W708zugOALmiPcjgAQDP+Uu1mqboilpzji3zsmgbZFag7HLo5kw9uy5Y41e9ayYvPyK5
DG0QutDSY+l8PXBBCoQB1TpqHa6uG6Mwyf4SRhN+rVrqwamcZj5ok+gyn/K/L3ZGT7i+BwCn3EXC
0dsfQwFWHbG1GXqDnP1uO4A5mi88zOqQAEk02npNRt52+0Vd++UktxKegTUbF8viTWUlnKFwSNpj
EILyc6pMj7b63JhHh46p9TU0O2UDCFzR/8uSLtkljK/cF61q88q3c5S3dwKUyaEuaRYAqe2KPvFV
4BPdT8Urig30vTz9whsP57Xx8mX2KMncuDsiEoLl71J9PUxEZ1f4ehw5EsiNiSLy1dwxHpqiKP3a
U7xtPlY/vB61fu6Qvx61UpWyuRxQ1ZDXL6IT1ktungxde5y4OV81L4h+FMBgEXIW5mGeuvpb3fT9
Gl9ebqPFNgPRBIQATChJ0PIuVtpUmVEYLo7NiOnGFrm3YOuUrnFXjk2wHd26ae8Jj9ldFhb4m93e
KpdXMiUEIwEuRxrO7nLxwiws4Vppfczg09+pFeyujeoG5K20Id/yUE1+3l7wyg0A3ZZLykKDFMjt
Ymsi41TY2RT3xwKeYr8dg2LUpA57iK1ANGyivgwpFbLkn9vLXnnJ9D0kbRF3ETh28md9uHjapJpn
N+qGo0uhlL7xAzDtdBy8/7ZD2JTN75q+i/WUz1ZefHGCqV2JXVfXh6+j84AMOJZpblcrOWlY0R1d
/CQSgCBYLnfGBPx28uogZcfZsLyVCU2OQ6FY6trk59prlxAVvjCjTG7f8+c3BvwvUy3pjzEeKxUw
xFi4e9Ptg1cjR+IPnVGF7veoiJXGxpX9JZNMuggEI+gKi8/NoMvry8njuWfgWPogYDVGGKz80gNB
NB0Cby3FuBL84A0BKZAzU67hpYBKbidGxe4djqPriPEhH438P2J8amwTx06aRzT/k9+JHCEetNQL
/h1qp1e2dTX2wUZXett8NAY9UQ5KXis4pYZ2UtIfc+zMR161A5lqujGi572wd7f36HtWcB4JJOOJ
RhCdcArYZZ9u0GO9KKZ8PsaaGF51CI/GtkRbjFm+EZSfxjCJX6KQ9vRmRkk62ik2Ce527vu2fmyi
SBQMQxGD8wscXMDYYW9a+ZPHTHiDslXp3ZXwFRp/cOrSeMy1Qk/eys5Ohk2Rjs5/6txqJ2j2nD9B
H9o7GMWAIOkwh/hF337Qy00BRQaBEOkTKTFLi0JrTB2tNBwFFQVDje9qLqV/QqrPpwza6ZZT0a+k
Y5djT9pYHD5pEyAJrvZiet5q2G97at0fNbdK0tnv8jFmFGxXTe8bbpd194RBM8HfzJ3NH1EnhkfO
UuTtLBR2462eWzicWqIyTmjvduJVs2f719++E+ksRTyk+SexnosDqmSo+I+NOR91L9IMv8MUFf8r
Tzz01Md7VJkx9bu94mVIYEWp5USlC5Zj2Qmrx9KbB2WYj61Zx/5gpvpDOCpfA7ckQBVqp/6bE4kO
txe9/PQ0SqRqC7crregly7pw+8ytoX8eC72YtnmemH4ywuxxU/VuGJ366+3lLlPG8+UW4QdHGjwB
g0E99hPa7/Bs2h8IM79l8aSvXDCXmYuEw9J3obClql8mp4lrjlpal+qxzKZm7/RD4OzpPVnpr6aR
Vi6J3qCuALQNXchiTtxkI8Zk9P6SG0qVQyMBlSWpfYAl6LLE7kTmOVMUWEdHm+rZZ1avgwMM1V2D
29rKsbryLWUmTmgHmkfIlS//w51qRm5V5EhYHJs+nQ9AKiZUH60Ub966se+peTJtf/tzXluRC9QB
GMAGogg4XzEKahPP5FE7apUCBdRJooM3mmO6CbMu3M5Ds5atXNk/sjUltdaAAIEEOF+wDhutAa6l
H/N+HuedmVm9+6Kmpoc3j64H5kqdKgPf+QVAGih5blLvRarznS+HvZvu9bWnHQtBgMkUhF4OOCfW
+koX/DIbkWhCphskIrLCWcBTlKicAQ0l+nFoi26jNSaDoNQa9hk20RuqKvUe+aN4i9cqfeS//oSc
EAoqaXmE1vfiE/ahYYwVrdljklbJQ4Sa0r0RgDzpIGduETNahY3KZ1m+UxgYMGtJYtisi08oKpqL
OBbq+C3n5maM4vFQeE33KU/D6JMWxN7Gw7H4FZ8T/QlJfm8j6m7aIQC2atVwJeBKJR+6NIBbILrI
EPLhvFBkV7mBld2RKzn9Mtda8jsn+78zCbuDn2uZOW81RXeVlXN6bRPTnUbrUfbdLvqM3VBOQorJ
HZn6GgdvcHvhKzIC2UbgrFxjV9eyoGYg5kyfdlkz04AyEzia6tEqqv5HFSv1FzwOAUT3mhWuXGBX
15I4CmpdsGnLhneBSkOkjzxXaWTj7z4Isc+lpu3Nn0XnYj5/e+Ne+3pSKhS7PFWS6Bb7SItNb67p
pB4RyPHuUMVHNS7Om73XqPN3hv1wIutZ/HN70WuPCEIEPND7Fl42rorS7LqunrWjQDH+FUMK9SHT
K4wPGbwwQf0fFpNTDLQLaJgu92fbuOUUMOg4Fskcl48qupM7w1VQFRZKaq28ziuhnM4M+Di8hcBZ
XRSeg9shehQTym0r9rYJ4k8qhban/6iqQdl2qI//pT2VvBst8k1CAOkHn3AReuYoi8xCSY2jo7jV
FqKCkcNcduOtVJ7wtdpw9mxpbQW3fuUTAiOjc8UFyWhhORCbnLobutkk/ohS/861nWo/6aU0d1xy
pvm38CmARVgKMgICKAvUQf6YDyHGpTrw5smmvyrq9H7I+z9lA8OjTemQsz8TY81N6MqpYEEp+8+R
IIFdnArHzctR0NM62kapdv/2Un7ujh6k1R3Y0wHtbx2r0m2Lov28Iqx+bWlyDwc/XwD+vNnzZxWp
FSO3ERtHxVHKF9BbWXJwjClzD4DWkh9USAMM22z4X/IeG7UcpBlpmtBxX7xkO0zaPCKGH2fFTrZ1
42TdThNz8DSHbnVUu7SoVxp61/aQNHeTWrZSzmTxqCFWTqrRGPqRtrHyIrD7cbZV0cfJPrHnLFl5
sVdmcrYjj6REa4DUWA7CRq2ENgZT+QVxrvDBjbzM3jpZS9sgV+YHEjSx77UE1bI2ax8UwwnFc1Qq
4QP9FO3z7Zh0CZbDHYvEizpe8hAgI5x/ZddIwwRmdPoiQptvXfStYfoiH8Xnop7HR26V9r6JpxJJ
fXuAoW6NyOSVY/0b3CQ9ayxnig0E+zUt+MsMih4zjQ0p18SZW46WtBownGO19UsAFyTxRVCSVgDW
+gQCiH6wPihfErBVvpjwjF+5995j43lKw+ajmpWUH07d0lEHFFsSYdvVsunLP+hDg8CPLOsTGjfO
IdKS7HNe5/2u1YXp211YPwxW3K8EmsvD5+qQ2Jk5SVb5hfwwrXFsjHN3fCGhibvNKMDAjbRHXtGl
iD3f1eFANpWqr1nEXF4b7Eeas8CZGHHBPjjfDnnZpn3slcPLFBj9n9n12ns4QY3yD/B9rmDLDJ3w
r28qEKZ0r0jKMXC46FiaU4ZPUhu5xyzUDlGd6LrftHEBhS1zP2dzFfy8veUvD7ssI3ErQy2PO+D9
dH6I4dEshhZhZwc3g7b40/e9RX/UDk4DvuJfbi91ebqwFQbgQ/4k7WHZyuev08xCLts8qZ8x15rv
O3PM77uqcJKdN2TBg5kGw7GPOnUXtYlRbyr0Lv+xjDYqkEnXxFtkTMW/ItGKdmWHX9RBMC7AnhpM
bcG4AFw7/1l6HVQtkJf6Oev06g804hGuE7OM4u7281/sJukPRR2JkopU0V+SmVtP5KYWdNMzrA53
OJh5xIkxW0p0qwnzP+Fs2/v/vxUXLzyI7dacUI197mBqNBvFNdO7IGybTwI8zEEI/XB7veVmkj4V
TIAAGAAqZxcv7qrKbhRITSJ7KnMzuedaNp4KIzhqUfLX1MD3pVAcRqSFP2hjnn+0tMqmPCyz7Ek4
ATMuE49jIH5p8QaIFttyt7V/agjITZtEQ7Tl9mMuw5Fcm9EJRHsa3GA9tfO1u8Ya9aFz06dxZCYl
0sqGBpi5fmh3Wokqlmv8yRGf/n57VXn3fIjDkt36TlEgpjPSBjJ4vqrTaK2qj2pw6nCMyH6Zedm/
gXYL7qqpUr2nGNu47DOug5b9oqFX5W2qOVzTNFg8+ftvkG190j2pX3LR7WaW1QfzrJzQ0g6ibZV7
KpVIBUD890A3swRyZVcB0J2wLne3H395D/3f2lBsOT9MuRlhnT+/xphZ71G9f4vHvt+5XRhvSjWw
9kUUKN6dYyXOfxXJ23Nj5vVBzdso3s12raz8jKtv4MOvWOy7vmmGpm9wQJyMohnuUqMcQbcKY65f
bSHGP8NsxshzxLW55mUpn2/5/RlksdXl8OyCFZUGGb5aiaGcIHzhHF5OpvHalFQTXPvYBt5+24uM
4/1lA6ujNIOnACtKvoYP14IlLLWqwyF6A0hcq59VPdcVf9Swm92SgYSPZtO6yR9y1uGQl3mzFkgW
ofL/lifnkNKx6H8u+XfObJXktVX4FtSYIXplFh/nPK++Jx4YfbKs3F7Jea8dLmgZ3AIMC00O2vnz
GsrkhUPhhPhlDO6wnWnu70C0xca2JaQxjzUVZ9z2sTvFm7aAcLWhm6xUK7nwtU+MrxAzO4kg4io6
/xVzVXZaMZfhm4MD991geMHWmBprW9mAtm9/4OtLScASNTZljfz7Dx9YsVLWn63wTRuH5FutS6Uc
3YP9o7W9s1a3XVuMu4/cGnIdDcdFwDQ02PF2i8EuPp7jE41GM92XaVXi7q4JS/+7Gvh982DcDqSa
u5zyZfEWucuHuXGr4BRVtQbKJTGiaT8oTTjvoOIOzt9dsu/LgVKn3n4nkC3F0fSmHcNCqixZFfqW
g6Mn2+T/cXZmvXEjSxb+RQS4L6+sTVJZtuW17BfC3XZz35Prr58vNQOMiiKKkC8at4HuhqOSmRkZ
y4lzqsr9OEVD6IfB9HbiX0r/BFFS+APGwuW0H8W1MOvVSvluEqf5ledAnpf1YfHFM6NsS0hm5V64
ZNyepBtgectGkdlA3qkglPgd5Ei0Y53zgwbY7L6bq7t26r0vhRE7RyNVhtR3S6TGN+7lyskhVMQR
yfyHvy32sqIDBoCqDS9Cm5K7tpvEuYuAYjCHxDN/+0osM1G5kxijFk57ARjfUmnKoiZDjtkpvLBl
U7x3QsX5HVVFE+/57+tDPiRNvJtTlYpmN89quatdCbIrwOb0+7qt3ixXJ38QKFGG02TbDLjI9SUN
wjEfs0zjaFXacGKyghpSHkHWWo2ie9D4BlvwkLX9Zq8pbzIA4Lz63nkaK00bWfnF1Pv/Qief8z1F
Vs/Ytfi+O2dW4g8BIzuHIDDcu8bYMr+23ZJ2T9bOKAk8ZxAvvFKo56aWxQGSTFZi/MzcATLtaDZ/
FTj+37d3e9UU1VUm81XJfyn//QtTthN2reE1yaWLIyXYqXD4FD40rUPlj2pWb6R1K+8pIT89aI3H
mz7WIpM09TEZBSMKl2zujOZTWVm5+tFO7Gr4Sh3X8Xaz1/f5v4GmtafGogTzdHu1Kw+qyzvOgypL
rXSmr1dbAXwOwsxNLlVoToAiIDr+j1zT/OIYrdUfc3uMtgDOqx9YAtlkL4Qi9iJehQGPDU6V5GIW
9jTu7NFyMiI2uncfgmTUft5e4Jo1WSSzKfNKQPrCWiDGxhjjOkU5bAxySvN1ODsf8tzN9X/iYTDf
/sZA+0PqrILfknQs198z63LwQ6qTXEoTuTJ/wEsWe9GW813tlNEWymR9cf9vbRF0Bjpz1FoYJxdD
QMvxNNVzE5yBTFu/XRFtcR+sGXvWzJIjmZT6FkuzAMCbvYK2cFGlgfg0Jlni7uYOcdonnYFua8Pr
rt0MCSNmFBif8woTRqGvVKZmii+6YvS5b1VQ5ugF6CU/NyjCncLB9UoDCGnf/oYceBB/cTNoDXJk
JAYPJY3rnazo2pdh5aSXtm2cX60zOSctGdJDqbTGUww4deuZWf2+0FxKRj8kA5ZsFsK0u1gHNH0Z
tEad914Kd4CvQ5407HK13myBrpqjtg8HCXh4ntDr9fVV1IsKXuqLHRlMuraNNqe7VnXynXCHZkN2
SH6sRY5C50Fm/kzYUlRaBHpTINpCZEl28brBrc/qFM/GeWC0YyN6XXFnHpNidDYZR2LzFu7UcLyw
b2ojvwT5aGdHLTatZPTjoZmOVq3M80PpZOYW48mqUYhhoX3UIVlYBl6DETl1L4UouzEooD8bwez4
SjcO7V6UqWEfNchxt6QmV7YPJVc6nNCgUZRfJiYhRIaWXqvpRbGaCNYYjQKo2ZBzB1XMgGzB7M1t
R7q6St4qhtVA9oNruz4vk96M4dyW6cWqp+GHV4x3U6gb1a6qtVxQ4h7EVrIn357loaFdxqgmOwpQ
Z/E2aYDRkwmCmsucl8Unc8bbUuKd7W5n1XjZRzrmoNpVtXPyt7/KsAvDyApZO0/jsqc7M5HmIq6Q
XSht5/XRqiCScdI2Nx6zGRX5XTTqRtz5YRWo7q5R8t79dvtjr+0u+ASZPniSo1/++xdBCKRxPXQm
dn7R87T87fae8mj3hh3sGFAfT2+3BTUQCYOMQEBIXtvyFGh746BBWzOsrXexVhRfSY2CwE9U8eu2
qTU3ICktaNXR7SCcvDalmIJQBOL7SxGE2rjPJ+GEB2a6tqQF1j4fAC+QVATHBi7n2k7Z2PpgCqe4
hJFr/UPv2kVUsiug7SjQwr29plVbEiVOTUTS4yzeCcivbIS5vfzitlZ2B/tO+RFlZ8eBMcLYmq5b
tYX3BKNNw+VVvhx2cO4xNppd6hT1q/s0HdqTKHARJ43h8i+3F7Z2/XTiNGJhj2O4rKTCBRB5pYU6
adonNsofquW7TI18SAdIR/xuHP80pjHe3za6ukJgKWAuiffhxbreOaYR5rLLOPhN2prvMpF1vyer
6ae9JcAj728bW3Np1GohqiJPYyxnuXUStKWpnPwkKzLn1BRGPvmx1oDgUGc9RP67YGb+eNvo2gpJ
0ulbQTUrx0KuV+jBuazEJgqsrtqUsT96wFtLY3LPVehswRtWbcl5bkglqAmYC1uU/2w9mIP84lkD
bWib2bBDaQ3ISmlGtNUQXPuazyyALA2k6/Jyx6YTu3Zmw+dIITw/QjyU5UCBm+ag5U3kPpATv7EP
JxNzxtQBj/6fycVpcQFYV0iyFZe8hZ3kXZwZ/U8Uq5p659Zq92moaRrd3r3VRUoeKJwy3ZolYCSp
Rd8OmSgvtoouF5Pn4/tAibXE79Fzv5+0pPj8FwZJlHBikjTJXDShrLmdK83Ly0vkRPlpYDt9247V
XZc37Znnad5wZ6sLfGFvcWQGK8wzMyzKy1Dz7LFCNpHSo/mH2Lv4lWmVu1HblJds+cpTtqfaCDIG
hOPCV08txyVsm/LiqHmT7xt71JmLK916IzRcuwtECJJ0HJod/n5976qx87qQAg56w139I9MM5a4N
8/JJTN7b8JPPp1KibwkgENnhvbu2NAs55VL05QVdwEQ/ZOA0ftVZtBkCrm2V5A+UVHvIfb3qQodF
kqBfU14Spwmf8rIOPidz290xZfepqBtjIyjaMrfYqAEUL5DRpLw0rlTg6/PC88tCU0rq/3pY7W2n
/YuUk0koIAby9LN3i9CEuNmbO90sLg1ABHPvJI5xtIO8qT9bjZ5u8bytnURqErCmMbou1Veu9y1S
ijoNo6GEnN5yPiZKF0NoV1fWxhO3ktgSmhNc0iDEkyzzvGHs06CdrOLSQYEfnF09UrtTVtn1qSJz
eScsVCx2TRCVKoNA1RaJ89ouvrS+ePNUp5XhiktoNBvqU1imYXvMc630/BS6AnXvVSgw3XZha99V
flAJNpXNwYULKxobAqJEKy5jlyfDSVe0oT4WvbqFHFy3Q+bH7B5spctGYC1yCvqkChfIYZXqXy/W
huqjR/nnjdQszxdcMrPAfCyJUZe6tokzTuUcd9yEOs6VU5Q3D+YIzVJWOO+jsgyKv3h0OPwylCUN
osV6fTCbag4UssDyYo5BX/vZEJT7Kczmu6YWnb2LLG8L6rV6RgE/MEcAZpB23bXFojbSqm6V8qIo
Q/PglnO7K8Bp/TfTFjxxW9sn5MKy+1Hn5bt9WNaiTuuF5cWVb0QxGEOWVpe5TdyDMg7TXaa0uZ+2
RXSaEaz87lWBsv8Lo0BAJeyd2vbSz0CqU4VIipcXONDgIUJe0PWrgQHlhFBmr+LGu507mFtP0uqB
dRAWR1kF5Iu1SHCrdKjolIc4HJfeyUnpUsc9SMzbxtO3+k1f2FnspjerVCQSm6BlqA9Mtsb/Ih+o
SdYpmvKHGI7yxzQU4t3tj7r24EJLzvtkE34C4bs+QzFsZSD4ZP4w58p4SuCaU4+1MVbGO9hSrWnD
ra6aM6DJlJV7UpZF4ELW0HZj46UXOFB05R9UrLr0Ue2syu592S1Oftxe3trmweil0n9hIgOY1PXy
hDny9kaiYGiooVCnaRkBYd149pZC7JrHpj8gJ7IousIQeG3I1mqrRLw6uzhpGf8jSj2c70pGCItj
xZAUY3mW0d3dXtuqSZn5mVAVUB5crG3WJ0OdPJFfkOTKow+eBbb9v77URPsQCoQkdhksas1GfLGE
gT27VVYIFoMh2ddSovTQa0eNHQVBwDm0frUzqN0j0VSu/dHMvpz3uZll+qnroTv9kA2Z5sAG2gjD
ggPPHKLOd0pmt05N3Ubxu4lg7+vtr7J2wshLAV9LQWKK4Ncb0Qo77GrIfy9mFc6fC2Yae39Ksuk+
zD3v821ba1eWvhBQInaBesniNJP9iiI2lOzSMYvZ7NUoqobPujCTwFepxO+8NPnpunNub9hdO9Vg
0bhCLPA1wAJKBUEUwqXtmy7zvjHELJR4p6GzuoX6WztjMgSCSliOmi5LXMXYCCWppvzSwnwV7PU4
mP5DaFmF1jcoflqtNp1uf9K1pUnOF2oaECS9Kng7WQl6eIo51EouxqdIzE12akq3GHa3Da2dE3l5
DFsCZF9hRnjBrDktyEpFmhmR32tN3N256tS1xzaaBnfjxVz9kNBGclVBqYChvD6WedUjB2+DcCvE
OJ5iqLrO7owsmx+L2HF2STSOwd98SnTBZfOdUtZSeKhJAZapulJctATts8NcBnRDTCDnf25/ydWl
oeYlAzrO5LK2luYV3MCC5NdWREz7p4tQX40hRx12uhgje5+Ap9sSz5MRxjIhlR9TkuzLqZDF1ctT
o0wn6NQuo4N8iKUmRecH9tzundmdmM6l//cOuF1wlydp9ZG6avXP7VWv3X3SEIqxJKtkqosNRVUJ
707H4KIiJh/7gVC1itlbETLJVAG3Ulu7hjgzduxvtw2vfW4QxiwcQC5ubhF7JVPCM0nyf3FLRT0Q
rMNLbffCs/c0g9uvLQi2eSNIWF0rARdak5IZZxmzq1Vl9I5Q8osonCE5ph7Tqg+KUnXNLyWZIygP
G4HClA/FXLoV5K7bxhNILBseYfGd66yyBokFvcwGFYHQSnLnjCKJROe4WfFjdKPW8HsDJN1GN2zN
QdBUoOfPIPjrmRHVnlp7Uloq7gmUk6iAp+14dm0c3yfmZpJoq0S9BmAB0cVMFcAnru1ypqpqoVt2
04S6ezNo36wxujcHnaq72o3hu8hp0p9N0kcPieo03/S0QK3F0vPPWjdZT7dP2OtPzvtJ9YyPTuef
B+baV2nxWDozoMGLErQ1+uCKc3ZFnkRMBcFv6VdgSkDse2P78bbd1ycbu8+kzjw3TCssApoe9EXc
O250MZy+OumZGSQHLq4ldlnczXKrq3QjHl3BpUqbzLDQGJQzIws/os4jRFMQOZJpi9Txe2fO7nSK
osNXTzGaxqe1ZDsPY+y12XEK0t+kCa0X+noyVltTg69dGj+FBABlb5oGr+YhHYdZd6tz4ktSk9nM
DK78qYZ4jh/yGpWaQzDaozgpyNWTISi5u7NEajqn21uwcgj5EVAfMK1ByfY1pTqlgcLKaeg7CREs
JNql+LcwOsuv0tY+ODGyAqhrAlrjEE+X2B74h1kI1ThZSrvJ8fM6GpC8m5KFBd5KQMPyjr7osFX6
LCAUHaPLPLo2BBVmpeVHannQDN5e96ohCX+XbVPKggunWk4quCUtjC51xJgtRMNpPBwzJ2u2cDUb
hpbPRqM3tlUnNYYMr76LKVLAowyjRLWxkWt3CdQOTHYS6o5Duf5ybqOqaeqO8aVN4XjzqXSp6smE
m2s41jaD97AUqvWW6qtMFq8fZU4NM6EM0DBjB7PmtdGaVq1ShHp8CeEDic6MEI//eFoWvh/LYsxO
oCqi0TeGuT8VU22nG3u4enZZCAGBHGq0lyS0emx1mlHXqDv2XfnNMaLhXR+J0DqOIfUhP2sjGLPD
MrHnQ0K11vS1sR/sgskDV/tTVKqo97dP1esnhO9BRGTIziN/SUf74vgKU02CwKuSSzJYxbdMnRt6
LWjSHeyce3Tb1trBgoQdFlOKTLi0xVWJ2kprtTlJL4KRoPERdhYdqvCmGb2t4s+6JSlWIdVJXwMt
YzggRdSyqtC0p30Fclb8hzBEtdVVWft8xMrU74AW8P+L2kSS6W3tKCngHj17r45R+UPpxb/TPDnh
xtFZW5KkLSaG5SJQCbneqCyAiC5H5/nCzxiyAyytHTzj9AXaDeTZmo+H5A9RFh4cYCGL5ya3wcEX
cLJf4ihypk9eOWTxL/ik4sRHlLGK36du1AfMBKp1d+oVEX4Qgx1skeqsPfAvf8XigVeNHmmGvE4u
QrTqXe9mEATmBM57MTTmg5VZ+hlkRddvpFxrZqVzkIJD4AqXgI2EJq7VVVFycaKhSPdhGJr30OWo
X8BZoUY3d9BJvGN4dd6idV87SFCqgzmSfDmvegZxN6ASX+vJJQYffwZMSfyiOwhHSb55ewtSvmqN
OvpzCQI47iJi9aKJMfVhTC7whmWHehq9z15cTZTwxvjz7Uu/dpzw7mC2JD6f/tL1uS37ojatKk2Y
m4ogdkQooBI+Q6BJsgvb0NJ3rWMAwq3SNIv9kDHUnapFpvvp9q9YWzAkITIhISUBt3/9Kxqt6+ae
gbiLG0CCtFPHWKueyjweHN/oS0Rvb5tbe9qgbKZ3/TxKvnxldEbExJDxhFYUev70lvpt6FBBSCBN
/AqmO9kwt766/zcnfccLJx7W5qTNeY68rW2kzQEtOcd7quYZeAXJbbz1iq1dkueSkkSNy5jn2lze
CldvtDK82IjbZO9yXQ1aqB/RuYlPTeIpP52gHqxDpDR2dbz9YVdXSokCQAfvx6vSGc/gNDIWBVzf
sodPiCBJRRWlyvZuAefjbVurm8hUMvN/cjrhVWF2GsDeNtiKam3YIXZmneuqU31g+tE+ckbnzQ1s
OW6hgt1mNhd2k4WHV8x4gu1NCS+zaRbjPsrt0NsrcxduOPi1b0jwTjmdwgTvycLBO4MAb690yaUV
dfwhaZpcFl2UNK93Qtc7fWNZa5+R0gvIQhC4ALYWV8/L+zzoasL1kf4TIk2zaf1SptI4uO6QfJtH
Y/PtWF3gM6DR5UkmMr8+n0ZKMdQGJHIp8rA/Zn3kVTslLQX0oJDz7G+fklVjNJZlV40HcznIhoxA
WEK8GF0i3WjyA7yH5eTrUIwIiOsgj7ptbfVjAqFCuE3qGi3RmnaLbn0TO9FloEXxiKRC9aiB2NyD
wkmsXazGxIpvt0j5EWST5KAn673+mBrTOVPSkd9AyVvAuSP+s5ogfSrqbjhoQx9tfM61Bb4wt3yZ
GttWuhJq50uJaNW+mEfSOCgqDuTH8X8z1YQ/f7M8OQtnAdF+1aDsRubsESpi+6BT/A0Q7tGabOTv
is6e/KCy+r9w1bQHqRoTLEoxyuvPWdtBXGs0Fi69XWjTrlLq6UubisA7Eekb97cXt5bscAUsORQP
sceycqDDDDUMVCwumVarB52a310FzP5sR6qn+K7RlhBrq54/I9Hz67bptX2k+MkgMSPvxK2LY4M4
Xaai/pVeJmH8yJRRTXw7bNOzqY1omoZq9v22vbU3iVonHxYPQ611YS9N89YqlJHxDMeu/1BaFcU+
L9Pi0NulcUc46915QaPPh9tm124/JS/+J6l2X81MQ5bCZJvTAaTsRv1+HChE7RqbIaYiqZR8426s
GiPNkBrNzMAv6duEU8ZtqEYZKLW+vTABzQ2xnL47NI7Zjce/WBlYVDIBQDNAiK8PaqbGhUisDMma
kFEJiE/zJ1fJaBi1VvQ3AcUz/g7IDOj+5YRjPob53EMgdhmVrp7vHFR8ftlVVHyEY8jyxYSKga/3
ob418bx6SCHcAXwhebeWHdFxdJyElJiENKmbH2bpuu8JZOfTHMOZepdTWHc2zsvCogRPcuep43Er
SK6WUKuUYNirlIgKlZjVs1663zWzjRCzmN8NeZVuxN6LS/G/1hxiCsnQBih78fSmiQLyxBL5o60O
6M6GMDLr/oQCT3CotLDZtQxrPcy1bXQbJ/W1YabrODQUZ7lqjDFdH546CrI4Ncf8MQmi6SFMyq8d
G9syZBNod3E6EnZU2fi2ZjOrpTJJHx3YCBsKH9O10ZyZ1cAqwuIxdN0JsGFmeO0xi82Rd8QKDNT/
hrbceB3XFgpAD2oq6DaA/i4W2tdhoCdclUe8vXY0sta7Uw1kt0Kk1z62k53tIJ/fMrrwA88LhSuG
aXKSKsLFhdEw6ifGhqrisZ6M9tDHs2YewrCbHxPwJltz3CZf7UXBjDovDRXDpIfM1UTsYOEH2joO
ALNY3iHUQNRI4vSAceBcHbcy/uXVwJAHUpvWArUo7uJiVbWhBVmft94hCmBsCSbT/IQWee9Lka8P
whXlxku8ao/4UBI5W+SlC3tDomvKUDneISkr59gWnMyCTPAAbGjcMUK+YW65ac/Lk3GGrC1Qk1qc
Tg0P6kaK7h0yt6p/xoqoD5Ww4xOF6q0p/5UtAx/HulBDIUxcFnC11mIcszGRS8hLa1+GutgVunjj
bAsHg9YsbU1ZxgTpuOypWvWQBEYxeocRAXM/NEv7YEZIKuhakR9tBTavkjn5EyQ8+oYTfb0+LMuX
CbIKXvsl6SZqhbke2L136BPDO9ra0KHhF27NKW1ZWRx8PfRAaXTCO+DHtDMdPvsY2SgN3H5mX59C
uRZ5/sgxATHIY/MidU8HzagKo/EOMMFKscXBpEYCnYBrie4Qi9bzb9tbW5VENVEHkQ28JbUMM3V1
YyKZd2hnJznGM/kz5UT9eNvK2qokotiiYYX4wNKKGqhVI/LQPTSza9+ljPJFfqMXDh1+YyKWB/3y
1nUhAQSIH/SbJtXuljgX1ZmDbhRaepx7t3wU9lQ/MnWd7G+v69UlJjZBDAP+G1wVR36xW2Gq2cJI
EcOqZ73eqTZv6NgUyQHE0RYTzitFNKn4hbvlNYOhBGa0xflT7EpRWh1NoTask68ZfdmT5XXKvMs1
3flp5p34iP+PD0brRpEvSiv4IOzW/hPmbYcaEdSr5sZZXT528hcxjwF2jG8Mqfti9dWcITcQDOnR
i9r8Pjfa4mEkStvTcIFT3p61hwmO743ywdonf2lUHrWXFyQOy6aCkeYIm21zFFoT7AOFgYI+QbP7
7btLr4AcHtISyV5+bcpq+LpKhCkzKmNYbxA+RZdbTAX156TY4htaW5jFgyc1YGinLrkmuyDtFKPL
kP5oYwa6yU1cm9qn29pHYPr1Fg3iqyvJ5slEUFLV04FZ8qP3SI5MIi/SI+PQ8XsVpjBmk2B9SeB7
OOaJ80bwkiYPCzAiVgbtIk+sdEQv9g0URNCbOq/AZNY69KTDeIDJo9jXIVHZ7X1bpLnSFKMLjNIQ
gkm41OKm6JGph4XXBwezcEL3a8+0bn5npVHZ3JsZjeRdhvSI3iGWbiH809cDWmS3f8HKXpKSSYAq
54dW5iLQVjVhhE7SKQc9GKzfQWMn2n7MjepjYMVlueGEVnaS0h3LVIHDAnlblBDUcGYeSahEEmk5
AqkpYiR3hCPx9kk3DB5kZc1cbYAqX39jLgaZJwEM0GbG3K63s8hSWIlciTAYcmen57PYV4PeHWeG
cT5yZru9CJsI8pIq3Fju0rKkZnm+JbJPyQz/Ik4TgY1SFMiac464w3ySqhI/Y89o3zMlxjwfupet
t7P1vDknaQRp4tt2VjbcyflkdsisJOiL63U3iRM6AVKhZzV33WaHCGX9L6omxqGnkbvhX+Wf9TLU
frYF7BiVdtolZKXXtmIQHJQxov4ctr0eHZoeshKohKf6PjNiXey9Ok2ST64dDvciKULnHSGDF55u
L3jp5PkR4KdAyeEASVWXcaoRKVmaeslwZq6ivAs8PXzyksn9lFSt9wQURRytXPc+3Ta6PNJYYs6e
/E0eLjmnc71ywa+ZnQrwUlSDEP3DdDjlo6PHcJU4KIk2i18FbiR6W4GfGty1VfmrXrgoN40MHabm
4Tw0yZx+02Yns/YD8Erru2kzTbwjrR6+3F7p0lNIm4BWYEqQfWkS1WubqlJavd5m07lQ2tk9wG7U
93u00VLNd+N22BJQWPmwgGWI9p6Fxsj2r831FVXUYvCmMxps9qm3RPg1NXm3+0mPql03JfFWiPT6
/AC6pnkBcaJNNLZ0xoqmerUbxfNZm/EUvqUJ8GF1K7R7NVQV+67nOXgvICPY6GosoRVyNwnIwHeS
9IDMWqIL0ExorCCehrMINeWr2wRd58d57Gj7Zi4+6m7tMNAGFPFj0AZ2cmzMSPsaKHDG3ANVFFuS
lK+9FpEbnkODWp3C63JowetNURZ9NJ7rpAt/MI4cPqSl+qcbSuUzl8r5AOtx8onnaqum9dqJyJBR
9jhhjpESMdc7Pidd3tZKPZyDsRiPemyE+xDk9Dcwatq7IoqSp4Fu+qMZzO0HRbNhFLt9wFcXDqAX
cj1cGWwW1/aDHpiy5bAN1LX6z3DMew3UuT3sGTBq2PMuCuPsW23U2R/Qi+W328ZXDh+NQZoUROgg
65cEWxF0mV0wsvgsmpUDAjTpY+ONOlPmUy/2gyVahADVZiO1X7VKEifpgSTGfvFGjLAiQTDhDOeo
jOLDZDrT2UGQYK+radVQZhfFCZ+5pQG2xAXKAw9ft+S2NuUT9arkramRJVBSBAgBZ/8kh+7AbcXl
TrMj72MejPGhL8fwaKXWB0VGfhpSdKe/+OCgFXiyyGNJjK53m+YbXhPu+7MSBf0vD06tKFIjav00
FT8FUVx/EkrkHW8blaHj9TvJwoFxyzxEKu8sjEL6ImZNuCMPfmOfFKg/Kh86zuD3bTNr20pYSeMX
4gM+72JbmYSXxNMZrNzt2OC9nAkKOlVRq92ox064M9pU+zChMVxtxAErb4QsJ7rSn8EYvLzC5pSN
QRrnnGKnqo5BLoKPQ918Kdq82Di5a5cVOzbsPZRrwTFebx8potrpbT+eKxRUvrT1NH3Vy9S9U8JM
H46OM3UfQr3xyL0YUt5w2Cur5K1nSA4mPFzlcheDGY1LarbTWYeS3ecCDWe9T8rmwZg1bUtffMUr
Up3FITBLQc3KWTz1RpS5cxi301lrep0cpDL2kSn0e1JsQExx/ltXXeM/e0y+mEZS/fvmg/RcBIdY
HOI7OE+vv7JNEj/3mjOfzT6YgiMxJRNsflzVQbgbp86L3hV93Kl7ByjtFoPJyg7D5Qv0ht6YlMda
RFadkTD+mI48x6jUKD5SctH8zpynGLy0S22hSRCeVoWi1n4S98XWhOuzatLiruIWGf0kq0bldPnh
OzMNhqxR2GXP7bFUeJayDw1mkx8LPZ6L3aBMWRntavowxQ5KtVC9L2YtqfYUIGwdotskqg+mZJ//
qRZZXJ/TOCv3nT44ar/xdK34FVfn0tGbZQr8VQQxS7bF2NDHs9oM08U1A3PnqHXyxo669Nt0gJlU
Mrh3xIGL49BbmbC0KJ/OlBYS56DNan4wDVgFmA7Jk+I0Wp26kb2tHH9GUKR8PO1DEnN5Sl5EupAa
V0miT/PZoyyEMGPT9+/nxFHfF/BafxBCCwvUEByjvk8je/gVNyo6Ircvwcp1p0cKVQkwECoQyz6C
yZS/IqxE5Sf0zC+paRd/CRAFrOEK7LPsjVUj+Y3xnMS9oL5Qy1s8EQlDh+CLc/Wc2eX0WBkdutGT
pMK8L8I834J7rbwU5GuSF+XZ2lI6DFGGOAugcju7RjicEtccP8WwGH9TjU69G92x9zsvnTayl7U9
hYqQEBucIs3ghUvjxRxLLY/Uc4Jmxq5tPPOhrabI1yo9PwC2g6IQqPOT4sbVh8Cow41HeG3NkPpI
7avn4vXCfDQ4EdBhTTtThHT+zbvZeUdnKHrIKk0rd0TYUbm3J6m1cfscyT936VAINbg8FCNeF3pd
RY/CtOm1s10ZQxDDHDFn3fuGlxr+gcBVhLnTKycO/rttds2PwqLF64Fj4KVcXNrRUItYV7iYkZIa
e1hvjM/upDY7TWF6DELz5NCMdBeNbMw2hnzW4jxab1xaGowU7JddXEul25EM7XzuKV/Fu05enZa6
QKM5XzIv7RI/6RlG/yFgdYre0a0HQpkyUQ+/YaC9WYBM3mEagbR80KiC82hRfTILkwvUV/M5Khr0
NFNUyBh1ivxJrYb9NDTCH9S+OcGI6d13CUQsQWmqfmtEW0ihtYQPIKAkVpT1aCBz104N7v0wcS1+
SaH09a+ps6tfYzoqu7YN47t4Go29o9glOJeuoYo+x1P54AnKKNoQciNvH4+V2wBOkEQbGAMUj0uU
a8QLmLiDzh7BRXZnUZk74G3mYQ/nZPVeT1Wm8osiqjcu4cqpBPSCl3tGDb4GhUd2WdBdn86Tp7Qq
Q8zl1O9SKjvhobTdwoJFvEXQ0A3Gap+YGlXDjXWveHVqkPR4aEZDK7TM9g2Fyl0HCeM5mlTzWAVz
7TcuE6tu7mhvj1WlcgntbgjZEIRc3ECzHJue1h9vGOK+56lNGHXjRlb+gMN71FukTP12StIcSgnD
qE+3N3j1FoIp4BoSxNHWWjyhSlGaraJq7LDWx7venKz3mpampe8iLf8wKmW9Z/Sh+mDlJin2SG3d
t+qSWbTbv2Ptg0tlVfI9UGRguq4PfaaWtWa18tCbGip7xRTvw2rSEaiPlY0lr4RDlHIopkjicaIi
/dqUgRJNxxyWeibZ0p9qO2sPeqxpT7cXtPKMXVlZ+JOwboBlCKwIO9O+izELLoWju0etcWGD1Dr3
s1ME2T2ormZvIMrx/bb55cVl7pgjyh/4TBuFo75eJJFgbI3uPJ3TJvAeXSerL2k9Jt/VKY8TXhLd
K3x4nM2N+GS5agSuEPyhM0JagdzGsvmT0/NpdPg+zwA3Z5DwIHU834jr6ZTmour2kx1XFFqr+nMt
3L7ZZynVr41xnOVRkr9Bhp+MeJBNv/JZnja03pRqznlyk57BCnqm5l5rElAeWdo6bwR5EXvSzXSh
KQI1QCV/mWtmHhTVTA0655CI/2ueJ/Uub4P8bM/e8DSh7MronrtFL7+MFp6NUuXlW7PN9tIvh26X
VGZRuOcU/NHOq9wJPJkQzufSTJv3MIE67eGtB4pha3iGwXCzvQT71weqrlq2Lqrc8xQw5K12onuK
RrU5W53SxvtGacvP6AcU88ZL8PocY/Z5PJSSG+qgC7NpZ5WWmUXuOUx0614zOmS1iUG9py7q9H1e
TM5uCpxxyx0tfQTfV4KtZFtY6iEsQTSlkdmw1XucocruoLlxIs/b57aJWM7tz7pyWDFEewAwProE
yzzWbLpAhBCMn3OHAgx07d2xDiz9PmfQecMlrJoCHIFTQB7kFc1UW9Zm7A2Je7bmLnpsG0tnIq6u
doMelhuHZc0U7xmJMd1Dl8HO68PSMlbmMGnpnavOqh81NRuOwKCs70PvbEm8rdwE1iL7vxIfQYPn
2hRJoQe5fu6dOyXsPzSzw/WD9vs8BGH0sa1G7/72hq2dDFhHwKpTXZYokGt7o1bCKuc02jmJU8Go
wZz+G+hRv/EB1449MEqavhSgJAL32gqTQsBMiOrOrlMiKT7lbQvSxBHWfcX4cHAyrKA49UbsbsEz
5M68TEPkwZfkfxJv8lymuzbsBC141C41zpUutNlHQHF6MNE6u2stRQt2ABD1U26r07sOqW5lF1j5
Jmp2Gfw9/wSEkphUgzvoFeSlLDg7Xmjr56GrTWbTTKfcN1mZHZt87OGZsrOKKCGJM3/WM/pLt/d3
7cs7kmyRAimw6+U48oA7qE0zNM5O1KITOFbNXV9wQWIlaj5PseL6LUrAG8nf2qGSnlUumvn/5X0B
e6NQzoq0swFR/T6mbfdPLMr6x+2lvYr1+LJoflFatiRqlqDvenPVonQjgPr6uSi85KGgSXOwRYui
miL0Az12B2ibUr2vQ1TYMzHN5b6NvS3q5pUPjBqiySfmjMFHJX3Hi5qNbkGUNueedh4tszfDA/rZ
rbmDMiXXdvlojKk49PSvQn3HjB13ZHf7I6ycLiTCqQvT/Lbs/+HsO5rrxrVufxGrmMOU4QQdJVu2
LHvCkhMIkiAAkoi//lvnjbptVavum9yJfZvHJMLea6/wl8iLJlrpfAvTizKE3FFWRp8I34vDAIOs
vXHesl9JsQRtWar3UOk3jipgCldwH6fi9UP8+1+O+4RvbpLphVJIFE4wyFNZs0HV85JsNhNDJ3cT
xuSdo+SNsxgGNPjm4MbgseUf7J+eyCo0cEa6WBiDdX3mt49QVpSQXif56b/f7RuHB/oY9DJXqekV
fP/3PxAGDkQYIeJLkIwLP+xrbPJWr0SkGQi2MMRsBjQU2YNJg4U+SSRBnxcjKvG/7yY4luDj4lXj
Q//5nhFdsaI6qmJkI1dzVe80nbuyEKl/Zym98T1h0YEvidhTWNv/uZ1KZ+JyS2ly2WlFfnMAUmvt
M7l1ZCtNrQb9noT5ja1zlRMA8sQ4Dv+APxaQL+HIxOMluWgT+tfZTBgDbv4D1aI8gl1sbv1YsXfg
uLf+kdgvIa7x64P/5DulsVZIBR6Sy7whULs0OgXfCJzYKFNph8b4PRL4m8/DgBcrCA048I9/ryH4
uKF61TBnpWNK26JPLeRf69LA+nM+ooBR5/9es2+cBwA3IFDG44AkV9ff84/jaMJNMCov8svc6xhG
OsCMK/t1GFypOqROR5ac+q3CsBd290NgDwZene+RPN84mIH6g19VQcd7tU67fvh//AjYn3Ax7HN+
KWVaCtFELBrEZ8NUgRJjpTK8zcZR67jbq3EZP4E4Au/AZou5U/Xc2+m98vfvl4K2CaFjaG6A/P5l
qGkr5Ho4LvPLAoR97gjf1M00ZrohSTp9mOD79KHcpuq5TJb/j+sfzwa9GwMlICJ/i1eUhygJi+ti
Zq9tg7sEPpNE8alogpALfWvKneoG8FtE6g1c91//vSD+Pi+x2GG/g5sJc2/4hv37W/h45xEN+vSC
bHOe1n5h5qiZz8dahsn8zlH194l5fdjV3RJEWPAprj/mnx9+jHETpkt2KRbqunIclsMkh+KUmO0J
BUj/XCHP6WFJhuXolR6Xd06wNx+Pdwy4E5ofCHT//XiqqMgQ55Re8Dx3C0YaJmks6z+aIYK7hOvF
/aBAh21NMQtbpxs64HfKrTffNmyRr28BJ/Wf7JYKXmVF4Qtcxxljn1w4f9xiw8/U2vc2+ltPgpwV
lQ+oK6je/9joq+ejzIcyvQRyOCE7ov9BaBoeUm2H/xHRAz/kypiA5SXiTvBl/zjCcN3KBQ5GGagq
1SYe4fME764DWAPMPrJBIR2yRT5x9QI+Z0guHq6/z//7Er6mAuHyQwjkX2FkNJnGOZN5dpm8SS7r
vNmP4SBVPUgkSf33o/6uXK8DPzC6MTO5Bt1d//wfC3hyU6K4rrJLQOC61kBZDuo2yZPly38/5+9r
AVabQHSAi+NW/+tO94jGEKmQxQX98nCISvsBLtB6qKc+TGre+/eArLdWC7Az2Bzg+APC88fGJAJ3
oVR4Xp9qZ+ttS9AN7WZZTrlexDsL5u97Hf84yJCvIAAuoT8np4EUhUSbU1x4OefPkMeb9VIhx4X9
dKVN19fYwCm9Xvudp+/cfm+9VhwwsHy8DtIB9f/785W7Mlk49fllDTEyr8ssKBvBs6wJ2DxOdcSn
7//7d0SphPMVo1LskevN84/1siYyLjkp8wuskcR+KudkXut0n8mDXlllOsil3sPK3nq7INZg+aDs
Bp3pj0+ppS4T7YIcFb+Qj1Iv+jQUMn/IhJpPnpJwa+aSLu/hgm/doTjPUA8nqCr+iqjBuTnBfBEr
qFhT0exgRaJhXaf5dqRibKNsd64zcL95sir8H6MmcG0DEQE3EjkhKN1wmf77LcccmWB0oOVl6QPV
DH4OOsoGejAyRGIf0hDfWUZv7BbIJ0r4IFx9eP8q/FUc8i0K8TyAutkZBL3yFj5Q7JtJyugddPeN
FYvVc/UkvL7Zv9DdwqKJTaUDMpeLpEMqHowYe0hC/BxpqIuK94RFbz4PyCPKM7ibYST171c56rnP
ix4A5LJrCSV0UN37nInvPnTbPZv0e7Twt14lsGR4oSVQ5EDq9u/n0UIjlztwOQiWy9JudsdtPIL4
aRMXvEfv/2vUiPLuarB4re0hp4PL9r8fNi5MbHNFqgts07PDzmjwiZUj4l4X6Q5jtq5NGiQTTtnC
6TaC0yipiz6LvgCUTd6hTf29XfBTrhO/qxcUxi9/HAw5RY2NOUiF6wqGuhAfDV8Wl0W683Sfz3nk
kuc0lYQf4NKwvP73ofSns/K1zIWoCyx8RFKAY5r8cYvFa0liBN1Wl9nHISS2y7LVpqi21y2keq5t
yvQ5rZjqgp4Hqs54gezCrNrTuXWpLr8sSBd6KILyvX2MY+qP9QdPNxTDaE2uewszqz/7ISKFmPga
wAUzikEQ4tk0JQ3gsX1vhomwpM5ZH86tdq74sGZo9Ot9dRbTQ4UgPvhYmXVps6BSnxFlnCWdGsAD
aKpEoa9KZp6tbR7BeKqHg0jWeZhhJY21KSKAYYBlW+hOnH++znlOkZiDoDFZPyaugQ9qbPdmHCtY
5TQsjedINRa2VUTVxrNo9I3eNO3vRx8u0xdMu1b9SsJY0sOSo0Y4Qb8yDlstxjzrnwMVr3tc9ywp
LAxp5sAR5P6U62p+aX59yafcaRPkcHplxnxK05XQO4u8aXUYEDgdfgW0wN2DoHyh50SkQfWSmaEo
T33oMESsN1wBka4rqfvtyKENRNxV7EnFbsQ6a9hijyQn5zwUKRJrdNlHj1kpwXidhNKiGSixua8z
6LIEPApDvCE/Tf6XoqGbVR2lfhRnt8bQblWuXOlxI0ayW1cKnT4MBBECF6Q4p/QYp9tcwpg6ht9X
DakzO0lRhfN5geLUfgY1w7Jmiea17+LK5SnsA1c3nWgJqLdLELnhavhLZNkhWLe+7BDmELEG4x8i
kQlD4u2DUVHsf8KyKE7uApMhMBoy4Bl5XlXm2HofWEjral1iHvmo8nzwP7NgneihREjKcLcrJDUc
7BSE+4eCLLM/TjkcoVtI+a9qqohBRHABu00Tewb91VfNOs+2fEEGJLe/MNa2ETzec3SGN3MOz+Ef
iGRYuGjNbhzNOgO9ddpwiTjarY4SL+e5LoeFDKwGOytRcWMxY7t6MnNotj7HCkZ6yITug53fVbMT
fYuksp3u9ZxwEozwRoKX1q3PF4zXAm53c4ohGsJf8zPlgjaYCOUDvev9Xqx3NIAEDRGquUvmqKVy
ifzJYp6F0OcVfNDgniTXgXuT7FNOhkYYlssvjttovhltnvaHJZlB+Ou8CkZyyizsN2SHWnqFnwpg
1nI3deSkGQw0wh7Mupat2KSsXrZe5DdLVUBM7DEk4WdY7m/VYyRoMuZNpBDZe697QrafpPcTbeAm
Mm5RN+RMbVuDMG6QftJK5hP8nfsAB1NlDF5xg7nEAIvniA+Y17Uq89HSZaO3vlsCMFJrq4KqeA3g
f3TlJ0b8btVu5HUfTXtVX+VG7HnaAqu6XQg47VTocwFws1VMz8BkygCG7f0uDl5iuBc3STzk8X2B
Eadve72l8a3KcpmdXVmglWpnDgLJMXY9k996hiHBzcLy0j+ZWUs7NIHbVFSPxk/kp6CrAq0njHpa
oZ4dZejDJg7CfDtCfr+A9RQUHHk53vuwx1lVKiJOYygLdYY0bJzvbLjF7nHL3LYZsF1JX13sSjJf
Mz4W6c+Jxwgrr8PR6LGmSRVc6ai6CPuffcoC95oILtZneI1acbPCSHH6SCiBgwykOATuXkCdUuDu
MByrZeXT6rFfQxXeDFBU+ssY5Fscnwfuil7UG8fwoI3JDk+PA8ty8CVgl8zyb0MiA/KDKr1mYAhh
dNkNsRrVcRIilIdY6Zjc4OOu4oeA1cR6h3TfwIV1nk4h9gJclwbzXZFl8gdIw8pxriOVaX0iBoYU
uGbKPfoBfD8kpIa9ZOg+Bv2Kv5SUtJ9Oa+zgqDcBrSMPYpNK30eDDPQ5FBuzz1ggRd4kxkrV5Gu6
iaPOIytPQ6zD4eR2cV3uy2r1d8fhH+Iv604wesr1HI3nfecGybmOCo1DSgQYCMVkpdGrBoFhO4+l
XNTB7mFvXxeBC6UpQUaCm2vOy6vpZkLWqzW2EeW2PfuKpzAW7mUK5UZIhjT8BlmoyG6WwTm3H2YL
e6sXuE7B/sGUuBSiA64dpo6VyCuxId4LlM5ugOBiLxrhx5E3Y2+MOOEOlPITjDH49gKmXOh4lyv4
KH+zDssHl4XdlgJNDvhL4iGOKCI2phIUtPsiH4BtQn4P03LMfe1SNTAvzfmZhYoGZzy7yJ+8cYZ+
Hgh29TlEh2pPIogpKOZZxh2t57Sit3rP+x2d6VbOr1ke5OaiMAe5WvTuk8ueMQGY5hc3C5PHyK/F
njmxDFQFjktz2qLjJDOnTO2AaedHBcrP/hEYc8pbVOwc2OQqMpGLGjQ1dCuVBFHw0QHXXrplLEE8
qFnGeImkU04RzyRQRd/JEUnk3aTLINlrMJYJbRkk10GzBGW+qXq3KENrBWMRfhqcWnFZSNB3G3zb
GBYcjKb5iSC7xNfX7JXqUi0hH7oJPmfD1yznlbtJcrumprMJK8wNiO9l9VVtOqAfia5iBbvVTa3J
aV2LvqrttkNRVM8yF7FsQ+xThMUjmeKzCsEYvlU+7YOj9gulQwfGMC0EnClz6l+nzYj597bKEL+Q
A+muHhFEI/0zH4d0GhuBjtk3LmXImmtsuuObIjWtsg9+rxJ3QPIJpkvfk8BrmTa4J23/1MO24IDg
FbmDXrbZ4bhAlxjfE+oGfsHsDALXFpqPHs5A0fWNzGBQ/sSptNhu52xu4WsAUaaLPZyqF+9n+TjK
AJ/KGWQlNqDXhFkdiCr7PQ8TfSrWddC4uRHAdKOU3lCfEasuk3X9D0k3TOED5PTJzg1FIBqkH2df
s7Es6b0QSzkd561cl6NaJhTgITwwoHOGa9ABwk4ECSrRx8BDEfla4beqaLk3a58VeBrozkfHtz6q
hd71T1oquEmXJaHf1qQnz2viQtAaSaGjA2VqfkoS0mcPdvZm7EACUXDVmfaQV0eIXdLpoFwh1a2d
2EpOUaDA3JQU1+gNmxfzZJOkt49SlkH1tV+miNbQDOcfUwDIwccA7pXmh2SI44h4pJMGZV//6HyG
z2kTnUWXMGTq5wQB3NTMqUiftp0nj4hc9mldLXElL3AtnFp3FQKdQx7CmUMUdh9bFu05KmF4caK0
QySlbRxxET/itCXZScSbTRFDm2xPAlMAiksBr+nXylO5NkUEP9u2zHtFWp6K4anXWJBNVATsiXIp
fk5luffHuFLcffOsSOafzsNXtHHFlGM1DyIKbQvDUWQEDQaTy28oMFX1IZgkN897DE87MHeJZScP
2xyYc7JgZLeokwSQ7G1CMbPiMpeo13tZfMD1RsMbg+Fk2lalS1UNA+EyPFAsV8/qhIzF7x7cLTRn
FdrDIwF3RRzliGq5MY73EzgBOlWP8YoR4q2KhDEvaYCxVS24MkuHwAtSnSaOoQGKKE/IcVQ5SbJW
sjjH8skSW3R7OhSI6nKIBKoiHIO3WquQHqOUBDlFeVflvFY6Cz/O02x/jeHCdJvhl3yakqDaO1xh
aVznpdbuwfcuqtBFpSgTkPPuXUVbD3MD0WSzlFM7OQ1HfYyX2dCOMkLSdVCSQpw49OXVV1yfLOtG
3FLBEcM06/vah+EatIZDEIZZdcmW45SUW38/rFNCvkzFWiydEeGWHEeThrxxQ5atB7jWUHO3uVVh
oiSWjb8CNVFzFxQTrjiS4Dj7KkfP4/OVA0ghUjC2OpHEJPxLkur8iLzoFdQfljjFajbZaegqk1Pz
iM6iMC1qxnIEVVNG/hwLCEfRLcKkeeovIS9Hgm2djMUNThBQXetsLde8GSepDgRUft3mpmICbzTe
MfuOLetbJPiYooHUbpBHD6HWXqclmdgXvoaJPrAwEb4tlFWunUreI18HQTfh2SKrLu/ieYVj6Cgm
yBGTKSPukzdrESJHb+auWTi8x0NsIZRY5IS+ytn9kweKCiIFGNqVAbV3i3am6mDMyUwvWW+LSD4G
OsFVaxrkM0YxgPkc84hZl+FNsc9R2vZSbqVFSzyQAgUsZOe30usIflw4iuA3mFrxi+5TIiEYjJ27
yxkM8O/ROy/p9wFflLUK6QJYbzra0cORFI/aqgU008iq/Mn1YJ+2o1Jogizst15KkOSx99YgeXFp
Qu05kv2MYU08mOQcEbWvNyJOCFLfSjctNQ236gkei9lnBI27bxlq2bC2UsPGclFOlNCmRG7usIuT
tZlyR8pXpNSFYxMozFygSJ093MvFlJwTP6cfGPotACVbVMmzWwKEksloSfIaxiGubMXKt72mNoDB
aV9WlrWBdbZsuOD6QU0RaELRYMFsmMc+3i8TTx3OA0jE6hH45Ni6KFmHml+jhE+WTiRpBi7SFyAe
FT1wWu5JQ5hYZCNhrSO60QtwuJJyKFLE5E7DUi8lyx0CBBmuOc+gk922JczrNN7L35XeyNdlgIF5
XaRD/jtcK/I994VnjRlhRZVUq4jwR727y4IrMyGcM12g5qjGoBNVSuY6FiR7MRgI/x6sZroZkAvi
mrzS7NuE3Hi0ThTHQAvSOEf3I8alP/sxVEib5WAQx8lMMzA+gai0e0pR7SONPo3qBF4L3zMbGFlP
GDLbWsLh4lO+ojmpaWzzsbPTXARgyBXz1BioR6G5NWoSbRDsW4CztFAfFsPWqumBYtwGGnZ7tWYq
2jqZOgIvdhSZQZ1s7motnrpeNTxeGa2ZV0vUUDQnQ2P4WhU1HB2Hh8WGbq1zWB/6o0YP8pBPw5Vy
3mdWHyCuR1A26oL9FvlaUN/aVPkXCIHR95leeqAD0sJSm8Am5JOKR84bU6TTD7RnHCrhYHXryV73
3q1GpkfURJJSBLDpCkriym3RY5n4CfYIYaUfgzSdVEudQ6T7ArrUrYEbzR1kE7NoKhyQsEkkm/gd
b2Medj0CqQSslQJ+3BnO6BZsqXFrCqQN4LK08HOtZ4K2uA5shcmprxa4uG75Gv8OKIKdm2iDjUqD
VTavjYar7McUvyzqwPUiQ7eHzvp2oA6WehNAi6KeqGKfxBJbU5dW4HYYNhT0Lclp9IMlodWt4lE0
tiOAR/wWMua4mkGkelSJRT7XkgfDK4/3ZYKsdwqDGg0t2O6Zmk2LinInB4/m5A5UK6CgMNTN0NBZ
KB46mFflGr6wEyQjZbHnXwxHk72XxBL0vfn+jDn5ktVJ5pMYp7NPLLzyQvArzQhqYG83WJVV244P
PG4lCpzSD+gJomRUPd7xtYKLkVkwtHzPfxbBVaLKYkebeCokMkEc9k0YPU/DVl472+y7oGP0zU6l
aavVwVYn7JfxXmmALThN+vKTJG6lhzXJceEOYPzIWoJ3AwyE++QF9qjRDClFJtCWAzs4YZstCQ5K
GbF6M5tN6jGRadEusXcE/23DOpgzCaj8EzjV1SAuDaaNPOEz3g6uiXqzUdRDB8dSaHoXl6MGLZBx
cSXU56bu5aShQyWRlnUhxpjAQJAz1kZLGd7ndNtDXM4h7ChBma7ihuRj9TNNOIWWDQffC42HjNZ5
X8BzsVg1/4D6Z4dBdoI80drlSEGuY1QD5gPIiz0IAg4/S2LnSiAryQzf0t0FKHqEkKYp6GzTh7wH
oxdvJIoPUPcD4YpYmPVtRhf6HRVDDOWNVMFPw7cp6+y85k8LLmXWcDUI9NdhOfwOx53vHeAn943F
XPGWKXRt9T5AmdZ4pK1sTyAuE/YwFLvd7nmYyJtC5/SJjmupaj5E453CJb0cfAma7828S/zIRRUR
x3RB9aIjC+sR7Gn2sRmtmDMU9wkmjynq+NMEMLFoYPEOHR4E4XlfY2153jAAEsMBdLaZH1LgTu4A
/BBNC0fUa43kUI97net+aFIYVO8NyaDh7VBcrONlBs5MuxATlepTqH0PXDM3MxpFGD87E9Cyk/C7
RM8vdjZ1sQrHDzkN0vAcY8eYBsLYRf2YgxDMaD6vqbqNJCD+c6+gQTj11COWtEItIFqE7K5PIvEj
YBe4NIFkscQSqDC65L2RbivQo4s4vXOYpke1XeDxAK51nsVHYjekTzitBvyVvUjJGbWIDZuSBd7W
YQKHjAYDU8yaogVxTSdh4RDXlDSDTmcfUvzprIwWyDcyjt0FgV/2VqcpdnCMUK3wFI4gAdJV5NMR
5uvjiDEIOEcNJI9h1aAj17TGgH3YjkyqBe1XtZrspcjGQh+KDXhQM+9qZDXg0H3/IajNMFAI0Hs2
IykL1i5lBg/N2pcLLbEAQh5d4eD/VzQp/8mjp5k+lD42z6CvUdEIkeNRy47gjbthBLp+XIgKnnYg
vHEtV7ZSTKA0L3ijfRBBjMX7/HcaC1xwC9xfWC1phRZ4QbY29j2oPUFn0BXZxsdbfBbVLuVxAe3i
mYBzyRpNIOeWccb9oc/U+rxO1bTXDittbGf0ewzeIxjodLjpARkmfBuKLi1Y8cCQMIMNPJg9PEz5
jNMOx73oiooGU4PRgvsYy6B8CUlQjjcl8Sp6jKVkqG9iFG8d1MnbWuNWkcndFbWViBx03p8LELI+
Umg2ttZsAyijE8OmPERew+AcW1qZphrQ+54hQukfZbgT2SmRRR9x51ak7Vm4vGxGZbL2V9uWC0Xm
aNotqUTrU5kk+TgDLaW1QCbx96lARgcSc3AIQECtBOAISvCHRAxx0qg8lWckPHrVkJSp3/j2wS+l
qkXUE+qB3/C7RHOz8NHPdbimFrMISejVNwozhEM1zmTs9klXpBsXw8tmLrb5B0+82DoBxxPcv97p
e75nyff02vjUm0f7cEQzwAgGxTO/WUr02q0rh7hvjdDqK2U8f80xD/zdR5S/kiqAI2DfB2tUhz6N
bYfLBVXVuDGAYRuDIcvthIynDqGEG28n4AH4N6Orq0U2uYdZbytr9tFlH/BtC4fNnC7PqSz4BMeT
4epsO+jsmaHZiZpSeJWifM0L1eC3MX4g06KBG24lrq8eJh1LzVM/2E7hhL677srPMMDq16aE2ox1
PUYZ/pAD6HmStri6JGTm84rcItvSiXl5crFVT+CxLEObrrt/lBtuuK5cuPIXClDYdWiz8LkoDByq
hukAo6AYiXwEr12nY5PDCWFt9l4mphGASJZuRXrQXlcKTLI6s/OAVg2WyHjPw5LTxu+pv2fqSvdi
qH0tPupYSUAFGy3aYpVlO84apjs5DBgPwBJickjDzf6IcKfnHXGMnDVswqZ2sRiOYDC3wRPH9APQ
jzHlw0GlC97gAt9aXnNJhyfFc2DqWLvLC4+sRa1kcjM1DCaPot4VXx69pFK2cBEfP2PUHtIGU27/
q9dojFoyz2vWiImWT5ZLWRyll/23igfzjQnWXd2SPB3ONBu2HOV9ZD6PmdnjZgSzwmK0tC+uha4I
ed87Hcbz5GVRHcoeltBNhslRgM5uH26AtZi9zjC6vZEpOOJ1vPrVNDrchgtYSNPazHnci3bCRXOD
bljCcaBYk71lG1JmmtWBcNLIVQxX1K3iITQEwDUBoWqOUe5ErrEk0pPPG4yaZJdh7oR6DJXY2E4k
2J9QT3Nd6wQJmrUZphiCb0jOfyd9CYnwFHN/h3+4H+6yLBjMDXUarX7MMvJawocpqFcNELq5BgHf
ISJ7xNmNkO6vwpVA0EtqEbU2ylm9+NUFfe1YKftGAZtwBwLx3HNoofEMMZX72g958DklYf+KpIKt
RN0zAat2voJQF/DrVEMhzMObNSEcwZfRkF0S1KS6SVK3fPYr6X9bnMCuRhM9PaTQkSY1cH+uaguj
1aghYRR8HW0AV/WpQgvYgEbtxy5AHhvmewm3cc36pZwbpoIrQW+KAT9NooLHkc6xEFujoSLs0t1T
lHpOZHmdKwF3Hl6RgraQkKutLZMSw0S0xtgfdlwNJiNBtrAakiepW7Nm6AXCdXDJTaZkEDVabUCI
RKqXxwK5XVDc2h1pYrARYz9HWy3gJPXMvhRaGHJwWRXoFniR7s8BWZf4PgB5dD6QHGAvrmta3MIY
28SAcBh9iRQ8DFH4xpwBLUCfiEQH6fQhSucI0q48xE0pdIS9UUgnUXc6S78kAsvvUAzDLmvul+FX
KUsP+/Jop/jPkmJI2wDjUvz/WWzKE0VHUx5UNgBBsxFNjlU6zMMxmDFcOK5iEfp+h5q0qOPFAATE
3EOjT15RyXZQDsmyQTU7UvRvOKMP4H315tRHu5KoQ+Lo02iLwR+BXaOQ3dhgpraAd419oBAEY+fM
DLDtdaF/hNJphVf+bNYIlwQyzGdseATNAQmsvDE1yXMjjnTf4o4NqdwPXCjEmDtViqkGglCFpzyd
sy84U7E4EUsxYfXNhrg6yVUW4IJHUQJZ+uouYlp3IJQm2F0dALGi9Y4pH3B6MtoRLoJ7WTUmzKls
4nFA/VihWZ7rfqlguseBTH+JsVv71q4xsi64VQgPw9LD/0oSTTds3KonzwNsZ1DegD7qxV8FXKkd
Xx1GOKhqFtAWuoG4ODqN0eo8qrqsf01YBVPaxM7Kt2ERDDcF3He+7MMAFnNUrugTwC6p5m7MzS5Q
1oNyAZ5bCAPuSWsaNJgsZM8Q5466gX3B5Ful4vRlkcTC3EYm5R0MGlG4h5FZbzG/4OSIoWHEbsoi
66e7gLmNfILKTAYnkE1w5Uc+1Rj8i8h9raiSmIkxWC5cMknH/QtWxBbXa7bDOGNE5QBsvo/N2Cxl
rjHwS1gydnQQBY77guryQEyPIVeQJR+rtR/iztolwN+echrCGppwFOgh1Kh3V4KduzcAYNgztuHA
prqvTOzu5iUa2ZPBnf/ck5i5J9gH4pXDEqtkXQKvh+/pmmzsgJ+FUFCEIvTJw7ZD0fd1stEu73rQ
utXRxMPWlRrV/YkvDFei8LBKqdM1zb9ZnuywkWbYdCcOx/XkFBqxhE8p6Au+dY6lW7eV+YpDGb4x
Dsfg7j+ElDGHiEKNuVHto3XIjguAq6iWCwY6t04AeahTlKw7wp4s/ncC8u3RlMP2KTvHmKgXL3MB
QgoUS5W2j8Lu+KBWlvEOvHTM+NO4DQFrvE7keEHYWpUcBDIeqkevcx0c9pxr0cFFkfHLUCI8r05i
jFBPmV9CjVFzQveGL6nhtwOdoXq9viRzWSqf5Z8MrOrtfYQVRlDLYJiXPflsQ1xHB+rjKscupWiM
UUwi2elussL9WBzDvaVx7ZzWMu6fDXAnSI+0xSwMk/eyqKVaV932E1m/K42xX4fZ2PTNgyA0dEhw
m6tW526B3ngf5nud5Y6dSaBUAzhINzIcPqChXnGmTQ+4b/6Po/NajltXougXoYoBTK8cDicoywqW
X1i2j8wEggmMX3/X3LdTdcr2aEQC3b3X3v2R+WF2iPxh+KOWabhwonk/WRYs6SjZ+vlrx3MnHu1F
0uyOOAB4Y8LfLIftPoLF+6xJ6SB6THXv+RyWMY9IH7vNxMGVyLrVp3LI1YdtVumnVqcMo4Ji/RXI
NYq4q1Q2/adcu370LfayQ2+0/hTLvt/FdYrKsD3A5TALrYaB4Boze9H3PhmkCtzk5TnvvYgdiiuD
qyzLg7+9K3OZcvtH8rUNts5JC6q1NWmqvCZ60ar92JtL3zmzjWw/IZq7d8y7mOvJtnl1QFFT5huh
jkVZzH+lQ7r5CBrBeSMrcxzCrprTRbdmTd0ycvanqiE3qPCICDmi+Ouj5RVEsmEf85KQrgQhJ6i8
35UuGAOE0+14yfMt+4OM3f0Oq+0J0DzSSR2wKCKehkhzeTrY6+JRaAgz0TvBccgNw9GRTedTsi9m
PrFRWQ4H31iNYSktd1RcsKXVSnh0ojbmdB0UhSSthVn32eK1lTQLLJyYXuZsGS9jicOXpimqf1Eg
NI+QrhYtmD9454Fn0qUbm1zYzC6vw1SpsvhHWpfPqJtu7sslT8mmPQu3v22OW+GwZF35HRT8Ujxv
L8wLftMgBp+rC8S3ST9W3hqolN1dg/uz30L9vXRrzbDZMkymA1NsnyTn5rQH+20A5NmWuK+baIh+
bhBA7mPl6vlnsQ+TZtLYrOKcqUlVgDlDtHCsQK/EuyeWIGl6wdsfGge9cIAmPrnZHmRpbwXl8NAL
tfjIfYX3XYSt9R9IbD7GuPEt63WjKsK+45ZL9WNTFtbJJpzDbxYw8uZka1UftV7H4uQtAcrrQBF2
D1JVX2GsbPJOcmgOye9KoGOs49F4ddu98gjSAHbNWtupZaxxOZQ+S0eOC8Vvn2BKas236YpphsVx
uGwE5799tvExMdLsGbIlLmrJfL8Na2/zz/UR+DgXdH4qq5Dl8HQtpqBG196YFraXLwcAIR3pgwIB
qZMssNmpoKKVEn7YfT6Vn9H9qQDsLJ2iTdJr03N0N1P1OCZ7UXfiYFd29+krIJp4KeVEvki/V2E8
T3kG3BC5TEddgi4iihvJZRCKIhjjAdYfGGzx6/KaD3a0xmvXed/CzHp83MRMcSd3UiJBUdg8VBNL
+pdlZKY9jHJYDfvOcvCZJQRaTTZtlIizreqmq9r3zUlvnQHDL4unyF+YuMfcujI7mo3bK47WgFV3
ebf3R2QHyI/IVBHIkZxKCkfBIOW21QnipYIuopHeeqSMjpWrw9Vvi90/B3j+TGK8Id8uKq9lcSz5
Ybx0XmU4I/p4uoh9XXkPxVqpl65Yh08amoyGW1j6Nc9s78JdY6wk2qeeTnTXt1H9pMRlaPa8iXFa
t9UxKwf9uiHj/qnWLXqUndst1DFD+c9QUjJwRoFtD/mEoM+ge5+dc7C51F7gbU+Vtc3flijrOV6B
59y46aPmrmorc+kZNJLAgtZ1q0xt1kI3yvmmaW8AD12neWuDpq6SobeR3uoxV3YMxWUFBzs065cq
mvXCfb/fsVLUQtuURa4STqeXfLf4L6STBUu1sMNEhWojhnkp+OKDzAJn8+128WLkjy06mlAOV6dS
y4ckJd47tFnWrsdy2dR1RZlrrySOKkkit5g8TI199ezkSz3fzSxo/FdqMMoYVz7ZtA4CmMs6ZXv4
2JzWT0dcPtAEbOsJU01FfQu6KitaE9GPASOTOlOx2SOKcWctu3cvrJpvzkMAkDpXxbMVWsXxdtXv
STi5YfYdggSmYZghtFa2p6BF+mz4yEjBQIylMA5J2888ldSN5izgJiek0CkAiHhplORCWzfuiFUO
y8TaBtyxwBj5ks4w+/fRvnK/MK1W44G04708gnggG4t2Nuq1rmz9JRsmFIdF2o17qS1l1H3Q5g2q
ljN13ZaUhVMgosFXHtF+jDqN/Jwgp8bzmphpk9bo9zzGR28oyi5Rfi/RF9yKpmHdScE+9bQR+tFE
k7VcMoZFiKSsa+37rXodkcvroynySv1QWY2fqeLjUjs0/IgsJ0IAYe2pJc+mzEzNL4K0yyu7aFpz
8PZaMl8UUAr3Y06rlHD/5fZpJ3aObttbBMhCox3mfb5Q1rkGuqf330isORiHuJzYVEpPiQqM+W+t
6zzjQ4esIGXMD6470fz88YO2cBIkYq84REq41kFZWfDb81bCGFaE62TNe8z2bR0VacDq83sll+Ev
36r4trqt6449Tah1dnUQIJ2BUKJOZTlFKMuehgnCsGrHPyDWdOwA5M4Dm+T3t5HXqT2UmZjvNmrx
9WjryvpDrvlyv5G3VZwWYYWvC2YTGTtKTcPZn3aqWa8xtXPgRakUpl3SCg9uMxOMZaBImWT1WUuh
0BLTRIOQBR+7tzG2Mc7sRmfZZV32PCqZl5cNoMM/BHJeGlKrAndiYWHpOWkpOosLYGJ/adLv5Oqi
mqvIOm2+j8Y32Gp83IkL6g+1nY0tTyh0vhdnVrAgFwxRNJ9ktq7ZeXEGiCdTsfLa60IKkroKK/dC
E4SVbeJt9w6clYvAyM74L91V5T6SGwogYjtdaSfWuDNcZRg7BXHurVZHLa7X4rMoy1D82mmg8lPL
UEwdeELb2WbZW6eXCxekNycwqszzVtCjIGHNLUS2JJsqSKeAmedhWTx/OS/k/TQHv3Z2rmwouZxn
uuM6af3G+h0BtX5XnnEUHyEbvZNNExLc/iR3c7XxOv5AS62mwyCykD/Z55zUgDbWa5n7C4AyFqgq
lgJtZQ3G5meVwZY9EJubF6m76PWzrs1QHpay8t1U0psh07AFeTpN07ByBERBbV9GwX19qksSd+/Z
mteJlP4rYJctclZwosZiilkxxLPOeFiESPplHu5cM7HUQWecA2FY8/UK0f83K9+fTmFpMkkFUtY7
B46Qw72/8ss7NH05v5gGmpO5kDe4cTTcMHuBrKtTL9ur/GlXrokSf3LllPrcEcE/J+iCDyyx2Zqu
aJjBtYrC8Y/Le838o3GYyHU+y7Fii4EtOXlNDq2yD7o5UDwND3ZnVXeVPcq0FvPyEHWFTbgAV8Jj
yyaDdxDJ0T/uCksDUGA4ug8AvshkYnDdly6Qe34YerJLr6x9lW/e0EdPjey3OkHrb9gSOXv6ByZA
t7nLwT9mZsuFhT4WZuI8RT1jFX9tHesYIDnS08jqY5tys783VevX552f+BFLaE2Qmw8QcxK1093j
BwJ16WccEjdOpOq5tnHqcqn7uZ9AeS55LBcjqXV3j8Y4cEfs5kISzQGZKBuUpCgzTNGIQj0Qipr/
IyEy2k4BnqMtqaJ9+AsVCwtcMNs2SBtyTxe82Ee7LLIrcbimO87uWr5vo8+zdlMzX7ctp29HVL3h
43lhrIOZy/JrFYx9Y597GNA1+6WaMbhHqF5fQFG2//BEBfgMGHMzoQFyJb2kqJv2fi4l3IteZnmc
Sq/6mDqbMczCTZhYQLdb3KHsvMLJTH/XGXKSxqAKnl3/tppbF0SU3Wb63d2Ur+F1LNrorUUyfmQz
jPoeo4luaiykuVZ97T2Xzjw/tYM9/bQ6N6LoiOblqefDMejvPPVZ9RT1u/GmNTbdIL+bnTcVbIus
tzr3mrum3y3qLmx4iYys9aFvLKRE7pLGC9hjO+yNv/+1Jwbv3XyD843X/DQh3c9WKeoaheTl5L51
6EO5Hm+D42M5+X1ar7o77Xagv7tVuReTef5lnCz9PtqjfZfLUSCjSloiT3dFErVIfd7oPABQTkf6
6OUF9PS/Qs853wcfRlckEwllU1mQzATJ0mT7WRXRb/x3RHxUN/2p609W0JknODj//fZCn2oHSU+s
fOxll+VZu7k5hTq8zzsG4I7cZEyULwKz16svQN7oEe03jSL1olXoIG9y1x7aSKbVvI13OVkP2pp+
QSh8N9MCiqC3uxZEMeb/sujU9df7sRvbt2wgOPNQdpA4y3vZCdor0j6ngwm7uU0g5fz38LYD6+gF
o3vQ9JoPXuEHMOKdGf7z/d3x09pWwcM+qv6yjP6YM/odekj4sAUeKedHfOs83cwMoL1DPY3p3s7t
dCyqeiPMprODgx/W3k/j7OJlxwD6MYSYQoo2H55aofP/FnhxSitSHH77jbQ+JxqKX2IQ8k2Lxn5C
zW6frVE11z4Xy5hYRe2mOXfFvd3OzTFiEH2Hqk+VPG1O868FswS0adciDmXnHyfIIfR3J3rcjHcj
jWZzZM6qftk1bFSsIru6KvTiUwgjjWBG2vqHr7fwt+HWvzrIpf+iBuIoeLTRSXpY/omZNXVOn0JK
rA+kVur33DZU8WHf3zEqw7be5Hv3w8mM9dvDeXKkDEC8nXvmddHufIlBgorutXOcxkG+h7wr53qZ
S+SMmUFmWf/Iubef7cDlrxJD4Pwpo5vpYvVyeD9vu3LmKtRDR4+g7lFpp4hrwUeU7809JTJLgzm7
gme7luqTyzlAusucqyUI/QSC2LKWnXSldVqXUN1ZGjIbcEho5BW7Wf+4UhQvq48vR5WVeAx0vb7u
1eCssTv2Tjp3TvlLzJn7VS5Dv2K4GLYLxZqYsY7I7AfZAc3XSpwP0LAty++hyFz+/jwrGY30s/OL
gYB5xZDUQatsPs/c2ir+ngqB/BkCnCUC1Nh5dLEbKZhFRhiYOEYIrdnCHNvAvPC+5S3+mE435XFp
e/cBmLK7M+CRdw4AR2wCvT+t5IYVB/A8WyTeogEhw4KjTtFHHhkVts9RV28o+kwQ37N8LF9qRG/Q
UkusjJvzNv81bZme8FuBEJldtP8V05gnI2hcGPvGi2gavJKtFHZVbD3EoPQeIsrIx04YbEk+/q+/
6CoQiK4M9/dWR3j6IxxeGMf8mxPrmgvh/KG8atiwBS1qLnsns5uwsjtFf6YoseWLa6zSudKNMSna
IyGm77bpFytmxmZ9uEU/+mDjONq/shkY/lz3+dL8nScZTCeD/7D+VautsWj4wmw40rfs3iGcRP0G
Cekp4JRa280RzoS1z/2oup1mSvs2SUR7N2DLWXddey0/3FI7V+we9Xah1zCAfLetnHh+GDaQoNRj
y+pw2rKmNnwd+k2Zd+EX8HYHFPxyT8ugz4Jnw8Z15yFvgKOPnpeHFzwx+3/EY5fNodiaqTgX9ALt
s24oGlK4oHW10mKwm3B/bIXfB1060mdU+WkMmNWVcdjP3YwZL+q28kffw+XO3HtmD7800oN/9Mqy
NW+T29xwD+V224ZrwYNbHk/uANVR4qLb2STabmgPR0DZEIzB7FmPa1iAUlj3qoViZPMckgzdbWtV
ztjBeCMu9YcV1G7NE3fxC/tRozSFZ6cZTcb3iZjT/+WQcximLntvz+biZKzs+GzGfRYnULTSTHE4
w/K6FPDZxNosKxzDbWQVGT2zlQZhueRvkwi4mMOJ2MlHsJhhYqYxulbNclAsBO++rSZ9mXHaBYgi
1N1XCTIQ0dKuy3KQuZORf64AM48l1F99X8jAZAk/dzlaqGhOuP7kN1KA4fvL+nvCcGu9bQMn5a8x
sJqV/oBt3fQ9+Zg31hcB2Q7JMzuVa/3iT8YeHjsUXeeClbp1TiRoDJDyckCc4UmoO4xRq2rKR79D
0wOKHC33KJFugpNqM23++b6uR5QaCOQfuBoy/dm6k40OvTgOExJ37alX57Kzy8e1wQXL4JwdM86h
xIiUnfbVX1HZaNK4OlxLGArfBvo0yUPiju4syI1sx+8RumUqHLd0fxamDMQDiufGr3cYxbg9Zkhc
4RvOFgwGli5a8m73NqqeFehwAAep3eyMmzLIYtLlt/3SbBj0nsaoHDPU/sClv9gF/2gR822F+VmE
07Zuh5JZmdQp09y2fCGtx6ue2ObBgbyHFkiF9juPGRAbzIbhSRQzo5A4F32dRweDbuF5J37AKDjb
VlBDKuNMntQFK/uEehwMSOmxv7R5TrATHbT301LhZP+WlZ9hElkMnpUjzuIuQ/LEDHWLDsqGaDq1
OUXQseMTOnaizCjNyd3YseleONtDquypHJgVaadz3V+dJXhEgrEWjmAHdUDvHQu8W/1MdlZG/YrP
xlvvs5nJbcxJJ9ok49cZTNB/t2HIwRW6g8dgJJ/ZH5XVuv2zBzFUPWV2iC7eM6QY/sF8NvlVhvw1
uJUK0O3YZYaSXzvjL/MJhnHJfpPIvQz/hr71xot2GNgeoXyLjGc23/rTFExLc0/SgohOQcjg4pwH
7c4KEZ1lWWIHAKGHaJGu/IXrVFZHYvSX5bmCZxLpyEQQT6vGhh1vQciIDDcyCnahacqZBub9fhS5
0/k8pA6pO4lVF4uT2JXi2U9DJt75JzWj6TX6t1hd6+pFfTktKdeLg4AwlEEp7jbRwLia0hIDwnZN
yjrXh6/h2yl61kXR2+lpuJNyjjpE19FUMukDKTbDtMRs9g+xIj+gMtGU//B3fCLAt7Y7P4h608HJ
U2hC78vasLENYwP//yYPwxWsA76vuwVMaL5hyVt1YElg33/hNq6WS97arscph6u1JZnOqzA3RJ2p
jhtfyrSdM48c2x9t3yIvOG4rq7s26yw4YTe3UACOIVPh/skEVVX96uwq51Wl13d2lbQBVtkspQBq
HJNOld123UVjM2qGk+Ir2boP3zCv/7LwrjgbQ1pe++c29EblvzuZi785LljO4Cd2OYUlHVXeq/Cq
u1z/mzlJooNQcxWlXm5mDMyw+dZ+yla3Xu6JKMcKu9NRzc8BXlKcreTSvATLbNMQuXWzHhZFrA9v
xug645+W5HUbt6KHyOCnZcsOkacpaoe6OTARFdV94NVCfgV7yy5QlhxNOtWdx0KHuOMoLizs6ljw
Lr0vo+y+CXybmYRipZ68CrzX6uhyXnLQwjVGdxsCQHsBXZgQsHtHtw+909X1NeCeRcxZEDvaGIxg
iXiY9sVOfc1k9qzclU2L+GPcIf90RZ23Z2aUkXDOs711rv0+sJN++1sEblt86pokLxceFQetidEd
9xGaid1VOp7H2ocOqgyM0MqGhuLozcwXHNrIZTTX0Y0YVB0Xtjl199rYGG7ISKqD8TCSkVq+6BCh
WscqXFugYyRBFW9iKKPfA6GBY85wXhRlQXggmdmpHCq5OEcC+313fgq9Se8XHNad/oM/AsGDn8IV
L13H1PPeDoGpi6QTOf1as6xT9opx27BwYGFqkcV4hQGcW4fd2Hc8X26NZLTnXo5ZNBPraaCC/c/b
/d5cpckIoxCzP6GYBH3U/ditIhp+FgKsQHKu1VF3RRAygpEkAlk74P6QGX1OzfdUJEW4IHdS8PT+
Yc3Duj7RrHfYIJTXqL+KILHi2Sf0ovkHNdkX/9zlttOTZfbEk0O4A7Nt1Gml1WPc6j08nHgI3UQ4
eeMxji3n/AOPg6ouE5hq++TDIxQvysZ3le6VDPRl2SpDIbSTAKUubtl6tMwBrkIsnuHuWUjIoHa/
Z224k4jaMxQ+8zJ2zZyqzogK77iJtvlUeJadt0k1oxWcsXEiyme3rW131lT7+tg3g/29aaXqFzB9
b5xhVHn3rg0817VyGJRSqmMH/tlOUZj9hVKfFhGrCaI66aHCgjDxsy7o/lhrne3becvzYPrwNHkW
Oi4cgp3inNQSMl7QdBjkh3Nee0T5eiH91uqsfpD0TT7PaYf02n81A8N23JGWvX6CXMwaswX3j/3m
gthwMwlZtkOiJfjZY+dsIarXZlv5ySIcDBpGdotglmTXWcrlz8E6MzxHrQp7gcQ4G9TPVDnVDRxD
InUR1K3VudjOOlSnjHppOrcB5X5FBVjV4mtn1AHZWpZW9CmnlgCHA+PJzKzxFMhK/UeJnwPuEj9L
1+Khx2b3m2uCnpQOhq2vSECTe6hgtym40FD1cw6AtX3kMGBkVgiu66QNhS//cr/01mnBY0bUalYy
0J4LAgHK2O29rE/LqHT6R2yXojyGZuvkf1lgBfN4kFYjl7QivauiJIFfXvmAuT/8ZnjF0mBJ8lV1
sIVkIhTjvMOLu3nKgfPOS0GewBSiaAhrNgTLjXruWEKd6dG71cx59y6CeQW696ayalIzmKD4ZzKO
M4jRfFXLG/brcDtxxpNrTgO05gSOUx/aNw8ZxkZgQfoSx+5c/WfbdbZYSadmaolpmHlBfD1vwRu5
90t1D2yDq7uab3zAEExlcy7byYJBYdcGaQ1mrN3tTZpoljepwu/usBXTUomg2qqVGhIf1y+yRYbh
1Hv40M4mWlVreJI7sf4gYgIFL+22kcHM5s24jE6aqqdI2Krq2FsqFgjjUx3mNLz8qhfv1HiTD00J
yOS4+MrGNQOQb7cco92SOcq753vft8dpLdwulWaeoz94UjmxEis0ht0oeelsbx3bb7+gweRXJ+2V
W6wDLirvq8ljGHgEMyWZwXMmu7izHS0wgPGcVwP8iGEGlbC4SO33phic8ZPqc+w/nQU7NjuDuaqW
e0X5kJ8pxIIh2SbM4+rC867HMNmoqnDVzgEXqKCPmk34ZtV4LcJTL+ophx7Nqp3FVEqTGR520Tqm
fT1u5ofjNmZZgEuXQkvEhw56k509sEbjecQlVhlii/apfbID3mzNmH/ceYS7oSrWHzD4onjeaZ+3
XzWEivjtkTS3/qlzFjZeWg7Wcoc0tezoN19ru522wYeHwjy5VnliNZ1Zwe36kJbaYgHC/pf8MqxO
FGuzdHhTgwhGHDGsKIUbe8YwAOA57GfRx2RgSBGhPkJpc3tz4fr9/U6E8TgcGTcGrYZvGGffTSS5
EU11lrPbVe/sVmghy6EdvPW/aM+H7S8jAcv8RbjzndcJB2vwr5jqxfm21n6c6xhRVCrnQUFSL+Mx
s/SsT71Vjrzf4xLNQcgllS/GS+y1JVHiEPRDh7tFWaZUJ8W8n1gGB0/7GbW9lKd1znX40ubkotwR
cdqb11p3ofc49CLTrwMSa/Wzb0G70mLZo+7RQo3zY1fIih089Pflb4/hf3bxwKe5R7hF7WRmiXZ5
sArJakYbCUi+78z//Vdro2Yl/cTVt78Bjft+nbfQHW4I5cbCroErBMGzdWfZ3GW5tatPz1Ne9Iqn
Df8+bXLt6MTuOJHPUVb59rlnwiWPQcsJdGd4LvoT4U8upE9nESIcFuynSLYVz/l1K3truYUM7PQg
HrEMK4fS1kv3GS5nl2ffJvKp5Etxp8mchjCCm0H2XnacPN4WlNeZB8z3E0wEQXNBluqdnRxqyWRn
yvdSHBvEG89w50KT9QnbOwrwr9YLxfCHvJhGTYcF8yTp/FsvVnnXLbZeRbKjY/2/U1uxI8P7Vvgw
cQPvXrXF0Jqu+F5cypGO3ZJ+tp7AKJfy0eux3rDmeneLNFdj7p2NZHRVEENBb3Ed1x2TFz71drrh
qT5G7Ad+a9ZGU2w3HUjAkvfOBSe2lqneRWMoPpqdEIAWB1v4QA2m7ecZ19w2HLHjEy7hcLJOD6bq
fZ0W/Tp5HSRJZPm/KdULcsVwAdOSjY2v6TNhZNCroa7EFw2Et/JEAy+tBylB28cE9DInvbvEyDFX
99FalJreXNfG/RLMquRLX3NgXYoVieNOwwJjEuTOmkkqqW07GbUfFswSq1xX1wmltCKzaOcwI5il
Z8ZNXExfpDt/MHqZC38bTiORV+PbAEByO99aN/A/mo3u/ZvghLB7n3ytMHNlzhpgv9NIqB8YaiyS
THxY2o+5jdwh7Wmf2y+QgS2DwyOtpPy7dNbcvQA+Cgo5LIq8xtAXzvwiNpKM0dHsYk/ALVXzEjbT
DWGxe5vyfwgnHJOzrxYRxFHbZ71/X7QKuH7IwTrS3VTzdNqIeSmPktALj4yGAf7ivs4DXMCRXNfm
RytlFz119Y76uJiJn3UJqd7shKVu0/JzKfh6O2ofj7P31FSMma6K2Xh99Pjuo+hQr3kkT3kQDl/j
LQwAj2e0gZLMrr38DidDmuOVWR+CE70cqS7U0ywRvA86nIC/slCWzObp8TpqfgfdofrYSSdYqNiA
Z2sKex+iE24tw0gIK9GJL0W2qXlDmjL6Hc0YfTRup7FYHiARlv32DzNCbZcI54mjDRPt0o70NjzZ
xZDXwXGLWpshdGZcVoWAs+JpmbXl4mnvHbM9cm+2iFLC4O8At2zrcS4Q2wtJT1DV3tjAD7tgBBVz
rfIxi2QvDhhCzfB73ca9O8Ntt+UhL30CEELKHUijMl8IBGX3zOR5YcxQQCG09FG4Dg+ycFX0vnZt
BNUru9CSMcdX0dN/OGT1xIzGVg8vTNjzkUNcpkmJBy583zVOe6yWZcaxdiztik1Kg9ca7ORtHwgM
Zl5u6z1prUyF8jG3HSqPSy17djf7fets3TMMzlR4rzRWLrur2coayLcqstzlsg6KAGomtgyh82aL
AuZMVemmhORZzotqdGlevI0J+LshO8H+aYWIoGlGUIm6w0tMnutszW2YxX7hZT7RCkEXPi6TqZtr
XY4tFtG8lGx1ORWbXFimOLgk71cgulsBadveNpaijTtVQ2vvaVWZX200dXwZhW1flzAS5ROOuI5W
cGgpZRKNKUSfxNwhEMfAiZj8EkKXAAFQ7gpyChoojAKTRz0EtK3YCrJhP6IAM0MNYfjpw0Tpy+FI
ptMcPTHZbcozpw2KFPM+4YRfbUfV+3MbeoepId8e3D9GRCZiuIBt+T6JjXI5xsYO2kUcI8NlJKHA
4iPTelWXGfOpTCruqb46lLlmnhmwhMl5VRmkkjkEusr3L0MUBsFw7Ihq4RWAvjMeLVfqaT5GPYwp
YGBR2c6RsCCoucaaw/F5R5Vi/g+0EoGgiYncy2DLgc1JplDl2SmNaYqHW+zNcFTDvkEyjbRh+qlm
KGCVl+lWl5UUEpgCdTLNpoVRgt30pzC/MqSi93vslgi7AsS9Z6Z/dMK4JQ+oPjfySvuVWn8Mi00k
WMpGdlvf0fVv1vc+9lHvsspvKByROnKtJxYGTS3f6L6jQST4dbPtRXWF1bwS8BL6yyXYXdmpK64T
Uz1i0KnSlua7/maKPocMiGogPIMNlTARx57e7MWfaF87s/xdMYhxX+b78spcIgxOVtuW/xU5PGq8
r97kBkxdrVE08c7x5aZiivZPyUvxXzYT2cQGIeLFYlpK966W67D8o7y3n3OpSwTNqYjsxJuwK2GA
6p2ndWRGlSqRFfVFhI5OG7UVLk7NdXyZ7RvWAbg8B79sRqotSSMLkTKQQ4CVC4bl6sdA4qB+LLiF
6z8zvk7LpiuPipmhkzO6yzvnbBC6seW3/vYxzBsVRkyrZKu0ZTR3w1KdaX8cO/yJOBb3YT7Ygz3S
+Mj51hHI1mN7M34gaNqiB15yVjzmcNdg8+nIFU80RpCPwQsXj/VHqQICHNOPe128oGhP0M405jPR
YA7PaEtHe5hqBwd8gQcsY9hTIq27zbY7CZqd/p4dTQZ+ACb1BrjjAjoQg+r8HJuQNRuqhTs7e1PX
19cq1K5N+nnUOEc9jtV0X0Iy9i8eK9HcTwBcIz/zRk7OUxYyzLgT7Dgd7kqgA1JilN84wycjTOld
yMdS127sV8btvo4i2BtiXk9RVhCkyw8r6kulsswApeat7/6B1NODdRgqguEuMDlBlRbujnfLt61I
PI6lmhl2NxsdT4zkG+4fRe01ywMgEaEQy//T4snZLp4lqCiJE8pE+zVqhG++BLdlaCgXGWoyVdEF
/8b/ODqz5cZxLIh+ESNIkCDIV+2S5bVsl10vDJddzRVcwBX8+jmat4mO6JmxRIEXNzNP0n/jjVje
4G1NWFCQ6pAUpi7lCeS38ly67FpXZochz2uWsLFWy54vbok1EQlcE8h7TaXjciuDtcT+BY6NDSk2
3aSefvssTAPcZxHre6/sneCOMSp071K8eOOdQxwqwCdaNuX4O5Cycy5ujEuf9btcBC64uJ/MSbDD
l19O3IGDo0BBzuehLEmdtnFTPmI6XWomLl+Ve08aBgbmmplTJZrXEMYLEJkSz3sYc07lHv/N3Gow
KBd6Cdp9VNVLeKiKGNaOAIJIiLAg4Nru8IkMX1yal3kXcQsnUFrM9tfiFAUbVDH7wJZSrJIPopvX
5hbSCJ+oIp+mfaXTdN73SJDF05zMsb9zeaNnD7aytzDCXPzJyes8pFgTSeR52J/3YSXtS1fgsb76
DkCuu4UjEk2rNOJSkWViRGboYFW+KiJTzyzpSHNCbHL9YydITmM8Z2P+ZPwyOVcceUSTRlzyj7x7
8n4TcZBFp5v9JdiAm2g9noSI4FgwhiEBJ5XPwyPm2dL/nuFLpCRHA+p+HJyt1hDqmroe0zGotKwD
VBxUmEvMNuaOLdmJtUy9FJT0hbHznvZeCgpSl+s+J+McAKXdFsYdJkgWjhMzXzfef5ynFeakjhCd
ri9pjpk1OBIky8adxzZs3feLTQPWmkL/jRYr2n67RF3zCdOTIHGuRh3dug4HJ+YhZYNBWoyga4ux
sc2mCyWMFV96IkCnHFdZqxCSe5M5zWld3Mo+A/EgTcXdurdvNsNiDJmmLgL72DSl/1/n+80/MqGu
PMYySh/8hBFzX+QjU5Vbc0fhqsyVEHt4T8MyqbB8+JDYWKdDyrB1VmkOQXpInAoAxZr7/H+DqnDb
WetwKA8JHpYXbPEF4S1SxFcQgg3pcTzb3oG/w38h6lV/eZ4o81PBl6MPlTGSnQKERrtRDCnOhf/y
5VA4as1/tXL5f6SLceySuBTC7kAe4Aji0soPl71SiFgxZ99+FU6vihPu2xFBZK95NyjzMDRu98Zf
1AefqS778a/MWAGx1B7K+uTlk2nOWWUQRrumTZM9IjJ8lDTuySV4ljA8qkhT7ltoE1jQs1yPzwJL
uz05rKZBmXhVmV55tOq/1CFX4WE1efIysgr0d23AdL3XGKMmngKil6wLZBbtwKFirU5pGMHNYnrX
rb9sOch0y8PNVJRzNez2gjqG8m9ZV0ClWGwlfUVAupaiEDvXQSbcRDG+ShJnXTWFJ9DEKQCOqGAs
JE3Q8kOye5rGmnaLEtPp3TKxI//j5EG7nEUHMuTJddPE3ihRFKxi5W4rBbSh8xgw1w5D66ZwexS4
TUzurtiPZe7gQAMLJx9Stx/+sa9z5M8I2fTD9F5e/EIGxgmiUJsf0AcBx0brLM5oZbzl0861zokt
Z/TD6qm6xA7ELlIZQdbuA6XUMx7xoTiE/QychfynB3sZPLAGIECZ9LYyYOwAtRCmxkdLXuPRJ+XK
GjDpcuAD5eqQ4pNDK7YTUn/3RnbUHBOW3pYRqwSvAaSwdR8SuDnFuYklBuPET1d56WJ+/sjwXvSY
ulPdbIcFfeXCxnCqmKhaMH1T42FzbHnR7Ih5Di0wAjs/CNyZ07YBAeZhm4rUr5nrWHswPDD/OcBU
bySCxnJHxZvqHuIy0ckx6yP3rNuqC66sLMlX9uUN+8LVKnstWfnA/OO2ILZAWKOjRWBkvS8rjwS4
Q4XhfVer7tGlILnaUgdW/8w8OGiyEyXiIVs8iiPQ1x1KSzTC7cbLay9kI4IZZFfWqqTHeIp7dWIS
QBid5tLFcoZ8RLfVvJoXTgPMvGue9csOltGK1xLh2Y+PdujWh1rJ9mlI5qA6hjdBPES0UcdwaXuI
rTHZgPyuobIr8A81X1R5QgZJuSRz1/L2ndNLZS5Ry9rFe/daRw7dnnBhhhWApIn+M4+hV1zLnvju
kalNDxSwhsmPRWG7S0Yvao/DXEC78wkefGT4whFKuTO/h3A9uPoxPtGREfKecE4LUOHha6qI0hyZ
NNd6lxaSo5C1PJHwtAwFPzFm5+AuhWPo7lcWXfYLFAqa/l/bNTVRajfRWQVwsE1calGJ5UYpHoku
unP5N5V+RXlredOojiMDfwgneP7sjVYjZ3pZ7qV4iZosWazFx5ym+r3q4/XU9N6YflTumoBVFACS
pkNubG1IWuDU3Y1zCJCiF57nb4Q/xQ8QdkfUpA6XyAEbLpqR4zhghSKP3xsubEObEonTkrA0r68V
e/0yjB85+NoFSlCzlDsfYFi8R/eH2mtmAT6HJ+TiEsc0p4nuyofI5mrZKW0nCmWyacy9F6pIpvJn
6boOBSGJWiA+wGY8/zcmKioQ9oKrUXMWRoGaGuom/uxQXuI9Kzm24HnVivHU6oGYeJSk44Ugmoy+
Iwv24YMz3mZXoBNmt8T4xlFTxuWc81GyGNERvGjsGfmPKEOKp3mLSov+0M2P3OGX+rWCOfdfP5L/
I5fcVuAHhFw5Jvu6L/Wuy2c8xSSEbHoNsIKyzilmkB9CY9I5C6DycE9ybavjXMaLPNjGVPZXLigM
RUiNo/bSwTXNcAmJpDtGRkuSti1r3U2xYqllFwz/tWQliaJxaudswY8VAZdIsdIXB/w63DbVvFTP
IZJ4u8sHUbaHJRMjQJSq5N2ZRvE83i9t0V5annWyZmp1jrq9lemNdec+J13hRPvCl+N17VYPH/jK
L/uuwllKYrrpxnPhE8XfpWIsCQDYHFtoknhIoBu6v1qMhoPqrwshdG5Qq2OuddqRoasnBrZX4/Bm
PIqJi8xGWVnIP3ogcbUpWfj/8IpNn6KeBP6R6Fjx7MxOAAfhJhaxdzaLwdGEBu9s4HigTc3eIv+o
8JZY4Vnh5k7KENpKR9J0Z70uezIACvj3pyn93VMmN+/IVXjVH/bso7/BGLg+QDUa0i3bI4XflM0d
XK5KYiGPlQgw9Q5EjA4egex2G9nJ+RP2zrAQZPS4wo0FSDdi98PfxU4Etm64BgxJIR1uNMhND7Ds
uSt7tAS+LY0agIB4PlYrKMbzn5DNav5YFW46Ell2gBtyZGozPDXGCELv5I6KY+aGzLGjMxFHoNir
RkdYqRoxS0+MYIkBSRO30/nRNH473ndMuuOpK+f071RwCLNZdZfX1E6zvx/tCs4pR73rdiyEmGmg
abvdtqIR5gQ4fGJbnxXja5zmMjxof57Hw1zM3XcWM2jfLsXDS104EkD1iDkP4k7oQ9bBRjuTJV6D
3xUm/2pfltYvN0tW8BAHFS/+DTf5+SNOW1Xvqrr2ix3QhwmtqxXRsV6bnEBgm191aqu3AeQEJsm6
Lv9gNEyruxYW7rsn4OjcgS/yn9H5q3cQOytqnkj7SxRNIwlzjDiY31Y7E6ZMltWvHrCnRf9QVFN1
DsC+zRdMdk33EIeyPo99i6cUYET8RvAaqPpUEavGeFW09iHQKRH7vESCy6ap8PeICuMeX6ElH9aN
FSsdSqDaG7YrwdwLyCj+F06TtvMh4D4/HYpWojwkAh73oaWwINkCoYgvZYKRZUdOsZxP5eSHZwCJ
wxGE4UD4YM5inNszw8kD2Urt7vPGOqS6W7osCMNhShfYbY+5n9GcM2C14+a32pKzp1RueABMtr55
SSGc+6xBrLoh0A2ZREgB/IATcNnzkH+iv7o8sradYvVQhUXivCBNoR5FizTDxQ07vz8vXVqZQ44R
3NkUThz/WboEFEXFxAd8dxHEscJ+Sd0T6Uhuv3GNIPLalZFEdHcWJT8ImxcRb48ew4RbQm3e9aPy
kgYLuS1YEPlWoRuuqq71rk0gawMdT4fx0xMx141N0mfD20QnGLtfbzC7cXBU/lLdzMKboY6d7rE0
dEgdh4qywjORUMceh8JVYMKmDuPO2pXcZ/ue3cV2xWfHxZG+K3Mdp6iuv3uIB4/zwK37mhiQsVhQ
8emziAnAhG+GvgjrKxt+wGJw7qYO14TL4T9bEpC7Zl2L5zJQ1XfC3/irL7jskPHng2RpOU2v4EEH
w8KxWtF/lQW6D/MceaCV+MH9tlaswtO2rHe5WqP2FFo8WxxrZexdjIrVZemt/y6jXD9QXwxYx8PS
9p65AiJXoASkUpaYyy/L+AT/hYB5f49pEs08XTBwEkofvWbnZU6tvtaZtowL7YNRdsx77uTcMtkN
71r4dYSIHaiIYFE4boqBaMZWBLBdNwoczhvaLV9wYeuEcyGbluHAdFlFu1JOPmDjxik+ehnOb2DM
2SG2IN/e8Uok5ZVqO6f/DFNFWZ47ZebAzqJyHwAwy/vaR25AqcyLb+um9TUzlSn+9cJ3DR0trKUZ
9CNop5Q8IFoxDwOvnCY7oHDNwdp9zETjiLJovrcT1v3ibaA0oXwbhrW7j1B/9VckA9k94Yea/xug
9hXbylu9P0xTbX2BUW00Xoi5/NtKp3zSvVti0AsFZDlbujHGdW+w872QLlkibjRsTobYNeY5ziRi
o+LbvtqpyL9HP3Gdvy5RWQKLylh14LFIuMtw/ap2nlDkgpAIg9PSswo4Q7uZgmd0OOW+6JVJhMNX
N3K5q9xMRM+K3Ly/w9G/lBev0cPP5MVuexznuGruKIyskHJyiTxZz/jONl3ULRPLO9u7u1mEbJc2
g3TW7lfVBjp+wn8rFv4na/dfU+ZxcBEyEu4HedbxpRmqZL70uZ4UkQjP6+G94s194m5SJa8t+YRk
O+FbX/YGPOzLgh2wQXIY+3NcsHP/1QDopWvDH+WxrHt44Mz3EJeIJxQ4Iz6xqYXyPoK8m2+mCL8n
rWKULpzKGOclybsiLg+9G2EKi5FntgGc6D3QcSo5xzxw/Ccz0zJ4TawYsF515bhsUcFYK+o5Xp4z
m1Lqxeg+TFvr5/KzXIzXpNsm9fS80W2i8WdLuHd4VLqMpA9DAUhEk/j/goaVwb2L8+o3xL3CPSYI
EwqKkBhe5MxLahdmjVgpF2mL4UcCR0Pqi9nMwKblw95rvmfMNX3usVpZ+0bu8gKZ+Zp1LPaE1GPw
oYZu9P9GTJ/nnoIE1oC01JTffmD9fsug0xAz4BeBHSIZ4gurBo9r/arbaz5QObkjFpfAWW24VW0z
Fz1rAzXPfNaBl6HXN0ZKksSq+xuXNZAIswYmR5EaMP+D811/nMTnBgEWOvhZNWmN+3QeLSJXVCZo
AA1Xmq4fBVc1rsLNhkYPxjVIvLgGJlM53FrrCTodGE7Fs1QFVf9I1woLG4TbVG1lOVtIpj09jwbz
uYGUVNIzwjWruUEHMUOdsEMkLMVGHBNeDn8P6akN+y3dtXXHBscTb0zsISR+v4YsVpaQWfxMjhvB
a+k/z2Iqh45rmm8KA1JKK7hScBQn7Ok27pQMT6Q+R97evCAzwJHR/DpjM/kG+Q6tIc6n2XJ1cOGD
kXvG6SytXE4ew/GyYQ9D2rOD2/TcY1/FK1jBUNl0OIb8HUzI8TMrV5iiJZsrqlYCHRb3+apAZyiS
Cth65dR8rD2C+81epIBLzfqlWu145IkByAPzwHnu8MwkDGxFd/Hj2CVWKR0BLbgcg//82GWt4fh+
dcht6fzFXo/LS5q4eByXlkMuAeXVsv2tzDtOCwCxqqCLjF2o6Ldle9sZe4QdbnER+KG72F/Eeysy
91evp6beI0jjvy5HLfgmpmn5YVGi3yRBQAmSC6lmI7Q/0sDD5oTsBOQ9DQYulMRU9frZlF31dw1F
Bk0UkYayPB2QakuGIWFzV4YhG3R2qxvPj/RLNitcSNWM4ZY/bQq/LUzVE19aaLcZFI+OHFyeOwc3
C1v6we3NbKvLrH3qdCtSAp45CwesbkO29W0MiJfG2LXaelzPXsc67J54dVYACiUnOnnGmmL7ENf1
u3ZnPPNL1qy/Rx1iAuSXqbOtmsLoMfcmBgVu2iPBSOHYajN6ApMopM0G3k5CyO6QkHyJtnQ6a48b
QsEGHO9/+z71Yv2CIVAoApu4p1MEQ+Dycsr+u92PQdav7vJLqVKCc8NsxRjH583MlrL7tDU1H0Ez
OuTcLDlll0aNx06oBdYuvN5oc7NbHqmdqWMytoZwe8E2JN8W/J7P8O2i7mIr5OBNBteCvGwW4W+d
yb18zqKcMcGDgH2eSoGuVNVJ9F0RpoVhEhL8Pag2jN49q1mcV8ywL+w4+Y84WW8FNnnPD9MZxlbt
10bB+uih7q17ESXVc5562Vc73siDJO6cQ81rJ9uatufpgoaTPISeJk/M9IBYyAfB29gmMcO0SuOl
2S757Sqi65opqRJhk+6bye9Z+hV5h5mC7rA33KWo7QRhblFsG5vz5GEN2Q0YDf45q5P+ownICJT8
SJyTUK+/J87BcRv3lfpYFsdkiE55/kY4eP6otBQRMbBgfIyAJbnbxp9h700ub61NzlX2V9x7CQvc
cIQdhITNpd8vsKyziMCGSK6qlJdC9c3v2LLVuiR8eN/YCOGIAJPjir+WmboobKz5oWqgI2ACGMZ9
PSbqMZTWGfe91NlV6IUj2V+SIoPVIdvHqa+jb5vzczkQyIidDR1KQu+BRyIwTsgU7KFRf6kjCLmH
ru2C6DTKZfZ3Uhogq4hR3o+XKQ9HX7DI/pSPffJcah8sxoTBP9stsIubbdMMM1Qqk7tBtZl9IXhY
3Dm4kDhzvmLWTzEz+FI+8FmiW/dUQp6RvvgLSAGl46GmzYk7Vr+0d03BvnsXxb7ln7Dq/+UniGnd
BonHY2YE1E/YnSA1+RQWQNq7+pmTAFJoYW79LnBHqUPUA+snCsTOxDxVBmvshkYlfr312gGdQGVO
o7tU5tFfVxhM335juv/mCecBFSHNPFD8OQD2/F49yCjBRnutiR5udADcaDxWDaY3VtQ+Tn4cHbU4
zrC9x4+KDIAhjEzDwgKZCOcS/TJJfsJb3bJLwMQwDTTBuoy6H0padvQHyy1SnsClImmiqMEfRsnm
ldNl0XJCbyZ01UzGngqKEZgNVZlR3hWTyZaZ333lJjTRPsq8CshyF2Z/Ww6mLyITVHY1QxNn3LAz
1nZLPZBYNewnf+K4Dddkq7NODc1lNb4fnVkEt+RtY2y1fPxGmjG4TryI9D/qeSy32qEX9a0Sytyu
MmDcNFeKNh7jP8rDMLZjKZtKQmZIMkfR1tnV19iOt7dhDmJ/tRBHs4QASHRWpi+2a87OYawyj8y/
n8xfaNIB1gOvrZerBXAeg44XdMvz4TZ6xjYEs3XqXiQpiy4k2aPo+sgZ3Qkyp+xozuNqzFvpFvx7
1FHY9jFfWIhsVOVEX3EC1YqpjIzBpsZzXT7NadnTyFIm5V/FyjU+jWqI3hwTzRa/YUicxtfN+F9n
AzJiGnokX4wDmpeWaG71ezh9kTnGfde8Yls0cjMy9oKtqJWmKyc1i3obaDh8nWF3Yybw496evMWH
a51SqmOPMcHqdi+b2tW7QQ3+A5rPOHAUsHeNNuS1yu5u9kw+/E2RWd1/Dn51wVuir+DtEPw+zv4S
PqUzG9ffbT4jOxe+287npow0gXDQaU21ZZmVV18jeufQ7+qMvDEzhU2J4248Un/OlcsNPy5c0upn
GgcQgPwpTnXN69WPAbP0Ejk5KTp510dYMClVypNiMwSypVoKqlMvHqPkNga2FACsADmzECecX5YF
FpB5tltktww4F9YQvexbt0oM1G5R+vMjR0um/0mEbnMKWNxS/DGy1d9AEUrrX+TbG/viFaF9sVhY
WVUtU8QPvAmhF/Ks5jNU+LUQv1a27xmv8XjK3mA7x8vvrC+m5up6gxD3GVXgHHdFEQBTIC+Q3I14
+ag30sTh9ioknkT6uPy/AFWYRzYJBcSjtijNrqXKm1FVorBs2LUn/WM0GmtPXdWYO17vvGrI283T
Dysx6o0k/iNMBzbBYDbWwryltqjV/VzKWO7ckf/Hv6uxaIIPUqWeelawXfm0sSSzdoWUhXmIZqzx
kUO8YbRuYdPt0YoS9zCPY3pkGs/VtpoFQjuP39hsNE7e/gtPOItQOEd4HhM7s7wD2gNEMq2WqXsj
LQUII41MMj4gCTRy34zs2D/Hld9IxXcGx/eAp6HKn+GNoZAE4Vi9Y5rsws3Q2fkx62cIR/U6rVhE
4bmqk1/JdrlD1O3Ee9O367RzpKEGcoPuTaZ7Tlyv+A+xYPHPhszF8NRTgNe+N37IY8IuhbWHxJHN
Q/8zo+viJ1IaO8bq9Qqa6IjXnprMGbsOl5KaegVg9AHRGeSj9o4bKdcujdMneKadwkRvPrAukq9Y
MZLPSISZ+wLbcAL/xS33ApTGqIcRB0p/rZBrj+w+6hoXPuaFM9ESID6rx1byLzBOiZqD8Vk453xy
wuKVgRGjPGD+yrjTVhcEWV4jZerglRCYD06QPRwRPoyQzrYHYEFgkEiyC+schsBrjhciPDLuuyes
EVX0ivhHJ5eHrzLftaEVT7POM3uSwA+u85x6r0lcEkB0SAvsy7HOL7J22b2hWaTgVXLNsBQPPPrb
xZ+q69LdEiXhiHb2rB209MtA/oZUL3ERsgaThc6DrXBwziueyIwUowub8NHvU5oj/bWf7QMyElZN
Gr5z/0/podp+8psq5B6jJ5YPbiqSV/hY4eH8Q3M8xkvFSoEut0qZSVNab9lYMOQqUhEbFfBuvgiW
XN193aDekwxLhvsudmIcgS4QPkUiLSaeapDvSSCAlc5i9OABs9S978fdKyan+os7rEq+Yv7Mr1H1
bDRLIUqUlHyt/yPnZiL2ZZVAQ1qWJcvOS5Nmz7iw13Q3gD/otyOYV+glyAf3bHsNwhzfUl5tO1Hc
jiNJmmvbOVrsZBF0+iWxbe8dglVzTx0WvKvgU+bV0v/lqkcZaRkdyrhmUSCjDCWinhZwHonu4l2A
qMRTl+dzs5t4HzvvkpVu+DEMzltK4oYwReMcA8WrIqj5hDcUQ4jonoaXdWJ14ze81g0BI8HIGrdO
8dAEy0rIeChz5EnToahFVi3XQVBTzZgGypwSjliP7Up8IWrum8o1b7Yz7Q3ntnruU8G22Lk3INKD
J8j5ZXAc+bWbY2T5xb03gvFqM3jw5oDOxVN5LAYZf2ZZpP5FWIgZCNZ4+il1qCl76McWJAFA919m
CDXlm3Tv1Nhx6uWdey2eDptP3jWosUrR8DVnDCMdUa1TwgaT5DV1JdnZayVwIRwSxEjXnPaFY04E
40thXLC/bowD+xhjOgV12iHq7rXN03wb4iwsjpXb5VR96u67iiu34Z7ttBgnnXj2TynDWrOXmPyv
XYysv2Oz7s4sFVsxg1gl7Y3PuaweJ9tJFCRIKe47RByodNCquQJOSov1uqwFsF7Pj9vxpMO+7Q7W
ZemOOacT1ZbWV885lWS3uaD7BYwuEeLw3FLN6LIRVKScdgky2LNkjoQoCvu47zGvjjnPoXVq+zv4
f9tM0S05UVtB7ds9FvvlzCQUZPdCNO0HN1PdH4UXSqAI/QigPRVZvyOm1ZLKgaB28MN6PjiKkpAN
Xbp2Oeg+NvlZ53jeIaF4MRtPfjRs+cJZLccEfUk/eEwI652U4ST3Q6LErecjn4rmJGQWPCXjFLSf
MqdGmvIQ249H1Fz1nlAiBo2tQu8klR0BZQMsT11BLpxh5rokBIwDxUQVhF3IuB1nadg+B9arzkFY
5Q6YW79fDx7LsfYpnNb+X4zvFQnD2sjTd32T2t0obixstkvrbnJY1t+xrUXecBoCDk8TeH6Kbwhc
PFUiavODx8BxazJpiuCjwzRP+HzJnS/Pd8m3ofQEeo8bb/Tz7QR8ojohP6wvq0i7eDkK4kgBAzYR
fcHXMfso8/7qOHdYmvCHaJ0waqahgw4LU4/YpymLA8eJ84SDsfW2zUDUOqbdrwz1PgoDNW3rDEkB
d7XxuZmO9fjH9lF5JxeMWtuY3Xt8DEc/7KAnwfYJGSUVE+7W6tDwBicOoM5cpr0Fb3/Ii2CuwRUj
iaxgB1b0zDCL8b7W4VI6vzM8iHdmrNSyDeHl2ANNghShdg6+ASZKJmHARuvweyUUpA9Y8UAkDyOI
IvzDzTMHnPuLipBkfTadYsBD22xqZqWFzFnV3hjMUmoHEEI1fFBch6nDw0eEI7ZO3hKccH8QE0XB
d7iwwMAcJfxToyP96HVB89XUN3rI2sFM7uLY+tfC6Xn5D6tY4CoVjXunW8+Of7Wbx+2zS4DxwMDc
cqe3MqxfvVbL9KIQuquLy6LsGOS+wVKx1MJ9bpEP8Xx4ofgKvNuTkkdipvevkQ0cFD8i5mmBH877
kGqShMlk9Fh+e17a7tY2hfJNUSTlQWgIfvbLLlMS7DR2CLVb+BbK/Y2lGnDEU+V54AZla970gyle
jHUn9xiMFHBu4GCwZEFXA6QxCZegDjvz0UmOiMkhwmGfJkoek6kdb2JI768vQWaWH5ouwn8dI9EV
KmSGQUHQXn3sjZrWN8zkTBvSW5IfM7bpcG88J3niwIGQhXF5ACvmg27d+ANT/vn/HSEf7mx5QeKB
N4n4HlRK97PbESjZQyrn5NRtVjtfTk+yVwhTRo9llst3wh6N+4m4Wkcvc805iZWSV6FLkfLayq0n
3XX49JfJdVCNbtaHXZZ1UYIbhOjyZuYGgENeZ60554B51SsenQA0FqKo89mvQXAH6soaAIKFR1wq
Lkco5KP04ae7/ANwqpKwDhSr+jJ7Kp13ASPPFatfn97zFVWfRDpLSjf6Vk3UPTT9/diD9IRx207T
3eBllMptMl+n/KD5yuuvlL1Q+BG0fS+4ONQlFV2sXPGqcyfiaxn5fpnwQGoFnD2aHu5ID86V8B/Y
mIEgyx9YB3HEGeAm09mYaKlPlcKvewgUB+4lY8KTJ9eXyX3FTXJ9CtoV00ev1iWlMCQT6ZlbMG7s
jYtQmVy6Wxf3E56CdT26uWzdx9EHQq6BpWEF8DRcK1N1I1NqzV9L/rGMhXyu/dJcbiHZdd/cBAJg
Gf5TCMjqn7Ds0nYTLincwvSK70gAehdiwSEiXBOlaf9aTnM/fQ+O7usB45dR9qWJssrZm3m5PehC
hFwdmKReU1HSDL2ZeZC+UOQc8XlzOPh7aIiJ/+TN+Rif45bL2r3WKrysVFvIK+5KtoIRP/HhN0vM
sTrGle8s26yPB2gw1vQ70CnVsO9ZWvA2jW4x2G0VBuHyZZOkh0/M47sM6zZW6/zmAPL2HyVYL+Rn
+qVZ9+9a6xCCv93Z7nG1m+6BXWLYHxouFbgwsoqLO4bGcvkabD2yWDTt/F3MbWKf5LR0hLeHKaY4
h/OWaJuc5fTMJsXz8N/d/FW8crIHGJhKs4FjoYaYT6nWVkg7188UdvbVMZsQFLczHSIXVw8hfRfz
wCla5kXb7MD3qcdbJJfrEv2MwSZcPO081XSS2Y30e6pWhg7+4sGdiYNDAKMQfjdLJ/1FB4jwLjh8
FX/GmE76YMAIvC4dgP0tBHVFf8oyZchvy6RSddC551xoUsKzIgqoPHukUKapdoi8bltQ7UkKp8Da
REFHUXjaQhFOXbNbweiEB5+t2183LmyCHBH3D6yDbuZMaLS7lDT2yqexwOsj+MEEMmcjeDAWFro+
sIBBYocyfiOfCXokt2qANe537WJoovHbecdSt3lKC/LY2y7puSngcDf0Itwagq0HcG4bDc7kouoN
8lu1emzeBpLf4hHJ1xXbLkw9rJ8AC+/xHZZ3Btriul0LgmW0pOlivlC0V/zzQAOlhxT02Z2vTJ7C
PfC75a0uOgd78xA7dwWtSuE1d/01vuS5bCqAWcHyLxbtmP/mKJuedZyr5oJWS1Z2oxDInovYW26k
YndmkxhNeEh9Si0pMl9aLhczkimLKI8xxxsHErT0WA/7pMmaD0KIa/XIt1nXFzJ0FLXZHBzaGQ2R
UAGPuW9/CkYe3hlj2OstuT5BU4Fghb3jRYM+77TJTE13TSURA3VSSdpHSnztLfn7aOONZKsiwLku
Jtu8uVTApEH4sA07qY4KCliCLLN2I14oGtARTF9WnIHqhEoYLm/VoAih9JAbTiYwZbrFyn7roKQI
p3kZUvw7YTxr51e0EK3keEPse2J9EDw7DXuBp5RPiLr0LGHFExBgPSqnwKTaonh9NZrK4U07mxFv
gQqWo2N1fo9uL4JjwQlymd1lzrCGAON8iAM50pzCAVz4ZF9lVD8SnHWPIa02ICub2vQHm2Ho/4Vc
mb5SpFq3p7qMnOOsB9pI3C4ylzJi3/i8IHcWX8TkRzh3UbjmP6ZwKESFC8qDj0Dqd78nLBsX5XQu
nZkLqfWpc1J9nVdSuZvFlD6cY0WwfhuRem4vdoSOjQoWy+qgRmeBtGOpb+CfzJB1PP7OnUPHA1uJ
CTWNXhWZPk4g8JYLJB+A7Bm0z/+AH454mdD1Xvj+M/6+SOVqX/qgCPATDNX4u6qShjy1QjMUdBSz
gURvqfe8Dk1wHHjrkMyh2MnbGFsBIiVqMV51jVb15BpSUOwuyA/TiJo3+7kr/sfReS3HjWtR9ItY
BYJgeu0clCzJSi8syfYwZ4IA+fV39X2bmhqPpW4SOGHvteEOsgBZKX/B+JJqacZk3SfGgM71GcmE
dwqa6VM2k2G37bKsfJ/qqPAOEbHzOenqq/+4NO6U7PEp9T5uxRuEe2WV8wsRDQsOZroecojCjb8w
IQG8ASQy9Q8tQ/Fwg66m+4JJlzF5Sm6kw4JSjsXYjIPGCaqCwL6CFm/jL2ASfsVGoCWUouh+tVRl
4kSjIN/9Ubush4vInMgfbdYnK1BnoUFDi42behVXVEcEj9mhi+LnLKyjYb/KYmAsPMn/mIga2jue
vL+U1OaCUBQFsuAsBo0yD+K/m/iZBEpiFb1LH3T6VwTPyN86jkH+gzoN3+hC8NeNjt2TUaTL6q87
5ijYt1R20QFki0pedTRmFxfEZfUP/5IHfw77q0TJl489QELDZJ7Abs+K+ajhT9g3RTMr/iau1+en
CL0TQ0EMzCDz3eZ1Tnz0M6vKU/y/aU8W6I512TxdAWJEkOWxE+1XaPxYFRq1vIyAQKi04myJP8kC
DCHsSMCAkE2a7IGQhYVXevEQH2VOKHOwlTYniTFHS3pNorz4bwwDNGYB+LOJoUxUuJgUblmbmNcp
isJ5SF/ssM53ZmFZvG0JpU22YqoXIhMxmj1K7prx1W+ipN2M/dTkx2Z2FEiI2KYPrNT4xeWgCddr
3FZe4wkm4GZIVjwDBgUr5xRilx8qbJ3yFyvm7ptBk4F4CitoHyc9Ov2xVbj0j8QU3CpDh0X7ua/7
8mQHFP7bpQpXTH2pO1wBy9of1D11RYAEldbDkmuV7LKxjWAXa/TvO2CIPnbUANgBInsiHE5iiJaU
OAKVkM3n1mXyH+MijgxYITre0TE73+ii6R6zVoByTJTS9Vu5JCtrJh/r+gt9PehUJ6Rl3KKQQDsm
i1CeiNDTyyFY26C7mCrz2ztKPct/KB3/Pxh7E8SqUYbHJI4iAg6DGv1tip2+P5MniGtugTWWMErn
A3uLptx7BbsesSEO8FXBpUklvI0CoeCKC2M4Md3opo806sIwuHqUyctns9rBOVuiOO/HoMaKxKRR
vQWIWIJtPiqitmAYrIQwGKcdkQAGWYcokCxMQAAiHoIj70+mjiYuYfcViHZex4F4shMI9Awe3VBo
eYs2UBBhxchAj0UdTbucS1pDN9alg9nB6pttSER7NfTLIyghqVDHxuOt78JOvZeFl8wHGAfkxKDA
h8vdziIaNoTLwiTlwtV3xFnegFaoc+lNFusAafKKdccaQQ+72CzD+2zIdKKGQZC2Z4KF+yAKpf4N
S3cid5I24FMPLcvkDjExxzqkNYGQn9iqTUI7ExOxPE7PIK3IpqAndbCtCdldhtEEw52gGb7RFqfQ
HF3R9A+8ptl6XcpZfRVOSddOSse43pXFIr5Hgom6bbJ24e/RlA1dOV5+kkk5SbMt/ul6YcFPO7CH
4Rj8pjlOyVEoPKcnYUTED7YUU3Q/VoYLGmyG+zszffzApLrMufOyijl5Y8xdI1vCoeCmzIdhBY12
X5o8f7SuidJt3w5k7TmFbrILF0/5WNO2EgXphnF0bxmzYtX2Ju+/AvrG0Q2XEr0+DMkDUxAnuEDE
tBwWMsmeuMyE2bDIDty9WXM0mFkLbE6ihOFx6nvnAzu//BNVPfGaOJX7I3FA1b9OOu1PMxGehggp
YRBPJ1sUDdTZ1H3yya+EMKSkgxQTvh7NsFyYUmxHd0KHnrgja93Em0hubZne3s2EucktLzUUqKlb
kfNtQh7eZZeui6+3nYLas3ONUx5aBnnetu5yT/1ii17qvSXK6baCn4dkv66gvlGrOnV3T9FA6t9m
JtHwhQemIfmQ6SVdlJdMb0HZUoqJglgpLN8xqlF35qXYNxGi9B30A5ziIy7ff0rO0e+SspZ0Zpt1
P9AlUYtIaxZ935lW9u8eG799OFTaZ2TosDiB4T69E+kBoClAy/gougzVOlnNKHZAa73XZEHFW6wX
kCNyTnufTdU8Xfw6smJXSo8FSUmO89OiGHafxmKy09mMefQM0oC5gWJqEfOjaxKHcz5z8pbA6WwI
qKDLb+KEDEUcoVl0ino/RMojcV2eiQpHjAyETBL1R4Tkm0cP4fygMU7gcplhuLe+SdNf3hyiqWZu
94HQB8GP72Or3DN5yliyp5Vqxne/TeL1TLemZ/iibQxaPUpWcRr4pJl/kwYobtQkv3omiWN5XHRI
m5JhODvjcUvrQ0diZvvAqiu6QuL1eegCTDsgF1q40yu5NdW1Bs3mHpPh/3x2G0XgSVtg+BMZWft4
TdRwzBVYjy9U+vLRWIrCnUskht7KAXIX1dcCbGOLACQjrMSaLqyGTQdxoDziE5wxQvqOK7m8lFuR
Q+Ctv2bphUx/SzP+quG3MTGefDxcb74gF+C7BlERXGM4s8DE4jDVbvcUZQpN9Y6/rVkcruvSZXTB
zNNjGcqFaGAgRRXRxyucAR7sfGa27yKueQGpYNqDsSb6RWGp2v202ubajZWYd76r8K63KwXJB21R
lh7ZGsyMwks5XmIPat6OYsOL99UUjL+bRdMedJkwUIeW3D+1ITPnvRxk8BeTsOZw1Fwfm65p5Hsx
y+gKerL4iFpCLjZEtGjy8oag/24HQUfdt8QtEIWLYmbjsyCjw3En/wkxZ0JaXtiO0X4axqbF9NiW
Zw+RjT4tbWvVkfEMyUGUkCxubYnS+khiQ/u5kuHpfAixkLXuQMWr6GeS+UR6qX2KMfkisHD6sv12
HGS62xjsATVs0CIlJITPYfSRDbX3Bct2Lc8TgQL3I4AVu5HJMv0H1aIIdqvysMuuAY7uEzkUJtgz
PWvry2zWm3UBABOyVVLgYtZ7GNnRuvnjn9BN/Z+s67F6R85UrdjriH/O5gavBC7VKjtnjev8wt0+
YEqLkFzckc+QiCv1eYIUepG98Y8tIVrpmZDealfrBLnGFvJRUp/iGCDJ1XgLGBp4BAjZFAPtLR1N
nV3Z3C6/kpyH9ISdc+FuDjISPwefKxRJHxydA5U98rg1NL3/gi2O2M461Zm3x36EjQChqjGgMRRJ
TJDV6Fzykfk5RHRPZ/k+nKqA9Aw4RYu9tRD4S8CUDOtHPGvjnx1RjfmfsiyxKDr1IAlfAcePlm9D
/bhS2fPn4Owd2LCWg7srMHR4e2KiyN8LWkVDW9POrYAgsAeSHMX/eIexCsk+gIhpT7Uf/9PISCfk
xz2LoFbRLmx82n7mOEOVvqdew0jzMWANk7yQF4fPEkhjjHGTlwQhzHWpxs77RxWyFoeZC+pfSxbO
ZzcRon2Oox6alWFBsyJskGxNeAKb+IK9YriQSpAml64f3ZcpDmpeS7YV7qHCT2UuZEfY/0hlFn8a
pkDV7YWpoj3mm4Al6BR1624QELrREjrjA7g24/yWM1aoZMmZMjBvLD0a5TRHssV0rNSvNYAZcZ+k
zLL/diVxAccFSSKfKRgr9cEDiPliO0J6Sk4ZX778GYJJuOclR83HfKuzTnUKQ0+UmFel+o8mukfA
b/mKLokNSJLdOa6a0EcqpnB/Hb+gAI949whLSMZBnCFgYSh2kPImJ3fhobwkuF2xdEjEo5xIEhp9
4gvVhSS5IrfeBgmjXL2TFlos6BQ4J2ziPMfnGtMel5BIMie47wAzwxuNKXr2aQx8fQ92IwieXbdn
74zdZc4PYuYnfkAdjTjLjP5wDhwn8M5r6FfM5FSAVWuG1OXRyzh+f0j7sHrgOU1IOJuZ0gM9LgHQ
hFMd7HPoWIqPlGWyvYgMER4zYj8Kf9d4HADFVUPosSBu9YfIO/ndo52JX0fciYDxWRBeYjNq0naD
InzmnHdIOFsMo1bYBM3d3CmCOPu1RqsPwSY+jSypyLV3J++qwQbbIyUmzXbnRBHTRXwt9c6PrPIP
SAzC6t0rWH2cM0NJ/hpnIEw2ekqz4J6oCUTQcKWDHHVBUQfZCyNZn+a9ZFAQHKceijej3foGpoh9
+Kyg00N2N7s1dehZN2FPqukLAitVP6xwqvIDk7Tkp2mBlOJZRI52qCcyMre1a1hI0SKR42fDzn44
62w/stAEzqnzu1DdM1PDy4eUstwNQEr+NrpTyBmDwoPnOrqus6nxdhu0hQGDphWtQrlZZoFnvtDa
mn1N8E1MrpXqmtPkkGO594eITFcBhMU5t8E86As3kzufIo/u6xknzXzzFta0ulMKkz2PWdZvVpwG
hJIpQdxOJBL/i+KBE2VsqMSOcmFgsUkQNCCtrYgzOtaxImYegyeoUzn55gntdVT9Dhnb3SKEtbzy
CyweJyNykV2ZxBA2PQ9Gb1x1S/UZY1RfIAx0+ew8B2ODzCXXQFZw+aLXeAPYG4ASxLmD4t4gDwj2
gy7G/JqQ6YwI11FZeV06o5rPNSC375sfaki+O1/2ofvdjOxOT7jR0/jQeqP3MEX0L1i+s9TZziVQ
iwv3zQp9khKQv9MNGue5gFXFeGbt+nV6Ma1oS9TfGuLARcMnCw7aZwR2YTOhl+9MlvPHjWQKasas
M3PHJBE7MA2ZYmTj1ml2xkUdOhCAuxAV6JTO4uoMIoi2lvTB7i6oZpIVY0ZwDJBzlTaG8DPOTjAW
kOeyrVsO0cNt64JqqchryJIaoNcGYW94LWSSkiEO0QbZO+nh9MSIoQC83rqXdl7D4mijulB70m94
eYIRyAvkRB6EF+bMEWyhJeZsB1/imK1N0ayhdY0Vt1g7pckfLCxz/KsbuHnvSrsGfD4BfzZ+LAK9
jK9k4Q3FrwB9zk2do92EqoGcHNzLLDPPDdwrUHyQ+fDWF0seQLTClHwIbSxpFyDXd8j68iQ5tkEG
rH/jWj4nLBQ5FNV1V1tvkASEh6p5p9G1v0TgNS4g2hwfAgOy4CJYJDk08Y5CGB+W8oX07ZWsLlMB
7thjXayjneRYxVGTd+1RB30f/lZxTlfJMnI9YMPG5dDD/JmQfbOpYftk2OLnoQx/c7yiBsc5HPA+
DaEmDhHS1tc4h/JvBk4OXRFHJRzSmHERMgsh3jMGr0RSohgkmlx0/pfNS1KrKUVIhqfLJGgy6Qji
gW3CdfmECogkL89tvMd+CXwS1aCNUy+2Y8g5tukTCD7Yzgd4D7KMc7FfkDXdQk8CXxxXAK2vLJrZ
ozRoqstjwEgDGVj6/0hkoH24QvQgxUVZGRfQ5wNCBIaaSoYF4URC6TRY9YUKBVoJGzM8hkvEXB7S
au9X17ge/IPHkIJYl74K7I7SUXKykkWHsjwoLEs3rRF6cf50cNlxRzB85npOtlA10n/5JHoCF9sZ
tHS8en91TgpfWiX5Dz0QWAs0iH+hx5Lt4OIRP3s1o7INAeSF88M5jJQ/GXkI9xSJRH9WjhsiKaug
D961rYJHpzzdN6fcoopFBAeo/CGj3f6qmVUVu3AIi1fRqUerbVw9DoWVd2GoS7tdBt8jI2YJwTjG
iyO8Ux9YBeqDdSAzcbAPOUcEWs0X+vQpOLBbXUkzWDVlTlUtBZVoPVJfQflbTYP9sqZ/hFKEABCC
fVP+Cjs55/daruUfd22Vu69rrA2a38yh7dnSv68/5YKG8FivXme3qFOJ3k41PeHFZfQ3bpvQLbqN
UwYtkoemFu/DXJr33u3D/lBHxo33Q+E63rVN4+SDZ2Luj3BM/fR9rgByb0NnZEAehktwXy/0FLsI
vR8x0bZLiXnqE7lwwybyNY4M4XRdPK3z29AbEJwm9sVdS8JJvQNUQjIogy/P7lpXZW/NInBeeSWY
DKxG7BfjnY3R222FHcf6Hm9JS0XbNKh2FncRV7H4hFV3OE+BY0SpFqjdipra71Xg/BPPMxas/EpA
Wtd8MTaf4EIPGVaphSfRJtUznW/6AX6P4RpWLGZaOkxStfVT4eBFTGvUvvVuJGYAkV0bwJHbDlnr
THdrE+puu9D35C+z3w8cYjb0412MxAwj4cyYD6wZnhSLzHjok0pxqGuBN250ND/jTWOCKYUBKygo
HvDZHdNj0464X7uq7mKY6bCZOtYYfVowOys6/Dt9ZxhONnmgEfoaJ3KRh2PDo6moRs9txTEj0MSs
97iOMxayvYPdfniSXd67Bzqvrn1bGrGS3OV53RQfyjwZ8ZEHGR7lMcDj/Fx3SvPBQpYDOoHIWOO2
ZJkdL5dhRcZ4sMTl1Pd91ATBXZFPnI9XN1UtySootaMZnB3nnIJ70Pn6yFpe6x/2UNb/SNiQFm9D
VqNlJgIFVsLWHQm13RVDtzZ3gmE9arKaCS6YsCiZwEX1Ie74mRF6dXQb/vhLVuF3ArHGqgKhbqd9
51Jo5tTHVdRZ/tRXaDU3NPw9/1FtTAbELiUvAM37PNxNrq3sZ5G2kgA2Z1HENIiq2cadGq9k0aj1
RcCZ8y7dXAGHctxlDs+aRthuckpQ4kPJo2DG0AQL5a7qwTAdDeuDP/Q/Bm9AGbqIzCgiUVJxSTdQ
gFKwQXRS0EMvAytVvU20J1f6Y5DaOxfCJySEQJhmN7VoiHexdHT1LAoy/4ZNHxCeez8sXFzIvSaA
TfesHwL9XEhvbO4ppJbxzTd0v8w2yzTd+Y7FNeghxIVdErTTn8n31uwB17y8a1w9vCLzFvXJ6yV0
sAAziGBg0BJns3hUglUjmQW1biPYBOX9dFdYDQe5MolFa9LPNyJYCyjqsylQx2IDKqOfkvfL7AGL
BhWRLJScmykDJIYUVcQQ0PliVHj0+hhVdw6KNzgt8TqybiMxs9qi2CIMFVQzbqSYMpAA2RBoH6t2
Y7p720ra9KYHJk3UrkU7WBK6Ep/LSenow2Vs+96i/EXzggjnPquKfH1w5lnUXyBGhvypwXAJaQdM
zIocfKji8EXTp/U7WAvmux0dSvbWpzI5oYdPPtAGd2doZaju0cUJXnraqbu57lExTrdCjVhHJk6v
LBz68ApQF1+BQHzpbk1vXXvS6Arkvq/dKXjKeHgxhFUQPh4cTabDznLt/UQDcvqjDHyd4YBkuLgZ
3Cgodm7TVfGFJ5p0Cgh/t3wG032yGamGnR/QC0ASGZeL5fsWW+MzWL7r0RWg2oA9O12HrktXffL1
6tZ/Vz9anAt/Q1i/5G5vn0h+teLOkcJ/pzJUdUV6sy3AbUJnQFuy7Yoxct9trexSHvkuypRFNPZB
n8kiEadfXebp5FB5YfGWs0olZq3k5cO2dwOov7CwjDPW33Ez/U6KNB2w2MsBEyUovMo9+FRo1T3r
5yT54uVdPWC4LPTRLvRZKnZ0mDff/lQb4pLxNw1hDQZAFsX3VALsvJ2VdECFL+WNdVL6odzJqGKw
p6tkREOp81z1L4Z/rM6lzynMGcrkWb2262QvWVyAYOi5W0i3KVosyl0AMx5IsH971Moi+KYNU+N7
jbH0whNmUNHPEc4s2QU0giSqKyi/KRDiH3xYvjqFUUFGfQbZvnuv2Jx0JE7xrWPmX1yEZj2IwYNE
Jf7uExf/gJSBqEBYV6M5kDQmJ0QWSWcZhYT1xIgqUm8gIgMi26rZ8X6j0Vft0SA8cs/ljQBEOUWG
0XPg4+fRZpqrUwX8PNsXvtvh+0QcdzVZl8ZEKeGy2Hsuzj9KFyc5i87iMRrXovzhJR++DDZ3aLKB
8D7YH5FLt0BFjI9ZIAltZovWfTRh4hJhO4/p29rX+gnMFJPrFrcD8jaCpXF4tGpufqjKYvOvdDzu
l84nFnOX6iG3F8wl9XMT6+i/DPyIIZNdmggxbAQZq8imptwiDbfrW2iVPI8LXsmt47G13E5MZDtW
OFxFRxaqCVLgRkNJyRtfvbTRsJS4rSBSDW51q5g6t/ZYXNwi1dGcF5ZxITGj52iakdXU3VzXh3yy
wbAzVGZEQUJkJ1EYoTF5v7ZjbZzFaYtEZsiZXYKnRMxIbeYOJJRoedDElDv70vf9e1k6Gs3H6hWP
XC9s4udYSljyQ+izuG9t0Ifb3OF0OpCiYqNjYsMbGxy4djG9J+WNNlQNUTqg2xEYMcfUjN+lm4Nd
iwAIYfglDWHGfzAyN5Ve/dogzOE9p5BTG4NRBWos9mg5PhsdIwfYoLVf5f2Mlfi/NQcVvh2Mcspt
vTDLgYhAFk4N1S19caWHs4pnfnljs0cFDQOQbpw5xAifNHdbJLyhcf6NRZ9fVd3G5aVd0y47OUHa
3DclwdmY/vp5lhubrx7Z3Yqpzm7GUPZpccillzyAyPdG5VBctRia4mahjdt7Q3KE+LP4kuQpfLoJ
yB1HDh88NnC5U0wK/Zb5sQ/eKCjSN8/FXHPsa4nS8gzYu7afM94A5KvWj6ujZnL2DCEw+jsj40OH
P9eu+jTJpO09MT9EeaKPBdgMi78lBGzChL+JMtmxaXSbP7gsonuichEweLg8XkIjyR9GM6HEY+Qw
9OrP7ipW9psAWPRD4/oTuTFiqN0nf7W5d/S5jWKk4I4qh+6g57IyPSJ0UhM08DAEhFTwjR+J5RpT
+YUgydxQzRuI0KVDs8IKn3VhL6K/uKIixQ9B/vMJPc4cEneMNHdT5yPjB/yMBhyOGBfs0rk7ArJv
lgCKlKJbwnFX43ah8rR3cUcy90EZEV0gSyQ/cwhSc6cr1+s+qCPngkx7zopvCSTjDYyJJhYkbf6F
w2yOjbLeG5aM8F/GjUzUhUtHgEecZC6Czh9itAVmJ3tYeBhTbPsf/fW8nKwowPV1BIC8ocnm0MdQ
x23cJ4JNSNhLpjSZCfzkCiZ4/UKVsn5jy/S+wBrzy8iItQ4TPCx1hxAJ0S1KB9NdTpjLelo1JcMW
PwnWpZhS8IOIaHflk49jeyKJQ9+cgjTnj8yNi+AJ9VQjkLlQcfX3fi6D9Q5aobPscAuG+MmJUIH9
5964W0NDl8S7HQIGHNBV1T99F5jx3AFogm0QekV1TeBZOQCZiUV59gV/qtgkqDIZBqO15/gEGeHe
A3AtsRXOQ/i8dhMpG8j0cxKsNb423gYSkXOu0N9eJ5y/GOFd7xTCJxO/bDYl3N6oCQhNwZfW7gav
rouHm7r9N28JeTJjUS1bMDiFZBW7lCfp9iXI6jIhnusPXhbEn1Mi1UkTi8KCtFD2LoiLUZ0LQjlh
slHzQ7PHckS6Sh6ztm/fnKqoacRyumaybDHE7725JmxH6VlOcNcy033ZQQ7hzuvdaT2yuC2XS8Rc
i907xOXmLzrimA+i4P1uP+sAkOARX4FnDrdwoOXNL5152hbljf0J3II0EdZafRI/ewXvOZWrCvCM
Ye8HshSBMRjKjrTaTYFWZSNah+zcNKWcugRxPfaAeNGcJ4fbdQ4MpiJJS6rppm71XPnasC7L2IIu
Y7P1CFqX25WAzvmlopLPDnC0xHObgt7ciNu3zGCznvIj9p4yZsTRcqJW6WRQEpla3AkR1SdiJ8mq
oEVa+xPgHoQCBaX9Z7GEmBliTtrTjMqV3xf52RNAmiD5gT2W451Jg56SJxnIA2S9tNyzvyC5Isl8
B/bl7EPqijhyfxu5ILrTymVfagNvgNQ4OcteSK/3nrJlXrltcPIjBkI//TplcsGJuOb9/Sy4nmPZ
mfiQKZfJFAvZZkXpWynybtF8DM/0EwMmXnxE/6K69/orGQOGrAKb6zve+zpElyu6V4QZBH+j56B/
GZzSJAAJF53tdev7jwV7whV+JobRfOjXn5b3PaW70nCNGcv7Lq5NFn2AUGDaJlATcL4SVRCe8Nyw
AwckA3Ovp/1DcuXFsjh6nDrNeaQLm/cDpOVGH1ie5HLP9+pids9MxG6p0t6675nvxONuaNm0BEdU
HRPno8hBUrrPsizo8vrBd5zj1HrLcPTlyKcgc3YJPIop+pDCWcRvrXxT0Ww5KBE6wcxpJ/I8Cf9Z
+C4JKVCkdiA06wHnNXCw0VgZO/KKMVmtnhEuLstD0WGv4lkGY9vqueMyJSnhnmWoZiCqOd2OABL8
b5YcEiEsffV07BuQ82ckkyis8hKiwtbHqfF6M4Jl3M9Oj02imcf7wqHAJdtxYbfjWDkxG04nqsap
koj9CDlIcQqhZ5guxuHC2GGC4egkb61JLwH5t8Dqxyh9ZKoOA8jg0zH7MFKr/T0XE5kplA0ZeLqU
VMqPqBTVfZzCMSCRGecMhm2k4JOntgxLOc4Tp49+FIISiHg9Gt7dyLycEUOT6V9rOpJwwuQhupC8
QfpiVybp1S2dKH7rhdanigyQchNEM9IIksAW1GSM5W/aADOsSjRHmJ3S3LF9zcJn4EcQfJnSRw+1
KwiqavGm/VtJuZx2CCiN2oqbTeEU1JmFaeTHdOEO0lWDrspTpy5boLhqn7QBCqAmig7UL9o8dqQi
7Ssa9HCfAuLw7sYoHvr9QJCJ2swaHMGhLCQV10yeWnG2YNH+9alFYYcdEdAmuYD/DSv5cacsCMF6
Q2whUeXE8ilfz/1sABLmBQU7b7IiWB1M1pAeJzY3rHTDniv6oUNPEnp8G2M3n8pyHL/Gwk4+iiby
nm8p3+AcuLcHPebdHd7ZPppPAWl846UUsnLR8XCdfrh9h/ugNjCHkGT1NV+NkZbNZo9ncYvQHYDj
QBvz3YddOaM4WPplRpgJ3uUzEVV7BCdWizeFGLx8ht+RDA8WENbKuU9tYSzMxeAWlJon2Owkq2dm
iyukBfRqeIY3PYO24iWoQ9QHIbnaEYv7jIq4oHbHp1SmY/CAZ4IcIDYAN0bLSrjQsm3lyJahLOfx
5lupSzLt8pKBohv7wa8lJ3fgFGYRZ9YmqJidk2Q3EXWDSpfjn814tbCaTfaqihraKJ5KlRQHmRFy
CZ9Fgxt+LmvhxjcAizPa5xiJPjKL3u/qaVMSYbmkBxqMSvW7dWnjL9+pymzXu846/u5Ibit3FYrk
Byxn9iV3ksJs8Lsy6LF08dF2hFx83zCQfK4HCmV2k6O5eJGHStPHuP+cOmlON2MIaT8QmlmcQ0TT
y7GDVKs+Hbr1gowW1D/FdnaKFLzfmldwKcd5XD9XZRDibnm5K0C6QpoO9Swcsp8p1/Ut/yo2Qf/g
Md7iPmQAioY98ssqYV2KpHSZNnXSoWcRYQ6PTWWMiB90iLzkGkGRYyNYJ+gjd9x1vjqQ0e1EpFkQ
T94+cAAmClFn6rN/xEgPWGs7cCwp8sXDFLIMYCpooDv6t1bLjWThCLkdHVte/Yk8VGiclpzL6PDJ
2gKgVhLdiCSROiBz7pzeyuVeN6nf/WUYaJneJK4IMK+3MnePDfgjVHoVhnYM8pCf12jaI78v0+/W
jWK5Vzaz6VWCWtEkW7o2S9YPy3X1N0MNZymjRlH9ItwFP8KuQyFiKXbHyn0o8vjmnaL5fRtqfHrP
7B099dF5kwPEQ6rZze9asQ7+3lpwLnvkwqX+p+ghVMJSNYONMcxcvv4De1u/RsvYJnBsqXS87DEi
Ht1F0ZQXA2a7apmHB9ycc7nnHKyaRwBRCi0hiLv0LveRbjwNLg32T2JHuE97d1Q2YXmMrDPDK8+S
JvjjU07Im/Q3qT48bjY8Hpop1iUWMJc/Fqx5SODrsRM5e7eWXZExrPa6ncS0He8p8mHf8H8EN/wd
W70G6avC3sBSkRVLHh5bVsvzz6gid8CZm3XOwbRD4B6jfqJmXsECZpCIQjI2diOKsJjwqygxAtN0
TYm1lQ4ZKuy5s7C9QwUep4Sr5ati4YKqZU7Pozv4Am5XH5jlpyU2ODzOKmBFCpEXZ/JnWVA3I7yU
WbqbVdstiCtNXN/ZspctuekZHfScwAD5cY0Px8YwipoQPnAJJI8wP7gd8Oy5rLLiTEDdbboZ++mY
g7IM5w6oC2DmqJPHtVgH+wCDNlRM3CDkIPgRNv5tGXlU+7GOl/Co8diMhw5tdmG3tT/VJN5DuhEv
ZAeRrMlwSg5n4XUjucK5KivOPCw9HgCTNpkZPIOadEKSwy29GWaKVeaABBEDocmPqW+g4cJjOEAV
7JvyVAN5UC0GDA5D0tPm0OWtJTqoEJuF3Xj3WU7TFLwGPUJZ8paGgFgiE5J6uW0Lk3kjVnI6WvbH
TMLibhcWWEv4l2wrfhq9lM0Wt91oNjZNhPoso2wosivvTehhiy7R5bd4CUDmb4gL4ZRmJCzI8EvF
kEAtC0DEbaKiD6BgDoq8BtZhFsATvCK8BXTMHb/MwMX9YZl9eHfsK0rxL2hQ1iPFtQ74YsTSKiJM
omQaCrWYNPNAIJsH2xiqk9el2kNiuLBSuNQBk9aTUVF+czsKj1OdqBAyrzDPoMGbmPlvfaQcXxV1
3PwXfQNjPyKMZKRJQ+mhpCgILSNXnjHO80QIBl2VMjz0yu2DIMD/zV79PgQ9rp4iD4KOhqkL0Akn
aJvpZ0351ccXptkjoLgtrs8c/E6D3bfKH0KIQaZ4AE7YmujQAlnr+z2+X1mDWGxEKKIt2Hx80gvZ
Bwb1elSs86FsirD6TKgD5mvEkzcdTTOQTVGncW5YozdjfJqtO5ljJ1wS+JxRgStibIHR1bjLQrrS
jTJ6Ztw/zciAM3Scw1hL8GAmikhUT6F97Wsd2HNFb4UalA+p3tXo1Vgko1ZgYFZU+TNK2Z45vz+X
JBv1tA3bBR9Et2saav6dY+KJ0oj5Bd1a1pBOh3JabkZvmbITAxt/OYVs/sSOlZZ4lTxA8UkQqvzD
Kc+QsS4Cddd6EyG2cljf+0pIvRd12Rhs4SPuLYVZhJmSn6AiwG3AXLSz2XwmIir5N7Yeccqdn0Tj
P+Qhvv9Na+N2fCUo4LYBMhb/RLhyb36hniP2RlsPukJbjHV4YK4HA7nsR2fbEq3Gus+bnZllHifS
uOvw9BmMJmukfsrItFe0IQVAvXKli3Kp2imIKt9i8kglZrYIJCmG8b7Mr+M4tPEV6MLc4mau0LGl
hNjLPaspSrUwTYksCYucByt0/kfamSxHrmTX9lfKaiyY3AE44JBJbxB9sO+SEcwJjGRmou97fL0W
6tmzd5NGY5quNNBAWSow0LgfP2fvtYsY9WYxqplFEXIjUl4dno22iOZDBrKx4d2WuX/JKoBMqu11
+x4ydXwSqRgZ+eI4QykvC+rh3Eb+QW+KOoGmOAe2lU50oVYjdjmgEpPDN2CAPCVeyXO87xJIgLqb
LAqRLdWNgwCFA0p4QbqM298iFY+jY+OpVly6YzqpLckQ4bemt7VG/csZ8Bp+efUca8SVr04e0JXL
FTitja+YC+zKRBrfA63Sny2O8pynIZtvnTFPWKrI/MvWA0qvN2AxWPzJ4WWEUPpL/mbviOoBS3Jm
HmeS297TwCkLUE4QxtHzlXNEYmAwmIz54uGygb75s+3RgEEj9bz5ntys8LaA+DTt/SxT1ZoJ7xJe
Uwi32LqkORMyU7v5AZVxaG9kWXgVPVBEjvetyaxp19bEUt3OLZ39R6ZVpHBwf8KC5ZZ4pBUDA7Xn
iAQtL2ySZxAK1i9VRPEBSTWYe4xb0ZNddUF1ETsW6AtyduCiO9oQN1PQ4/wlWjR76IXdF7vMmaQm
YcmzidIDdVutbCdqHqt8TGhOsxjtYsTN+V5HRXCrbUbbh96i20XsTuphS+2JitwaTeUAj7JDX6ws
lwb0bZhngwNqvLMxNzStpiETxMbakREWBDIAbPdIj2U8uobE6d0Nrs0xIQ8w95ABXd3A5SVux3Bc
HKcS8RAhtVhjiKHwHGOf1z6pGAlKgYTus10T1VNHzKEJFjXuCj0CJYRrE1srRGkBqkycTstqjalt
Vzl8xq9+gJFt4/qGekB3BLS+y4fgvspE/MM2YnGV0yanEfcvSJfhKWT7yTwvCyLee0SJ2dTCYG9j
WmngePMrBaYCfVjbiEUnPfoeGUjgzJIFWthewhpwkZs1M7uNk2TDu5TUwC5JBlA23CI69kQRLH0m
3H9IAXubbC5jztqNcMpqukTbHpRXiNOwRIxx+ELVNzmEeJXBU4fXQ10MKiTxCmdDcsqNtnyLCY//
EUPZlBdLkvOTUSO5XDNlzC8qflK0CbGS066R5G08FbLxngPW0Qc1JmWK/ovFV6DBr8VTBlK3PJLG
0++Y+3GXte8SRGiVali7iM8bihvAsSPwZ/+NtpWFnANKWboXKrbMg6h09D4LMf/QDJdIXOzmeO9B
sMWVZ6RCHyj1JsaUHr+ehGoRYFXl0/E45IrB3WSIP4j2ClRz1QIStJmO86bQNykU5E47oWdGAtN8
MXS9C38Lof01Uqs2OPIELaDNEu3zJhcqYdBRepzoRiPxgXS3aSMvWzyM0aqzRnxV7Lz5zVRHQ489
YZBQiUyZb6wZus7VPNfVc6eT7ozPEZyOZ+gk2boBdeS6a+VyQoyC8ntFMwjmSUST7SU3+uZHPQuM
9147EIaEWCR29GVq5k7/hvOO9izwYectGCY+ys60q3HFcE/8JPZ0+smkNe+uqtlHjrlycj94l0h4
Ejh1c2MddETS96oAuMNqihre3CEj1/l1V2mV7xqOddbacitVP9qZzyCcWDtvhzywI+ODKNflo63b
pyGAwrJljLqgBBFREJBE3U6CGvwXTrtxHlo4jhC6rYfWxjARhKH54jAOVlcNaWDjU457GqiNFWbE
9iJawuxs9GB9LN+QR915KXEuSU1Z7LS+yi+RlZERCnCieI+NmW50RGH/qAs7OeMkC958OHjDNp/Y
u1FzeJxM297F2R7Z9a1fUiWug7CHml60dfACWhv7Edgmh9Fc4Vc0gwKGeIgeFWAfdI3dRrkWWVgE
VaXZOrFx+RNw7y6hhLZhPyD+YeDoRAQxj8Rz67tMOtYPgAE9oHO7tl7TED3JAbsFJ2KrQOxD2Nfk
bh3ijPJbC9tIwv4dieRGCox6N0NUq4WCCv8AE5XGXb5JlZ6PUNdHEIXZCDJRZF5pbaJR4ncph6Sx
qearDjQm+sL2UPXFCNgMmobcSw+FIH9VRnhRC4pkE2IrFivcHbq7H2qOPCtdY1W9KBoVH/KOU8Ll
VIUVgPCaDsBq5gCktqHRxe6OtXs6cqSwEQMT5eoYN4ONDcM9CJ9DzxaDqdWfaIuG4jYrmSP8wlaD
T3vbuSWw0V2PmDoKrhn+ESK9Z9BgNe02dvGUcv4wexVzn5Pg0RiFioAxeX5XX+Wdsr6xiLvuVoVh
3KwnNw1eGhwTzY95wl9tb+nltnLtDHi3Cey2rey1ClPnsmuxD2AvQUqQEQKFxniTTHZXXSPEm5pd
N0wFgkIkMca4UVRiPm+7aeCCrHxadw/MeHFEKFi51SqZUtOD0eCa9cmB81rsceGWxc2EM9TANunD
e16D4MrDO5K/IpPO90zTBtXNhHiYwSlUB/zlJOJAHXPSdWLY83A5sDBGh5kFGp0XsYEBHmRERkf0
Iy2HSdvtl6ABx2PRwPKWrmclxm/h7NU2bt8mq3fIimS2lSgSH1SAyWzjZuQH0U4x0m8xCQHmtV86
FK80JJCb0tmv7W905bqfHh8wtbJWPZGAo8O2jPfHEUwDCa5d89Ysy79bVNneKVXvHkpJa5mpFgib
A8MdM/hBvBdiSHCFtrMryhCht4vBNzyQoDNZDM7tWuSXKuza7gcbvBldA4XgfsUY9haITmE/mku9
/oASIvAfoUwtE8VptoETpBOv9W5xjIe7YQb1xR4XaPNgqwDRJVVsd3KncIr2QYDpf1U1I6YyTuRI
1jnLCxoroeTw4lAyQqZxUp2tY03Nu85RKMkHxaGe2UJGlHp8G2oMquwAIKSSGbIzRRHUR+ANWisN
mKic7qh6THIBNFSoa+CO6mcDoGO6oo2hm6deCkLf6IlXCIhcwz1mCZCk+yGi9D2XOCacgxXQHEJC
lQ9Yz8O5X02BMrpTGCpdXBQDgto1ndVSEG9V1d6tVYyN2NKoFOwNxFMWv0zJSHCHfE3BOA3zkBao
BcfzEX17nx77cKBlRj/GQ/oUIO207y0EqC8dfjDruia1uN1JnwIDhoKJ3WdKeFy7nuT2hRZRj0O1
xtwXkqBd14hO3umQ4PsmJcC+Qgw4SmDxRBkgSzX8MnwqMz29UldM/X3lEeBMRNEg1R4FnIllyCht
na3QmufldRDkTXxJWoMb35QFw5+NB8CQkTVej5zmDtBuC8MmNkAA/KYFXZUGuIbDhB6rrDyiAnCr
NVcFype2vh8z5cdPXdJH6Pt5LCxaU8wwnm3G8427yJFuXT9x0hiIHg1kkDGBMuaWIIrK9lvnVGJQ
GYFYdHjW+RdteadWe1PzI/Y4Rh8wQnXq0GsloxNbnjTu6JgP/oMdxFVzoIwhWXAYXQvPuCXZUjLV
2PndiDY73C4zH3kQCs/b1olQbnGmZpzNrEmQQeLb2M39TFGcUuY0xMxCujBqREf2jt70QIVtEmak
L8oAw83WUVGTvQMkgGsxhm50ruwhOI42NhYaSia5WIhG+m+mQ6cD0Vw1jEfZx3jC7GBw3n3y1pt1
TWOa9KHEYBN1vd68oRVOFEkS865ulh3MWbquzskzQQvR8IYTxQCwAEuDTAj4Zt7I+jD3oltoVRWG
KuEh92RkMyUlUAENirTO9Xzhu1iZ6HmNMCOrXosKQOBAHk9DXyhYJy0ClTrV43cjj9L7KfTCEONU
qFBsIsWG3AwT7zSW7I9YIuvgmwhhvtCdH4xrA5MDTqWGD2qNII9qHtGa3S8RvNEzeuv2VzSUqJEM
JPhMlMtI8f8CIYOGuhGBLKcA/IHxGguyQk3sM0PG67dRfocVEvk30uR8mPUpcZK42FTI7c/o+hnu
Rc44kDOLz/AFTY1JYBBZKkdHEV+37WmMP7fzMuNpzGy6qXlJr2Ea0thMk0J3J7Ci6es8m82CVBt8
Yx26nXUPKmh4GEy/fSGzMv9lNnby5pM3e2GaQwfEsUSYvxrZzLG5IS16pTmK8qqeqrrc1nAYjK2X
pfHZ63IQeBL980uET+3RQBsfIm9GfrIZsCzeZCGBWSuvLtBfAXGr35uEaoU5u5ncY6W1nj1hmb+S
KPpXWlPXuetZZzXq7M6pBORLmRANiPqY6V2Qy40jTdbFEelpsmGKnF1qlJmQj4g5rlYoGGEqD+BK
cxa9Cv/iZFekF2GPZJAR+6xrpKIwOMq0g0nItGPW2zmesFFUIeK1lW4EJwJOe0aKo88uftV22Thr
0jTrn9RZRbQ1h9yNKGByqJ1xbrqXLaJDgZPKZhKui5LfWhFuE3GscL30wrHSFmMR61VHWBTCVS3Q
qKBXjP1+z2KQ/Rz6yn4zBtbbBQieGRdd6VTvLiM+Dw1flpP86tGQ3wYG5KttN9vVTWtJ/cieEzgH
kviIb5jQzQLDyLlPq451ldObEbn1saYFCt6vD9LHumoIpTTZr0n0LRjabiUjl1920xlPA4rgw1yV
5i1M5YWuA5apYWaWhAhO2NrXgxeb2T7yA0xoU5jqyzqdvW85FIxu3cFxQN1YFNhGIpMiBRUI9l6P
ieCdgWimOg6ZNh/6vg3vK1+yFwY2AVpAB4LxRjZ9DpgDKbm1CoGTXWLqm99ET3W+Di2yrlfOyCmc
CavEUWv34/g8iAlOJodR5p7MrGvU2VZOTzj0sqNC7NSvu1q194zVqqc4mIrrOCcea4VmhsaZatzm
PoX6SJsmcMdfMonRjjAJc/ZW0qbFrhXkk+8MgwT6NbpzAix1Nc7fsU9Vj7ruA0QkYvEGt73Msx11
E4nmfPdFvxYG5dQ2V9E8rIdIg7dCTCdW9PiSuzgR4Ru2J5ce0VCoaIOHMX7wONi6VI1+9tpZhvvu
xW0fb3gTyMgqOZI9eNB++DMkPp4tQ4Tq0ltsCus5yAw6bXOZfKu9CZ1KZgzqKihlbu48Kqdq5TYx
C2hQ00giNoh1deUBJzvX4+hiPnZ4/lQNPq8GGxoCIdYG2OxdGck7shBZpwByydeAOREvVdHZ+2Zq
07PqzPQMuCV/aVsLYaUUk33FwCF+8nMHFnSb064/9lmc7dMR2t9mZK79ggyHE5LvVkj5hxkRFLVD
TNnrmgXkTRO1eXiA8sBwvMHe2h/tnOOz9hF8g3eamHPVfIzgmcqScoBgG0RW0hXQjDk7kieZzO47
We71AMZM1eeM0+aj5RiELmMA0diBKut+wi00bg2cWN/TMOxvB41Jj/LaVBRtfWbPixCLLhhIufSb
IVB6rbCOCjSRQeANG7o9TbwViIAQcjb0gVdN5y34daYtdHMKVz5rvl8G6k6egB4fOOyugjro2jXN
ob5kLo4SYItwAt4zucbJSRH8JVZzMhBrntSNBivXhyRDVI3PESwAG2bvMpbKG+3OwSXCmHLcwL+P
g5e4Ca1fEVInZ4WGq6G9nraYMLKweI1ANVyKaFjg/4OETsypI9AEq0z5Ce6vnG5p1tbQP1BsXYfj
aGZHGY+QTIB2ZKCKzAqyZ8zBpTjkdbwIL2FQwH2qahFsDdDL/SWoSoaJdo3Ck2aFVDd9lRk/O8TY
e7X86fBagwHrHImm786USdTv3SJgt3q1SF6TGiahF5fVYzJm7ptXNwO7KGsgPlVYINtJmDZUJVqh
V3Zng9nkgAaqRwNNS/ekHsKNY5+shlVtmtlI9AEAOeSh2Ajh6FTpnsTiAodQFfjhQZUFpBE9UL1v
Q/hjikVdDb8sEoyCreQo1DLFbozFlFA2R6yc8gxgnRnu6LATrSP61cxzDTDowEh7N6fhIZS/Ykdj
NALsi+lDF2nvAakaWze2teCamTBjLCF6znZCDvkpJRw3hq5f+M8I9bF1+sFg7cuWwSUPBz+5JJdw
ycwc9eKvzjm7mWX2UqdZHl5SQNi3PP8KVXgZh29YkItvmc5oP5e+HWQXAYQNGvOGoEMQMUpqdnWv
i0efhBzK5yRQ1zYuJ/A7ozO8BEHLLs2Mw643oTQDd9s75NivhJmV6HroWG8GJl161cc4JBHqN/Wt
xcEXb74yqje+dPIwHMcvfo24fsiTRWKBUNXu4lft4aC2Ok6Su1yEcKBw5rX3HnFDtBrjIj8iYC97
+k8usWNL0Umzwx3NUwpknnkIs+LFy0wMDbhKnR/TIFza/02CXrDDJExeAfNXdqMqRG1rWSNvKQEz
+c0IcPs9gFNE2M1cRdU6bJPguUFOOvLh5u2NLrLRYIjBx7oykw73SmrVLQkHnv+TF5x2DqThnOZ6
LB5ZGbPHYM7rfKPaZvousV7cM3Bo1Zr2egXqGx7WjT+3yxtDZt3JdafhSFKtLdZz44mFR+UDz5BB
nwSAScb5LJE6X+MGxFghOkAa3D5B281VfYlOn7DpAapoCOORm8Fpfxol7C7BYJWiJTFUsUk9w7qW
FGBktUSZviT9G6sSj9MsNlZtMTqcRotirCVgUqyNoTaZYVOdYAWSszds68Rw6i0ibe4+y5D7nNoR
PdsQcQ99j6q0Drz//LQyk9XJMTXHt2zs6WO0CJ7vp2yxSlHc6k0OXj9eGj3YYitKWnxDqc2xrMM0
cKhx3RDYEvX9N0IN80cO3v3bGMYJtqKGmByDVkO5zulZZquQSHGxDuZM7s2WsEPq1cW8W1t58oxk
vX5uIO/FbI6LkyEyJibWHjBveAwxgV5WH7m/WFS0u8F7EuvtkLbDawgV6zSXzF9XjkUXd0tcXOQc
Ko2xbB9Qs942uuPohTo8Rvs1pNGzZeNeAMVJMP1F2Bj5A7rCEK0OBnl8Wn4+voQltdY6zOlUbmA1
yiMrFwf6BhFKujGQCwwHrATBDWYuploWnQ+ojBHbDslkmYrXeA0dDw9+FLAHMOoGkh4Uw1uWMvHZ
4YxqtpLoAKaEFWIb2p11bWyY4vfhA/3lgHKrLIzNiBNS3LRjLMeNl6fozCbNmPbYkjD6hJ+3OQAM
FIwHZ+SOjGsZsTLCNuNuG3ezD3qBV8LaQOKxXjqjhRtZk0DZHkONmX23vC6K28tXtGWaDXODAyi0
SnSDNZlchutUOwPbMwco4sAnWIKkjo9FRXmVahs2hLYJN0CkRO4rk9VGgED0imGv5VB1a4pPtg5s
ytWDS1ZZsKukM35vonEhvtQmhmFGrjYKBuQexHa1XfFKr9UGW2BiQ1kZyI2/xQBtoMRIMvRWVY74
cmMnCSweISLEITVEbTB1USFf2xLI9Jol3Lyd4Q0hk1ED2VE9mi2CWFt7YpjvLVjZJkyG+SjHOGp2
eeakJz1NoVqVULYQYFAvpIe2KT1SpHHy+XuyujiG0D0EVVpztPkVdzEeSLNFzXXMDLeBVkgpQ+/R
Hmz/ENAqwdo+kn8Nbyi9nqfeNthegj5/clziTzbYJnzvJmZ9/t6FQ8isqKi03FS5P3B8Jc/3jcYA
rJFubEqaSszyrHvYMGW9wW8Z30VJbQ3IGvjHDYblme8CKwmZ25oiZ2MpIzzPdobqO4is4C7tc6vd
ku5k73tXkKk0qqS7pt4bo73JkTJa2WxEgq+/g6bTGIl8B/AUv8oO1su6Lo28foLTru8z0TFZHGaz
FnvVoQxFt1xzuGOGEMHvhkBFj8es4ldsp/lPzOWyWKfCx7NB9KSct4bthAaOLtwdLOuRQU+Fcwqk
PYq7kNTLfsOGWVPJQPY694kG1Fd3rfNqO7Ou8cZYEiFmEC7p1E7XH/xO2QghibDLd5qK96dFAzLY
xOjIKTCxtdxhF2LDVQVjO0xY7U9Ni6amJWG6wJRwxfn7XuC6B0uhsmcUQ4zuyqa1tzRUUITQ0eMg
l0JaeKLfVl5VNOXwWKV1PjxlAA3dFYIcpi1oc0hVRsZs0paM3XjB9RM9GmQqOjRCZS5vcTYBvafd
2v2YUVbF26ZGYrGR6DXOCav7j5zl6HECQRutc+XMW82REz5+Eahnq4vzS9GQZLKxC4spuqWK75lr
IaOBIVXeATYLb2dL2xgNunT6RZd2/Cmws7xQTpYXmn5rvClB/EGtsttsm0IbfQ55wA8MqVAKJR2t
/SgsANdXXm6jKc+WTptXds3IECcjdgozT3LDFwbTiFq3H0qQ70Q7dz8ovuih8lGWcXqPaCZ00Kjq
ojdpRbA8b2Q4dSwiwlS99+jhRct3bdg77sqU05Bgt6mF6/erTDOH7tazHKf2KkrMgvkyQqvmOzkA
3CY3YcZMg7uJhHUM4PR3jG6KqUJ5RFuZOXs+m3S81tLImABHvJ9LjEZrRfuWuMCRWfck+FIqGXiJ
za6HFva4YDosUt8r8CFt4lnjnYlsBi+FYgWr7nzTNRnewBZwyF+LnbQLnk1HikyvO545DtAqVoD/
YWSBsXyMCYUGkj+UbndJdJ1n7+xuitXeIdAwf8fTarrwIsyyGWAwloWzBewAJPHC8iCzUv8HsgM6
H6bSwcVL03Nsr0PduU1+0B6ZS84lfn0GENso1BE3ZLRKiDvbJsEdYW9BEY5gVEJy61aC/r5YTg+c
8PH0jZRqnjHfpXD6sz2Sb0Z3IDxZJDO7ZcNnh2rci5j8QGM9yrwgdQKxE4GrGK0WFtgAqD0mfXwG
mEMy8DoMsayDXDBZfnD/hKfYgzC2imt0qVQWUS7x0DrK4nxOrbexiSy9UUjrybuvkYqkDevTCv+1
8b2m4fbLse36mV5u3axjUAMUVBlBLes28tWJoTYJPl1hSjR4itDzTVRgoNmIQKfWuu+d+tciGSYD
YLDjBXtSK3z4SNnJOk8skKMAyG2OY+P0SzsYrQnCzkYmQsj6qXywNCRbfFjigKTQVLQgyvq67Aw1
raB9e29uOkw7SO9054nUaFEedS1dNNe2UMUNXRu9jEj0vwcE5UXbMbdy+k4c1kgcYy6mDvwdzN41
h4b5gGGKKh9AMEVZOVYg3INZdTb/29DXdlYC/uZc5yICmlsch6NDtbqGAOrXW4hHBMQXilSRqM+9
M5115CtYYTPnwmGEj6SySRBAem1mPAjHpj+jrLj6FdKEndbZrFR3qePafKTmQ7kVeBTGq1mQHLod
bDQvK6UAK9lCWPGR7BP8JGXOQGWN+RH1UWRqMtwt23Cri3Z5RTYxthljL4ZxjiBIScS7vh+7wZoA
sxjkh5z1N4cTLcNUdBQm2Xm9iREM7SdZIlVCmvowoQ8bGWNRw5k0fcoSAzjLA/lnHIIReEMjyAkO
6cJaO4emztuL2G8CZxP15tCvtfJpRoBf4T8NV0et4rzw31ASNScPVShFKiaLn0pW1g8AYT2viTPx
ZpdmCyx+hFu7ilrgpRusbfbJE3R/dzld6nsEY/SX+G3JoUNjfw9iaXxTuVVemw6BtruIGY6/JarG
9rYNIWzsmNaCNrJq5tYb28R4vFYVD5h8BqdO16Rq0FWD5eqJFaQtmAW69yeGpXH8I09zslnzJjdu
gDqlsN9cUV/kSQ5f2XV0tc8iAhyPHpb7S9HWydkNWZDJCAUkuIF3gAYRdTP6Jdk6trvy5yg7ofGQ
+PyAcb2FUTK9DxCMOV+jNmlWagqiaEVjmLMPx2Ggs9wOdv6Gnug3JzSHF3Nuiztf8aDoL+Y0InID
bj0RYha43GkQr3Gmcsb0XfSQyKXDGmXW1ANZ17xvNplz2O9Gujac9jARULxiCHCDIX4VBdBWmUQ9
ngUDkAO+pzk6eZN0nU2IltDblQyoyxUFAZMCoMoKk55kswZwPoSAIgjYwvmLfY7kNnd45/A3EZNc
je0lzxHbUCz9aDl10Y1bdSxFwCxLU+mFqeC+KM9ebMlzBo2Gs1eOHI48iluOWCMndiNS3YHOZF2t
O0eqOzA+4yv+xfo15sTyziw36DjwzeM5xVv8wPyzPYPtrh9HGOVQhkIJXkdaDr8YCCQ34t9wvqG+
pNLfVvBJy0Ml3BCwRu31ZHB1JYOgiwhdP/FUDj4Cc/vPf/z7//nP9/E/gp/FXZFOjNn/kXfZXRHl
bfNf/7T/+Q+mCsv/9fjjv/7pWkoIW9keqkqXhicaVP79/fUhygP+w/LfQhGFTd0waC6trL3uQeGX
ftjffX0R9/eLKA4IwrM9LU1beZbj6N8vMutIaWARybkpxHTHakRip1EF97Wv7bU1zej34cKE+6+v
uvy3/uWn/d+rOhbJLRYjKGl9uCpH9153YEvPnuu296mKnUfLyg1jSzZYhKNrQrSnU0fsqR1xUn99
ceezi7sWZGbT5anYH+4rohIaEKhJz3FTT1eLv0zfU1b5V5Bb/fxY1vWAlenra356m7XJcQbSvGu5
y9/0l2cpM3J+nVakZzK0sErP9P9+MFKNXvoZY9oUymGXD5L4m68v+8l9loJLkjwtPI949t8v2yM0
K1UVJWenGh8yn8ZyrxNUOlR8TPBHzqSnRC4yJOS0qbf++uIf3t/lIXNxzVBTY9STlvz94pM5MWbM
m+ScmhWFaIHD5QIJdtodvr7OJ/dWCtvBG+Ka/FDH+/06Ts1xk8vwIw0ybgwjZF1nQ6KxMvTt8wDh
cZ8TufDy9VUV/60fXmGJ5JNizXFtGyfG71fVTJtHP3fjMy/5gh3FlDkRHVDGyA6Ltgyvv77cpzeT
z4VX1sab4S5/zl9eIEwOBPQYZXJGOcT0U8bqFFoh7KuvL/PJtyGFJxyU5tpxXPXxhZFzM0K0SM9+
MeL3JE+nJlCd2ZnLdoN+qgpNf/f1JT97fFLweqLWR3Grln//yy8j8d5SRKsm52iwzehh0AnVnMGV
pm0wlHbxXVeB6CF4cji++PrSn91UUpb4QFhiXZQTv186aCDRA8bm15YTffoY7G4F6jbo/8Yb+tfr
fHhDdZ/MWkYKhwiCOwzeVfCI5K3akn+G1SCM4OsWQfT2N34czS7TAbFssoP8/uNkqWe6xVZ6dr2i
7W+TpDL7ewcp0+bvXMfyHBSrmvv44SbiwHOzEePveeT4Bfi7EXPwUNToH//wonz6tBzJdENbgNI+
/iBm84iKujw7I0BeQu/VGGwBmhK/+PUP+vSF9EzBIFRIV5sfnlaaKp92W5ifHVxU3yggQrm1hOXB
4YsblxOeshqJii6mWv36yp99fZhp/t+VLfH7I2MNw4+BJu4MPFzcSjeFrcjSIzGdAAZ+a1r6XF9f
8bPfagoTeA/qdZPP4PcrArSKyZBs8nPcIer1KTmu23rM7gVgY8CNBcNMWkbJH6762dpp8koy/Hcc
3MAfrhpV9lwOTZ6fiVTxGLCIuXyDQVieXXIb3r/+hZ/d079e68PryWi3GDG58TQjq332jHaBalUk
E48YiO97/OYP/7sLfnh9PKT0wurj/JzptObHGU6Ub/EWlY+yMe2XKsfR+jfeG1YvIMQ0LDhYfrif
IRmSZknU3bkYUnvP6Ey11zom2G49p1pBT3Njp7r8+md+9jWaWtpsu6ZU9sevBGk49te6S88Mg5tq
XfuEy25Hhtd/uJ2fvqH//zofvwmVx5WMdZrCJQ1fmcRO2BxC6z7SidJPRMAO0ZEIX/dPBdunr+hf
Lvth9WxhfYS926TnHlaVpHuS+eiSKoZ+ezLp7egPa9tnl2P709pzpcmj/PDShC1IjTmKMsR7wt8l
+KSOVIYBgOksevr6wX12Qy3J164c7QgCQH7/5NkOywCbK+WvaY/vi/fgIreQHqxSHew5rR44Z3d/
eIiffYQsL0oo/sdEG/H7NZ2MBr4K2QAHpkHuGvhRecTl5F6S1RXQQMyr+urrXymXtfJjfWZZeBXR
sJieqc3fLzmBK2wdw2Zb0m346qI7qPv+aPQFogyUVEt7COMq/aCRqaGhy3anhiVY8+s/49Pn6iDa
gpnpuVot//6X4mb22lpllo7PRgAWYwU+o7uEroMVmxMHPdevr/bpo9UUw0oy0uPZ/n41FRsEEk5h
fPaRJh8xBZeI6zEZPzgZHcAyrfRp9IT9hxX2s5XAgii61G+2hcH696vaINOWbuxSCYcCM8HUN5uG
TuK4+frXfXYvKWSogDWOKCU/vLgpLm90Jn1ytgkDuuxGv+x2YzJXEmVC5f9hefv8YoqvUZvmUg7/
/qP6YiDuwpviMzRT+xUMtHEhisAB1Sq67de/67OPw7YcwTmfCYBnf7hUa01orAyLpyaFJkOewc96
DKvpjrwP5PQYBKs/PLHP3hPaWbaCcqCFJT58jlVWiMzFnnvu2hpYc1iMw9vUOLRZOgszMQF+9Vjv
6cfAZP76t352W/kccNbbHL2F+FDh6Mav2BAlxT4de3I+o1Ju51xZw0ZDe/jDxeSnV1MmEdyEPPOG
fvid7Ih+PqH8OiNvrdclTfInU7owPtzK2huYqTYsAh2Ob2caHm0gylAgQ0ffNZgEL5kbKohHRKwx
2qLX+5wYlXP8+nbI5S/4uEpRZy5NGBo8lNC/v2YkrxYpgafpGf88Qm3fITvNqOefCQZ19GsyQbSr
rPveI68S+qdsiSjh3GfuQtIwvv5bPvuMOT57Lh+XQ3/sw6Nph0FICObxOS2IcQQoKACTFINowr+x
1/31Qh+fSmyOTVIWHGUz0XyfSygtG7OXUh67AuX5H76uZfX5eIddXl0X0YKpsNX/fodFo9Bo6oou
BHOhYo1Q1kB7VDsuYx94bzTniPVEpB3dACJq1l/f088uDj5o2fKW4625fIh/Wf4diw4JOVP65MKO
Qjkd40+/I93BNh5B607xvmLiGV/DXE3ap9BF1Lb/+g/45AugvOf9p/eEO0Z++PVdOYR1w991UiaE
Kqizaecc7Fblz0ioQut//nNZ/hnus9PRFvl4nk57+A600Dy8OF39CPQS9JqsIIzsFIr/aOPmDYSb
PBjqK6NGrfc39j/Tpcag0GBCS4P899ttjhgIk8r2ThKVvV461iytNPAr736SZNb4NirmB0XKX/6H
vemzpQYajWk7LioehlwfPuRFHVbFTD5OTu8wZ+s7U7LEBLN3V2aIjHf0jIP8AfcQmkPtDcaJ6hnL
hCA4b2v4HtBuq+2H8SqA2EPSSDl11vU04mU4f/1CfP6H6mX15TtntfvwSlqMCvGYmv7Jg7hU7OnQ
kU0tVD/dwfMQ4E0mhmKy10zQdDvO3dEXi/QjjKKRyXnZK38fVGxXhFh7ibvnbdB7mYr4D/XbZy8u
3SCP3dfk61Uf7meNMXHwS6FPg4Frk6T77ioiguIdgEo3/8/LJpNSmCfyrzX4Y28tgYgZCJK0T1YP
Apkx2MzMsKwGeWn0eVBBFm2G0F6XnfSi268fx/IzPqxOy9ep+DItm4Pwh59JWMNoUoF4J/TsUBW6
lryJIZWc+O0cDcxtU6viF27/9HtTyvRhhDseH77+Ez4pBmgOKe415hqABh+WYyLpFQZx3zuhbmNG
CzMGb3FZ2N86f8YWY/ax/g63O1HHr6/7SdlDVQzSSlkWH83HYpXk7A6Ln/RPeGMGtCbsufmCkIN9
HcxJtAcWHOV/+K3LcvfxdkMalv/N2ZntyG0E2/aLCDA5JfnKmnqWutVSlfRCSLLNeZ759XdRB/ec
LjZRhZZhw4AFOCvJZGZkxI61BUeBTeVhEWpNRgztpfC8YwxWObwrOmpsUZxrDo5/tMPS1dhW1Jfo
oYbAFnTfL894bU1jp0cRwCFLLczF6LDRMkGPmHKMUkUbt3TYJQhqNbvUo5vOaKrxytEn5v/hYrpg
fHjKlm6xIdqLb73vWD2YrXukimtRoySw5e3kxbn45keD+tKV+fglasYZ1x+WqOoGLbqxlQz8YYqZ
MI8my9WdYnvqlWT2WthDxEOKWRW6/v5QxqkE06lCV44mzI1vfjV1jzHPhtIq+MZo29VdCqKvsQAS
ZglNppS9nc9JAL8JtNH8uC6/mJWlyEGsyvnyIsjOLM4NT5KmwolSOSYeJQMuhWZk/DslIVo5slLV
lsB90K4s/5WlyC1c6DBmKEHRHnp+VqXSUnFg9J1jW0r9Lsc2HmtbTK7trWOVMTI1rK7qA8kP30P4
GSbet8tzXgn3mC55VDLfqjCMebG+CU1EgnMdggx5VPo4xY3UKeg5Hjv0UpfHWXu2VC1MUFXUxXVt
sb0IlHslrRHOMQlTdFPZKNQHGXT4ctSgUUH/5133fHnIlR1NZ08he8O45L4XUxtE5+QBjgZHtFT1
fdTrfXBoQi1GDofh4AbxFCXm3O/ZdS4PvDrXP7UTOvvZXeZ3/uaZmi0SFqfvnWMNZPouLbwSWZQG
sViqUn7thA964C9GJPXOdqYLYdmLVdRRvh5hWnhH2MfOnRJq/nfaaOmgIWkLixjTU7G/POLKJsZJ
xRV8rntxaCzeZ9XmiHa9xjnGbKZ7H+j0fayFr3E1tF8vj7S2Qokk2bn4JDXzTyTz5mlSny8bIjj7
OFZGuKUTCV8RpR8n7S/eGm2qaHxVKpXvdkkwnuTZU8U+GmXdHNTGKIMNvQXWi67Aad1nuSJ+XJ7Z
2jPkg0AU8acouzxyrUG0Id0DrJOZjEezDzXEjYLMig62DkOpj+cydFM4PEbyi3Mm6nxZDkEQRphr
k/xB1IaYMp9QEgU9gBPVpiXl8tzW3honuoUegyiTgOJ8sAhcMxzs0DnaLMadSZFmFh8Bo/yLt/Z2
HO18HL0rBz3pJucIzal/SRws7/a5TgMKiJ6Zn2BrTfrP5amtvLa52mI7Js9RELOdDylGu8N2RLeP
iqb9NLzYOU76dKzi0nq+PNBa8pKRbMktlJMbQv75SGk2gPEA0310bKwk06ZSH3F/8iVc3yo7AEfB
7tV0aLTNldA+mj26eq0ukn8v/4yV7cwgG0C0YhKEymWypuEqh9fTwLppwNHrkSW+9rg5bhgvfRL4
n16Z9srz5ZJMopRMjUo332Izy7FFDVvPUY4Q9QnAJ9t/jr1AgLPRnPbjy3SOO02TCzi+fOpiLCcu
vTTTDO+oTBkkdey/Rhxzwzlj+uGHaGJHJ0i0EXCShzh/lUD8MB+LhHI07Br1LUR5NJ1Vair1DbZ6
Wf1VRMivr1wrVoILtoz5c9dRC1DaOx+UZh/Pr5rJpyCEQdWXIPPtndAGvErMHmL9FtsSLXgsAj/E
n3oory2ctfiO8SWqD4rCSIEX6xfHTasqB88/0fAiur3GQnLoDehmKwK0fs/C9LVb0hIhWswMM6B4
SLLvNEGDlaYtHIuHj78DfgqFY4dAUTUWH66FOkTLpOKfaDuhY1DAj6WomkGfiNHOR+YkXi8PqK18
OuhfUCoTDXBMGvOfvzm7kL8V0KQkL8BWIAGTFzFPKZeg8mbsRSCBDmIp6X9GwqnjJV4UkXHqkq6b
sE3DYWmvwt6Mbny8VCAS2JMInyCcAqHtqYZVe8cygDeJ1PAh+0+c/v1x4AR9jOxaEZ/sem634mRR
Y6SbSY8s1SsMuSuQdPgPAMGa6tfl2a6tNlJZKpkDSBec1OeT9cFf1b3RKkdsyT0Zo8gsneFTKsbs
degy+ZwKmd4OiSUfOoySdpcHX9s0uN7AOYTrx4JbLLWyRm0eOpF/AgNff/NC4D1YumW1G5PlvDLW
/P9a3KdQMklCO0mGi8vL+USBQNDFb47eEYgEV0RIC14FigJyEQDm/hG3QtrcTdqDa+Dgvdq74OCN
6MpiXoluqfCya7F7aaTjF3laXavbamzmSx2QMhxcsbryv3hZoL6wkSf9tqUp/XFszCH97+NPmjN9
LsDwAEgnns/elyndObLxjh6Ut51V00CLrSu9aGpgTofLY62dgKZ00CKRuEd3vEyMlKWJvJiuGWL4
YALVUKTeg6ogngS4Ew2fRY4T1N62Gw3GmElLFCaF6JbpkqyG4koqau0abdpkSCg5UZx9J4rKMEoV
OHVxb7fs8KHFnu2zVjjWwR4FzoSekn2RGDRgqWFBdklN/ZuVYElaV8rEpwdbyw0HP3eunCtry4CX
YZE1oL5JIHn+NlqHhEHb2d6x0FIA2RaCZ/Umx7ZddbFVKISrwkGEqSPlX6w/23BMEvLEsMZSvOFL
pxQFhsvHMLFp35P10H5Sg9mjzSd9v5kU1FY7nKexcb68Jtb2VBsFnImjrIl2ZHGSBkFv+vABnaMe
Q3a0wRK5apuEn7JI3IJX76+89tXhII4Sh834nuX1Q51yupybgOXuVOlXayAB6haRom0GCcHkjpMv
7J4uz3Btf2EDJXKmiItwa/FpQ1noCydqeacd1s1u6Fm4pEKGiJ8KSnF01JVGSjNY3CZfK6PO9kbQ
2F8u/4S17ZTZws0lVoHcPYf3bw6unIasuhos5xhi+XDTESQ1oEzlP20UdPmVEH7t3JiPCwIE8gPm
Mu0SxmTSrYHpmnBRbmjjoy+HQ3D4J1WRsQh8r5Vna2pgUtsFKs+/2GIskj6mRY4ADbK1uEGMSg7j
vOXk6CuyOwGWuC+WbxnRzsBx0NhZcc+304zeadTtvR8ggt+bOdrO2w8/cRKSaD7ISlocYosPuRYI
FCqo5Mdmbg0btEKWB7NvfnZKWYZXnvjK2+XWqZJyIv9I+mfxdtN4Ao2FbcBpSqvwNoaFA3ESq829
aRp9eWWHWvmA5ioDkQdVN7Kt85+/WUptpw7Y2oThqaP1/nmWoLmjlyaPHZ1xGHvl1+roK1/Pn0Iq
agu6a94pPuiHi+jHLMNTq8c6jc5ROECkrpoqebD88Q9Nb7R+qelk3NEFEAT3g9piaPvxtzknY+ac
BYz4d2pIfMNjPDjQDShzaR3xW/7aI/g8GbWqX9mh/tSzFvGI9XawxdJpOlqD2kELT1D1nN8hmmT1
kEaiPVQj2HxCbegPLqEEABGTO/iXJu8gx7sDzV10WtCXQ/ZZN62ftpJP2oYW3bG6sgbWFhz1m/mY
QrThWPr5GtBjA1l/wC8cVWMAs1QFtnFI9QZuOElwKEqXn/7qkkPrrrKDUobUF8Phj2citHMYrqI1
ep9o2E/tB5DUUCMR+gQPhtX+ujzk+ktwLODckgIKIf/5FL0g8H1UKP4p0xyUVS7dYtYLpjgjXAHw
1PlNp4LxuW3ADD1kqWNhjePIWAZuC7z1ViV2Ia1VxoiR8K0q/rFboxdXdM5rb4FczHxwkrQjUXj+
EzPmj/UqWvUA8EIEksvAzQHXgRulAs5z5R2sDjbXf1F2zkqkxfMA+SzT2lLCk8Cf0/9UT0rT7Cfs
TpvDBNLtv8uPf96xlp/AXEDQ50gYidkiKCg7c5QYDUSntMyCZGvW6BVfoMVNV48LbW0kFjFSElOg
m1mMhCrdBKuSQvosFRicManun0Ab6B/TMD4uNyieoD5oiGZJNkfDradHxQ49a44ho1neAJTv9pfn
vrbaTUTXnJxki7hun7/WpCnaQO/V6GT/iMKquzMzpXwSXhB6GEQY9bX9fC0m56xExPY/45mL9HZt
1L4OpyI8GUYkulv8ttp03+oDXd+qFdyXZFm8z/hb+BvLavAH4gZEJ3oalHnwF7ushfaUND9KN97/
+czns4QICkCZlqXl6GJjG22nrNP/MSmgbj7+lDk0DYvUqUosuFjPU9M7E42iEa07Jvj/epApPpEt
sj5X7UoMCwjN1CuxyUpkRAKVU0QnaTRvLefzGzDh0kSehqeUu2326HhD3BwEyMNHOKl+vA/L3h8P
bQH0EruUIYM9f3nSa2cpHzDZR6rCDubd5z+ggABMSEBspNTNnK1IuwI8EgWeTaMrtIqqAT97N5B0
/IoRS+hKJTP+QoJLPxqzJw9KElSfN5o38YOiWK2n8nWf9FzpvvXFiElz4nBOpV16ujzdtT2LFAzx
pkkoKpa16IroHiVhHZwCeGDRnQWGb4eHhL5Ps7xVby4PtpYdQxzDPYYONLIJf76zNxPrh6Kl/YqU
IC4NOClUqfhZkXfQDyLNOTUyXZ3ugiYBrABoJXR+tUQvcKAjp+G/1EziShyxto+wvnWagtHk4SVy
/qBDvc1k7o0+uD9F3vkTUVJbGjLcFSPwjy11mPTz5Ucwr9/lrk26hq+JyJehF8vLHGojinTOzNRr
oBVrntYZdxA1rXxXKKa/KRW7g40AYdS/snOsj0xx8H9G/pO4e/PsVS9WMQq1iYBtu9V3VHbN7oVG
ZgcJ+6DIx9RJEWo5BETZ7i/mbEuTsBuNFMqW86ds4PqicLj4p5FGpmcUh96dXUPf/NnxR26H7se+
k5Na/vvxYf9oPOcARZNy8XIFykUSkU2AOlc0+w4amBuyjd8EUDC+dUU/NIAVonj6i9nalAj5nujK
05Z3O1i3Zjv4pFxzyP9fPBxsvtQ47N2VKly0fZzif+T6iYJf3uXpriVr2Cw45ectG5nT/Km/ecHQ
jExO31A5tmC6xnsb8PgtkAfQNr7aSNwaaYZP7LCS90hssTCWcquULIaNqNoJQIBaaF8bpNX+X8Rg
VHIohbPuNW6c579Lh2I068P8UzMEdNLhHdH/AEHY/GPHjff98kNY+6BJD+oSNc+8ySzGskC4sIoN
/+QnwOI2eSeHbltWdA/JTrTbBODS37xug3VN1oAmbGsO0948dZJe9C2pSXiaPXBehgn7WTsshv+0
NO6A+JJV2KrK1Vrj6jwNMrKIK+fte7G24SqEMKuD4BRN4XSintOqn3un1KcXD1lTtTVAyl6ruM/r
Z7l1Ed2SDyJxwdG4eLYAhwAIm114AjFSf6+ieqZNTnaxkXpqt1eO4bXdipszQxlEnhwW548119Is
rGgdpIU2qGF7YJ/yzK0Bn4d80Ktkn8gY/EcV5qCsPr6EZikwmSBSBaQ+z0fWp6jhwsbhG4D7+dnF
gf0An6oDpq4FP8qRIsKVMGvtuZLs5UScdaq8zvMBPSXRgCnowQlzBHTXGt4z6l1cm0WzAxsThVck
SCsRFgVN+PlcEqkeLCtUEMSKGdDD1Zlrev1QY1NVsBn4I7izdKrHp7aNMQiRycw6CrFDLfaXH/DK
fCWSw7nBkLIUJfHz+erAmvMJ66wTBDJtW2gFd4fGtP8ZUTl+uTzUymfC3YglNKu66YZZnDxYFsE+
MtLoNBgZDrHTZIjiTiEXhLWgPSD/7J1sLK8soJWlS2bBcuYmStLTy2/TajESyWoj5LrUia3jVIED
IlHI/+C9mfeVnyQHT6BzvbKM5o1m8XlyFTJtLgD8Re72/LFKsDudgvXqEWHt7ESmhl3xnLYlvVSX
H+rq/Pj8mSH3IRpFzwcaLU+z/GpA62xg8L5JEonvREw62dvacK6T5zrXrXpDvR51/+Wh194n3+Xc
2kTKQdiLzdYINAxexgSJhd/nD0DAjH0XFQ1gf0PbNkIZr+xCa88U+cjcdcNlk4/mfKr0aZUJNlkI
DToQv7fCjBHJyiLpr+hU1lIpABIQWFBi0rnWLq51sL8yxYGFd0SP2N9G4NHB5yn97ShHZQOAJ37V
UnBIB7/KARj3yj+keoDN+FZjwcszLahek2xKPFz17sq6Wtsv6HPU0UEQYL8rPpTpBF++re0jaiFH
vSsxCPVvNNn07WuEM4PilorRviCk0MuDQXXKv/34OydqIBtHoxX/Xrxz2XUm2D3Uspi84P0S1ON2
RLK3HwfL3GCy8heNwRL5D6pIdg6Nes/5O+dOEujYi3nHmu7yX2qhazlGXBZWDNuwmJTQtRqyx/fD
hCf28+Wpri03NAsc6/PJg2zwfGgPXDQVilQ5ehJF1kZXyrYDdy/r338xDmccjWuzCmQpx/WwLEoh
gVJPmsLhJi4qmWwMEnTXFCBrOz11XqAN5KmkWCYIc4C+MDaQI8IfbDbgsNJ7VLuY1LZ5+PXylNaH
IhFJmMn9clmzytJGAbzMULoSxzddqv6Kvar/WtScpX8xEroGZFCEs6Rhzl+SBq8Kp93QO6Zh0Gzj
LMeftujUB9awd+WoXpsUGTcyEfOregcyKGOzm1LKzUcRwgYf0zrF2j3Estb1C6e/claubetEIahV
uZnSHjv/mDeBLHzqWodDrBytwMdhKlR7PN9l0U0YIeB9futQdpzuHH3Kr7y6+YNaHlzOvJ87KuGz
scy46An5WBNB8ImrSfWT76P4kkj1V9FqzoOIAg9AuzWz8cOifGjiproSjqzM21aJR4B+kAl4V29X
PPphG7/jepI62RelTodxM3ZOca+ZXfLDKp3wS+WAf7yyra4cZVzWOFjmKjZH6SIREIMnHH07Dk6J
tLPv8zmN9LKGxWwpsfFC1BBd2VxWB2TJzls4N+Llum1glXeFGRHXYpXzDQa293mo/S8ibWPBQZL4
Vyb4fjNDB0WScla6M+JS5l3OYN0cMNZxBKj2AnWR84ogTP95+XN89/poHeHNoQchP0s5dZ72m2Wr
R2qaKTjWnmpgZV+cTNiN2w2yCFw56g3AOd0OoWSaH2ZlLMZdhAZQOqJB4CVxor+bQ8GT5jMYw/yA
732PxVKoAnofvY+ehfOg5G+EcNgOUNCfTzYZWJgBtianjre55epnbOMK1C6OVtoLkMv8o3sd43G9
pEhMv+y8h5+PJ+iBJFMKnsKih72jT6LQVRf710L5FCI4Sj76Kc7DzXlBUmM2J+8ihMUsI9dkH5eA
021wNEGfb3H6yW7iyqwOeWFYGwx85ZXv4v0C4vPn9s7+jOYTpdD5HMchL1LDHPLTnD65HTTnPvZC
yMNWT7Y7LSMyj0FfXZEpvtvZdQblFm1x7WO3NRertvfyKoDcmp8EJk5yG5CheknGSB23ZXP1FrQ6
GKJdXiWdHhTbz2cYF+YI7SMpTiXxzrc2z4tnWVDhB/utDh+NmOeJvRlrEa11oV312pgVp2TExmUH
uxwML2JDWKWXv/t329k80CxgIFCb66yLW6Q2FRFlqR5ySlHYz30MjRX36XjjSV8DAmq3V0L0tWVC
F7pNTo/LACLo84c4cBpUSBazU0PL9W3D4rgF/T72Lv6i5r3Ma+W5DJvd5Um+i72Z5NtBF8tEmCFG
mnqUn9Iqnx5YGQqGr+GAbbeN3cu3tkz8XwE2mW6HXdOVjXVt1YAcQtuIyFC35OIBYwtjD/AackQF
WY2eK7G77dBB0N5S2h6Olyf67rCYJ0q4DYtvJmUsmWKenUgU7E1+AstfPsdYNUNDz7PsWhJ89YHS
gU8nvqQLa/mxa4oulalus9M0Up50UqylfGf6t1K9X0Mu1RFGqxlQViuy5MrW/S7K+TPD/z8y9bTz
9VNOneZjr5edoMvb3wqb5Jk1IXjVWh8rjbZzXie9GLCww5LLm8XSyuvlR7z2wQjJA0YpKmACLPY5
owW/XuCGeEIUca9phfGkYT2N5QEmht2gZT8uD7fyvaCzAeXInkoBcZlmKhw2bb59SEe50ZCNGFKM
Mm2Skmwe8SuYUPuhx5Rhf3nUlUnSV8cNgLFpn12mDWNoJpnT2tkJub68D9XcO9Bcl93R9IjlYQwS
pPxomIN8iYMYdTWqC8kZsnivRV/Vc+R4yoom3g1BpZU3Fezb5sNH8fk4i/0nh9EyAHbNTkCoPWx5
6DM/dG2nSTylSX5cfowri5XLNu+Nl4GyeBkrtmlIQBDm6anWi1LQ0+20t6Kt6t+zkvpUxhGtydgG
cBlzq9np5SXCQtI5XP4Rq+/SpA2K6IPTeZmIrdpShCR/eZeA1UktxdPBbzz7hoBkOkwNuvnL461s
eOjQbIEijzHfBTutUOh27vTsVMRYgSgNu5xbU3a9mSYny64sm9XJoSmGaKjSwLaM5DSzxFbV83M2
orDFfCqfXqipq7dVHYgn3C/9K5/j6uS4Yc16NL6QJRRISB+v2YnJ5XFXPQytodRu0fZBtlXCwdGv
fIZrHz/sSdKDFH4oKs+zfxOUW4Umq6QO8xNfB864EQ4skyfVZ2G37WcO9Wnn6bX87+PvD+ofahhY
HiRvFtGjb6lZjEs7X4gh7EenELR5Qc7/kcn0GjFk7e3RU0HvPDUmlY3mfH4iB0zdjzj8NA1884dU
j0LlLsfNa3wkRh68H2qrUFu8smZWnypdq+i7SEbyz/mooP9JV9O9c4oKVX1FSWbrh0Yd4l+i1OzX
0osfczUAEX35sa4cmQIaL/v4n9zKMt0rGwPJpF6nJ9Wrw68ObqRu02qFvbX7UOBImplO4AajreU3
AQbWwZU4b3XSdIOBCZjBTkutKrWe3BMK0K4kgYPueV7gdk7p2a7SVGLXBhOw66SDbn151mtv2KRx
5k9bJHvPYlsHXNAEuOuyGfRViqLJnjackcVNVM6AdfQyfzHNubECORfbHffY83dLR5ue4U0IrE9o
yXdsK8ptRX/y50ltuluzQVG6iTW/uCK7Xnu3rOGZ/kCdgqrM+ai4LHk6SlVQYZoH13qEC0QY5B+F
iqni0LfKrtWN5nfcBPGXy8937bUSRttk6yz+pS7WMt4w+ETWQMrKrpGPIMvxdcOEIHWLohi3WpUW
W8csrrHRVs41dpdZDcCoFG3F+XyrTgXgEfrMl2DvxtSt/qXHpXebjXRUbsO6wIglxiUZVy/HM1+C
qpO/Ls97Xjdnya6ZLosoAKkmC5qK3/kvmOJOqF7JL8i0yY7uwi4NPlE/sYf95XFW9nvGme8pVC3E
O6WNFgVGVUpQQyUGJZihJWPb3lZTFec4tuFLcPMXw9HBSDp5xhssBXnkYDTS8VZ0AnvBSsrp39Ie
LM/wJnrN8gSg38d3Jdbt/w242OynfrK4L0PvbtlpMfyRyuC2ilMfi4pLIFZu2L0NYfYrLvvpioRn
ZWtgaIQ0lFHndqDFpyqrXItjCVdJ97ELcq0Wc/k9rh3tt9LpnX9iCPNXFs3Kx8KIs6gakh6S+cWI
UMqHxsDI9FSVVfBJ1QOJSGvA/RSfpuo/3OodjLws/G0uv9S1r+XtsItn3Hb4+wlDiU+OX/3Mi1ze
Z0YT4yWTd+XPwqvuERJ9wlesvcMrNS93l0dffcyko5FVADIjUDr/UupsRBzV8IanrvBPaA/vy9Qf
fzaqMR6MRvYfj6+5LiDb4YrG38sVDLI7VqI+Tk5W2/yqqxxvKN0XJ6UT5jXU9Mqui6yPhD6wMdBc
y0uKaFsvc9QABnyi3nllkd7plTe0bq347SFswgZj4MCbHYo/roeet583Qy9eKVaAcQh/OTmJKqKt
RpaO3DmKYR4bwsArT3Rt1XJOogxHxsGOtzhC0aNT+4+N6JSnbYcpyqQ13Z1WJh2Wfop0trGiYWDW
lXg+3VxeOmubH4kuynj0Q6AjXSydrPWdJlFQfaNuHe8Hk3Y0m8aA30Zbt1fihNWhiAG5Bf6RfC2G
8qCCtyJQohMS5OrWLqf6tsvp/Eygib/8xawoozIl2rI4wc4/CCUfzXjEm/OEKW50sDEHdIe4NZ5C
yUHyF0PhpTwzEkniL5sX5MTCFbM3QjWVmCV28WjsrcDAGSpIZD5c2WfWvgegL/872mKhNGM8gH8E
jahhUIdjW4G061F4vbEJEzwCSlyPPBeEsDwUZp1dCYHea7v5JBAHAhKBbsB6WTzWCfGl6neMnrYE
hJih9wkUT03r4SnQJibRWA/aA2k480uKizcWHaj87xLcvq/1cKytJcBkbHl0ZnGHWcQGWtmOmDJG
6Snt637fBbG8pzBf7SwTV2j3428YPTuIGLqX+VIWGwGG0nRbCSXhSMHyIUzbSGyKsEZUXTaUni8P
tvaM0eEYM4sS3icFjPOlm5h1oYxZHp2omzYjOl8R97tRndpdl1QY8eqWaPtNjf/reCdwWntyMFcr
tqi+yufLP2VlU+J+yN6LAQauCUuBoO9EwVAnwOXCPJEPWdjrzkYqvWt6v700nt95ql1b3ysnGcVv
7ANhx8xatsWzphJm4T+LwKtEc/rLRJon9hKvXPm9j6oSMEBoZ/HHT0+qfChkIFXPEf4iZGi0HOrq
NIQnu82iO28acnymnX64oc1UffI7VfkwihuFz3w1NRlupuQsdkKQDiomnh7A31GRLk3D9i1GnMln
WlftjRX5/bUBV0JpNDO8SEIE0BnL4pTeN7kqOwaMRGRt2kYb8l0seqFeeZRrSwYyNRdgLt0caIvF
WwvfGnxh8yg7JX7Wohrv7zQ3ev++p8TpH8rCJrfowZgYPjoyXwylqVm/RpoIVcP5ZxOGqCU0QYtP
1jtcrDvy5gH4Jr1IEPLGPjwSdLTVxnQy+c8HP5N53XCscUUD7gjQ4Xxk4EMqqGGnPfmC8vhGYo/V
Upm2Alq6Q2vQNyKbmv3YiWtbxbs9kIHnrBGiFCSKZFfOB44y2w7zIe0B4jfVY553d34Lhxgr+LT/
aEpsDipnIi9FDkGxcbFgcXnCatoJ5Ck26vGIX+TwEmIqtXG6UX50t52HoiTMjoPAga/kfFZl1ZtD
JyJ5ail99rtcQQ+w0wNzuE8zbOAuv7t32808LbJgRM3obtBNnQ9WRDoRVWQk32261Hd+7U//Gb01
HoNazb/O6+xaPPvuA5knp5FUI9tPq+MS4T4VelJXTZx97wMz3RlVXQU4ZznpfeIU0w8gZMMtqE3n
L6bJPR5ZGi5KtEQtXp/nNVY20KD+vXQqa5tlqqK69J6gfHSs9AYX3Eb81Ygmdim8JUCnixJOwZcY
UQxPvqfF1LsDPb6PqWz9xwCTw32R2/2V8d7FRTxX4mZ7Jm7MCN3FDEfdKnplsNPvA/1Au7ENlV2j
msNXqi3tHuvWoHTTeIi4ODjeBy2MODC4xdNhix6Zff3dlTPNogDr5DH6UogKG8xp01wzL1o2AxHi
EHORouBYpLGQoOd8nYITUVqr1sVPMZTjPq+K5jupPloDJpUGZT34Xgy1so/pEvhK3qF+iNr6GTlU
83r5c/mDBHqTkuF3IPf7wyOcBY7st+e/I8sblCLqVP4wtcRSCldXkqG7x2O5hbXeOoCm3JyegnAH
C0OlTyKOfL12JTb1/acpMSbjxm/tvP3dNDA5tmnj2N8kznm/ZIywi/4WbMHB74c5Qga0rU73VPVW
/S9aXfOIgbFau8JIuye9sNrw95WpzfvK+dSwNkMZQzPdvNUt953Gavoi9ET4Y+iROz+hdGh+YGyL
TTRhL9r6Uar+LoYSbd6Eemnou9Ia1ETfZWGWTPejWgjxWYZKkLhTIPtgO2aRP9LpGU7FQRnz2HsS
SKrz28gn6YFhJYyd2yLVUvEcx/yhtDrdvKKcWOxunPUIJ/jg50bzmVg5Jy3elBYmBH2elOX4E6lx
/qK1Tti6jsBaodEcf29l3ZUWMZpXlw8RcCnCCaR+JEgJHpf7adhnSkIn3g8zCQvzoNQjFzEXYXxp
3U3pIP1d2YG63khkMeKxamkcc2AcjTvTy0WGjbY00n0V+fYPNQgUsfWcMY1c5F+dvSlDqwhwqg+q
7CXF/jJ2+3zyP5ktvR8Ppt3o2Mc3Tp8dArsU2bE2PM+/r6AaTeWnaWiKsnnEFjY9GDo1lpcpAip5
E+ct5pDYEigFDr9GNXQHqjHVnRplaY3l7yDCz5Pw+8fMqjSbBsY2+mXVAaaHuVFNr0YGg2dbKx3f
ZCKTch+N49Dd4MoZe4c86rR6MyR+jn1cUkbRvi2cob0b7KkiA9fro2c95V2a/I5Ji3Wu1Lyq3Ekd
J8GfozEClK/jREabJI1N3x1gcRrR3kp6L/xCH0jy3Rl5ZPcZhXK5Kc00iR6LEl53S7LAoDTvNmZp
Kvd66ckfkvAo2Omlk3wqq6ltQCxgQ34wQaj5u9oZE+N2wPm12DYausnd1FV9scNxNmncJhmcF/Cq
WuGqvVk7B5R6seeOJq3qm8GvdYyEC31s9vT0tOFtpZCngWwwKS81h5l3k0MeSF3kV0Pw6pR9Ye8y
YQX2tm5Rtz5kqlokILet1Ol2kD3UcIMWd5D3nZELSfEAutymLL2I9qBxsL/ppEmtezlqTvnK7clo
n8zczAw0AFN8p7VwBL4UAd/sQ5VVw5NqVm3rJmYQOrBqp8q/LTttcDgAq9LcGXou0oPSOjJ6VGMt
tp6KsLFQ94LWn27q0I4ct7EDVOzplNGgbwzKfdhSkNt0atRnP3zIaO1m4Jj/ZVu1HDellRef2T7n
pxYZ/oC5txaM9zpsieRJ5v30jz81AazsJpcF5sJgVIA/JGrlSc0turC3N5xZ1njwMY9Jn6ZeVUTi
6jGba7FVUhACjwaBifeK1Y1ob8vSd8SjoVZKduvhSz3kG70ts/QVL3vF3w+wD4OforPK7FOtyqTJ
t3WTeNqu97QCFpVMQzX65ilBG2huL2qZa5u0D1Pzi4r00LpPcyRWt7LM/ZyiEbeHDZ9e27yqtqJl
/l6bdL3Apz5UZOf2qWV4d31vDbiVVKEfV3R3d4kdNS52ImAeK0+Lg61mjR6ZdYyVTsUY+OrXwK/U
l4nioO9W7AvRbcjWLPYg/7V/PTzD7g0BKWBLtzi+o1pXqfrrFChj/1PohY4cpVPb6GtfdOaToehB
+WC2nE0uOxTgZNv28Vctvd4ZNr6pNdW2cyzEOb2Wp+oLvsXRvy1SV/NJVbkXjWT2LHdQonTa4NZq
HiYwz8JVK2n9sqZMP5bgMATLO8A52xonnIe9Qu8TmkBlXbs5lCN/o5U+5qSlrPMa4pYNWsJIiwHB
0RQKsLlT+9vGGDvd1LGSfq4RLtpuYOX2cJNRbBndrvY9rHlllqd3JZZU9V4NmuB20hNdbKsGJ3PX
GZuxgYSnRK26I6jK0y2EWvtTp0xK6daGlYmt4Zl5cNCNSDOwOjZxId5XdIzGtx2dSzVaBEwcze+A
SdLfXmfwXSdtUgdboLSd8Yl+vKa9Syp4tA8Q6aMu3UfqZFh3YeUFRzOJxnqbTLoZAOvX8AyXpW++
0oYe9VtlGiUmsXAfu9x3S5t79EaDm/3JN2KvOSUOyqUNZSItwiFQnWeXF52ypbavFXuiACBdRcsW
9Zx3Wnej9pnGpa2il2STDkE63dd94rWf6L8GmJDQoXuqKB79x/Fm+F/9bBz3g4Bu9buRlq9tzHpC
6gXpP6kPZjFln1UndsxNblWRudMHoy32IyWnblNYpTHsFYqbKLhjnDDdMUb5eJNQJQm2mWfII+6s
4XjfN3O3sZ2YRnvbNs5sg5qHudtPTZM9VDGar11hhYN1m4me9UyXtma51BHz6sUIs7A4oGXqrJ2n
ZmjS60Iq4qHr4A2JbQ2ySvwaUzBVTyptprTSm0OUaA/+nEhFDeDzPOkCH9qNx22mOLZRX+ThgT51
PJq3SRFM6eZyNLQoZ1D4m/2QkLOQ8yIbtYTdUzz3WmeMp5+Rb9bdTe43yWsJZbr95Oke37jNMYKr
NVMc9nnT6IWbZq39QUzO/CvI8BG3kC0B1bLs9sPrQPw/0s60J26kDde/yJKX8vbVvdFAEiAhCfli
AQGX93399ecyc46UdiMszqvRjCLNjKqrXMuz3Avm1Jb26BsJXsZc+r+1xo0zKCZrYpRnoRJDkbtT
AYetSUYtTkMlyAuRDJpCf+RWzH7XYxNc2TKs/jTFNHaHQrPjNYOTRcbC5CxqpECCEWIkj1+WDWKk
smICW/nkJkKanmIX/VetS7XrRkEmLShwFLDzAgeFodGKlc+7qBzMfV2qixQr3nJCcwmwy8yezlCl
RE9NUwzlJh6t8CGlJLW1hiRZyxnmpTsJrB2Awm89OYBCsK0XJb26ChyT/lT0GMhGuYvgRDVfeDvy
fKvBZ3C2ZkAh95CZnel+S1Po37tSbcpuVwUTQVlsRDAL4JSVRx9Q/g8BGrijzNu43avfSycXW6j6
bfizV6Sq7uGZpOoxdKv6b5lZVsK96aT51QTIsbsg1suMFazr2caBrI/ECKkZh5Fkd1F36qLBqpGU
Mh8nouVqfs214CbWZXXVK13Fpi3bvFqpdZ19Psac6eszc3IWnltkYVWbOaNOwfdxfrVaD35EH162
CqUTL3eDdk0F11ymRiwOpZG57g8Llq2zmGPQIzc6yVB9HCKc0PZFoWXtzaDUOJWbJDL9zqy0CVYP
X8/cZnri/AGd0ekbmjOwpUakP4bEi2B0Jt9liQifdYBJOlVf9SJrtQvMri33bsLdu8CvfHZXzrzC
MGTxEo6FbxKed7ATBi9H6CO8L3jJgp2PDkf61XWSNN3oQBfjnd7q2gMak73mWaIswU4WdNFIcoqo
vsxTOckfoirM6ibI9LzFS90Y2nwLylsNNgpu3oqzQa7Tj46pAFTq5aGvY3gMaVPZ2XpsRt2msTrN
3qMGjAP5ZhC1jXYOlwUF8l3amd1sLp43GU00Pyq6+k5MPGG/XD9IsydbVmb9ydoVd9VMFCS9U6HF
ULtaXFmoEEdhX/XjA/2CYBdOGY5FMnS+2pPxhMWjstLnWj4JFuw3EmS4XBRSdVpapzdkU8lB62Wj
Pig5ucLeGuNgPyqxfqMmZhIcVGfqtrqTGJEXS0Q7vNrKY7Gy8ZeHjd+AMi9XNCUQ2m1LVdM+UJUg
cTP9IbACY2M7cfwj63PpUcEXhBxQ2VaKkWeFl7cROdigJ9APoDJwOuu40FqzjGr9wRZEFWEDeT+R
Vbjvc9/3lN6aDqhzaJssbH4qoRJdaa0INk6ZrAnqvzNzVp5Dj2AFhSZ9UU9LTZlywBPjwW/C8KjC
vNqJrhpvAV6pV23T9hcfBwBvvvH/3tpMfCax8kDN6qq8FqcTr0a77c3eEg9j5NZ/7SaxvrrkPdYV
dBpb9cI2ctxt08RTcsD+SyHFrZRq1+pdMW39HnzaHqyFv1LQWFRPaZbwo9CUhcdAvVYsiQUBFjwt
VDfxAAxIbnS0lnZOXraqN3VZ/yfN0SLYT5Xhq79WVmNe3uVq0MGEbsOreS5nWscj+DZuxgcpHf8n
GJMq3SKuWVyUsjHcnczlOG1jP5IPsZtXv+ieRjuIt6r2yddmXgCIf9zCAI0hcswvwz8VHeGGeWT2
g/nQ1p1zE1W6vfFdaTUEgaVN0OnkcXv4eO7vrDmOP1T+qejMlNrF5U83UlUmVGsfijB8jXqRX6ki
x30qhXa1pVzX/MSJSP8cbmj+0AiEwCgWKAnPIhqn8+w0ShJq2loP3dCrF0KV+HL00zTcUeAWnmPG
wRoZ553rDRGreVERewDWslhZlxg76YrMfMiqeqp22VhNV/i92JOHLLf/FXxWE2+MyOz6DXygfKNW
xrjSXl9GhPOkmSoFbBoDs7jr6aRbo2zUpGbSKmoAhwbwxyUxer4ZSLK2agz1MA2NbDsO5prj0Vnd
bh4a3CgILfCreB/N188/+6o1KLBhX+g8hIMf91+ijB1xJxNhggaJTb3doR8WV1+hehub0WodY9eR
wfebCJ3yrzmSd/KYRr1y0Vl+O71iPq+3oafSdQj3dW1rw/Mg+qaNcMqR2t0EvcLZFJC5rqEG1cWn
HwkqkLSq0NOnewRA/XQuZZUjUJUnLGPBEx6ZbRN5chAJaAk3jr9qIIpWwunzvcOIgNvoIzn0IJZC
+lYgfK2hRv3Q9ZCOJqE0vwelGfeNTNNLF/uqi9pQx0PB03ZIeEhXLoV5a55eTnw9LkabIG0+L4s3
CkfCRpAbWw9uJ9uD7uTNNpDugBrtMO0/vgzeeQ+5fDmSaNAClKThcbq4kmrq6A+F9WD1FYpuLfpN
x8bVWunlpSWabee0CVWsVvuCoXzmXjQct51OXwvYXVjkwacvJ34OzxQQdtWZu+mnPwdRJNElo2Y9
lKPe3UrLL3eyGJO9LQvNm2CWHuxEfFKulMuJQVlwaFhIvCM+dzro4CiwL4vGeiBEtA9WrvZPkW0D
Cqnh73yu8fp/x0LDgwI+wnnL5IkSsVFXUWw9aLke/exRU/QyVP+PdZ5nK9/2/PqZ54Wwxvzigx9f
3LmlCyxL4cs/JFaHvRUvsNcFerUZ4/wYmoGyCSaUHHUzCFf27/sDo8IFcB5e23KO0qAmJDrTelD6
2t0OYZdd4E2BC1TmIqbd5ruurx59U0tX7tulkgiLi6gOg5KAE1MieXr6Ic2uDU0hy+SPGFAq+QG+
2NU8wwk0Wr+tmni5SbdnP6ZGL/ZlKkp7y96KNcxxij69ElJr2PB9QRW57oxoZ+C4smaW+c6Bo6dI
hD9jaCE0Lzt/Yd7kcZ4Oxh9ZNH98P4n3ZhfJjZEk+jYOsCAEiyk2op4KrwyGZFMPgXuIKN1tPz75
55cMVlWgMDHqQPDAWgagTajWrZSd84BYlwR41A03ddkpj2NvKmvVp/OQAwQkahFk1oLu/hJSB8C8
SC0ysIeYDsSVrxnV0ZdmBOheVX5OWhOjr1mtner51J7eovSJwLtT+6E3TxBwuhmiKbCTyerCP5Vu
0LygCf/Q4lNRk1SJFv3Fdvj78Yq+NyD6c7NNwlx2Wvo7UZboZSDU6E9Xm+MvALz1zq109QChYfzd
NurTx8O9BcfLCRJfQE2Z3dxoWZ9OEO6tXbS2HfwpQ6ewvudprBcb6mm1epVINfSUgtIoAlt/60H6
V5WBtaI32o12KIh5d51VxyAp+7BN9maPE/3vAqrrypK88+ERMnO5x4lBIF8uIqDRHUYj9Gvnwa9E
sc1NAq9oaBKqYXH/LNLW8SoZ8cB8vDLvbG0EW+GXkVtA+VrSo5U6KSfstRkVjRfgSrF+PbmD+VtV
onpNrvT8rmNvvclKEm0SnMy/5Z9AS0nMKJHopv1R7TDalHXeHdKqTryM8P3Kkmp7N2ptsQliSCWf
nSWjQaQAeIab4hntoMCkoO5bmfxBUsw2PFBK2aavcQTx4lSsSe++s9kYDTQd0EwoyughL+aJ31Y7
9nX8B9tMVd9kTTngXCgQ4r1RIowdd6LJzXEbJKh97ZK4d+xHqNrDt4IerO+Zuq++qggh2ldj0ZXj
Dh1KJ/oRNzX79JPLQi4FttrGBIlC81n9LsQWE7eSRj6FI4/OJsdudEuUPPo7hKnX8BNnX3+OVJD1
JIUlgwXMcboqU5xW2Dy58inV/fi6s+Lk4KQpfXKWx+tyxbivrPDaqLtq5Yk9u2vmMhEFBOJT5Klg
ZJwOLLOBShmFvceI9+GREt101XXFcFsk5fAINWTN/uP98QBxEYdTnTorFmW2kYsh1h/9Os0u9AS7
rm7Ikl2GYF7pBagyr1Sn3huQDAbteJozPJWLCdp+0oehP4hHgBjO49QN1k2W0B1T8T3cGp1YtXI+
q4lyPWHbxBl+y9rs5afUVFm1pq48O2nVWtu8LxsyHl3SAvfdMLsyKpl0T4k22qZylBCe8zsQ0U3z
PTPGMtiHxtSV1UWqDWO98q2Jx/maJzf9zAGGK8EjamvncU2tBlHVoMb8DCpAIh6su7UkkgLLG9qb
fsgc0792qN0cAsVJpm+iohtEW7AmuVMiU7pfi0BPt4jQZPZ20My0/9oULdIwmS3U+qLK7D47DkqA
0FAC0RoBRkBR5sVUhyK8qLDu7Pa92qXK78ZvgT9SqDSSndM28tkgVpDY9DRE532nhdldnCADLzcw
QLMx2lmFUZWll9E5vqd/q4y/XdnYD4ZJYvxFE6F4IDaPkudJdEG7i9wskRsAC8mTbBo79IrMxnav
wDH04AYlKvt9N4zyptQrShVNYfC/bkyVZAT1Pbqg/TEPLDO8s6OovUOr0h8ulMxPvwvwTKOnzDim
7RjZtAGVeCiuRr3Rf0xu3Wh/xnTCciuP4zT61tECuLLQhAy9iY5iMluCWOl9LQZVPTpDDdbNm2pw
09vaMqJrF8qrcykCx2g9O1AqjFOSKsZBOSzc5kinRJYvdUrlaFOXWkVHZtLzuwg+sqBJH8bJNX5C
hsrnc/17027xd6m1fLQ804oF8kG9VLZhDjXggFSzcu2n6eBuwt7Oqx9WOUq137WiLOJsZ/lo8kq8
gALp7Acg7b8nJVLFcyy7qN+HKVXevVsqxqsI/SlPITI5LgVzqwcS1a88wGfX4lzOmgHfxLfwVpdl
Pc0N1DAt1PGZK6I5yKRv96Fogv2cVXsV+DvEd7HcVsM+XkkBzka2IYkBoqWPSsmFZ+D0XswtpAHS
sRN/rV5NKwQm4BVtQdBpt/SX8vsKdA72E1Q/c/fQYBtP4+Dj5+esdEDggSgLSlPgBmei3OkPGNMh
NNM0C14bNPqCW8NpnN9Kr00EYmn1Dc55FF1NpV/tItmm97xO40pcfxZygbOldkArksyLbvMiIKHd
pmUkLvET4b12CPG0CbZFNmaGh37JVwVDOYdmulusgSaXFzbVRCqZBNyE3HPQvci9EqdshqJSracR
Cfd9OY3lsdCd4pCgPopCYokDxscrLRaXIm1sVCeQaaD7Cf526eXYJgF6w/bgPqHYZk9giLrEU+Y3
egUEt4wmZ9Q7SFteIfQ8LEqKp19UVZRi4pV1n6gUhZ4Y6u6HmQfpC6Ab85PCaMg/IVAwx5NEL/rs
BXU6lj4Kfwz13n9ScYW6iOqpuazDUkUXF3mWsluVUn4LwP99Wd4GBJYE+Y/DQhhzOiCS2EkSurlL
09qUt3bndt98BxJyp/bNccT4LfD8gppBWhXiaJTFo94UysXHH/IsJX77EXC6iKPYuWADTn9E1WkF
je3EfUrLVq+2vjU5XkiEdy+bbrzsR0fspBXFz/0Q+C+6nPpviZmpqWemqrP/+Lcs74//fgqlavpD
1IyXJOkka9Vhajr3qXCd1jq6XZdVXtdiSuq5PSo2W0MrJ9qPeXSrtWNw+/Ho51uaz4+Oyv8bfbEQ
CHEJs0Xu86nss3Br1c4YbAy57tZ7flYZxyGsgoJODWJJthoNfejdpmbBEz3+Llw4OdbUmAeexv7K
Ct1ppc3z3nhgV+A/YwkEJHdxJ+WdY42uOzpPQ28aqLkO2J2PY7/BIUf8acoqXHl/3juykDeIjDm0
wOPndf4nKetmJO+QBu5TElTmjT5UwUMmneE4iShZI5O9Nzc66ZQaZrIR0ePpWHFFRFjhfPyEUb09
HPLWSq5yI3QmT0kUF9vexDTuP71NwApoZDeUbRAzWiyn0LLeUaLcf1J8rQ02Nd2rYK/GPOUrV+w7
p2G2LeCj0amkUbtI+gq8P0YcCvynWi3yTZ75LqiIQtlZGPZe6NWYbMrcr35EUVUfPp7iO19wzjKg
70M1oC69+IJ6gwCnKCv3ScPG3T1M6hThWiXEtFMH4HcrUcPyzeTUI0dJAo+IIopfS1a7FeqNkmiB
8pQIRdRzQXZMvFq35LNfKAlRRJN6geH6vz+e5Dtbh0seAQgqY+zSs7ozbipUmE2W168ChCby7oJU
cTgqGBnszLhds3d5bzy4KhBjSOEYc45d/jkWNAOrRFNH5WnGR1wqsHK2XQ6Laqc4YXQtWIW1dvt7
n3HWwSIOmiky+uIz0naKXB8Jk6cAzc1gC6vW3yi6FWWbTEb+ym595/ZkLDIljv5b/+t0eonZy7qQ
nf+UiaLVaSQL4GXaMKkrt8t7u4W4g3yf7j3bZXHi3a4qjXiy/Sc7DdrjpPfjLk7i8JK+tX9tl1Ny
rMbJX3kk3xt0NiCnqA0PD8zG6eSG3M/duG6DZ4VMYSOSqt/hI42hh9TKi7ZoxZdCD6OVU3g+KHpp
FDN1GqioaSz5Br3fqaGvWsFzG0rosalZdnSIIKXtnSEorzO9cgsPFrjYfnwwzr8k484REHUtaEBL
Yx4q1tUQSJszETdG5ZV8CEISSkavH49zvj25QNFoYjnB29CnPV1UXNGstM5b+Tz0tnttjOnoRb1t
3QldcXefH2pmUYD3IDfgB58OlQZhHGE8GDJUn16Pih79wFsSbDNSFp++Vt4MGGG/8ObOsJrToYKy
ljW0DmblGtmXVKmV4zBqHIVOXjuyzvcfz+ydTYI2B48Dd+gsZrO4VYRf2Gkbwt+p1drchvbQ/HYV
IzmmbhSCmTN0FGjzNWH2ZZrFItJBQSec1gVlvuUcwbdUmcjy8FlV+/5g6JG/NXBJ9cIxNr5SYW7g
GQ76T0Aew86NVWvlqnlv4xBazKWwmb211OL3w3K0S0MJn6nOdUeeyWgj7Cy5s6cuPH68vOeXNlkB
lWyk0TkL7NbTr2nmTmdOVpk+10NilDs1DfP4xkEyX7+nQtXcBgWk6zXhqfcGpRbGQSOZJLRZfNO0
iGMg7Hn+rPWQfFV8jG+pCxnX45DJC0Q2hpXb7Z3xqBOQOGPgSSq3DDQy15oq4E/5s1HZpgeUOURb
tK+bbT/24jWiTLzy4p9/wPkVpCGFxh5FzWU9E2BQlAXtkDyroz7tnTyw77vQwBhI66ZPesfw+SDZ
IVlMNwKULtXi0y9IGJHLvi/iZ8WnU/BjjCvSf9/1U+WYQxf48fF+OZvZnMfBfp+FrWj/LpcSlcmg
6I2weZ5lnv40aB95GgEqj69idP8fY5GZgZCYSx0Uw05nBnqssNQpbJ8NNTdBCSBrteNNhOBRK+Fa
C+LsniEJpzY750bMjDzxdLBOwFkufX14doe6vjb80NqURW9+G7ro2LnRLtSzeOXsnb1DoOUAA4NP
0zkG7hKRmReOnyVBpD+rsUr4gideqe50aoUred/5N5tJfZiN06mnSmfMx+OfwMyNu7ojT9OfG3oU
sGvxGLmUg981m0R116LAeZ1OUn6+14y1g3+K/jI94NPBtNqE89K6yd/EbA3Aj5l5Dy802kxDYgMA
DbMNRDZ3F8R69vfjrXlWbUAmFImFWeUa/VkVhNLp0MZgGWlbddUrJVPrMUTo7IrMarwrI9hGSRX0
fwvEA39EQhsucZt0furp2K+s9dIqbMY72wZapRTSiWv4+/RHhJky+PlkNi+GAbZ7N1mRX3lm2AYl
dbGxRd4kVNE+Quxf3CsilYDiRkO7SHuziqkZp/pjE4N+Pyaqlqv7lRVa7riZosFzhlAtWTICFosf
Z4QIiDSJqb8gVmTcdcI3HhWQVr+peFc4mGnQ2QaqR7uSTPSqjLLO3rimos2cxnwOJkT3s5ri4Rcs
jHZNkeEMQjr/OACks8MaOxX48OnKaZWTNJ026S9q1bhfQjpPvzV8IEtPrx3jWw9HsPfcBlklr6dc
n3p0J6TcdlXRXzRCQqGVopTmyvdcPh3zjyIRJhIgq5nZ2qc/yu6IE7vY0l6mMRlezFLLX82Eqqrg
q90hVrbmefbO/uGAUqOerTDJvsUyEodYlEptsF+ivFJxo+izBlVEO228UtbBt7wuMvXalqPqiSRq
nW3OU33nZ6Lz4Aemf7OReGYv9SaNth9vnvOVoPQ7J+skQGC6l3mJk+ToSrSa/zduzUcltnza/VnX
X/s22o1pVL18PNzyPqbSS28dbj5bjYRkWav03baGCqEHLwGPgDepeMTUSqlcVUXdHHsj6y5F78jd
x4MuL6+3QfHuosIPbpfK7+nXhi4n4ZgxaD4BWW0MKQ60vFwIgbl206J7ehjQmDnWAYzej0d+Z3W5
o6lrU+iewcqLz95PsjTNVgle0CnqH4rGybcyCo0r0Q7xdnDkxcfDna0uDCI0R7mlee3QIFlMlEhJ
DcMoil44OHXqGQhrPQ9GO9ZIdKS9R10LhV5TdGt55vIpQgqEVZ0LIoAKzgvCGq41La4R8UuVcHSg
3OTbwK18E69f3r3P7lgGo7UJs5xQbNauPv2aRWXrnZO18QvQinD0Sjityi4xqH6Av1d2CHdUxScj
d+ZHHR/qmQEuiFhicYdBkoxolHfpixkE2UXlO84VbGD/OIVAWD/+hO8sJUMBwOWhQcRmybmbIHUX
sVqkLzLRw13qasp+kLqeQUukQLAyr7PtOc8Lx5E5w8QcY6lDQhUy0hRsx15AL8pNGA/GRUsz6jCO
nXKT4jn3/zMeQjUOQSbA3KVjjtqAaoq0MH8JIzNAEaLIy+ao6oN5FVRZrnhFIYwV6OTZ2Z+nyGmY
rxvwoctPF0t68kpspy9WFA23flQWuyqPLK9qYwA3aq0316UwZ5vkol8Lmt75ljwv6CCxd+bEb/73
/0Roo0nCEED1fJHtkENn6sr8oi77KKTTnVo3H2+cd74lg5GWcI8Tyy+pGllmhGli1PnLlMXGLse9
fgekcDh0qDJueqh3K3fNu+PxctI6nbFky4VNdb2VRTrkL20VWRcUJGLcAqv0hocru6h55lfaAeeL
ibqSRl0XfPRsPrRYzHJI7aBPtfhlsnv1rgzackuBebyhkL+GHT8POQmi4DaROL/pnqmLe1QrwHcS
LCUvgVMWmPBMeoLmgmP9cms9usUxHs5YpJYgpzrjmwXncF93U7nSQjxfYH4EDQJeD3RIqGyd7h6q
kqMajTmH056igxnnEXITmfHXHor4onbzz6J1GAmPLuCwFA0oNS3r2egad0WjTNlLPYrHui2bi8Dg
4SomexuSKu0/3q7nnxNoGJ1YypKzdflStgqKUBsbvtK+GLHwv4bqhHBN5IZHYXQvnx8JJCFhB819
2tuLWC90sclslKp78Xu9uJ50V+76Lgj3mM1Xh4+HWry/wLqQtAQdC4RBQwZsacczTjVSHUqqvwZZ
LuAL1/qOqlrwswhq65g6ZrD1pVqvkVbeHXWGlHHPGQTY80b655rpAWr2jWy0VwgPQuwap9R/NqJp
DyB0jGej0JNfLSIr2ucu83myFENo8ZDM8/wv8086syCitUZ/HfVRw4Ur8427AE3uW5nWvuZFcdWt
vPzzM/tPEvrfiIj00Xqe74BlOdQa8I/Rg8x4lQNdpKDNp596ZCsrVZ7FuftvlHlWxBhQepfwvLSh
MJllmvHagOM5IrgCTLJXoH7mcYbL5KjjG/o53BpDvlXneaJIMYm3F3ebM7SDq6TCeC1zXLZ38z/T
QzmGUDjCFpDURMDx8U5dHL//RuT2hrtAlZDc9nTPFGWGSqCeiFcgiOGudiPrGErUSpVOKLuPhzpf
T5It+gC0yfiLttzpUG3vhrMzlww8NRirEYTYFG7NOvcREVdTqBNG+/TpEVFWIyE2BNAN/j4dUQuc
vDdBzgSeiGr3snXc24is191GlYDoW2PgtrIzz48gkmOsI888Dz4chtMRRx8D0lgg3eG1GrpqX1qI
KAiBKONrnQzODr+z4NEADZc9fjzT+SE6PRGMN6sOksNCzV4Cid3YlJabVAirgvpUvwRDK4+ohDme
URbBryCNtRu0bnA8sWtxZY2qveY6fb6P0K2E68RLidAES3A68UZ3O6tR8yjwYlMAPsHS8RurDIVb
5GsMkbPjP+ugAnOZx6LstTT7LLK8V5Ta7gL6LeingNhGxacr0qD47NdkIEg27B9oVJzH+Wv/c6Ha
fTmMVacO7Fg/neKdi+6+vk0aRLxuM65EywNR1wSXrY4Cx8rt8wbCPfmkDE4cN1cO6VNwz50O7peW
7IvJYCv50JfG/UQVUb+SSRHchKmBEFni2I0KNhyw4XZUStW91HykyWAhTfmmjAIr88osHxtPj/uU
LHDQiFUiD2GEUNzkKbpqG6QWGuGBlLUwx0XlI3w0ozZXbq2qkNmlGSmdCtEeszzPsNSRuFgbEEsq
PB9uaDhshBE4TygVZb9lKlFjtCa7MtqdP1WOkW8pAk3whSrUOn5/vNvPThmPzeyNRDRN2RiZ5dOl
oaJcGslgaIFnuWl9zGo//WKIMt1IWWR/SASH37XjVGvMgEUKQdcIlQzuME446TVpxOmwnYnQjKhT
PfAkFKL62Jf5WG36DiW+q6To7OQSrlR/haJbke5KmiBrecTZDQoFZlYcnjtzcFOXyBsLmhf0nt6Q
KFHp7ugBfG2oY4PlVze5m7VPlgjMlVv7bNKMibQlmh1ETnPZ93TSIMUR0unQU/KEmf/NsXL7lqFP
TuO2dy/1YRAHE3T/3homa+UEvDNbom7Mqnl6ZzrG4i4lPYpNN0ZL0Rur8MJugjK+CHR9Cu6a0KjF
dU4UnK7E2mc7ix45xahZABSiFaST09lqgWijlkJhBAJXCK9BibDZaJWppV7aB8VGKRT3SwWAxV+5
at7qayfHnYwGDOTM7ANJAuX3dGTEknI3NQwoJo3aNdnlQDpZV5uiNbTkVwPXH4SxaLXmwsERMGw2
tgN853qwwqz9Ymc9T/iejBqNiwrdx29tOynS0yodGHqqpG2xddxGHCTBKjy+okY/miAbwTcPKm9g
/5VxYrVbQXisHm2DZBWxJXp2/pXbcJp1T8lsLcQvS6mnnUhTNfxqxRRZtuhTV8U2AeT4SUlvojvu
PFzgyXrQuaSQf7oeMfGzSt6j/+rddmvq924ivXT8/rmLZDnIYtHjtm+MSZP6L+M7chmKN4xe+M1d
2VPLfbwcZJFENhL3b1MJ9F+kbp6hbQLlsgqPzpr+73LrLoYxFreTZUPJLpS3uQQX9p36fTyuzWQZ
ZSyHWGRQeWCaJBF8E4QG5LXWeMq4tZ6DH829fvfxh1neOsuRFrdOCYXcVitG0r7Fl6hwmTvzi7zE
juXjYdbWbPGQ6GD9c3h3+i//S7aNtup3nOpv/rchFrdY2IvGV/xQ/8VFvRFb35M7Zf/xEG8uJv/e
HcvVWgRfIRZERlEyjfKx/Foe9iGsA6+978Dp/w0VL/ztHoOtckQqzlyriC61ApbndJn9paFSxk3P
/KLgUImL2t+M6Y1aN16lmJea7qEH89V0doFx1AzFU8wSQM5RUa+mes9v3vZodlg/EGerIRh/vCzL
kHS5KosbRAW8HyUDe0jaT2l/W2cPbbVyf7x7IHgu5vozvZMlaVOXRH5ocLB/Yu9Heqn9cf8E22Cf
X3w8k3e36T/DLE5DPkahK2OGyV/ji/x5/K0cx8P/NsTiJChW0Rgp7cpf7S7Yzdt09D4bTb99j39m
sTgJjQGdfErmIS6L6+BSP5bHeO0kzDfQ2Un4Z4zFSaikKOxKMIb2LXO97hpMFq5r1VNRea2xif+q
T//bsi3ihTpwVaVJ2f3563Sl/DQus8Pax1/y0v87Yf/MabGP7ViThYKo9C//T3GtH/I/1k3Pu33Z
Vfvmp7wXk9f8livmLGs7bvEwNnE+VDJkzHHcKL+scqsUG/eHdf+/rd7iZcyKIEHhkdXrd8PFf5vO
OH48xLuPL0VT4mXEuzimp2EEDjsTIL1Y/2VXl7ny3RHfzX7yjP7hfxtmsbfVPPCTaGKYQu5c8xDF
l0WxCcXKIX1rR/+7vUnxoRuR+lh4C4AFWjzAjQ3vvErU6cGtHZl5Wji0tz7wxg6aOMT0fZ7lKBOi
hBVeKJh1ZNsYrcbXMK4EYQdWCCtVh+XiAsgAdzWDWIG60Dpe3EtjP1RG1PjagxMn2L+pQ/atIkIm
XCsNjzR0WImk5lU8nf4shkOHGzEgiqpLdhJKa/yc2JV/AjN1hedHYYKrs2+vhYXLl4Pon6SHPADc
KsCZpVx9O/jIcgvdf+hq3SnlBqxbq16SGE+OtqFZVX/SsQtADTA5YlyQ8jPX/e2R/afQkABXDYMq
Kf4YZWpuOHeZunEU3Kxsc8ICOGqKNdHA5QEnb+bJmuvEiF4YuMucnouGOhXYKyN8rHUlvJpkHH6z
8DT8gqCx823Kp/w6AbC/Umw8+36zP5jmsKgI09BaWRzG1EjUQUF4GQVPHRQKVYcDxgD65uOzePb1
UMWfO+0AuanBgfY6nZpSOAiup1r2WCmlW2yQ4M6/u7Ol8gGISbry4pxPCSbM7LEJ/pA0dSlK6hTU
AzG+SR8LK2uvK2wbb7PSXFu4+WucbHwA8DOMTENQCErDEmqs+EgVidiy7kOZd/tCscwvnR1qF1GQ
/uydzrpQsK0oPEXRus3Udv1KJr7sgwEMoZHokJfCweHwLR2wTTWJS0UGzn0peRagug5O9WgPKsDx
LJctyrZOFYZgrSdYvD9QpMx017OCIFZe4oT/bGXR3wCWi/Wg7o8GHxBT/rCEePMc+gizi+Bno6B9
jBRIXNvZwWybLrhNke6wr6omE9qWDnRVbwKEkF1PFey+7xVqC8ULHr7t6G9q1PPixrMgZFul5ya1
VV+mem0WW9Ldpks3Y0Bx62IUdSQ+aW3EktIXgesIIor9w5qe7tIycbE16GNxP3aW8hWUMKLCHd3Z
X5WTat0eEZwcENTHJ+Ps0Ds09ShNcQRpEgF8Oh2zYgNLx0qd+0Jj0Sh6+h5SGPYlGvPG0Qcn/EXk
drnyAp/vXc48sCJmSyYPHv90UF/vu2Qqav9e1pLGVxWJOsFJszbgiLeNYx+S3tDGY5h2agYzQM/8
rd7DYV65FZYZ5ZvjMNxewCCcSHCSpz+jm9MwAcX63pqCevqKokpQbXEgt4yjBHVWbqeKet6OCk1B
IhilvrkS7JxdS7OqyNxhoZoGCWNZWlKjQpihquc/p3gMe5oC0TDszdIfpZe1VrB2MZ0Nx1qDt2Nz
gQAC8Lq44J2gsnHbsOOfyZQk1HzqDAa8EkEr92LW/cfHO+tsdWdCCy8mYGXeZuChp6vbx5DITNkq
99hNjbdJa7SbIjGyQxEHvedM1JbGJBq2FOyclT19fje9FQjxzpn/Asq32NRUqUz0YZLqpyEr5WuV
uu616CL3az625oZJiysjTvVbzRfyq9Dkq6416UpcdnaueNFmvuBMGOQPS8aga6axUIKSaJzHJpp1
+eJdoffx3743s0tRBg8humW7zy052t606cFAEQdh3r3E7JiinyOK1vxZFXl2U9MFve3TXnS3SIdP
r71uN9Y2/T/cnclyI8eWpl+FdjdVZdbgBQJjtFXJLDFwTDIpkslMaQMLgqGYB8QEBMrarDf1ELXu
1V30rpe905v0k/TnACMFD0BEkhEmsYR7TSaQlLuHx3H34+f85/+7q7l9PTVX00P5nvILJ/xMfhvD
or6G47asxAkz+tzJBovlQy/oDz5OXcKQj3GoqO7IatsRWQPQPN5p3kkWp0EOKe5r3/o6/M1xSBKA
f+6gXKaZQeizZ+UPCy5HrZFpK4ML3xmkzkU7Q4RmGIBdv/ZjJbyz53Hvws9y67EdTJfdA7tb2QUW
4wCaT3GFQDISqpYNv9FtLdQ8nTcf5nEyzYc4CWF0ulASN4IIzzBAFqVeeAABs9snwGNoAuh2k3CT
+0yXHioPUPU/qEijjJNOpn5azVWoR5zGGJTPIcLnsnWDC0PpB14TLh1NSOdKO4nTTVZKHIfRg72C
MMTMksUV5B6rk4aqGspwjqHD8evFTy+bd9mxalOFwAkFvSrWxVlfWtaG022HIOa7D+0UWWlBc2l/
6Xby9qEzcV8/LB5YA+mMfFLpXPDSxcCK4P1hn8wa1sVq2nD7I0+Jos4Bky1vyDwQiEz2YpAhoixG
/H7Lx4+TXIWmLW09GM4yHjqtaTBZQNw9NJvTQxKGu4uTrvDqKQgA6grcVO5KTSmdRGSp9QDBefCx
vYr6l+miMyU1i4lSjWCPEzNYPboZFEcvv7Vd06TiTujQAYDhnZVRxK1Y7cNZqjQfEE/rn/hu1G9e
zPE4BsM57ut9O0VG6dU9UvpPKhgTxSEsQyYWjt904qxpPPRNJz6Z9vrJidry1ckAepNhn4LKAxCN
ndUA4JTKLTgYQb0g81WaW8Mne5/76erBDhT3NMoJK/nAe0dN1si54TV7kzBIv778jDs2CmZY4Bc6
4jgXXJvy+2xlDgXokb96cAK18clx252TdpwHBw6Uvb0MQGNRiE6BXLmgeGqgapAiGfigtpbJOJ+7
HSSHzOWBDZOhM9pt5x3CKYGpQ40XjUSqVkq3wG7mr1KoMqzP00bUgNAvyhEs7bWDufO47M2tuDk0
HaojukOAaHPVHrZty/S/rqKs6wlGeBDUT+As4vyst3AHyKwkronKre2jNjNyAV2pj6RC+rkzVCFj
mH5tq/Y0m48aZm8RqUMA12mDI3rZ661G7dVi6n2K20FKObG/jJPeKYnvlECXTQVKa7TII7PrjKcI
u+ZLiHf7oXdphFN0A4Zk5on8nsYxRmKO7GTV7hFtHyAZdI6yC1j+IbXZ7gDwR+Rl5OPbbifMumcp
IsCIdOSBMm/1hiYIaadPZBLmyWG2oEjjo2qjUHNNDUc7WowhFFrOnUl3Hg+cS3jJzOCrZStBcAc/
nGnZ5wi8daiGXvSaU1SVcn+ZG+YwbCnI+AxNqGzmjaGihC7iNK12kHHPaSQ98oGL7nx+TmSjZX9Z
2Qqa9kNzCmOFMlwtQrOXclMiXnHmNbv56lMSQ4V0yq1u4PwCzktFfKJjwPT4adrNU8KeSBbaJxHC
WNaMmirfn1ioxXAxRb8QjEkT0Hl2seAEmZ5w+e7ZvwTLxGmezGH1WYy681XWe2hDnjQftruO4p0s
rWDVvBkYHTP5qBhu10LFph2mjjF026agibMT5ESH/Y6TutdJa+oCeFmmaDufUULdb5wZRjvJbjvg
YDy4i9nvJ+pSdbs3ToRGy0/NJoGW5ahle9BwjKha6rQjjMQPjPOW0gh0WLNDwVyrLK3J1G0vuidd
A4WXU1X1G81xrsTL+A5dwdg/zXF1zdOQuHx+bvZCNxuHy/bUHme+acTj/qBhdEaL6cJdXKZGO+qc
ItOiLkbRvI3sUmeahdEFUpO9wZ0zaKSDr/k0V6PVyM6Au0yWDTcwRlaUmt1TyFs8k+qE3iA7wR+j
ZqE7iBHZdVeDKBvmtG2Nsxb4FGekWiiWQDADzLmfD5XeYuBEGDsSWhMILeaI86F0mOQ3DbPRWF2Q
kTKST4ssVayfMiXudE8XU9Akn1eZ20Yt3nCXi6EHD99KM2w09iZooaSej1MXCwE3gm9x855yHODT
/V7b7A0mnX4IDyfspJ32Sa+H5PwVQMuOKGztZRC3DI24Gzd9alpyysWHgxQaqWHbncbRPUMYLM6X
3FrdM3ueqc1J2mkvvdsACGqoz7nmOwjsQG1ykw9a825zZMGKBRROWUDxpWB+iO7MV508GIVOv5v7
o6bbimJ46vGKvTGvrm2hBLdCPOU67Jh9NJRda5pNf54zJIR5GkirTbtjN+5AwrGY+9Ol1smWyyml
OW0D0mbPZyO4sp2pZ5xT3mkNeqMgTOxEqEg1/db9wDPhyeyAGMANsnzDXnWHVKGmnKwt32i0zrIM
SPuTD3jCSs4cxWY+xsqcG9ETtRIDa+JTgaQ+vnxe7JzCUG5sBD65jREtLfk0PIyNxJvbuG+5sQ8G
rAmkcORG0fKq51psOE0/tA4ci2XvhlJlYLVs29wBKR8thzNA+QAPihreT7bZnyfjqaGo0UnasNrL
GXQq3f4vLz9h2cPpCL8QSBZONzgNwITyiejbCCOokRPR3UJVR+k0jEydsgV/cOlEGXuO4tj9zOfF
r5L41FS6y9ZPL49g54FBPAnxcxWgLZXrZXQKkP4wZONxv4TItn1Rzbb5tGwO4h+Vzhw5v1f3tWb2
EXyNwHvLJ3M7RsgwT/r2lxTW1rMg7C6VMXHpJBua3nwwP+DD7cwtqh7cpQl7d+DGgrZKnlulkzdQ
bkudL61FgFoaoDf1Fn3a5GZhed4pgoTKT7i5jjIO+27w5eUn3clwgAQnkAB3A9B+GAHK9ymr020g
nuwlX+CTn96HPZvwxUlsLMMQ/eSG30knroG0/QgNTWUWRLmxpLyJ+oO0P1JWnWXrx6w/bSwPxK3X
iYVtlwXmRK4GTAcFMphbeUpiz6JC0oiaD3DOZW3r1IRBCt54f4BncsOetVy6Jwng5w4BHXvVJ5Zo
m9Hgq+H3PaB4cebGAXTgTZRvRurcHxhnBAT9njFGgo09ph0uDjJg7pgnd2Ki+lBzCXZXwGryS1Qb
QW60p77ydQkhYO/U688d5WwRqnhCeEjmoRvHThRGMM3jOeIVA+UXNS5yf9YcS7TybvOrZ6867WvC
78pyPB204/DEWs498FMLg+3hVFEaid0a9tmCjBsj7C7aJ1G3j/rky3a0Y8NAfnGWAU9CHC2GJA9n
OW8qRtLpW1/jeNqftFxnCWQOdt2u3YrHysrMTqar7ny0bDj+gRzV7sQLLhD+Dx0QwNFuybvl5Tes
kFPhK9cy/M32yoQ+OZyqHShdqd/2XhkLgL8ZN1rUT/REfVH5cu4li3jl4fp+7a/6zjn1ZNZ5L1Yb
t5aZ2Oe9VHFfCWehP4i/Wmz3a+WRstiU32hFydRdxl9bSTBF6qiXeQ+J5U2jcTIPlGgYr7pU3bW9
aedADmJ3XrkCCa59sf4Ax5eiEAvSuGKrX37tWgjPXMxtteFfmZa/ssd9H7ruA/O6x6DFkQYBPlXu
sI6XSSx8EmTeIltEXxsUPjXvLTvGb4/nAx/Fk9zo2BdECKDVC5Df8MaggJPl2IQl0hoNAss5FKQo
H+hc/QRZM0OBPBnks5icrdiB53gD08kW5lcBTx3n3d70PG5fR/32yCCmdfby2tmdaW4XlAESOcZv
oUe5s+VUgeE7ztWvAygTPlOC0Lqxwx48203YL29f7mudOZJ2VkGwju9K9QEMiOB65c6mPT9Re2nU
+OolvsG9Cn7cfmyNoJ9VyYQGoevlPwb49t5HKK2aDdRfIR94COek8z6G7YZhJCR/hMgFMjDRYvq5
ac+XQnYawdjBWZRkcevKyUPTvfCArkGkjkhY97O5HCzuXn6QnUkD8o9DQDQUahCy1OINbr2hxEBR
tu83W19I5PTNC2xj/tOAS6EJR4HTa4xf2xtUFvCOQlW9zmWUZq3tRU14cr3el07D6X5B0BZYWa/R
nczDcHBgIYh1Jb0gwZoBrxlVNoIxs5wLz+FwQ5K21xUY1Ja4jRlja76Kzzxo0sekUjpDm9d6zrFr
T4xVJ3itXykIlQURO1oQ4IDLmc+0C2rIseaDL1PuIxYZI9V3TlwDLZVLw2iqjQO+z85Co7xO0CRT
xST6LZcWpHCfEvJpwuPcTZNRJ1u1R3ZqGBdMQQyk27cP4GzK/WE1AJzJVZOEJ5hbBpA5FpLW6qKp
PGZK72YwyIyLyOml94vA+8KN6JAi905vpCZExJ5aaahywBrLRhrGi8Qhp7CcUThA7n0VNdHB7Qeq
dar0Qyuc5LATH4oIlqM9wFV6wksXBTHsqOX6PjdLokXqrJozVZ36N5RZ+Jep3Z8fWBB7nozotKA/
ESc+Vx75yZBbtfzOIGjOGuk0e+hm3eUEKQN3HOSQNg6Vxlx/3QJEl6kJUJsAPDF/4Bul/lL0wnFJ
p84MKfPmcK6a7iTLcm+Y2fPVAYdi99HIsvDSWO6Ej3Hn5EcjEMXcRm4y85e96LQZrhanXEquQhzI
KxiVslfeNdbod/A8os5BVL2VusOJted5b5XDtrkQyhqD5MToGO6oF/QO6UyJpra3li5OPvFpsQbY
OqETlZ9saQtMQx9OnrifBui0e6tzC3aGjyYyyQ8vv6+dSeRFIT8AtRmHKDfGknsKC20vb6+66SxP
VPfrAJ6WgdG3QnQfE/MsMnoHjjXhXspPJpYX0U3i0RykZaPvNlfgE6iQmRn9sP+1aze7xNCWzQXC
1ml/6U/g2QDyKqBHxiv3S5KQ0BKQFmPJcRyVs6GdRdjMVwPfm6kBp9wQL246XHELHi0zVKEP2Mru
rLKfkMsm08zuhXHKLzDqzTOEY7s5+0lPPTMCJ/ulT+XBl4FL9jw1gkP71w7YmPIX8qyCXQJECtil
0q2GEJfpUuTUeITgZrB87AFxW503+rY1bY0GbjT141F/lTuhMlkho7E4D5cWQhP+3ArM83zahZFw
mFkY4zBMB4k3TjLL9hNEwRa+nVzanAvKsNW0mo0UtaH21GsNU4iE+iPXhua4gfJolJJAgYYmPMSF
VZ5JgQWB24gTgBQ2lXSlW0Mzbnle3oP4O5+28tuACOaZq+bzCWROzk/dVr448ObKS48KIkIWa+Ue
9jHubfKba6ZhY6rMo/bPkBnZI3AhyyE6986pQ/br0OW5fAIIwiaOboEzY0ehmE3uK7BYAx2uwo9Q
PWY9PWyqNrRiRm6kDXecorMTnBirOWFkxe5yGo4yCxDkcmjNRbHoSE2EVMSIcjW7bY9jMF0d9Fg6
UTpk+0Wv4MDE7AQgetCWAI3hoi+KcYFbyaPl5DQzdxq6s7SjJgtdmSM0S4Fq5izQ6SaW25i0zbjp
6JnRQHN+mcBM/6OBQrE/Mga+RYmSTQZsHhzwS0obCsEYwc5DTRKLG4mgsp+QcjNaNRrN5LYf4Igo
7Uw9odyDOFtzYEwcqJJO4zDwJi9vmuU70LpXiljVPtXBSJyVgwieEdnTnttNbiEFA5tjL8wz11fn
F4FC8CPqLrJLHIjspMOuPepRpvcJGdRDwPTSyhBjAKyE4wl0kBVSZqRLB6somHbU+W24cEJ7BMdZ
azDy0nxw2o/iwXViWOahOr89k01UT7AgAMvi1lUyWHC8i3AZtOa3Tpq3b/zFMjxtoEbz1TTUZDwY
sOWsph3l9OXJ3tspqEgybwAadthEGxYAocRbRLceUjznJrmK02Zrbl1BqTYdUcyYDRuBvTjwhkvb
wHpyoQzrYlREuIBGycY+7w5Coi9JfEtJO7VmdsQm1wbCTC3la3naN331CCeSPUIxuOzHuHYjIsuh
RLdm0Oj55ykBhCbaHkFnerlaxbFx4lNYRm5HGdit26hld/KxOVUie9gZNJSEWraWMX/dYQmvB5sf
3oDAEoKQKsMaVxS6LcmKBLeL1G5T9zZwzxK1STJlunQOLODSJrjpSjgD9Eh8rEziAa1OoiyaPrIv
rmVcNdRWNkkD85CzXbqsrXuh/JvNlvMfB6B0jCQti7vGPPRvl0FuXqVBPFt5jeUdWDcTIqZuNGlD
54GClz0/A0L588sWXDYmMZvEjTuCBoIC1TIU1m4YfTszOtZtY6XaP3JKN0ZqsMouYMcLDiyWPbMp
0ITCEeDmBApItlsSUEu30fWC20YGC6ERL5NPKAA42ssPtGc2BSqE2ASIV5TSSk6j6zlTBIMa4a3T
oloPVbRoZE+nvXFbNfuTLO3Mz7K8Q5p6LnTNEWA/RBZX3voEGwrV5xxIIH/FtUZ+SnfuLNr9dMGm
34zMT81pSJa62baa7hgO/vBnv2tMD53VYsFvOa4YkICHcueGBk4wa4ldaiuMAaojdMy5kt6iXQoZ
W9xqKmPFXyHTA+7HN8YuudNrf5qkM3WeeBegWJJZqprerAWh36PLczwrcv19tvzv8KzdbDqPf/hX
vs+CkEpew0xKX3/4FOr+XRLpenKlhf8q/tNvfyr/hz9cWbMoiINfkvJfSf8R7T/3P9YSTfoy8aG9
zX9M9Si/1ePUTV7+7WakPIho6Caw/OQ+2Gniu/5o/SC/29CRvh7XfR7q//a3GYr0iRifYQX+355/
df70b39jY92y8G9DWj/NSy24Gg+dPtF0t32srsFs6CysP9i8G/jG868byjH0EWhbQEew+Ww63JrN
35uEl5+vmOuNVXwbuTSZLz3BZno2c8Bm8fed3l4xB231GM55uLOEPJv4sO6250BVj9noiKIQull/
Nh2+ozkQ8NtKU9BQuscctCLYTBpp/ZHmAP67YyGtAJi5s54iLmJ0+J6mQNQMVJqDTvsYnhrMnXtS
8YxbZtBSjmEN5SMIp8XnHU4BhltpChTlWLD14CMhiLtrBX31mFVAzJ5Y6fqDR/DOrEAcYJWmoKse
o0YmMPvP75nXvG0FzWPcQihTN9b2jhaAiJ1Ue/LmMfs85DN4xusPU7n15J1j7pyilKKw/42xvacZ
qD4F6jHhAG7eYFvWH/k0bHXYIUiOcIHY/BoH8p3Zv7hnVLICDkNuE+h4dOXX3+gfqyKmw03m+dk3
K+0dvX8Byan07J3eMQxegKgFKHzL9JVjGKwJkBcLQ+SG39l773OXqPTsXeUYvAuhJgRU95h+l5mh
UpWL7GbnFz7S+5qCzuYwKjmUr3EDe/i6xAGpLfm2ureMgCvSMZy57bWk3/t6dBEdrPbyu8dUVorC
IoKg4oM/ufXog2P4HsFuP28u72jJi7xftSdvHQtNNICMID7ER175reYxIViu5MWp9w6dPqKVlaag
1zkmokIMsrTrNVqDY4gFhdf/253gfRk+4iUVH54jnVogcBWSwePeHhMH5rYjkIHv65kre7i9Njs9
6tCUGO9b7NwE0SkSLPKb377De07VRd/pH+PDrbM98mvvHMO4DLYXDbr1592t9nUUvdJqb7OZUw0O
xEA2+Xb3mCwk7QM5W3/e3QEv+HgrPTouDkyKguCD2534yDMgPFwQcMgZvFvLJ8RfcQ5wcalfAJ3T
fL7C06B00jM3cPAh6rD5vDsnH0hk1SngTBePD1P35iNf8hqEgYAoCujpxkre4QYoWI0qLYXnQI+g
0t48pLwUngM9aGY/b4SvMIPv8A6/xcdHpuU+rcPnlh5vxeAP/kER7t1tYDs6joJw62/Sn4p4+qbx
3+LrP0jh9XVMc+uXIk+x9VX623jnj58ffj2s5762fyQ9qjSw4jfFD88sPdKimZmvf5E/P9W15hGz
H2m+9qRt5wGE1OZvg9xJGHwzlZdaPSXd4ruaUOnaNCWC68Ljr9rwlb60ZkHRjmgVYGfxdW+C47vG
e6eRfDm6YZ4i/YhhH11Z81RnLyuaXicHmjX09Bn5GP3p6C7REj2WWhcwwKrTM6KBSHOPPnh6ZM2k
1wr6QZzSv9sDg/muqRppkfX4qGvS1LC7UTA+4PZwoP19Bvwt9L+7AOXMzut//zyc9duj2uovuH4/
/GKYmm/FifxCalhqH1Z69KhZttwwV5jffcXfaUEfIk/3Lck4ORKqtjrUfMPVnvTYLNpav/UaJuIq
13xPi6Rm6xiwmZZfWg07ABhQX7e2xyqI56tO7kjzHoMn+Z0JQYSq7d5F1tFHzRfYik1T4p2JPHTV
htkqhArCVqM1GO4ZueyjS/GPuw+3242v9QirDvncf0KGJ5YnmZKloqO3n260XG61hmVxoYXy1gDF
XPWxXuaRgcJNaWUg1VK96esgSkzeX6RLlrHmGan68u6CdH/bNSzpS22lOebulNSwrj9qAef+b6sE
dHvx9e3mdqXNtGBniQgOnqqzfMXaC9ySLQtp3MoNa+6TlckO2VocrIaGtby8pkVBadWGr/VQc4tm
xK6JhFrx9e2v7kaLtJnuHp3HwnmXTWNQS/vOjqsCr18NA+fyZ4WhxQZaNLY+/sV9u+pU38G8oIVs
G0VT65ZFMLdqy/emZpVvSeswdOWGNfQtdmYaFesaxqxZC3nfp9ynhmbTyBFuYXmbA2FbvfHPq0d9
z3QIaouqM/1g6YmveUVDa9OoY6v7FCdRkB2dJ4iqhUd/P5okQRQk6fPK3O5O5NlqeJDnDi9TX4tN
K6LL4l+tfZ2ixFyDD3EXRhpcevv2Gyo26/B9rqynJ1c/mmhxsj1pogripa2BXeS7bsPPs3ZnWk6A
z8KsffvXzR663SlJTxTWawivXGmulmu8oMhy/9///M/YEd9Oo5xIDiM40x4DTyvemrQfEgPoAdcv
BvX2g+Le8oKo8VGPE2lXpHwZkHodhqFzKXAKc4//PrY0KDcTnurH1H/SpAiQgJeQXqv+UOPAeQqY
wHvN4RppeZKbSCS/Q0q/ei+XWgonoFM0tD67RQSZdEHxs7e/lxut4VqNmWlpjThOi/a2+qjh3d9x
097Tcg170EctTMySW7OZmoOHwJ8XWALg1UVzSSHHSaUTJWo1xIm3n0YYA2Hm7R9NBJ67iHK/8Ksa
w2eiDLWIJ49EpP15WC9EtHcC2i/87Z8U/f7gGgRKpXVewyL8IG4pUqM1bBvwn8U4XlKzouaoqgMz
xOmSYrl1OIlDvBaCDsXoxP5Thx83MrWn7TaFCm/V57/Vw/TRtWZHwS9HiakfjcQds2hWDLxTx8mi
e8EMV4duDvdXgwUSr9OjQE5fCHafqpM1Cjj25ZCBkJas3CwNrNMWv4ishf9tjoqWxWsQ3KyV+9FC
/ehBj54kp0WAU6u2PLatR0JAksX3agiHTYw8TIrhiWmoI3Ywmaca1wmLRNEpKsRyOEzIIVSdjUlk
UXAlbVWioK9ys4lpBaG8Xdfh992z7E+JcMstCxaeqiM+xRWXNldRK1+5URI+0twK9vbKje4YAjm9
6s2Ofv0/iX709E/nWWDJART4h6o3f6n7uTQVIslXeS4+Wo9lrwDZpBra1eMAbuyiIbGc4bcpvr7d
6We8pVkQ1aZVLeKK26ShxTM589Wq4xi50vIgkW+OkCbVMWRXW1hFO+v5FUoZ1WfCLTVawyq+4iCd
laAMdVwvrzSiAomVxsVzr6dB8GZUnwbRMslmecXVccxdBSux/4K5KIa5GXUNZnxt4eJLrdZxZKxb
LU2EkC2vOseb8xhVzTjW0qK59VyoNRjy7a//SP1S2S949aKft+9At9xMZBTRmrm96mzc6fnM1F1X
l4yZqqnqI94k7D6sHc6iNTHPoJWLr2+fjjvd1w05jrFmGa48HwKgpB191EkUF6NcD1pg+Co3TtCw
lFtTBClT5XbTp1K+oI6T/z6Qb2lQc9Uw1F//V3B0H3i//mMNAruJfv3f/swK5bkWTApV5+SeZVjK
CkJmVkO7mr8qb9Dgc6s3/NnYWeB14D+IEzgANY5OtFhyi6geqz5mAI5WyadX6kgWT4jDJJYvuQRK
HQfszzt3EGQxq8/Dz5b3qD0uZCvu1WBtmz30bmd9i/rBqitkSArqHmdOynFDrFm95Q+PuQyQ6pMX
BWAi+GpVqpIhbzq4YPYFY/+YOCxFVES9/oqR2MfyxlXHuwZTxYlZGI04K2vwHT6kJGdLzl8Ny2mo
u4aVyqnkVjH0tzsjwyDGZV8faGd6tNJhTixh45QaNlsGr0XypaOOq/gwdQ0Ax9IbFORfVbeXsS4g
nVISThS+Vm32PGIaZNS7qDSq2uwkToLStUvIOFVtdrTSRaawaEisjjruMCfWDvRf1BlWHe2JFgX6
PqSAkAup3Hik+TPphBQEAFVbPbUeCWsncgSlDrjTKRRTfqznxRDFqxNlp5UHrEee5svN1jEPlIPI
s1vHpXMUBfhhkvlydlefhLMUvFckTQJ03tXbPQdZV9ocKAurod1Ec+XRCvqiqqZwoUclA6PSr4Zm
Se8Q/tOlqDgkstVb/qjBuCtbQx1XlI9WYqZl1wQJi+oDvnODTHPKQ65hjj9a7OuJ7gPOkVO7rTqu
VR/TpU41QBoZxRSI3Qcm5+Lr212Vq8B9Yk6KhtbtCp75qrYMblgrh1prWCLAsBJ5sHVc16510tDR
Lv62jlsVEPiFJu8VdRzNEDGWNzYhD171td0A2E9LcTSoLKs3fEuoq+RPUbpavV2xooFTSDaBElUN
Da93zcjy5ShJq4az+S6k9rEYoVhx66Loqq/uLtPcRy16khoWXMiVG17oT/LhAS1oHc1aCfVuZTNe
18hXHfJnJ2KKJecSMYvqY/68KSW9BJ7+FMjXxjqylQ8CroLdjaA0LQa7to9aMnWBzwGlG5Fs0HXc
au4oWywtwTrAB8B5dYERupKD2dDdKjUEKja1SVTO6BSByaOHY6IOf+4SZttMmm14mFDRrcGx/fU/
xLrZdzWDBhWyU1UlvoY2MCHuw939eaG1DSa8amhte/zCE3oZurlhGFsDKifPoM5iAC/V1w81U+wp
28tSUFlU3alGeViK4dSRkT6lfo2C98gKixGuHTvBmFJ1wOdc24tW1o3WkbA6jyNNl+LO8J4Xvbzd
uWWs86KV9VjrOLcugqiUXatlO0LRXbMSabR1hN4/6gR5ZUBUq47s1CfcOWmwdWQ3foSUO5JaFXxu
VS32TkufrKMPkVY+o5o1XIHvYECXnc86SnKf/Qwx5qOJZwFjLeXjlRrc0C+UkhwNKQUvpnjjatQw
KT/p1JVJrdYR6b0OjjC6f4qPyi4jx1zR2dv3ilNxoTq6Sx+fKIgDEystxQ5aqTWc2uSgH/ed2YLM
CNXKGhzUD4/p0VUaSxb53HoNc/Tvt5O7ye3DZPw/joTxEBA92rF/ajPQIUYZD24iaJZRwjw4cdvn
929H8r6fbnEMFWe2dJB/1++fNxRh7RBJ4f9KTT07EOXCCTwFn43oQIFFMIOl5cDfvAcKol0Qzlrz
TN5pnx/5O8vyPvjs3TNxfynW4vrEpQCv+F6szVe2WwZt7MGbvq7FSRoFMsBkk+EtHTSva3Rzm9hH
ArRmsarU9jr5uQMUorCw4tQ+A7J2iYuQh9vFvr1uPj6JlSCfjKisIpONEBz0bP0BW8Tu4f66Pm5w
F4zy3a0nagY7QtFGgfAZNsQXaw3i77RubEYrGWIPYV/0n4RKJlJ6FHm+6E58b0dDApyUrNztkFVB
5tZiP4XcnudToDh+sTrje7u7Ah8dUkbrya9qX4FdyYTT3yRNvrszzTAj/bHYD8T+AEVrX/wPAl/I
G9Hre5E94Hs7+kaYdfQ7kV2hTwZBLFzQhN5QrldfDLBsut13Hv0xAJQNj9j3nFJbL2XnFNoe//Mh
t/2jCWtvq8Dxrbdk3bVWpbhb8b6L/X9rkN+5+kYBHAVHt6WzpRZgmXt0p7mZBmalGObaLGtwlk6p
+NHBd0rn4e5p+PrZgBPpSWxH2wPGxyu+vn2ar5ngSDNSacRrolldGEf+9pZvKJ+Ra7vXlM0vN7vP
Ov+YBcdG+5ckrtvronUPm86f9yb2HbL/JTbCUz2IDPlQrYPN5zaNS26IUgf3w/2v/xdUcC5v3IdB
X3+eXXxjv/wvYQwfovRR3lSrb9bctyy26jXIcKhFj0CCi0bFCVbDAUZNfWq58vlVBwWTGC0Hrnx+
1YANEDWlROk5aKSm64jHjbSc0NO+0E0dGIxRyTrqKKAbBx54efkyXgdUomh3f8W4UJ9/+VDf+JUv
JVogMi7zI9cRGcMde4JeOJVv/rvX3Df4Y8TtreK510GPOrbkC+y49P5adUR9r7RIVFKU6/7q4BQA
85PEolxKip2i/15MTgUHEvRlEogrgJRPRfK0etsbJupLK0ni9W56rWeWvIPUQfa16eVjOpOdAsSj
qz/BPTAV60l7Wg//PngkKlI0uj4L6sD63VM3tJmfEXYZxPs2Q6UO/Plmoh4swMEQhIsst+AI2ewK
O2SDdVRdD0XxbmwePVh4bHs3eULaxXy+3YQ/373YQw2GPARzVyr5V/o1tDvitgm/aDEFa5Oqo6L3
TpO9IqVfQ1YL6sjkaEK5CFiaUnFEHUj7jXXiwiTmr/9wdS/fnhV0mIuvb7eT9QNcafQg59CEsEct
2VAxQZtT4OifT9Yg/H8pRi1ebZuI2MFgwp/n+Ytg2F/yco7JUrkgnw51ABnJTPwSuM7zfr39phHT
UZAQUHs9YElCNekwVcqf9973RYr/2Mvfvmf/roTjIU64Z5d5s/hE5qXqc5WTl1s+7Z/F+hYZ4l4g
k+i8SAf6naHhIeTUpRqEOsCBw0hbyYWwdRS7i1y1FGOpg4pmFLhBmUipDjrcyYwbkxwWr0P35YTr
3cwULFglSqU6wPYnmuv8LjByJ1u6tSy+09pOU4QppDhL68WE1Xc2ewfLCwFyyTRaddTYCXJxgkSS
k9Ia1HEf06N0+yhpHT46Dt/8P0dpebAoHRbdvN2jegD2vEJbSHpxJP8Otbxvw/9jEhD7UuV/wUNh
gzwARKR5gfRy6vCjhxRWloOidbjnYrsN9l4T61DMGAXibv3PlzqJVN/4l3237DruvGu4isBvcREQ
G/G+fuooAxsFQeF5SiGVbg1RjxPLtoolLHynOtQYTih1EWjLQi5sXX5gzaJdmZgXlbe+c99/Pgup
5cp3ZGheVA57XftrnI942SKY8g2nJVSAnqSXUsfBQJhVqovZxfi8/tQ90ylrerbQ9TNczcaEOtzi
Z9JDgOUqjOLtJ8YldOGPBBCKloR5tepgIRqZEfBSMhR7rmOtwwm3w2fotb44GmnunpqWOgp9rq0S
XVwdZT4Pmg9UQnYn6ogEXUPLJ7dax5oVE/yzDqxD5pyg5qYwlreb3Y2VzIjg7T1cQJjV0IEWkjIU
j7DLQtuqhwzfLZPo1bAcOaRiSOr3i+TUAanZRPXOdJfU0387+hATeo4h7dvE08WKJfmH0MMo9U3J
TwH4V/2l3AcOvqlkqaj41tEupApFM2IHU9p1jDalzrQ02Bos8wuv19rkF07SBEUUaeB1ZER3nEyl
Dkj/SGggidxUsWi3xy3EuPt9kIbIMYPQ6nTrqPx+rg3ZIERRTfWD6OhTiqQL/uJeNw6p+A46wJ3u
gFifkEZ+zxefPejdqhef7Wuc2JtfLg/c/uvJNibyUBTv0O+3onz7sLx/vafcB7J9Z0954GU/W8rM
xQH94f8DAAD//w==</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80359" y="6973965"/>
              <a:ext cx="7978142" cy="7008735"/>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077241" y="18506737"/>
              <a:ext cx="5058382" cy="2931120"/>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53990" y="31697295"/>
              <a:ext cx="6976110" cy="405288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981700" y="24231599"/>
              <a:ext cx="4431030" cy="228504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Z236" totalsRowShown="0" headerRowDxfId="144" dataDxfId="142" headerRowBorderDxfId="143" tableBorderDxfId="141" totalsRowBorderDxfId="140">
  <autoFilter ref="A1:AZ236" xr:uid="{22AD77F7-8BBD-4A9C-9893-DE43C012A740}"/>
  <tableColumns count="52">
    <tableColumn id="1" xr3:uid="{BD117039-029A-496E-82FC-D7EBDD4D32B3}" name="study_id" dataDxfId="139"/>
    <tableColumn id="2" xr3:uid="{ECBE9838-2685-4847-BAE5-41796115195B}" name="authors" dataDxfId="138"/>
    <tableColumn id="3" xr3:uid="{CD3A4D7C-DB43-4828-992D-71EBFA3BBDAF}" name="model_name" dataDxfId="137"/>
    <tableColumn id="47" xr3:uid="{D6D4F1A2-9611-4552-9FAB-6AE32ED5EFD1}" name="full_title" dataDxfId="136"/>
    <tableColumn id="5" xr3:uid="{3AA9466C-A943-4511-8E63-718946A9EEF5}" name="year" dataDxfId="135"/>
    <tableColumn id="4" xr3:uid="{500A2920-A4F4-46EB-A973-55E0E867757D}" name="extraction_level" dataDxfId="134"/>
    <tableColumn id="10" xr3:uid="{A4A293AB-8507-4CF0-8D8E-3BA6D2CAB36A}" name="study_category" dataDxfId="133"/>
    <tableColumn id="6" xr3:uid="{962F5DDB-000C-4B4A-BD57-8A54C269FE36}" name="scale" dataDxfId="132"/>
    <tableColumn id="7" xr3:uid="{B57D13FE-8040-4024-B278-F513BC5D03D8}" name="countries" dataDxfId="131">
      <calculatedColumnFormula array="1">_xlfn.TEXTJOIN(",", TRUE, IF(Table4[study_id]=Table3[[#This Row],[study_id]], Table4[iso_code], ""))</calculatedColumnFormula>
    </tableColumn>
    <tableColumn id="8" xr3:uid="{EA3D5CDB-A908-4E0D-BFFA-D82614E7CCC4}" name="nb_countries_covered " dataDxfId="130">
      <calculatedColumnFormula>COUNTIF(study_countries!A:A,A2)</calculatedColumnFormula>
    </tableColumn>
    <tableColumn id="9" xr3:uid="{A523CC11-36C3-43EE-8912-5A54ABD76056}" name="power_pool" dataDxfId="129"/>
    <tableColumn id="11" xr3:uid="{43BD783E-BAEB-4652-AA65-4908FFCE735F}" name="study_objective" dataDxfId="128"/>
    <tableColumn id="12" xr3:uid="{133ACADA-0368-4E4D-96A6-C973541829D8}" name="key result" dataDxfId="127"/>
    <tableColumn id="13" xr3:uid="{6BD94CBC-8DF0-4F24-A12E-E92C1FEDAD68}" name="time_horizon_start" dataDxfId="126"/>
    <tableColumn id="14" xr3:uid="{F75D8363-B3B2-4528-B90C-44018B9A9930}" name="time_horizon_end" dataDxfId="125"/>
    <tableColumn id="15" xr3:uid="{E1D224F3-C25B-4374-9D89-C22E324299CA}" name="approach" dataDxfId="124"/>
    <tableColumn id="16" xr3:uid="{0FCA6617-C0A8-42FC-B76B-2896B0107537}" name="method" dataDxfId="123"/>
    <tableColumn id="53" xr3:uid="{778BFBEF-7F81-44E3-A485-CED5B24B2060}" name="mathematical approach" dataDxfId="122"/>
    <tableColumn id="17" xr3:uid="{33D73BBB-0603-4492-95FA-0D417798EE30}" name="hydro" dataDxfId="121"/>
    <tableColumn id="18" xr3:uid="{F54743F0-0A0C-4496-BEB0-A85657235336}" name="solar" dataDxfId="120"/>
    <tableColumn id="19" xr3:uid="{F9E1CB73-A3D2-4CB3-9477-55162ED383A3}" name="wind" dataDxfId="119"/>
    <tableColumn id="20" xr3:uid="{B4D309E7-F59E-45DD-A420-BC1243D3C8B6}" name="biomass" dataDxfId="118"/>
    <tableColumn id="21" xr3:uid="{51CC7674-6C2F-4534-B826-3AAFD834431D}" name="nuclear" dataDxfId="117"/>
    <tableColumn id="22" xr3:uid="{0ACE7FE5-2A5D-4F87-B088-3E12F060344B}" name="geothermal" dataDxfId="116"/>
    <tableColumn id="23" xr3:uid="{08A677DC-CE4E-4AF6-8EDD-6BF12418633C}" name="fossil" dataDxfId="115"/>
    <tableColumn id="24" xr3:uid="{93BE8ABF-99B5-48F7-B43D-9A73FC251402}" name="h2" dataDxfId="114"/>
    <tableColumn id="25" xr3:uid="{A3012903-144C-4372-B691-FD9C94E51BA3}" name="coal" dataDxfId="113"/>
    <tableColumn id="26" xr3:uid="{375CACFC-AA71-4B49-9825-0F209F9A72DA}" name="sector" dataDxfId="112"/>
    <tableColumn id="27" xr3:uid="{DA6F01F1-53A3-454D-AE21-EA3DAB4DAE4B}" name="open_source" dataDxfId="111"/>
    <tableColumn id="59" xr3:uid="{4699423D-18D3-4B99-9C89-F41111279A76}" name="frequency_of_use" dataDxfId="110"/>
    <tableColumn id="29" xr3:uid="{974E7A81-16AA-495A-ACA4-031F11FF32B8}" name="sdg_7" dataDxfId="109"/>
    <tableColumn id="30" xr3:uid="{B798AD98-87FF-4B56-A23B-434C2137D733}" name="sdg_13" dataDxfId="108"/>
    <tableColumn id="31" xr3:uid="{02161268-6122-48AC-B515-2DE7977C5991}" name="ndc_mention" dataDxfId="107"/>
    <tableColumn id="32" xr3:uid="{A059324E-82CF-4CCC-AD18-6D6975AF0EE6}" name="agenda_2063" dataDxfId="106"/>
    <tableColumn id="33" xr3:uid="{639A1599-FA78-46F8-A52F-1626A2AB3FF1}" name="aisesa_theme" dataDxfId="105"/>
    <tableColumn id="34" xr3:uid="{2CE3DE45-BDB7-4F43-BB74-D7A6185F2B3F}" name="informal_economy" dataDxfId="104"/>
    <tableColumn id="35" xr3:uid="{BEA5F4A9-B272-4509-A82D-2BE07B82D929}" name="biomass_charcoal" dataDxfId="103"/>
    <tableColumn id="36" xr3:uid="{23CE0AF1-0AD9-4C76-BA9F-989111BAE15D}" name="clean_cooking" dataDxfId="102"/>
    <tableColumn id="37" xr3:uid="{4737EB4C-F695-4767-B10D-02384319CC4F}" name="power_reliability" dataDxfId="101"/>
    <tableColumn id="38" xr3:uid="{3F2BF93C-05E6-483B-B5CB-0735ACE167F7}" name="urbanization" dataDxfId="100"/>
    <tableColumn id="39" xr3:uid="{6BD6F315-DD4A-4603-88DE-EC90E40D0F43}" name="strenghts" dataDxfId="99"/>
    <tableColumn id="40" xr3:uid="{565B9798-AE47-4CF9-9929-33D766940375}" name="weaknesses" dataDxfId="98"/>
    <tableColumn id="50" xr3:uid="{FC0BB147-31DC-4287-B89F-31793A1F8BDF}" name="Authors affiliation" dataDxfId="97"/>
    <tableColumn id="41" xr3:uid="{9C3E4492-4221-48A3-89A8-0033B99CA8DE}" name="author_origin" dataDxfId="96"/>
    <tableColumn id="42" xr3:uid="{940601D1-11F4-43DE-804F-CD388D065C05}" name="local_ownership" dataDxfId="95"/>
    <tableColumn id="44" xr3:uid="{733DFF94-6C59-4D9F-A0AE-F20C117A50E9}" name="institutional_users" dataDxfId="94"/>
    <tableColumn id="43" xr3:uid="{86B82592-CC7D-4337-B13F-36C8A49A3760}" name="grey_litterature" dataDxfId="93"/>
    <tableColumn id="45" xr3:uid="{4CD11CCA-939B-423F-8D71-713C3D826401}" name="cost_of_capital" dataDxfId="92"/>
    <tableColumn id="46" xr3:uid="{AFB40E2E-E68C-431C-9A1F-B10FDE94E847}" name="financing_modelling" dataDxfId="91"/>
    <tableColumn id="56" xr3:uid="{A50EA0B0-6E95-4746-AA4A-DD8DD01CC04C}" name="financing mechanism" dataDxfId="90"/>
    <tableColumn id="48" xr3:uid="{9F9C88E1-A692-4292-BD6C-D7AA1123F046}" name="link_doi" dataDxfId="89"/>
    <tableColumn id="49" xr3:uid="{87ABC96E-1641-4235-83AD-1D2794B2BF18}" name="contact" dataDxfId="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20" totalsRowShown="0">
  <autoFilter ref="A1:C92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165" totalsRowShown="0" headerRowDxfId="87" dataDxfId="86">
  <autoFilter ref="A1:D1165" xr:uid="{21D302EC-970B-4F65-BCAE-52A4575CD8C8}"/>
  <tableColumns count="4">
    <tableColumn id="1" xr3:uid="{64EBB1A8-7B54-4C99-83E4-5ED232881037}" name="study_id" dataDxfId="85"/>
    <tableColumn id="2" xr3:uid="{54AE155E-A1DA-4F68-88C6-840966EA5441}" name="iso_code" dataDxfId="84"/>
    <tableColumn id="4" xr3:uid="{9D9E968C-AA98-4831-B62D-C6C7F3F69605}" name="iso3" dataDxfId="1">
      <calculatedColumnFormula>VLOOKUP(Table4[[#This Row],[iso_code]],iso_code!B:C,2,FALSE)</calculatedColumnFormula>
    </tableColumn>
    <tableColumn id="5" xr3:uid="{BFB2AD38-25EB-4419-8C33-9015C60C48CC}" name="country" dataDxfId="0">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286" totalsRowShown="0">
  <autoFilter ref="A1:B286"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W30" totalsRowShown="0" headerRowDxfId="83" tableBorderDxfId="82">
  <autoFilter ref="A1:W30" xr:uid="{137957FD-FACD-4102-872F-2001A556158F}"/>
  <tableColumns count="23">
    <tableColumn id="1" xr3:uid="{94FE3382-309C-4296-80DB-03238C44B68A}" name="tool_name" dataDxfId="81"/>
    <tableColumn id="2" xr3:uid="{016D5CDE-C5D2-4F76-A135-43564062E3D0}" name="full_name" dataDxfId="80"/>
    <tableColumn id="3" xr3:uid="{BA81C174-DCD9-4B8F-818D-715829BE70D6}" name="type" dataDxfId="79"/>
    <tableColumn id="4" xr3:uid="{BAF5F7C9-0826-491D-80BD-6FE6CF034954}" name="origin_country" dataDxfId="78"/>
    <tableColumn id="5" xr3:uid="{FDF33C08-07BB-48AB-99E0-FDBE5DD99442}" name="origin_institution" dataDxfId="77"/>
    <tableColumn id="6" xr3:uid="{343843DE-CFD5-41A5-8698-C068B7C5831B}" name="license" dataDxfId="76"/>
    <tableColumn id="7" xr3:uid="{B0F04C03-EE48-4F7B-BACD-B08BDBC3BFBC}" name="cost_usd" dataDxfId="75"/>
    <tableColumn id="8" xr3:uid="{340EBCB2-32CE-44D0-A35D-9054194F4FD3}" name="free_for_developing" dataDxfId="74"/>
    <tableColumn id="9" xr3:uid="{DB3B4510-E638-44BC-863B-90F8BBAC5975}" name="learning_curve" dataDxfId="73"/>
    <tableColumn id="10" xr3:uid="{9A6665A1-C46E-4BE8-AA1C-182A5387D013}" name="doc_quality" dataDxfId="72"/>
    <tableColumn id="11" xr3:uid="{E4EC48C6-6DD5-4092-8F69-01A4E551AFE7}" name="training_available" dataDxfId="71"/>
    <tableColumn id="12" xr3:uid="{DD7937B2-C634-4EDC-A2BF-F81C131C053B}" name="community" dataDxfId="70"/>
    <tableColumn id="13" xr3:uid="{8DB9490D-FF49-4B12-9BEA-F7F2C80A42BF}" name="programming_required" dataDxfId="69"/>
    <tableColumn id="14" xr3:uid="{82A401A1-F77E-4626-B8D9-3718F045330F}" name="helpdesk" dataDxfId="68"/>
    <tableColumn id="15" xr3:uid="{C3DD3614-F178-4D60-85B5-646025A03A52}" name="os" dataDxfId="67"/>
    <tableColumn id="16" xr3:uid="{088F3938-30AB-44F6-AD5A-A6F049546531}" name="nb_studies_in_inventory" dataDxfId="66">
      <calculatedColumnFormula>COUNTIF(study_tools!B:B,A2)</calculatedColumnFormula>
    </tableColumn>
    <tableColumn id="17" xr3:uid="{F5AB6FB1-1853-4078-BA2A-A04FFCBC189C}" name="best_for" dataDxfId="65"/>
    <tableColumn id="18" xr3:uid="{F48511EF-C7E6-47D8-99AB-CBBFAE8340B8}" name="clean_cooking_capable" dataDxfId="64"/>
    <tableColumn id="19" xr3:uid="{8789515A-C546-47D9-9AEB-29C41CB917BD}" name="financing_modelling" dataDxfId="63"/>
    <tableColumn id="20" xr3:uid="{D25052F3-D718-4BE3-A945-823C296FC0BB}" name="strengths" dataDxfId="62"/>
    <tableColumn id="21" xr3:uid="{EAFD5BA4-917F-40D5-BDC0-1D5F5F9F0F36}" name="weaknesses" dataDxfId="61"/>
    <tableColumn id="22" xr3:uid="{24D3463C-A2C0-41EA-9BC4-F92E88B074BF}" name="typical_results" dataDxfId="60"/>
    <tableColumn id="23" xr3:uid="{54AFBDB7-4046-49B6-9392-C6E3B3FB8FF8}" name="often_lin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9" dataDxfId="57" headerRowBorderDxfId="58" tableBorderDxfId="56" totalsRowBorderDxfId="55">
  <autoFilter ref="A1:D250" xr:uid="{C6A50CA4-D7B2-441A-BD29-1F5F077B93CA}"/>
  <sortState ref="A2:D250">
    <sortCondition ref="A1:A250"/>
  </sortState>
  <tableColumns count="4">
    <tableColumn id="1" xr3:uid="{99A4C9B8-CD58-4480-9F5C-818A7D09655A}" name="Country" dataDxfId="54"/>
    <tableColumn id="2" xr3:uid="{06DAF1CF-46D4-4F02-AF24-65649FA0C8F3}" name="Alpha-2 code" dataDxfId="53"/>
    <tableColumn id="3" xr3:uid="{DE4B622A-2855-4E39-B101-D239C8211DC5}" name="Alpha-3 code" dataDxfId="52"/>
    <tableColumn id="4" xr3:uid="{B75336A9-1F77-42C0-BE71-EEFB35D7363B}" name="Numeric" dataDxfId="5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50" dataDxfId="48" headerRowBorderDxfId="49" tableBorderDxfId="47">
  <autoFilter ref="A1:L29" xr:uid="{CF2C5860-A93C-4044-8784-B6D8B614C428}"/>
  <tableColumns count="12">
    <tableColumn id="1" xr3:uid="{A62C4E9A-E6E2-48A1-AF18-D1244BFE10B0}" name="Name" dataDxfId="46"/>
    <tableColumn id="2" xr3:uid="{06C366C2-6B4F-4D10-8F5C-295D1DD1697D}" name="Role" dataDxfId="45"/>
    <tableColumn id="3" xr3:uid="{E16F61D6-E47E-4CFF-BD06-89DDD041D1D8}" name="Number of occurrence (including hybrids)" dataDxfId="44"/>
    <tableColumn id="4" xr3:uid="{DFFA63BB-9551-4EED-8C9F-3FE03F6338C9}" name="Training Programs" dataDxfId="43"/>
    <tableColumn id="5" xr3:uid="{EF8946AF-35FF-47C1-B233-E7D42C23DB8A}" name="Communities of Practice" dataDxfId="42"/>
    <tableColumn id="6" xr3:uid="{61501C6D-077A-498A-8938-B5B779AC958A}" name="Helpdesk" dataDxfId="41"/>
    <tableColumn id="7" xr3:uid="{6DC75B30-0EF1-4677-BCF6-5578BE72DAD0}" name="Learning Curve" dataDxfId="40"/>
    <tableColumn id="8" xr3:uid="{A272EA1C-BC73-4AFB-B994-7AD0C93B3B83}" name="Documentation Quality" dataDxfId="39"/>
    <tableColumn id="9" xr3:uid="{FA997D40-C185-4B5D-894C-675B5B68D322}" name="Origin" dataDxfId="38"/>
    <tableColumn id="10" xr3:uid="{B23E2799-3E83-4A7A-8ABE-DE9D9D627278}" name="Software Cost (USD)" dataDxfId="37"/>
    <tableColumn id="11" xr3:uid="{16C89DC1-DA44-45CC-8ACB-79CF8C19F69C}" name="Operating System" dataDxfId="36"/>
    <tableColumn id="12" xr3:uid="{31AA6410-AEA8-4F1B-8451-6933D2E107D9}" name="Programming Skills" dataDxfId="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4" dataDxfId="33" tableBorderDxfId="32">
  <autoFilter ref="A1:AD68" xr:uid="{00000000-0009-0000-0100-000001000000}"/>
  <tableColumns count="30">
    <tableColumn id="1" xr3:uid="{00000000-0010-0000-0000-000001000000}" name="Authors" dataDxfId="31"/>
    <tableColumn id="2" xr3:uid="{00000000-0010-0000-0000-000002000000}" name="Model/tool Name" dataDxfId="30"/>
    <tableColumn id="4" xr3:uid="{00000000-0010-0000-0000-000004000000}" name="Region/Country" dataDxfId="29"/>
    <tableColumn id="3" xr3:uid="{00000000-0010-0000-0000-000003000000}" name="Study Objective" dataDxfId="28"/>
    <tableColumn id="5" xr3:uid="{00000000-0010-0000-0000-000005000000}" name="Time Horizon" dataDxfId="27"/>
    <tableColumn id="31" xr3:uid="{E0FD16F2-A19A-4361-A323-448320746459}" name="end" dataDxfId="26"/>
    <tableColumn id="6" xr3:uid="{00000000-0010-0000-0000-000006000000}" name="Modeling Approach" dataDxfId="25"/>
    <tableColumn id="8" xr3:uid="{00000000-0010-0000-0000-000008000000}" name="hydro" dataDxfId="24"/>
    <tableColumn id="9" xr3:uid="{00000000-0010-0000-0000-000009000000}" name="solar " dataDxfId="23"/>
    <tableColumn id="10" xr3:uid="{00000000-0010-0000-0000-00000A000000}" name="wind" dataDxfId="22"/>
    <tableColumn id="11" xr3:uid="{00000000-0010-0000-0000-00000B000000}" name="biomass" dataDxfId="21"/>
    <tableColumn id="12" xr3:uid="{00000000-0010-0000-0000-00000C000000}" name="Nuclear " dataDxfId="20"/>
    <tableColumn id="13" xr3:uid="{00000000-0010-0000-0000-00000D000000}" name="Geothermal" dataDxfId="19"/>
    <tableColumn id="14" xr3:uid="{00000000-0010-0000-0000-00000E000000}" name="Fossil Fuels" dataDxfId="18"/>
    <tableColumn id="15" xr3:uid="{00000000-0010-0000-0000-00000F000000}" name="H2" dataDxfId="17"/>
    <tableColumn id="16" xr3:uid="{00000000-0010-0000-0000-000010000000}" name="coal" dataDxfId="16"/>
    <tableColumn id="7" xr3:uid="{00000000-0010-0000-0000-000007000000}" name="Other technologies" dataDxfId="15"/>
    <tableColumn id="17" xr3:uid="{00000000-0010-0000-0000-000011000000}" name="Sector (Electricity/Full Energy System)" dataDxfId="14"/>
    <tableColumn id="24" xr3:uid="{00000000-0010-0000-0000-000018000000}" name="Open vs. Proprietary +data strategy" dataDxfId="13"/>
    <tableColumn id="27" xr3:uid="{00000000-0010-0000-0000-00001B000000}" name="Frequency of Use" dataDxfId="12"/>
    <tableColumn id="20" xr3:uid="{00000000-0010-0000-0000-000014000000}" name="Sustainable Development Goals (SDG) Coverage" dataDxfId="11"/>
    <tableColumn id="26" xr3:uid="{00000000-0010-0000-0000-00001A000000}" name="NDC/LT-LEDS Mention" dataDxfId="10"/>
    <tableColumn id="21" xr3:uid="{00000000-0010-0000-0000-000015000000}" name="Inclusion of African Specificities" dataDxfId="9"/>
    <tableColumn id="28" xr3:uid="{ADB697E0-07C0-4B78-A37A-3E94D862C7E3}" name="Developer Origin &amp; Local Ownership" dataDxfId="8"/>
    <tableColumn id="23" xr3:uid="{00000000-0010-0000-0000-000017000000}" name="Informal Economy Consideration" dataDxfId="7"/>
    <tableColumn id="22" xr3:uid="{00000000-0010-0000-0000-000016000000}" name="Political Stability/Uncertainty Addressed" dataDxfId="6"/>
    <tableColumn id="25" xr3:uid="{00000000-0010-0000-0000-000019000000}" name="Institutional Users" dataDxfId="5"/>
    <tableColumn id="18" xr3:uid="{00000000-0010-0000-0000-000012000000}" name="Comments" dataDxfId="4"/>
    <tableColumn id="19" xr3:uid="{00000000-0010-0000-0000-000013000000}" name="Link" dataDxfId="3"/>
    <tableColumn id="29" xr3:uid="{00000000-0010-0000-0000-00001D000000}" name="contact (mail)" dataDxfId="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mailto:amanuelkchk24@gmail.com"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https://doi.org/10.12912/27197050/188282" TargetMode="External"/><Relationship Id="rId84" Type="http://schemas.openxmlformats.org/officeDocument/2006/relationships/hyperlink" Target="mailto:ahunim@gmail.com" TargetMode="External"/><Relationship Id="rId138" Type="http://schemas.openxmlformats.org/officeDocument/2006/relationships/hyperlink" Target="mailto:mohamed01177@techedu.bsu.edu.eg" TargetMode="External"/><Relationship Id="rId159" Type="http://schemas.openxmlformats.org/officeDocument/2006/relationships/hyperlink" Target="https://doi.org/10.9734/jenrr/2020/v5i430151" TargetMode="External"/><Relationship Id="rId170" Type="http://schemas.openxmlformats.org/officeDocument/2006/relationships/hyperlink" Target="mailto:huseyincoban@ardahan.edu.tr" TargetMode="External"/><Relationship Id="rId191" Type="http://schemas.openxmlformats.org/officeDocument/2006/relationships/hyperlink" Target="https://doi.org/10.1016/j.seta.2025.104244" TargetMode="External"/><Relationship Id="rId205" Type="http://schemas.openxmlformats.org/officeDocument/2006/relationships/hyperlink" Target="https://doi.org/10.1016/j.solcom.2024.100071" TargetMode="External"/><Relationship Id="rId226" Type="http://schemas.openxmlformats.org/officeDocument/2006/relationships/hyperlink" Target="mailto:ckchang@kings.ac.kr" TargetMode="External"/><Relationship Id="rId107" Type="http://schemas.openxmlformats.org/officeDocument/2006/relationships/hyperlink" Target="mailto:Souheil.elalimi@enim.u-monastir.tn"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mailto:khelfa.imededdine@univ-guelma.dz" TargetMode="External"/><Relationship Id="rId128" Type="http://schemas.openxmlformats.org/officeDocument/2006/relationships/hyperlink" Target="mailto:louliabd@gmail.com" TargetMode="External"/><Relationship Id="rId149" Type="http://schemas.openxmlformats.org/officeDocument/2006/relationships/hyperlink" Target="https://doi.org/10.1016/j.esr.2024.101595"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16/j.esd.2024.101638" TargetMode="External"/><Relationship Id="rId160" Type="http://schemas.openxmlformats.org/officeDocument/2006/relationships/hyperlink" Target="mailto:schisale@must.ac.mw" TargetMode="External"/><Relationship Id="rId181" Type="http://schemas.openxmlformats.org/officeDocument/2006/relationships/hyperlink" Target="mailto:argaw2009@gmail.com" TargetMode="External"/><Relationship Id="rId216" Type="http://schemas.openxmlformats.org/officeDocument/2006/relationships/hyperlink" Target="mailto:sbakarr@cemmatssl.com"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mailto:mo.achbab@gmail.com" TargetMode="External"/><Relationship Id="rId118" Type="http://schemas.openxmlformats.org/officeDocument/2006/relationships/hyperlink" Target="https://doi.org/10.1080/14693062.2020.1791030" TargetMode="External"/><Relationship Id="rId139" Type="http://schemas.openxmlformats.org/officeDocument/2006/relationships/hyperlink" Target="https://doi.org/10.1016/j.solcom.2023.100062" TargetMode="External"/><Relationship Id="rId85" Type="http://schemas.openxmlformats.org/officeDocument/2006/relationships/hyperlink" Target="https://doi.org/10.5194/egusphere-egu26-12682" TargetMode="External"/><Relationship Id="rId150" Type="http://schemas.openxmlformats.org/officeDocument/2006/relationships/hyperlink" Target="mailto:alison.hughes@uct.ac.za" TargetMode="External"/><Relationship Id="rId171" Type="http://schemas.openxmlformats.org/officeDocument/2006/relationships/hyperlink" Target="https://doi.org/10.62277/mjrd2025v6i40013" TargetMode="External"/><Relationship Id="rId192" Type="http://schemas.openxmlformats.org/officeDocument/2006/relationships/hyperlink" Target="mailto:mantuikong@gmail.com" TargetMode="External"/><Relationship Id="rId206" Type="http://schemas.openxmlformats.org/officeDocument/2006/relationships/hyperlink" Target="mailto:asarebediakofrancisca81@gmail.com" TargetMode="External"/><Relationship Id="rId227" Type="http://schemas.openxmlformats.org/officeDocument/2006/relationships/hyperlink" Target="http://dx.doi.org/10.1016/j.enpol.2015.11.026"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https://doi.org/10.17576/geo-2024-2003-03" TargetMode="External"/><Relationship Id="rId129" Type="http://schemas.openxmlformats.org/officeDocument/2006/relationships/hyperlink" Target="https://doi.org/10.9734/cjast/2024/v43i54373" TargetMode="External"/><Relationship Id="rId54" Type="http://schemas.openxmlformats.org/officeDocument/2006/relationships/hyperlink" Target="https://doi.org/10.14710/ijred.2023.50104" TargetMode="External"/><Relationship Id="rId75" Type="http://schemas.openxmlformats.org/officeDocument/2006/relationships/hyperlink" Target="https://kth.diva-portal.org/smash/record.jsf?pid=diva2%3A1119242&amp;dswid=7301" TargetMode="External"/><Relationship Id="rId96" Type="http://schemas.openxmlformats.org/officeDocument/2006/relationships/hyperlink" Target="https://doi.org/10.3390/su15108162" TargetMode="External"/><Relationship Id="rId140" Type="http://schemas.openxmlformats.org/officeDocument/2006/relationships/hyperlink" Target="mailto:fendzi.wulfran@yahoo.fr" TargetMode="External"/><Relationship Id="rId161" Type="http://schemas.openxmlformats.org/officeDocument/2006/relationships/hyperlink" Target="https://doi.org/10.1002/ep.13571" TargetMode="External"/><Relationship Id="rId182" Type="http://schemas.openxmlformats.org/officeDocument/2006/relationships/hyperlink" Target="https://doi.org/10.1186/s13705-020-00260-7" TargetMode="External"/><Relationship Id="rId217" Type="http://schemas.openxmlformats.org/officeDocument/2006/relationships/hyperlink" Target="https://doi.org/10.1016/j.ijhydene.2025.150193"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mailto:larissa.nogueira@tno.nl" TargetMode="External"/><Relationship Id="rId44" Type="http://schemas.openxmlformats.org/officeDocument/2006/relationships/hyperlink" Target="https://doi.org/10.1016/j.enconman.2024.119296" TargetMode="External"/><Relationship Id="rId65" Type="http://schemas.openxmlformats.org/officeDocument/2006/relationships/hyperlink" Target="https://www.diva-portal.org/smash/get/diva2:1373039/FULLTEXT01.pdf" TargetMode="External"/><Relationship Id="rId86" Type="http://schemas.openxmlformats.org/officeDocument/2006/relationships/hyperlink" Target="mailto:d.sadak@tudelft.nl" TargetMode="External"/><Relationship Id="rId130" Type="http://schemas.openxmlformats.org/officeDocument/2006/relationships/hyperlink" Target="mailto:makintag@gmail.com" TargetMode="External"/><Relationship Id="rId151" Type="http://schemas.openxmlformats.org/officeDocument/2006/relationships/hyperlink" Target="https://doi.org/10.1186/s40807-024-00104-4" TargetMode="External"/><Relationship Id="rId172" Type="http://schemas.openxmlformats.org/officeDocument/2006/relationships/hyperlink" Target="mailto:jsimfo@gmail.com" TargetMode="External"/><Relationship Id="rId193" Type="http://schemas.openxmlformats.org/officeDocument/2006/relationships/hyperlink" Target="https://doi.org/10.3389/fenrg.2023.1205646" TargetMode="External"/><Relationship Id="rId207" Type="http://schemas.openxmlformats.org/officeDocument/2006/relationships/hyperlink" Target="https://doi.org/10.20900/jsr20200008" TargetMode="External"/><Relationship Id="rId228" Type="http://schemas.openxmlformats.org/officeDocument/2006/relationships/hyperlink" Target="mailto:lhenneman@gmail.com" TargetMode="External"/><Relationship Id="rId13" Type="http://schemas.openxmlformats.org/officeDocument/2006/relationships/hyperlink" Target="https://doi.org/10.1016/j.energy.2018.09.089" TargetMode="External"/><Relationship Id="rId109" Type="http://schemas.openxmlformats.org/officeDocument/2006/relationships/hyperlink" Target="mailto:shuaibudabo10@gmail.com"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3390/ASEC2023-15250" TargetMode="External"/><Relationship Id="rId97" Type="http://schemas.openxmlformats.org/officeDocument/2006/relationships/hyperlink" Target="mailto:hh.zhu@163.com" TargetMode="External"/><Relationship Id="rId120" Type="http://schemas.openxmlformats.org/officeDocument/2006/relationships/hyperlink" Target="https://doi.org/10.3390/cli12050061" TargetMode="External"/><Relationship Id="rId141" Type="http://schemas.openxmlformats.org/officeDocument/2006/relationships/hyperlink" Target="https://doi.org/10.1007/s43937-025-00117-0" TargetMode="External"/><Relationship Id="rId7" Type="http://schemas.openxmlformats.org/officeDocument/2006/relationships/hyperlink" Target="https://doi.org/10.1016/j.energy.2020.117471" TargetMode="External"/><Relationship Id="rId162" Type="http://schemas.openxmlformats.org/officeDocument/2006/relationships/hyperlink" Target="mailto:mohammedchentouf2@gmail.com" TargetMode="External"/><Relationship Id="rId183" Type="http://schemas.openxmlformats.org/officeDocument/2006/relationships/hyperlink" Target="mailto:shehius61@yahoo.com" TargetMode="External"/><Relationship Id="rId218" Type="http://schemas.openxmlformats.org/officeDocument/2006/relationships/hyperlink" Target="mailto:y.ayed@campus.fct.unl.pt"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rbud@kth.se" TargetMode="External"/><Relationship Id="rId87" Type="http://schemas.openxmlformats.org/officeDocument/2006/relationships/hyperlink" Target="https://doi.org/10.18178/JOCET.2019.7.6.514" TargetMode="External"/><Relationship Id="rId110" Type="http://schemas.openxmlformats.org/officeDocument/2006/relationships/hyperlink" Target="https://doi.org/10.1016/j.energy.2019.06.063" TargetMode="External"/><Relationship Id="rId131" Type="http://schemas.openxmlformats.org/officeDocument/2006/relationships/hyperlink" Target="https://doi.org/10.5923/j.ijee.20170702.03" TargetMode="External"/><Relationship Id="rId152" Type="http://schemas.openxmlformats.org/officeDocument/2006/relationships/hyperlink" Target="mailto:K.umoh-2020@hull.ac.uk" TargetMode="External"/><Relationship Id="rId173" Type="http://schemas.openxmlformats.org/officeDocument/2006/relationships/hyperlink" Target="http://dx.doi.org/10.1016/j.esd.2013.12.007" TargetMode="External"/><Relationship Id="rId194" Type="http://schemas.openxmlformats.org/officeDocument/2006/relationships/hyperlink" Target="mailto:dongjunsuh@knu.ac.kr" TargetMode="External"/><Relationship Id="rId208" Type="http://schemas.openxmlformats.org/officeDocument/2006/relationships/hyperlink" Target="mailto:aran.eales@strath.ac.uk" TargetMode="External"/><Relationship Id="rId229" Type="http://schemas.openxmlformats.org/officeDocument/2006/relationships/hyperlink" Target="https://doi.org/10.1016/j.ref.2021.02.001"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zegueurahlem@gmail.com" TargetMode="External"/><Relationship Id="rId100" Type="http://schemas.openxmlformats.org/officeDocument/2006/relationships/hyperlink" Target="https://doi.org/10.1007/s10098-020-01971-3" TargetMode="External"/><Relationship Id="rId8" Type="http://schemas.openxmlformats.org/officeDocument/2006/relationships/hyperlink" Target="https://doi.org/10.3390/cli12060088" TargetMode="External"/><Relationship Id="rId98" Type="http://schemas.openxmlformats.org/officeDocument/2006/relationships/hyperlink" Target="https://doi.org/10.1002/est2.483" TargetMode="External"/><Relationship Id="rId121" Type="http://schemas.openxmlformats.org/officeDocument/2006/relationships/hyperlink" Target="mailto:amandine.caillard22@imperial.ac.uk" TargetMode="External"/><Relationship Id="rId142" Type="http://schemas.openxmlformats.org/officeDocument/2006/relationships/hyperlink" Target="mailto:ffn@kth.se" TargetMode="External"/><Relationship Id="rId163" Type="http://schemas.openxmlformats.org/officeDocument/2006/relationships/hyperlink" Target="https://doi.org/10.30501/jree.2021.245232.1140" TargetMode="External"/><Relationship Id="rId184" Type="http://schemas.openxmlformats.org/officeDocument/2006/relationships/hyperlink" Target="https://doi.org/10.1515/ehs-2022-0035" TargetMode="External"/><Relationship Id="rId219" Type="http://schemas.openxmlformats.org/officeDocument/2006/relationships/hyperlink" Target="https://doi.org/10.1007/s11356-021-15517-7" TargetMode="External"/><Relationship Id="rId230" Type="http://schemas.openxmlformats.org/officeDocument/2006/relationships/hyperlink" Target="mailto:mosettc@unisa.ac.za"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mailto:santiago.sinclair-lecaros@wri.org"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36948/ijfmr.2024.v06i05.26393" TargetMode="External"/><Relationship Id="rId83" Type="http://schemas.openxmlformats.org/officeDocument/2006/relationships/hyperlink" Target="https://doi.org/10.51983/ajes-2019.8.3.2064" TargetMode="External"/><Relationship Id="rId88" Type="http://schemas.openxmlformats.org/officeDocument/2006/relationships/hyperlink" Target="mailto:mina_ashraf97@hotmail.com" TargetMode="External"/><Relationship Id="rId111" Type="http://schemas.openxmlformats.org/officeDocument/2006/relationships/hyperlink" Target="mailto:omar.naitmensour@edu.uiz.ac.ma" TargetMode="External"/><Relationship Id="rId132" Type="http://schemas.openxmlformats.org/officeDocument/2006/relationships/hyperlink" Target="mailto:wunmigrace@yahoo.com" TargetMode="External"/><Relationship Id="rId153" Type="http://schemas.openxmlformats.org/officeDocument/2006/relationships/hyperlink" Target="https://kth.diva-portal.org/smash/record.jsf?pid=diva2%3A1119247&amp;dswid=-6147" TargetMode="External"/><Relationship Id="rId174" Type="http://schemas.openxmlformats.org/officeDocument/2006/relationships/hyperlink" Target="mailto:muyiwa.adaramola@nmbu.no" TargetMode="External"/><Relationship Id="rId179" Type="http://schemas.openxmlformats.org/officeDocument/2006/relationships/hyperlink" Target="https://doi.org/10.1016/j.egypro.2013.11.009" TargetMode="External"/><Relationship Id="rId195" Type="http://schemas.openxmlformats.org/officeDocument/2006/relationships/hyperlink" Target="https://doi.org/10.1007/s11356-021-15151-3" TargetMode="External"/><Relationship Id="rId209" Type="http://schemas.openxmlformats.org/officeDocument/2006/relationships/hyperlink" Target="https://doi.org/10.1016/j.sftr.2026.101714" TargetMode="External"/><Relationship Id="rId190" Type="http://schemas.openxmlformats.org/officeDocument/2006/relationships/hyperlink" Target="mailto:anderson.kehbila@sei.org" TargetMode="External"/><Relationship Id="rId204" Type="http://schemas.openxmlformats.org/officeDocument/2006/relationships/hyperlink" Target="mailto:ncsn@fct.unl.pt" TargetMode="External"/><Relationship Id="rId220" Type="http://schemas.openxmlformats.org/officeDocument/2006/relationships/hyperlink" Target="mailto:m.mohsin3801@yahoo.com" TargetMode="External"/><Relationship Id="rId225" Type="http://schemas.openxmlformats.org/officeDocument/2006/relationships/hyperlink" Target="https://doi.org/10.3390/en17236160"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https://doi.org/10.1016/j.egyr.2023.12.018" TargetMode="External"/><Relationship Id="rId127" Type="http://schemas.openxmlformats.org/officeDocument/2006/relationships/hyperlink" Target="mailto:adel.industry1@gmail.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http://dx.doi.org/10.11594/ijssr.05.01.12" TargetMode="External"/><Relationship Id="rId78" Type="http://schemas.openxmlformats.org/officeDocument/2006/relationships/hyperlink" Target="https://www.diva-portal.org/smash/record.jsf?pid=diva2%3A1252234&amp;dswid=-9012" TargetMode="External"/><Relationship Id="rId94" Type="http://schemas.openxmlformats.org/officeDocument/2006/relationships/hyperlink" Target="mailto:stanley.eshiemogie@eng.uniben.edu,andrew.amenaghawon@uniben.edu,handoko.darmokoesoemo@gmail.com,heriseptyakusuma@gmail.com" TargetMode="External"/><Relationship Id="rId99" Type="http://schemas.openxmlformats.org/officeDocument/2006/relationships/hyperlink" Target="mailto:masud_a@jic.edu.sa" TargetMode="External"/><Relationship Id="rId101" Type="http://schemas.openxmlformats.org/officeDocument/2006/relationships/hyperlink" Target="mailto:belkhir.settou@gmail.com" TargetMode="External"/><Relationship Id="rId122" Type="http://schemas.openxmlformats.org/officeDocument/2006/relationships/hyperlink" Target="http://dx.doi.org/10.1016/j.jclepro.2015.06.101" TargetMode="External"/><Relationship Id="rId143" Type="http://schemas.openxmlformats.org/officeDocument/2006/relationships/hyperlink" Target="https://doi.org/10.1016/j.rser.2016.01.076" TargetMode="External"/><Relationship Id="rId148" Type="http://schemas.openxmlformats.org/officeDocument/2006/relationships/hyperlink" Target="mailto:khaled.bouchareb@univ-msila.dz" TargetMode="External"/><Relationship Id="rId164" Type="http://schemas.openxmlformats.org/officeDocument/2006/relationships/hyperlink" Target="mailto:bdursun@fsm.edu.tr" TargetMode="External"/><Relationship Id="rId169" Type="http://schemas.openxmlformats.org/officeDocument/2006/relationships/hyperlink" Target="https://doi.org/10.36909/jer.16481" TargetMode="External"/><Relationship Id="rId185" Type="http://schemas.openxmlformats.org/officeDocument/2006/relationships/hyperlink" Target="mailto:c.elmokhi@uca.ma"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https://doi.org/10.48550/arXiv.2512.22859" TargetMode="External"/><Relationship Id="rId210" Type="http://schemas.openxmlformats.org/officeDocument/2006/relationships/hyperlink" Target="mailto:geoffreymwango23@gmail.com" TargetMode="External"/><Relationship Id="rId215" Type="http://schemas.openxmlformats.org/officeDocument/2006/relationships/hyperlink" Target="https://doi.org/10.1016/j.esr.2025.101965" TargetMode="External"/><Relationship Id="rId26" Type="http://schemas.openxmlformats.org/officeDocument/2006/relationships/hyperlink" Target="https://doi.org/10.1016/j.esr.2020.100614" TargetMode="External"/><Relationship Id="rId231" Type="http://schemas.openxmlformats.org/officeDocument/2006/relationships/hyperlink" Target="https://doi.org/10.1016/j.esr.2023.101291"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46830/writn.21.00093" TargetMode="External"/><Relationship Id="rId89" Type="http://schemas.openxmlformats.org/officeDocument/2006/relationships/hyperlink" Target="https://doi.org/10.65085/2619-8789.1076" TargetMode="External"/><Relationship Id="rId112" Type="http://schemas.openxmlformats.org/officeDocument/2006/relationships/hyperlink" Target="https://doi.org/10.1016/j.enconman.2021.113962" TargetMode="External"/><Relationship Id="rId133" Type="http://schemas.openxmlformats.org/officeDocument/2006/relationships/hyperlink" Target="https://doi.org/10.1016/j.segy.2025.100199" TargetMode="External"/><Relationship Id="rId154" Type="http://schemas.openxmlformats.org/officeDocument/2006/relationships/hyperlink" Target="mailto:jindan.gong@sei.org" TargetMode="External"/><Relationship Id="rId175" Type="http://schemas.openxmlformats.org/officeDocument/2006/relationships/hyperlink" Target="https://doi.org/10.1515/eng-2019-0009" TargetMode="External"/><Relationship Id="rId196" Type="http://schemas.openxmlformats.org/officeDocument/2006/relationships/hyperlink" Target="mailto:olubayobabatunde@gmai.com" TargetMode="External"/><Relationship Id="rId200" Type="http://schemas.openxmlformats.org/officeDocument/2006/relationships/hyperlink" Target="mailto:achimpha@sun.ac.za" TargetMode="External"/><Relationship Id="rId16" Type="http://schemas.openxmlformats.org/officeDocument/2006/relationships/hyperlink" Target="http://dx.doi.org/10.1016/j.rser.2016.10.041" TargetMode="External"/><Relationship Id="rId221" Type="http://schemas.openxmlformats.org/officeDocument/2006/relationships/hyperlink" Target="https://doi.org/10.1016/j.esr.2026.102155"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https://doi.org/10.5923/j.ep.20120204.03" TargetMode="External"/><Relationship Id="rId102" Type="http://schemas.openxmlformats.org/officeDocument/2006/relationships/hyperlink" Target="https://doi.org/10.1016/j.ref.2023.08.004" TargetMode="External"/><Relationship Id="rId123" Type="http://schemas.openxmlformats.org/officeDocument/2006/relationships/hyperlink" Target="mailto:nasser_tar@yahoo.fr" TargetMode="External"/><Relationship Id="rId144" Type="http://schemas.openxmlformats.org/officeDocument/2006/relationships/hyperlink" Target="mailto:maatallahtaher@yahoo.fr" TargetMode="External"/><Relationship Id="rId90" Type="http://schemas.openxmlformats.org/officeDocument/2006/relationships/hyperlink" Target="mailto:kihwele2002@yahoo.com" TargetMode="External"/><Relationship Id="rId165" Type="http://schemas.openxmlformats.org/officeDocument/2006/relationships/hyperlink" Target="https://doi.org/10.1016/j.esd.2022.12.014" TargetMode="External"/><Relationship Id="rId186" Type="http://schemas.openxmlformats.org/officeDocument/2006/relationships/hyperlink" Target="https://www.diva-portal.org/smash/record.jsf?pid=diva2%3A2005453&amp;dswid=6243" TargetMode="External"/><Relationship Id="rId211" Type="http://schemas.openxmlformats.org/officeDocument/2006/relationships/hyperlink" Target="https://doi.org/10.3390/su13105376" TargetMode="External"/><Relationship Id="rId232" Type="http://schemas.openxmlformats.org/officeDocument/2006/relationships/hyperlink" Target="mailto:egimanm@gmail.com"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https://doi.org/10.1109/SAUPEC65723.2025.10944332" TargetMode="External"/><Relationship Id="rId113" Type="http://schemas.openxmlformats.org/officeDocument/2006/relationships/hyperlink" Target="mailto:kotb.mohamed@f-eng.tanta.edu.eg" TargetMode="External"/><Relationship Id="rId134" Type="http://schemas.openxmlformats.org/officeDocument/2006/relationships/hyperlink" Target="mailto:nawazedoo@gmail.com" TargetMode="External"/><Relationship Id="rId80" Type="http://schemas.openxmlformats.org/officeDocument/2006/relationships/hyperlink" Target="mailto:dkoussa@cder.dz" TargetMode="External"/><Relationship Id="rId155" Type="http://schemas.openxmlformats.org/officeDocument/2006/relationships/hyperlink" Target="https://doi.org/10.57647/ijeee.2024.1501.08" TargetMode="External"/><Relationship Id="rId176" Type="http://schemas.openxmlformats.org/officeDocument/2006/relationships/hyperlink" Target="mailto:sunday.oyedepo@covenantuniversity.edu.ng" TargetMode="External"/><Relationship Id="rId197" Type="http://schemas.openxmlformats.org/officeDocument/2006/relationships/hyperlink" Target="https://doi.org/10.1016/j.grets.2026.100346" TargetMode="External"/><Relationship Id="rId201" Type="http://schemas.openxmlformats.org/officeDocument/2006/relationships/hyperlink" Target="http://dx.doi.org/10.1016/j.seta.2017.07.005" TargetMode="External"/><Relationship Id="rId222" Type="http://schemas.openxmlformats.org/officeDocument/2006/relationships/hyperlink" Target="mailto:egimanm@gmail.com"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mailto:meryem.taoufik@gmail.com" TargetMode="External"/><Relationship Id="rId124" Type="http://schemas.openxmlformats.org/officeDocument/2006/relationships/hyperlink" Target="https://doi.org/10.1007/s40095-022-00484-7" TargetMode="External"/><Relationship Id="rId70" Type="http://schemas.openxmlformats.org/officeDocument/2006/relationships/hyperlink" Target="mailto:ktykei001@myuct.ac.za" TargetMode="External"/><Relationship Id="rId91"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45" Type="http://schemas.openxmlformats.org/officeDocument/2006/relationships/hyperlink" Target="https://doi.org/10.3390/en15010005" TargetMode="External"/><Relationship Id="rId166" Type="http://schemas.openxmlformats.org/officeDocument/2006/relationships/hyperlink" Target="mailto:yvanayuketah@gmail.com" TargetMode="External"/><Relationship Id="rId187" Type="http://schemas.openxmlformats.org/officeDocument/2006/relationships/hyperlink" Target="mailto:gardumi@kth.se" TargetMode="External"/><Relationship Id="rId1" Type="http://schemas.openxmlformats.org/officeDocument/2006/relationships/hyperlink" Target="https://doi.org/10.1016/j.rser.2020.110399" TargetMode="External"/><Relationship Id="rId212" Type="http://schemas.openxmlformats.org/officeDocument/2006/relationships/hyperlink" Target="mailto:e.i.come.zebra@rug.nl" TargetMode="External"/><Relationship Id="rId233" Type="http://schemas.openxmlformats.org/officeDocument/2006/relationships/hyperlink" Target="https://scielo.org.za/scielo.php?script=sci_arttext&amp;pid=S1021-447X2010000100002"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https://doi.org/10.1016/j.heliyon.2023.e18210" TargetMode="External"/><Relationship Id="rId60" Type="http://schemas.openxmlformats.org/officeDocument/2006/relationships/hyperlink" Target="https://doi.org/10.21203/rs.3.rs-2368899/v1" TargetMode="External"/><Relationship Id="rId81" Type="http://schemas.openxmlformats.org/officeDocument/2006/relationships/hyperlink" Target="https://doi.org/10.1109/ICASET.2018.8376780" TargetMode="External"/><Relationship Id="rId135" Type="http://schemas.openxmlformats.org/officeDocument/2006/relationships/hyperlink" Target="https://doi.org/10.3390/su14010358" TargetMode="External"/><Relationship Id="rId156" Type="http://schemas.openxmlformats.org/officeDocument/2006/relationships/hyperlink" Target="mailto:getachewbereta@gmail.com" TargetMode="External"/><Relationship Id="rId177" Type="http://schemas.openxmlformats.org/officeDocument/2006/relationships/hyperlink" Target="mailto:vincent_ani@yahoo.com" TargetMode="External"/><Relationship Id="rId198" Type="http://schemas.openxmlformats.org/officeDocument/2006/relationships/hyperlink" Target="mailto:i.balarabe@psau.edu.sa" TargetMode="External"/><Relationship Id="rId202" Type="http://schemas.openxmlformats.org/officeDocument/2006/relationships/hyperlink" Target="mailto:mohammed.boussetta@usmba.ac.ma" TargetMode="External"/><Relationship Id="rId223" Type="http://schemas.openxmlformats.org/officeDocument/2006/relationships/hyperlink" Target="https://doi.org/10.5281/zenodo.18490915"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a.nilsson@newclimate.org" TargetMode="External"/><Relationship Id="rId125" Type="http://schemas.openxmlformats.org/officeDocument/2006/relationships/hyperlink" Target="mailto:melktesh@gmail.com" TargetMode="External"/><Relationship Id="rId146" Type="http://schemas.openxmlformats.org/officeDocument/2006/relationships/hyperlink" Target="mailto:zafarakhan@ieee.org" TargetMode="External"/><Relationship Id="rId167" Type="http://schemas.openxmlformats.org/officeDocument/2006/relationships/hyperlink" Target="mailto:teddymec2@gmail.com" TargetMode="External"/><Relationship Id="rId188" Type="http://schemas.openxmlformats.org/officeDocument/2006/relationships/hyperlink" Target="mailto:gardumi@kth.se" TargetMode="External"/><Relationship Id="rId71"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2" Type="http://schemas.openxmlformats.org/officeDocument/2006/relationships/hyperlink" Target="https://kth.diva-portal.org/smash/record.jsf?pid=diva2%3A1119648&amp;dswid=8009" TargetMode="External"/><Relationship Id="rId213" Type="http://schemas.openxmlformats.org/officeDocument/2006/relationships/hyperlink" Target="mailto:asmaa_melegy@hotmail.com" TargetMode="External"/><Relationship Id="rId234" Type="http://schemas.openxmlformats.org/officeDocument/2006/relationships/printerSettings" Target="../printerSettings/printerSettings1.bin"/><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mailto:bruce.mutume@metu.edu.tr" TargetMode="External"/><Relationship Id="rId136" Type="http://schemas.openxmlformats.org/officeDocument/2006/relationships/hyperlink" Target="mailto:bahaa.elboshi@f-eng.tanta.edu.eg" TargetMode="External"/><Relationship Id="rId157" Type="http://schemas.openxmlformats.org/officeDocument/2006/relationships/hyperlink" Target="https://doi.org/10.1016/j.aej.2019.09.013" TargetMode="External"/><Relationship Id="rId178" Type="http://schemas.openxmlformats.org/officeDocument/2006/relationships/hyperlink" Target="https://izlik.org/JA59NH49TX" TargetMode="External"/><Relationship Id="rId61" Type="http://schemas.openxmlformats.org/officeDocument/2006/relationships/hyperlink" Target="https://doi.org/10.1186/s42269-024-01192-4" TargetMode="External"/><Relationship Id="rId82" Type="http://schemas.openxmlformats.org/officeDocument/2006/relationships/hyperlink" Target="mailto:b.shari@wascal-ne.org" TargetMode="External"/><Relationship Id="rId199" Type="http://schemas.openxmlformats.org/officeDocument/2006/relationships/hyperlink" Target="https://doi.org/10.1016/j.rser.2021.111071" TargetMode="External"/><Relationship Id="rId203" Type="http://schemas.openxmlformats.org/officeDocument/2006/relationships/hyperlink" Target="https://doi.org/10.3390/en18123125" TargetMode="External"/><Relationship Id="rId19" Type="http://schemas.openxmlformats.org/officeDocument/2006/relationships/hyperlink" Target="https://doi.org/10.1080/23311916.2023.2209996" TargetMode="External"/><Relationship Id="rId224" Type="http://schemas.openxmlformats.org/officeDocument/2006/relationships/hyperlink" Target="mailto:Betelhemabadi16@gmail.com"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dx.doi.org/10.4314/njt.v41i4.6" TargetMode="External"/><Relationship Id="rId126" Type="http://schemas.openxmlformats.org/officeDocument/2006/relationships/hyperlink" Target="https://doi.org/10.1177/0309524X221133810" TargetMode="External"/><Relationship Id="rId147" Type="http://schemas.openxmlformats.org/officeDocument/2006/relationships/hyperlink" Target="https://doi.org/10.14710/ijred.2023.54056" TargetMode="External"/><Relationship Id="rId168" Type="http://schemas.openxmlformats.org/officeDocument/2006/relationships/hyperlink" Target="https://doi.org/10.3390/app12041954" TargetMode="External"/><Relationship Id="rId51" Type="http://schemas.openxmlformats.org/officeDocument/2006/relationships/hyperlink" Target="https://doi.org/10.1016/j.esr.2024.101594" TargetMode="External"/><Relationship Id="rId72" Type="http://schemas.openxmlformats.org/officeDocument/2006/relationships/hyperlink" Target="mailto:mark.howells@energy.kth.se" TargetMode="External"/><Relationship Id="rId93" Type="http://schemas.openxmlformats.org/officeDocument/2006/relationships/hyperlink" Target="https://doi.org/10.1016/j.ref.2024.100677" TargetMode="External"/><Relationship Id="rId189" Type="http://schemas.openxmlformats.org/officeDocument/2006/relationships/hyperlink" Target="https://doi.org/10.1016/j.rset.2021.100004" TargetMode="External"/><Relationship Id="rId3" Type="http://schemas.openxmlformats.org/officeDocument/2006/relationships/hyperlink" Target="http://dx.doi.org/10.1016/j.enpol.2017.03.021" TargetMode="External"/><Relationship Id="rId214" Type="http://schemas.openxmlformats.org/officeDocument/2006/relationships/hyperlink" Target="https://izlik.org/JA36FG69AS" TargetMode="External"/><Relationship Id="rId235" Type="http://schemas.openxmlformats.org/officeDocument/2006/relationships/table" Target="../tables/table1.xml"/><Relationship Id="rId116" Type="http://schemas.openxmlformats.org/officeDocument/2006/relationships/hyperlink" Target="https://doi.org/10.1016/j.energy.2023.128899" TargetMode="External"/><Relationship Id="rId137" Type="http://schemas.openxmlformats.org/officeDocument/2006/relationships/hyperlink" Target="https://doi.org/10.1038/s41598-025-94506-z" TargetMode="External"/><Relationship Id="rId158" Type="http://schemas.openxmlformats.org/officeDocument/2006/relationships/hyperlink" Target="mailto:ssani4@live.ut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A264"/>
  <sheetViews>
    <sheetView tabSelected="1" zoomScale="85" zoomScaleNormal="85" workbookViewId="0">
      <pane xSplit="2" ySplit="1" topLeftCell="W229" activePane="bottomRight" state="frozen"/>
      <selection pane="topRight" activeCell="C1" sqref="C1"/>
      <selection pane="bottomLeft" activeCell="A2" sqref="A2"/>
      <selection pane="bottomRight" activeCell="X231" sqref="X231"/>
    </sheetView>
  </sheetViews>
  <sheetFormatPr baseColWidth="10" defaultColWidth="9" defaultRowHeight="15" customHeight="1"/>
  <cols>
    <col min="1" max="1" width="17.125" style="35" customWidth="1"/>
    <col min="2" max="2" width="25.625" style="36" customWidth="1"/>
    <col min="3" max="3" width="22.25" style="36" customWidth="1"/>
    <col min="4" max="4" width="41.25" style="36" customWidth="1"/>
    <col min="5" max="5" width="13.875" style="36" customWidth="1"/>
    <col min="6" max="6" width="17.875" style="36" customWidth="1"/>
    <col min="7" max="7" width="22.125" style="36" customWidth="1"/>
    <col min="8" max="8" width="13.875" style="35" customWidth="1"/>
    <col min="9" max="9" width="22.875" style="35" customWidth="1"/>
    <col min="10" max="10" width="13.875" style="36" customWidth="1"/>
    <col min="11" max="11" width="16.25" style="35" customWidth="1"/>
    <col min="12" max="12" width="38.25" style="35" customWidth="1"/>
    <col min="13" max="13" width="58" style="36" customWidth="1"/>
    <col min="14" max="14" width="22.75" style="36" customWidth="1"/>
    <col min="15" max="15" width="21.75" style="36" customWidth="1"/>
    <col min="16" max="17" width="14.75" style="35" customWidth="1"/>
    <col min="18" max="18" width="26.125" style="65" customWidth="1"/>
    <col min="19" max="19" width="11.125" style="36" customWidth="1"/>
    <col min="20" max="20" width="14.75" style="35" customWidth="1"/>
    <col min="21" max="22" width="11.125" style="35" customWidth="1"/>
    <col min="23" max="23" width="13" style="35" customWidth="1"/>
    <col min="24" max="24" width="11.875" style="35" customWidth="1"/>
    <col min="25" max="25" width="13.25" style="35" customWidth="1"/>
    <col min="26" max="27" width="11.125" style="35" customWidth="1"/>
    <col min="28" max="28" width="26.25" style="35" customWidth="1"/>
    <col min="29" max="29" width="14.75" style="35" customWidth="1"/>
    <col min="30" max="30" width="23.25" style="35" customWidth="1"/>
    <col min="31" max="31" width="17.75" style="35" customWidth="1"/>
    <col min="32" max="33" width="14.75" style="35" customWidth="1"/>
    <col min="34" max="34" width="17" style="35" customWidth="1"/>
    <col min="35" max="35" width="19" style="35" customWidth="1"/>
    <col min="36" max="36" width="21.25" style="36" customWidth="1"/>
    <col min="37" max="40" width="17" style="35" customWidth="1"/>
    <col min="41" max="41" width="30.75" style="35" customWidth="1"/>
    <col min="42" max="42" width="42.25" style="35" customWidth="1"/>
    <col min="43" max="43" width="64.75" style="35" customWidth="1"/>
    <col min="44" max="44" width="25.875" style="35" customWidth="1"/>
    <col min="45" max="45" width="18.125" style="35" customWidth="1"/>
    <col min="46" max="46" width="27.25" style="35" customWidth="1"/>
    <col min="47" max="47" width="22.25" customWidth="1"/>
    <col min="48" max="48" width="23.25" style="36" customWidth="1"/>
    <col min="49" max="49" width="19.25" style="35" customWidth="1"/>
    <col min="50" max="50" width="35.125" style="36" customWidth="1"/>
    <col min="51" max="51" width="41.125" style="36" customWidth="1"/>
    <col min="52" max="52" width="31" customWidth="1"/>
    <col min="53" max="53" width="27.75" style="36" customWidth="1"/>
    <col min="54" max="54" width="59.75" style="35" customWidth="1"/>
    <col min="55" max="16384" width="9" style="35"/>
  </cols>
  <sheetData>
    <row r="1" spans="1:52" s="39" customFormat="1" ht="57" customHeight="1">
      <c r="A1" s="61" t="s">
        <v>0</v>
      </c>
      <c r="B1" s="62" t="s">
        <v>1</v>
      </c>
      <c r="C1" s="62" t="s">
        <v>2</v>
      </c>
      <c r="D1" s="62" t="s">
        <v>3</v>
      </c>
      <c r="E1" s="62" t="s">
        <v>4</v>
      </c>
      <c r="F1" s="62" t="s">
        <v>5</v>
      </c>
      <c r="G1" s="62" t="s">
        <v>6</v>
      </c>
      <c r="H1" s="62" t="s">
        <v>7</v>
      </c>
      <c r="I1" s="62" t="s">
        <v>8</v>
      </c>
      <c r="J1" s="62" t="s">
        <v>9</v>
      </c>
      <c r="K1" s="62" t="s">
        <v>10</v>
      </c>
      <c r="L1" s="62" t="s">
        <v>11</v>
      </c>
      <c r="M1" s="62" t="s">
        <v>12</v>
      </c>
      <c r="N1" s="62" t="s">
        <v>13</v>
      </c>
      <c r="O1" s="62" t="s">
        <v>14</v>
      </c>
      <c r="P1" s="62" t="s">
        <v>15</v>
      </c>
      <c r="Q1" s="62" t="s">
        <v>16</v>
      </c>
      <c r="R1" s="62" t="s">
        <v>17</v>
      </c>
      <c r="S1" s="62" t="s">
        <v>18</v>
      </c>
      <c r="T1" s="62" t="s">
        <v>19</v>
      </c>
      <c r="U1" s="62" t="s">
        <v>20</v>
      </c>
      <c r="V1" s="62" t="s">
        <v>21</v>
      </c>
      <c r="W1" s="62" t="s">
        <v>22</v>
      </c>
      <c r="X1" s="62" t="s">
        <v>23</v>
      </c>
      <c r="Y1" s="62" t="s">
        <v>24</v>
      </c>
      <c r="Z1" s="62" t="s">
        <v>25</v>
      </c>
      <c r="AA1" s="62" t="s">
        <v>26</v>
      </c>
      <c r="AB1" s="62" t="s">
        <v>27</v>
      </c>
      <c r="AC1" s="62" t="s">
        <v>28</v>
      </c>
      <c r="AD1" s="62" t="s">
        <v>29</v>
      </c>
      <c r="AE1" s="62" t="s">
        <v>30</v>
      </c>
      <c r="AF1" s="62" t="s">
        <v>31</v>
      </c>
      <c r="AG1" s="62" t="s">
        <v>32</v>
      </c>
      <c r="AH1" s="62" t="s">
        <v>33</v>
      </c>
      <c r="AI1" s="62" t="s">
        <v>34</v>
      </c>
      <c r="AJ1" s="62" t="s">
        <v>35</v>
      </c>
      <c r="AK1" s="62" t="s">
        <v>36</v>
      </c>
      <c r="AL1" s="62" t="s">
        <v>37</v>
      </c>
      <c r="AM1" s="62" t="s">
        <v>38</v>
      </c>
      <c r="AN1" s="62" t="s">
        <v>39</v>
      </c>
      <c r="AO1" s="62" t="s">
        <v>40</v>
      </c>
      <c r="AP1" s="62" t="s">
        <v>41</v>
      </c>
      <c r="AQ1" s="62" t="s">
        <v>42</v>
      </c>
      <c r="AR1" s="62" t="s">
        <v>43</v>
      </c>
      <c r="AS1" s="62" t="s">
        <v>44</v>
      </c>
      <c r="AT1" s="62" t="s">
        <v>45</v>
      </c>
      <c r="AU1" s="62" t="s">
        <v>46</v>
      </c>
      <c r="AV1" s="62" t="s">
        <v>47</v>
      </c>
      <c r="AW1" s="62" t="s">
        <v>48</v>
      </c>
      <c r="AX1" s="62" t="s">
        <v>49</v>
      </c>
      <c r="AY1" s="62" t="s">
        <v>50</v>
      </c>
      <c r="AZ1" s="63" t="s">
        <v>51</v>
      </c>
    </row>
    <row r="2" spans="1:52" s="39" customFormat="1" ht="190.5" customHeight="1">
      <c r="A2" s="84">
        <v>1</v>
      </c>
      <c r="B2" s="85" t="s">
        <v>52</v>
      </c>
      <c r="C2" s="85" t="s">
        <v>53</v>
      </c>
      <c r="D2" s="85" t="s">
        <v>54</v>
      </c>
      <c r="E2" s="85">
        <v>2021</v>
      </c>
      <c r="F2" s="85" t="s">
        <v>55</v>
      </c>
      <c r="G2" s="85" t="s">
        <v>56</v>
      </c>
      <c r="H2" s="85" t="s">
        <v>57</v>
      </c>
      <c r="I2" s="85" t="str">
        <f t="array" ref="I2">_xlfn.TEXTJOIN(",", TRUE, IF(Table4[study_id]=Table3[[#This Row],[study_id]], Table4[iso_code], ""))</f>
        <v>DZ,AO,BJ,BW,BF,BI,CM,CF,TD,KM,CG,CD,DJ,EG,GQ,ER,ET,GA,GM,GH,GN,GW,CI,KE,LS,LR,LY,MG,MW,ML,MR,MU,MA,MZ,NA,NE,NG,RW,ST,SN,SC,SL,SO,ZA,SS,SD,SZ,TZ,TG,TN,UG,ZM,ZW</v>
      </c>
      <c r="J2" s="85">
        <f>COUNTIF(study_countries!A:A,A2)</f>
        <v>53</v>
      </c>
      <c r="K2" s="85" t="s">
        <v>58</v>
      </c>
      <c r="L2" s="85" t="s">
        <v>59</v>
      </c>
      <c r="M2" s="85" t="s">
        <v>60</v>
      </c>
      <c r="N2" s="85">
        <v>2010</v>
      </c>
      <c r="O2" s="85">
        <v>2050</v>
      </c>
      <c r="P2" s="85" t="s">
        <v>61</v>
      </c>
      <c r="Q2" s="85" t="s">
        <v>62</v>
      </c>
      <c r="R2" s="85" t="s">
        <v>63</v>
      </c>
      <c r="S2" s="85" t="s">
        <v>64</v>
      </c>
      <c r="T2" s="85" t="s">
        <v>64</v>
      </c>
      <c r="U2" s="85" t="s">
        <v>64</v>
      </c>
      <c r="V2" s="85" t="s">
        <v>65</v>
      </c>
      <c r="W2" s="85" t="s">
        <v>65</v>
      </c>
      <c r="X2" s="85" t="s">
        <v>65</v>
      </c>
      <c r="Y2" s="85" t="s">
        <v>64</v>
      </c>
      <c r="Z2" s="85" t="s">
        <v>65</v>
      </c>
      <c r="AA2" s="85" t="s">
        <v>65</v>
      </c>
      <c r="AB2" s="85" t="s">
        <v>66</v>
      </c>
      <c r="AC2" s="85" t="s">
        <v>67</v>
      </c>
      <c r="AD2" s="85" t="s">
        <v>68</v>
      </c>
      <c r="AE2" s="85" t="s">
        <v>64</v>
      </c>
      <c r="AF2" s="85" t="s">
        <v>64</v>
      </c>
      <c r="AG2" s="85" t="s">
        <v>65</v>
      </c>
      <c r="AH2" s="85" t="s">
        <v>65</v>
      </c>
      <c r="AI2" s="85" t="s">
        <v>69</v>
      </c>
      <c r="AJ2" s="85" t="s">
        <v>65</v>
      </c>
      <c r="AK2" s="85" t="s">
        <v>65</v>
      </c>
      <c r="AL2" s="85" t="s">
        <v>65</v>
      </c>
      <c r="AM2" s="85" t="s">
        <v>65</v>
      </c>
      <c r="AN2" s="85" t="s">
        <v>65</v>
      </c>
      <c r="AO2" s="85" t="s">
        <v>70</v>
      </c>
      <c r="AP2" s="85" t="s">
        <v>71</v>
      </c>
      <c r="AQ2" s="85" t="s">
        <v>72</v>
      </c>
      <c r="AR2" s="85" t="s">
        <v>73</v>
      </c>
      <c r="AS2" s="85" t="s">
        <v>65</v>
      </c>
      <c r="AT2" s="85" t="s">
        <v>74</v>
      </c>
      <c r="AU2" s="85" t="s">
        <v>65</v>
      </c>
      <c r="AV2" s="85" t="s">
        <v>75</v>
      </c>
      <c r="AW2" s="85" t="s">
        <v>65</v>
      </c>
      <c r="AX2" s="85"/>
      <c r="AY2" s="22" t="s">
        <v>76</v>
      </c>
      <c r="AZ2" s="87" t="s">
        <v>77</v>
      </c>
    </row>
    <row r="3" spans="1:52" s="39" customFormat="1" ht="145.5" customHeight="1">
      <c r="A3" s="84">
        <v>2</v>
      </c>
      <c r="B3" s="85" t="s">
        <v>78</v>
      </c>
      <c r="C3" s="85" t="s">
        <v>79</v>
      </c>
      <c r="D3" s="85" t="s">
        <v>80</v>
      </c>
      <c r="E3" s="85">
        <v>2018</v>
      </c>
      <c r="F3" s="85" t="s">
        <v>55</v>
      </c>
      <c r="G3" s="85" t="s">
        <v>81</v>
      </c>
      <c r="H3" s="85" t="s">
        <v>57</v>
      </c>
      <c r="I3" s="85" t="str">
        <f t="array" ref="I3">_xlfn.TEXTJOIN(",", TRUE, IF(Table4[study_id]=Table3[[#This Row],[study_id]], Table4[iso_code], ""))</f>
        <v>DZ,AO,BJ,BW,BF,BI,CV,CM,CF,TD,KM,CD,CG,DJ,EG,GQ,ER,SZ,ET,GA,GM,GH,GN,GW,CI,KE,LS,LR,LY,MG,MW,ML,MR,MU,MA,MZ,NA,NE,NG,RW,ST,SN,SC,SL,SO,ZA,SS,SD,TZ,TG,TN,UG,ZM,ZW</v>
      </c>
      <c r="J3" s="85">
        <f>COUNTIF(study_countries!A:A,A3)</f>
        <v>54</v>
      </c>
      <c r="K3" s="85" t="s">
        <v>58</v>
      </c>
      <c r="L3" s="85" t="s">
        <v>82</v>
      </c>
      <c r="M3" s="85" t="s">
        <v>83</v>
      </c>
      <c r="N3" s="85">
        <v>2016</v>
      </c>
      <c r="O3" s="85">
        <v>2030</v>
      </c>
      <c r="P3" s="85" t="s">
        <v>61</v>
      </c>
      <c r="Q3" s="85" t="s">
        <v>84</v>
      </c>
      <c r="R3" s="85" t="s">
        <v>85</v>
      </c>
      <c r="S3" s="85" t="s">
        <v>64</v>
      </c>
      <c r="T3" s="85" t="s">
        <v>64</v>
      </c>
      <c r="U3" s="85" t="s">
        <v>64</v>
      </c>
      <c r="V3" s="85" t="s">
        <v>64</v>
      </c>
      <c r="W3" s="85" t="s">
        <v>64</v>
      </c>
      <c r="X3" s="85" t="s">
        <v>64</v>
      </c>
      <c r="Y3" s="85" t="s">
        <v>64</v>
      </c>
      <c r="Z3" s="85" t="s">
        <v>65</v>
      </c>
      <c r="AA3" s="85" t="s">
        <v>64</v>
      </c>
      <c r="AB3" s="85" t="s">
        <v>86</v>
      </c>
      <c r="AC3" s="85" t="s">
        <v>87</v>
      </c>
      <c r="AD3" s="85" t="s">
        <v>88</v>
      </c>
      <c r="AE3" s="85" t="s">
        <v>64</v>
      </c>
      <c r="AF3" s="85" t="s">
        <v>64</v>
      </c>
      <c r="AG3" s="85" t="s">
        <v>65</v>
      </c>
      <c r="AH3" s="85" t="s">
        <v>65</v>
      </c>
      <c r="AI3" s="85" t="s">
        <v>89</v>
      </c>
      <c r="AJ3" s="85" t="s">
        <v>65</v>
      </c>
      <c r="AK3" s="85" t="s">
        <v>65</v>
      </c>
      <c r="AL3" s="85" t="s">
        <v>65</v>
      </c>
      <c r="AM3" s="85" t="s">
        <v>64</v>
      </c>
      <c r="AN3" s="85" t="s">
        <v>65</v>
      </c>
      <c r="AO3" s="85" t="s">
        <v>90</v>
      </c>
      <c r="AP3" s="85" t="s">
        <v>91</v>
      </c>
      <c r="AQ3" s="85" t="s">
        <v>92</v>
      </c>
      <c r="AR3" s="85" t="s">
        <v>93</v>
      </c>
      <c r="AS3" s="85" t="s">
        <v>65</v>
      </c>
      <c r="AT3" s="85" t="s">
        <v>94</v>
      </c>
      <c r="AU3" s="85" t="s">
        <v>64</v>
      </c>
      <c r="AV3" s="85" t="s">
        <v>75</v>
      </c>
      <c r="AW3" s="85" t="s">
        <v>64</v>
      </c>
      <c r="AX3" s="85" t="s">
        <v>95</v>
      </c>
      <c r="AY3" s="86" t="s">
        <v>96</v>
      </c>
      <c r="AZ3" s="87" t="s">
        <v>75</v>
      </c>
    </row>
    <row r="4" spans="1:52" s="39" customFormat="1" ht="138" customHeight="1">
      <c r="A4" s="84">
        <v>3</v>
      </c>
      <c r="B4" s="85" t="s">
        <v>97</v>
      </c>
      <c r="C4" s="85" t="s">
        <v>98</v>
      </c>
      <c r="D4" s="85" t="s">
        <v>99</v>
      </c>
      <c r="E4" s="85">
        <v>2025</v>
      </c>
      <c r="F4" s="85" t="s">
        <v>55</v>
      </c>
      <c r="G4" s="85" t="s">
        <v>100</v>
      </c>
      <c r="H4" s="85" t="s">
        <v>101</v>
      </c>
      <c r="I4" s="85" t="str">
        <f t="array" ref="I4">_xlfn.TEXTJOIN(",", TRUE, IF(Table4[study_id]=Table3[[#This Row],[study_id]], Table4[iso_code], ""))</f>
        <v>DZ,AO,BJ,BW,BF,BI,CM,CF,TD,CD,CG,DJ,EG,GQ,ER,SZ,ET,GA,GM,GH,GN,GW,CI,KE,LS,LR,LY,MW,ML,MR,MA,MZ,NA,NE,NG,RW,SN,SL,SO,ZA,SS,SD,TZ,TG,TN,UG,ZM,ZW</v>
      </c>
      <c r="J4" s="85">
        <f>COUNTIF(study_countries!A:A,A4)</f>
        <v>48</v>
      </c>
      <c r="K4" s="85" t="s">
        <v>58</v>
      </c>
      <c r="L4" s="85" t="s">
        <v>102</v>
      </c>
      <c r="M4" s="85" t="s">
        <v>103</v>
      </c>
      <c r="N4" s="85">
        <v>2019</v>
      </c>
      <c r="O4" s="85">
        <v>2030</v>
      </c>
      <c r="P4" s="85" t="s">
        <v>61</v>
      </c>
      <c r="Q4" s="85" t="s">
        <v>84</v>
      </c>
      <c r="R4" s="85" t="s">
        <v>85</v>
      </c>
      <c r="S4" s="85" t="s">
        <v>64</v>
      </c>
      <c r="T4" s="85" t="s">
        <v>64</v>
      </c>
      <c r="U4" s="85" t="s">
        <v>64</v>
      </c>
      <c r="V4" s="85" t="s">
        <v>65</v>
      </c>
      <c r="W4" s="85" t="s">
        <v>64</v>
      </c>
      <c r="X4" s="85" t="s">
        <v>64</v>
      </c>
      <c r="Y4" s="85" t="s">
        <v>64</v>
      </c>
      <c r="Z4" s="85" t="s">
        <v>65</v>
      </c>
      <c r="AA4" s="85" t="s">
        <v>65</v>
      </c>
      <c r="AB4" s="85" t="s">
        <v>66</v>
      </c>
      <c r="AC4" s="85" t="s">
        <v>104</v>
      </c>
      <c r="AD4" s="85" t="s">
        <v>68</v>
      </c>
      <c r="AE4" s="85" t="s">
        <v>64</v>
      </c>
      <c r="AF4" s="85" t="s">
        <v>64</v>
      </c>
      <c r="AG4" s="85" t="s">
        <v>65</v>
      </c>
      <c r="AH4" s="85" t="s">
        <v>65</v>
      </c>
      <c r="AI4" s="85" t="s">
        <v>105</v>
      </c>
      <c r="AJ4" s="85" t="s">
        <v>65</v>
      </c>
      <c r="AK4" s="85" t="s">
        <v>65</v>
      </c>
      <c r="AL4" s="85" t="s">
        <v>65</v>
      </c>
      <c r="AM4" s="85" t="s">
        <v>64</v>
      </c>
      <c r="AN4" s="85" t="s">
        <v>65</v>
      </c>
      <c r="AO4" s="85" t="s">
        <v>106</v>
      </c>
      <c r="AP4" s="85" t="s">
        <v>107</v>
      </c>
      <c r="AQ4" s="85" t="s">
        <v>108</v>
      </c>
      <c r="AR4" s="85" t="s">
        <v>109</v>
      </c>
      <c r="AS4" s="85" t="s">
        <v>65</v>
      </c>
      <c r="AT4" s="85" t="s">
        <v>110</v>
      </c>
      <c r="AU4" s="85" t="s">
        <v>65</v>
      </c>
      <c r="AV4" s="85" t="s">
        <v>75</v>
      </c>
      <c r="AW4" s="85" t="s">
        <v>65</v>
      </c>
      <c r="AX4" s="85"/>
      <c r="AY4" s="86" t="s">
        <v>111</v>
      </c>
      <c r="AZ4" s="87" t="s">
        <v>112</v>
      </c>
    </row>
    <row r="5" spans="1:52" s="40" customFormat="1" ht="236.25" customHeight="1">
      <c r="A5" s="84">
        <v>4</v>
      </c>
      <c r="B5" s="85" t="s">
        <v>113</v>
      </c>
      <c r="C5" s="85" t="s">
        <v>114</v>
      </c>
      <c r="D5" s="85" t="s">
        <v>115</v>
      </c>
      <c r="E5" s="85">
        <v>2021</v>
      </c>
      <c r="F5" s="85" t="s">
        <v>55</v>
      </c>
      <c r="G5" s="85" t="s">
        <v>116</v>
      </c>
      <c r="H5" s="85" t="s">
        <v>57</v>
      </c>
      <c r="I5" s="85" t="str">
        <f t="array" ref="I5">_xlfn.TEXTJOIN(",", TRUE, IF(Table4[study_id]=Table3[[#This Row],[study_id]], Table4[iso_code], ""))</f>
        <v>DZ,AO,BJ,BW,BF,BI,CV,CM,CF,TD,KM,CD,CG,DJ,EG,GQ,ER,SZ,ET,GA,GM,GH,GN,GW,CI,KE,LS,LR,LY,MG,MW,ML,MR,MU,MA,MZ,NA,NE,NG,RW,ST,SN,SC,SL,SO,ZA,SS,SD,TZ,TG,TN,UG,ZM,ZW</v>
      </c>
      <c r="J5" s="85">
        <f>COUNTIF(study_countries!A:A,A5)</f>
        <v>54</v>
      </c>
      <c r="K5" s="85" t="s">
        <v>58</v>
      </c>
      <c r="L5" s="85" t="s">
        <v>117</v>
      </c>
      <c r="M5" s="85" t="s">
        <v>118</v>
      </c>
      <c r="N5" s="85">
        <v>2021</v>
      </c>
      <c r="O5" s="85">
        <v>2050</v>
      </c>
      <c r="P5" s="85" t="s">
        <v>61</v>
      </c>
      <c r="Q5" s="85" t="s">
        <v>84</v>
      </c>
      <c r="R5" s="85" t="s">
        <v>75</v>
      </c>
      <c r="S5" s="85" t="s">
        <v>64</v>
      </c>
      <c r="T5" s="85" t="s">
        <v>64</v>
      </c>
      <c r="U5" s="85" t="s">
        <v>64</v>
      </c>
      <c r="V5" s="85" t="s">
        <v>65</v>
      </c>
      <c r="W5" s="85" t="s">
        <v>65</v>
      </c>
      <c r="X5" s="85" t="s">
        <v>65</v>
      </c>
      <c r="Y5" s="85" t="s">
        <v>64</v>
      </c>
      <c r="Z5" s="85" t="s">
        <v>64</v>
      </c>
      <c r="AA5" s="85" t="s">
        <v>65</v>
      </c>
      <c r="AB5" s="85" t="s">
        <v>66</v>
      </c>
      <c r="AC5" s="85" t="s">
        <v>104</v>
      </c>
      <c r="AD5" s="85" t="s">
        <v>68</v>
      </c>
      <c r="AE5" s="85" t="s">
        <v>64</v>
      </c>
      <c r="AF5" s="85" t="s">
        <v>65</v>
      </c>
      <c r="AG5" s="85" t="s">
        <v>65</v>
      </c>
      <c r="AH5" s="85" t="s">
        <v>64</v>
      </c>
      <c r="AI5" s="85" t="s">
        <v>119</v>
      </c>
      <c r="AJ5" s="85" t="s">
        <v>65</v>
      </c>
      <c r="AK5" s="85" t="s">
        <v>65</v>
      </c>
      <c r="AL5" s="85" t="s">
        <v>65</v>
      </c>
      <c r="AM5" s="85" t="s">
        <v>65</v>
      </c>
      <c r="AN5" s="85" t="s">
        <v>64</v>
      </c>
      <c r="AO5" s="85" t="s">
        <v>120</v>
      </c>
      <c r="AP5" s="85" t="s">
        <v>121</v>
      </c>
      <c r="AQ5" s="85" t="s">
        <v>122</v>
      </c>
      <c r="AR5" s="85" t="s">
        <v>123</v>
      </c>
      <c r="AS5" s="85" t="s">
        <v>65</v>
      </c>
      <c r="AT5" s="85" t="s">
        <v>110</v>
      </c>
      <c r="AU5" s="85" t="s">
        <v>65</v>
      </c>
      <c r="AV5" s="85" t="s">
        <v>75</v>
      </c>
      <c r="AW5" s="85" t="s">
        <v>65</v>
      </c>
      <c r="AX5" s="85"/>
      <c r="AY5" s="86" t="s">
        <v>124</v>
      </c>
      <c r="AZ5" s="87" t="s">
        <v>125</v>
      </c>
    </row>
    <row r="6" spans="1:52" s="40" customFormat="1" ht="213" customHeight="1">
      <c r="A6" s="84">
        <v>5</v>
      </c>
      <c r="B6" s="85" t="s">
        <v>126</v>
      </c>
      <c r="C6" s="85" t="s">
        <v>127</v>
      </c>
      <c r="D6" s="85" t="s">
        <v>128</v>
      </c>
      <c r="E6" s="85">
        <v>2016</v>
      </c>
      <c r="F6" s="85" t="s">
        <v>55</v>
      </c>
      <c r="G6" s="85" t="s">
        <v>129</v>
      </c>
      <c r="H6" s="85" t="s">
        <v>57</v>
      </c>
      <c r="I6" s="85" t="str">
        <f t="array" ref="I6">_xlfn.TEXTJOIN(",", TRUE, IF(Table4[study_id]=Table3[[#This Row],[study_id]], Table4[iso_code], ""))</f>
        <v>AO,BF,BI,BJ,BW,CD,CF,CG,CI,CM,DJ,DZ,EG,ER,ET,GA,GH,GM,GN,GQ,GW,KE,LR,LS,LY,MA,ML,MR,MW,MZ,NA,NE,NG,RW,SD,SL,SN,SO,SZ,TD,TG,TN,TZ,UG,ZA,ZM,ZW</v>
      </c>
      <c r="J6" s="85">
        <f>COUNTIF(study_countries!A:A,A6)</f>
        <v>47</v>
      </c>
      <c r="K6" s="85" t="s">
        <v>58</v>
      </c>
      <c r="L6" s="85" t="s">
        <v>130</v>
      </c>
      <c r="M6" s="85" t="s">
        <v>131</v>
      </c>
      <c r="N6" s="85">
        <v>2010</v>
      </c>
      <c r="O6" s="85">
        <v>2040</v>
      </c>
      <c r="P6" s="85" t="s">
        <v>61</v>
      </c>
      <c r="Q6" s="85" t="s">
        <v>84</v>
      </c>
      <c r="R6" s="85" t="s">
        <v>63</v>
      </c>
      <c r="S6" s="85" t="s">
        <v>64</v>
      </c>
      <c r="T6" s="85" t="s">
        <v>64</v>
      </c>
      <c r="U6" s="85" t="s">
        <v>64</v>
      </c>
      <c r="V6" s="85" t="s">
        <v>64</v>
      </c>
      <c r="W6" s="85" t="s">
        <v>64</v>
      </c>
      <c r="X6" s="85" t="s">
        <v>65</v>
      </c>
      <c r="Y6" s="85" t="s">
        <v>64</v>
      </c>
      <c r="Z6" s="85" t="s">
        <v>65</v>
      </c>
      <c r="AA6" s="85" t="s">
        <v>64</v>
      </c>
      <c r="AB6" s="85" t="s">
        <v>66</v>
      </c>
      <c r="AC6" s="85" t="s">
        <v>104</v>
      </c>
      <c r="AD6" s="85" t="s">
        <v>68</v>
      </c>
      <c r="AE6" s="85" t="s">
        <v>64</v>
      </c>
      <c r="AF6" s="85" t="s">
        <v>64</v>
      </c>
      <c r="AG6" s="85" t="s">
        <v>65</v>
      </c>
      <c r="AH6" s="85" t="s">
        <v>65</v>
      </c>
      <c r="AI6" s="85" t="s">
        <v>89</v>
      </c>
      <c r="AJ6" s="85" t="s">
        <v>65</v>
      </c>
      <c r="AK6" s="85" t="s">
        <v>65</v>
      </c>
      <c r="AL6" s="85" t="s">
        <v>65</v>
      </c>
      <c r="AM6" s="85" t="s">
        <v>64</v>
      </c>
      <c r="AN6" s="85" t="s">
        <v>64</v>
      </c>
      <c r="AO6" s="85" t="s">
        <v>132</v>
      </c>
      <c r="AP6" s="85" t="s">
        <v>133</v>
      </c>
      <c r="AQ6" s="85" t="s">
        <v>134</v>
      </c>
      <c r="AR6" s="85" t="s">
        <v>135</v>
      </c>
      <c r="AS6" s="85" t="s">
        <v>136</v>
      </c>
      <c r="AT6" s="85" t="s">
        <v>137</v>
      </c>
      <c r="AU6" s="85" t="s">
        <v>65</v>
      </c>
      <c r="AV6" s="88">
        <v>0.05</v>
      </c>
      <c r="AW6" s="85" t="s">
        <v>65</v>
      </c>
      <c r="AX6" s="85"/>
      <c r="AY6" s="86" t="s">
        <v>138</v>
      </c>
      <c r="AZ6" s="87" t="s">
        <v>139</v>
      </c>
    </row>
    <row r="7" spans="1:52" s="40" customFormat="1" ht="214.5" customHeight="1">
      <c r="A7" s="84">
        <v>6</v>
      </c>
      <c r="B7" s="85" t="s">
        <v>140</v>
      </c>
      <c r="C7" s="85" t="s">
        <v>141</v>
      </c>
      <c r="D7" s="85" t="s">
        <v>142</v>
      </c>
      <c r="E7" s="85">
        <v>2022</v>
      </c>
      <c r="F7" s="85" t="s">
        <v>55</v>
      </c>
      <c r="G7" s="85" t="s">
        <v>143</v>
      </c>
      <c r="H7" s="85" t="s">
        <v>57</v>
      </c>
      <c r="I7" s="85" t="str">
        <f t="array" ref="I7">_xlfn.TEXTJOIN(",", TRUE, IF(Table4[study_id]=Table3[[#This Row],[study_id]], Table4[iso_code], ""))</f>
        <v>DZ,AO,BJ,BW,BF,BI,CM,CF,TD,CD,CG,DJ,EG,GQ,ER,SZ,ET,GA,GM,GH,GN,GW,CI,KE,LS,LR,LY,MW,ML,MR,MA,MZ,NA,NE,NG,RW,SN,SL,SO,ZA,SS,SD,TZ,TG,TN,UG,ZM,ZW</v>
      </c>
      <c r="J7" s="85">
        <f>COUNTIF(study_countries!A:A,A7)</f>
        <v>48</v>
      </c>
      <c r="K7" s="85" t="s">
        <v>58</v>
      </c>
      <c r="L7" s="85" t="s">
        <v>144</v>
      </c>
      <c r="M7" s="85" t="s">
        <v>145</v>
      </c>
      <c r="N7" s="85">
        <v>2015</v>
      </c>
      <c r="O7" s="85">
        <v>2065</v>
      </c>
      <c r="P7" s="85" t="s">
        <v>61</v>
      </c>
      <c r="Q7" s="85" t="s">
        <v>84</v>
      </c>
      <c r="R7" s="85" t="s">
        <v>63</v>
      </c>
      <c r="S7" s="85" t="s">
        <v>64</v>
      </c>
      <c r="T7" s="85" t="s">
        <v>64</v>
      </c>
      <c r="U7" s="85" t="s">
        <v>64</v>
      </c>
      <c r="V7" s="85" t="s">
        <v>64</v>
      </c>
      <c r="W7" s="85" t="s">
        <v>64</v>
      </c>
      <c r="X7" s="85" t="s">
        <v>64</v>
      </c>
      <c r="Y7" s="85" t="s">
        <v>64</v>
      </c>
      <c r="Z7" s="85" t="s">
        <v>65</v>
      </c>
      <c r="AA7" s="85" t="s">
        <v>64</v>
      </c>
      <c r="AB7" s="85" t="s">
        <v>146</v>
      </c>
      <c r="AC7" s="85" t="s">
        <v>104</v>
      </c>
      <c r="AD7" s="85" t="s">
        <v>68</v>
      </c>
      <c r="AE7" s="85" t="s">
        <v>64</v>
      </c>
      <c r="AF7" s="85" t="s">
        <v>64</v>
      </c>
      <c r="AG7" s="85" t="s">
        <v>64</v>
      </c>
      <c r="AH7" s="85" t="s">
        <v>65</v>
      </c>
      <c r="AI7" s="85" t="s">
        <v>89</v>
      </c>
      <c r="AJ7" s="85" t="s">
        <v>65</v>
      </c>
      <c r="AK7" s="85" t="s">
        <v>64</v>
      </c>
      <c r="AL7" s="85" t="s">
        <v>65</v>
      </c>
      <c r="AM7" s="85" t="s">
        <v>64</v>
      </c>
      <c r="AN7" s="85" t="s">
        <v>64</v>
      </c>
      <c r="AO7" s="85" t="s">
        <v>147</v>
      </c>
      <c r="AP7" s="85" t="s">
        <v>148</v>
      </c>
      <c r="AQ7" s="85" t="s">
        <v>149</v>
      </c>
      <c r="AR7" s="85" t="s">
        <v>150</v>
      </c>
      <c r="AS7" s="85" t="s">
        <v>65</v>
      </c>
      <c r="AT7" s="85" t="s">
        <v>151</v>
      </c>
      <c r="AU7" s="85" t="s">
        <v>65</v>
      </c>
      <c r="AV7" s="85" t="s">
        <v>75</v>
      </c>
      <c r="AW7" s="85" t="s">
        <v>65</v>
      </c>
      <c r="AX7" s="85"/>
      <c r="AY7" s="86" t="s">
        <v>152</v>
      </c>
      <c r="AZ7" s="87" t="s">
        <v>153</v>
      </c>
    </row>
    <row r="8" spans="1:52" s="40" customFormat="1" ht="261" customHeight="1">
      <c r="A8" s="84">
        <v>7</v>
      </c>
      <c r="B8" s="85" t="s">
        <v>154</v>
      </c>
      <c r="C8" s="85" t="s">
        <v>155</v>
      </c>
      <c r="D8" s="85" t="s">
        <v>156</v>
      </c>
      <c r="E8" s="85">
        <v>2024</v>
      </c>
      <c r="F8" s="85" t="s">
        <v>55</v>
      </c>
      <c r="G8" s="85" t="s">
        <v>129</v>
      </c>
      <c r="H8" s="85" t="s">
        <v>57</v>
      </c>
      <c r="I8" s="85" t="str">
        <f t="array" ref="I8">_xlfn.TEXTJOIN(",", TRUE, IF(Table4[study_id]=Table3[[#This Row],[study_id]], Table4[iso_code], ""))</f>
        <v>DZ,AO,BJ,BW,BF,BI,CM,CF,TD,CD,CG,DJ,EG,GQ,ER,SZ,ET,GA,GM,GH,GN,GW,CI,KE,LS,LR,LY,MW,ML,MR,MA,MZ,NA,NE,NG,RW,SN,SL,SO,ZA,SS,SD,TZ,TG,TN,UG,ZM,ZW</v>
      </c>
      <c r="J8" s="85">
        <f>COUNTIF(study_countries!A:A,A8)</f>
        <v>48</v>
      </c>
      <c r="K8" s="85" t="s">
        <v>58</v>
      </c>
      <c r="L8" s="85" t="s">
        <v>157</v>
      </c>
      <c r="M8" s="85" t="s">
        <v>158</v>
      </c>
      <c r="N8" s="85">
        <v>2020</v>
      </c>
      <c r="O8" s="85">
        <v>2040</v>
      </c>
      <c r="P8" s="85" t="s">
        <v>159</v>
      </c>
      <c r="Q8" s="85" t="s">
        <v>84</v>
      </c>
      <c r="R8" s="85" t="s">
        <v>85</v>
      </c>
      <c r="S8" s="85" t="s">
        <v>64</v>
      </c>
      <c r="T8" s="85" t="s">
        <v>64</v>
      </c>
      <c r="U8" s="85" t="s">
        <v>64</v>
      </c>
      <c r="V8" s="85" t="s">
        <v>64</v>
      </c>
      <c r="W8" s="85" t="s">
        <v>64</v>
      </c>
      <c r="X8" s="85" t="s">
        <v>64</v>
      </c>
      <c r="Y8" s="85" t="s">
        <v>64</v>
      </c>
      <c r="Z8" s="85" t="s">
        <v>64</v>
      </c>
      <c r="AA8" s="85" t="s">
        <v>64</v>
      </c>
      <c r="AB8" s="85" t="s">
        <v>66</v>
      </c>
      <c r="AC8" s="85" t="s">
        <v>87</v>
      </c>
      <c r="AD8" s="85" t="s">
        <v>160</v>
      </c>
      <c r="AE8" s="85" t="s">
        <v>64</v>
      </c>
      <c r="AF8" s="85" t="s">
        <v>64</v>
      </c>
      <c r="AG8" s="85" t="s">
        <v>65</v>
      </c>
      <c r="AH8" s="85" t="s">
        <v>64</v>
      </c>
      <c r="AI8" s="85" t="s">
        <v>89</v>
      </c>
      <c r="AJ8" s="85" t="s">
        <v>65</v>
      </c>
      <c r="AK8" s="85" t="s">
        <v>65</v>
      </c>
      <c r="AL8" s="85" t="s">
        <v>65</v>
      </c>
      <c r="AM8" s="85" t="s">
        <v>64</v>
      </c>
      <c r="AN8" s="85" t="s">
        <v>64</v>
      </c>
      <c r="AO8" s="85" t="s">
        <v>161</v>
      </c>
      <c r="AP8" s="85" t="s">
        <v>162</v>
      </c>
      <c r="AQ8" s="85" t="s">
        <v>163</v>
      </c>
      <c r="AR8" s="85" t="s">
        <v>164</v>
      </c>
      <c r="AS8" s="85" t="s">
        <v>65</v>
      </c>
      <c r="AT8" s="85" t="s">
        <v>165</v>
      </c>
      <c r="AU8" s="85" t="s">
        <v>64</v>
      </c>
      <c r="AV8" s="88">
        <v>0.1</v>
      </c>
      <c r="AW8" s="85" t="s">
        <v>64</v>
      </c>
      <c r="AX8" s="85" t="s">
        <v>166</v>
      </c>
      <c r="AY8" s="86" t="s">
        <v>167</v>
      </c>
      <c r="AZ8" s="87" t="s">
        <v>154</v>
      </c>
    </row>
    <row r="9" spans="1:52" s="40" customFormat="1" ht="261" customHeight="1">
      <c r="A9" s="84">
        <v>8</v>
      </c>
      <c r="B9" s="85" t="s">
        <v>154</v>
      </c>
      <c r="C9" s="85" t="s">
        <v>168</v>
      </c>
      <c r="D9" s="85" t="s">
        <v>169</v>
      </c>
      <c r="E9" s="85">
        <v>2018</v>
      </c>
      <c r="F9" s="85" t="s">
        <v>55</v>
      </c>
      <c r="G9" s="85" t="s">
        <v>129</v>
      </c>
      <c r="H9" s="85" t="s">
        <v>57</v>
      </c>
      <c r="I9" s="85" t="str">
        <f t="array" ref="I9">_xlfn.TEXTJOIN(",", TRUE, IF(Table4[study_id]=Table3[[#This Row],[study_id]], Table4[iso_code], ""))</f>
        <v>DZ,AO,BJ,BW,BF,BI,CM,CF,TD,CD,CG,DJ,EG,GQ,ER,SZ,ET,GA,GM,GH,GN,GW,CI,KE,LS,LR,LY,MW,ML,MR,MA,MZ,NA,NE,NG,RW,SN,SL,SO,ZA,SS,SD,TZ,TG,TN,UG,ZM,ZW</v>
      </c>
      <c r="J9" s="85">
        <f>COUNTIF(study_countries!A:A,A9)</f>
        <v>48</v>
      </c>
      <c r="K9" s="85" t="s">
        <v>58</v>
      </c>
      <c r="L9" s="85" t="s">
        <v>170</v>
      </c>
      <c r="M9" s="85" t="s">
        <v>171</v>
      </c>
      <c r="N9" s="85">
        <v>2010</v>
      </c>
      <c r="O9" s="85">
        <v>2030</v>
      </c>
      <c r="P9" s="85" t="s">
        <v>61</v>
      </c>
      <c r="Q9" s="85" t="s">
        <v>84</v>
      </c>
      <c r="R9" s="85" t="s">
        <v>85</v>
      </c>
      <c r="S9" s="85" t="s">
        <v>64</v>
      </c>
      <c r="T9" s="85" t="s">
        <v>64</v>
      </c>
      <c r="U9" s="85" t="s">
        <v>64</v>
      </c>
      <c r="V9" s="85" t="s">
        <v>64</v>
      </c>
      <c r="W9" s="85" t="s">
        <v>65</v>
      </c>
      <c r="X9" s="85" t="s">
        <v>64</v>
      </c>
      <c r="Y9" s="85" t="s">
        <v>64</v>
      </c>
      <c r="Z9" s="85" t="s">
        <v>65</v>
      </c>
      <c r="AA9" s="85" t="s">
        <v>64</v>
      </c>
      <c r="AB9" s="85" t="s">
        <v>66</v>
      </c>
      <c r="AC9" s="85" t="s">
        <v>87</v>
      </c>
      <c r="AD9" s="85" t="s">
        <v>172</v>
      </c>
      <c r="AE9" s="85" t="s">
        <v>64</v>
      </c>
      <c r="AF9" s="85" t="s">
        <v>64</v>
      </c>
      <c r="AG9" s="85" t="s">
        <v>65</v>
      </c>
      <c r="AH9" s="85" t="s">
        <v>65</v>
      </c>
      <c r="AI9" s="85" t="s">
        <v>89</v>
      </c>
      <c r="AJ9" s="85" t="s">
        <v>65</v>
      </c>
      <c r="AK9" s="85" t="s">
        <v>65</v>
      </c>
      <c r="AL9" s="85" t="s">
        <v>65</v>
      </c>
      <c r="AM9" s="85" t="s">
        <v>64</v>
      </c>
      <c r="AN9" s="85" t="s">
        <v>65</v>
      </c>
      <c r="AO9" s="85" t="s">
        <v>173</v>
      </c>
      <c r="AP9" s="85" t="s">
        <v>174</v>
      </c>
      <c r="AQ9" s="85" t="s">
        <v>175</v>
      </c>
      <c r="AR9" s="85" t="s">
        <v>164</v>
      </c>
      <c r="AS9" s="85" t="s">
        <v>65</v>
      </c>
      <c r="AT9" s="85" t="s">
        <v>176</v>
      </c>
      <c r="AU9" s="85" t="s">
        <v>64</v>
      </c>
      <c r="AV9" s="88">
        <v>0.1</v>
      </c>
      <c r="AW9" s="85" t="s">
        <v>65</v>
      </c>
      <c r="AX9" s="85"/>
      <c r="AY9" s="86" t="s">
        <v>177</v>
      </c>
      <c r="AZ9" s="89" t="s">
        <v>154</v>
      </c>
    </row>
    <row r="10" spans="1:52" s="40" customFormat="1" ht="261" customHeight="1">
      <c r="A10" s="84">
        <v>9</v>
      </c>
      <c r="B10" s="85" t="s">
        <v>154</v>
      </c>
      <c r="C10" s="85" t="s">
        <v>178</v>
      </c>
      <c r="D10" s="85" t="s">
        <v>179</v>
      </c>
      <c r="E10" s="85">
        <v>2021</v>
      </c>
      <c r="F10" s="85" t="s">
        <v>55</v>
      </c>
      <c r="G10" s="85" t="s">
        <v>129</v>
      </c>
      <c r="H10" s="85" t="s">
        <v>101</v>
      </c>
      <c r="I10" s="85" t="str">
        <f t="array" ref="I10">_xlfn.TEXTJOIN(",", TRUE, IF(Table4[study_id]=Table3[[#This Row],[study_id]], Table4[iso_code], ""))</f>
        <v>AO,BW,BI,DJ,EG,SZ,ET,KE,LS,MW,MZ,NA,RW,ZA,SS,SD,TZ,UG,ZM,ZW,CD</v>
      </c>
      <c r="J10" s="85">
        <f>COUNTIF(study_countries!A:A,A10)</f>
        <v>21</v>
      </c>
      <c r="K10" s="85" t="s">
        <v>180</v>
      </c>
      <c r="L10" s="85" t="s">
        <v>181</v>
      </c>
      <c r="M10" s="85" t="s">
        <v>182</v>
      </c>
      <c r="N10" s="85">
        <v>2018</v>
      </c>
      <c r="O10" s="85">
        <v>2040</v>
      </c>
      <c r="P10" s="85" t="s">
        <v>61</v>
      </c>
      <c r="Q10" s="85" t="s">
        <v>84</v>
      </c>
      <c r="R10" s="85" t="s">
        <v>85</v>
      </c>
      <c r="S10" s="85" t="s">
        <v>64</v>
      </c>
      <c r="T10" s="85" t="s">
        <v>64</v>
      </c>
      <c r="U10" s="85" t="s">
        <v>64</v>
      </c>
      <c r="V10" s="85" t="s">
        <v>64</v>
      </c>
      <c r="W10" s="85" t="s">
        <v>64</v>
      </c>
      <c r="X10" s="85" t="s">
        <v>64</v>
      </c>
      <c r="Y10" s="85" t="s">
        <v>64</v>
      </c>
      <c r="Z10" s="85" t="s">
        <v>65</v>
      </c>
      <c r="AA10" s="85" t="s">
        <v>64</v>
      </c>
      <c r="AB10" s="85" t="s">
        <v>66</v>
      </c>
      <c r="AC10" s="85" t="s">
        <v>87</v>
      </c>
      <c r="AD10" s="85" t="s">
        <v>172</v>
      </c>
      <c r="AE10" s="85" t="s">
        <v>64</v>
      </c>
      <c r="AF10" s="85" t="s">
        <v>64</v>
      </c>
      <c r="AG10" s="85" t="s">
        <v>64</v>
      </c>
      <c r="AH10" s="85" t="s">
        <v>64</v>
      </c>
      <c r="AI10" s="85" t="s">
        <v>89</v>
      </c>
      <c r="AJ10" s="85" t="s">
        <v>65</v>
      </c>
      <c r="AK10" s="85" t="s">
        <v>65</v>
      </c>
      <c r="AL10" s="85" t="s">
        <v>65</v>
      </c>
      <c r="AM10" s="85" t="s">
        <v>64</v>
      </c>
      <c r="AN10" s="85" t="s">
        <v>65</v>
      </c>
      <c r="AO10" s="85" t="s">
        <v>183</v>
      </c>
      <c r="AP10" s="85" t="s">
        <v>184</v>
      </c>
      <c r="AQ10" s="85" t="s">
        <v>154</v>
      </c>
      <c r="AR10" s="85" t="s">
        <v>164</v>
      </c>
      <c r="AS10" s="85" t="s">
        <v>65</v>
      </c>
      <c r="AT10" s="85" t="s">
        <v>185</v>
      </c>
      <c r="AU10" s="85" t="s">
        <v>64</v>
      </c>
      <c r="AV10" s="88">
        <v>0.1</v>
      </c>
      <c r="AW10" s="85" t="s">
        <v>65</v>
      </c>
      <c r="AX10" s="85"/>
      <c r="AY10" s="90" t="s">
        <v>186</v>
      </c>
      <c r="AZ10" s="91" t="s">
        <v>154</v>
      </c>
    </row>
    <row r="11" spans="1:52" s="39" customFormat="1" ht="208.15" customHeight="1">
      <c r="A11" s="84">
        <v>10</v>
      </c>
      <c r="B11" s="85" t="s">
        <v>187</v>
      </c>
      <c r="C11" s="85" t="s">
        <v>188</v>
      </c>
      <c r="D11" s="85" t="s">
        <v>189</v>
      </c>
      <c r="E11" s="85">
        <v>2017</v>
      </c>
      <c r="F11" s="85" t="s">
        <v>55</v>
      </c>
      <c r="G11" s="85" t="s">
        <v>129</v>
      </c>
      <c r="H11" s="85" t="s">
        <v>57</v>
      </c>
      <c r="I11" s="85" t="str">
        <f t="array" ref="I11">_xlfn.TEXTJOIN(",", TRUE, IF(Table4[study_id]=Table3[[#This Row],[study_id]], Table4[iso_code], ""))</f>
        <v>DZ,AO,BJ,BW,BF,BI,CM,CV,CF,TD,KM,CD,CG,CI,DJ,EG,GQ,ER,ET,GA,GM,GH,GN,GW,KE,LS,LR,LY,MG,MW,ML,MR,MU,MA,MZ,NA,NE,NG,RW,ST,SC,SN,SL,SO,SD,SZ,TZ,TG,TN,UG,ZM,ZW</v>
      </c>
      <c r="J11" s="85">
        <f>COUNTIF(study_countries!A:A,A11)</f>
        <v>52</v>
      </c>
      <c r="K11" s="85" t="s">
        <v>190</v>
      </c>
      <c r="L11" s="85" t="s">
        <v>191</v>
      </c>
      <c r="M11" s="85" t="s">
        <v>192</v>
      </c>
      <c r="N11" s="85">
        <v>2010</v>
      </c>
      <c r="O11" s="85">
        <v>2040</v>
      </c>
      <c r="P11" s="85" t="s">
        <v>159</v>
      </c>
      <c r="Q11" s="85" t="s">
        <v>193</v>
      </c>
      <c r="R11" s="85" t="s">
        <v>194</v>
      </c>
      <c r="S11" s="85" t="s">
        <v>64</v>
      </c>
      <c r="T11" s="85" t="s">
        <v>64</v>
      </c>
      <c r="U11" s="85" t="s">
        <v>64</v>
      </c>
      <c r="V11" s="85" t="s">
        <v>64</v>
      </c>
      <c r="W11" s="85" t="s">
        <v>65</v>
      </c>
      <c r="X11" s="85" t="s">
        <v>65</v>
      </c>
      <c r="Y11" s="85" t="s">
        <v>64</v>
      </c>
      <c r="Z11" s="85" t="s">
        <v>65</v>
      </c>
      <c r="AA11" s="85" t="s">
        <v>64</v>
      </c>
      <c r="AB11" s="85" t="s">
        <v>146</v>
      </c>
      <c r="AC11" s="85" t="s">
        <v>67</v>
      </c>
      <c r="AD11" s="85" t="s">
        <v>68</v>
      </c>
      <c r="AE11" s="85" t="s">
        <v>64</v>
      </c>
      <c r="AF11" s="85" t="s">
        <v>64</v>
      </c>
      <c r="AG11" s="85" t="s">
        <v>65</v>
      </c>
      <c r="AH11" s="85" t="s">
        <v>65</v>
      </c>
      <c r="AI11" s="85" t="s">
        <v>195</v>
      </c>
      <c r="AJ11" s="85" t="s">
        <v>64</v>
      </c>
      <c r="AK11" s="85" t="s">
        <v>64</v>
      </c>
      <c r="AL11" s="85" t="s">
        <v>64</v>
      </c>
      <c r="AM11" s="85" t="s">
        <v>64</v>
      </c>
      <c r="AN11" s="85" t="s">
        <v>64</v>
      </c>
      <c r="AO11" s="85" t="s">
        <v>196</v>
      </c>
      <c r="AP11" s="85" t="s">
        <v>197</v>
      </c>
      <c r="AQ11" s="85" t="s">
        <v>198</v>
      </c>
      <c r="AR11" s="85" t="s">
        <v>199</v>
      </c>
      <c r="AS11" s="85" t="s">
        <v>64</v>
      </c>
      <c r="AT11" s="85" t="s">
        <v>200</v>
      </c>
      <c r="AU11" s="85" t="s">
        <v>65</v>
      </c>
      <c r="AV11" s="85" t="s">
        <v>75</v>
      </c>
      <c r="AW11" s="85" t="s">
        <v>65</v>
      </c>
      <c r="AX11" s="85"/>
      <c r="AY11" s="86" t="s">
        <v>201</v>
      </c>
      <c r="AZ11" s="92" t="s">
        <v>202</v>
      </c>
    </row>
    <row r="12" spans="1:52" s="40" customFormat="1" ht="215.25" customHeight="1">
      <c r="A12" s="84">
        <v>11</v>
      </c>
      <c r="B12" s="85" t="s">
        <v>203</v>
      </c>
      <c r="C12" s="85" t="s">
        <v>204</v>
      </c>
      <c r="D12" s="85" t="s">
        <v>205</v>
      </c>
      <c r="E12" s="85">
        <v>2021</v>
      </c>
      <c r="F12" s="85" t="s">
        <v>55</v>
      </c>
      <c r="G12" s="85" t="s">
        <v>206</v>
      </c>
      <c r="H12" s="85" t="s">
        <v>57</v>
      </c>
      <c r="I12" s="85" t="str">
        <f t="array" ref="I12">_xlfn.TEXTJOIN(",", TRUE, IF(Table4[study_id]=Table3[[#This Row],[study_id]], Table4[iso_code], ""))</f>
        <v>DZ,AO,BJ,BW,BF,BI,CM,CF,TD,CG,CD,DJ,EG,GQ,ER,ET,GA,GM,GH,GN,GW,CI,KE,LS,LR,LY,MG,MW,ML,MR,MA,MZ,NA,NE,NG,RW,SN,SL,SO,ZA,SS,SD,TZ,TG,TN,UG,ZM,ZW</v>
      </c>
      <c r="J12" s="85">
        <f>COUNTIF(study_countries!A:A,A12)</f>
        <v>48</v>
      </c>
      <c r="K12" s="85" t="s">
        <v>207</v>
      </c>
      <c r="L12" s="85" t="s">
        <v>208</v>
      </c>
      <c r="M12" s="85" t="s">
        <v>209</v>
      </c>
      <c r="N12" s="85">
        <v>2018</v>
      </c>
      <c r="O12" s="85">
        <v>2025</v>
      </c>
      <c r="P12" s="85" t="s">
        <v>61</v>
      </c>
      <c r="Q12" s="85" t="s">
        <v>210</v>
      </c>
      <c r="R12" s="85" t="s">
        <v>211</v>
      </c>
      <c r="S12" s="85" t="s">
        <v>64</v>
      </c>
      <c r="T12" s="85" t="s">
        <v>64</v>
      </c>
      <c r="U12" s="85" t="s">
        <v>64</v>
      </c>
      <c r="V12" s="85" t="s">
        <v>64</v>
      </c>
      <c r="W12" s="85" t="s">
        <v>64</v>
      </c>
      <c r="X12" s="85" t="s">
        <v>64</v>
      </c>
      <c r="Y12" s="85" t="s">
        <v>64</v>
      </c>
      <c r="Z12" s="85" t="s">
        <v>65</v>
      </c>
      <c r="AA12" s="85" t="s">
        <v>64</v>
      </c>
      <c r="AB12" s="85" t="s">
        <v>66</v>
      </c>
      <c r="AC12" s="85" t="s">
        <v>104</v>
      </c>
      <c r="AD12" s="85" t="s">
        <v>68</v>
      </c>
      <c r="AE12" s="85" t="s">
        <v>64</v>
      </c>
      <c r="AF12" s="85" t="s">
        <v>64</v>
      </c>
      <c r="AG12" s="85" t="s">
        <v>65</v>
      </c>
      <c r="AH12" s="85" t="s">
        <v>65</v>
      </c>
      <c r="AI12" s="85" t="s">
        <v>69</v>
      </c>
      <c r="AJ12" s="85" t="s">
        <v>65</v>
      </c>
      <c r="AK12" s="85" t="s">
        <v>65</v>
      </c>
      <c r="AL12" s="85" t="s">
        <v>65</v>
      </c>
      <c r="AM12" s="85" t="s">
        <v>64</v>
      </c>
      <c r="AN12" s="85" t="s">
        <v>65</v>
      </c>
      <c r="AO12" s="85" t="s">
        <v>212</v>
      </c>
      <c r="AP12" s="85" t="s">
        <v>213</v>
      </c>
      <c r="AQ12" s="85" t="s">
        <v>214</v>
      </c>
      <c r="AR12" s="85" t="s">
        <v>215</v>
      </c>
      <c r="AS12" s="85" t="s">
        <v>65</v>
      </c>
      <c r="AT12" s="85" t="s">
        <v>216</v>
      </c>
      <c r="AU12" s="85" t="s">
        <v>65</v>
      </c>
      <c r="AV12" s="85" t="s">
        <v>75</v>
      </c>
      <c r="AW12" s="85" t="s">
        <v>65</v>
      </c>
      <c r="AX12" s="85"/>
      <c r="AY12" s="86" t="s">
        <v>217</v>
      </c>
      <c r="AZ12" s="87" t="s">
        <v>218</v>
      </c>
    </row>
    <row r="13" spans="1:52" s="40" customFormat="1" ht="215.25" customHeight="1">
      <c r="A13" s="84">
        <v>12</v>
      </c>
      <c r="B13" s="85" t="s">
        <v>219</v>
      </c>
      <c r="C13" s="85" t="s">
        <v>220</v>
      </c>
      <c r="D13" s="85" t="s">
        <v>221</v>
      </c>
      <c r="E13" s="85">
        <v>2024</v>
      </c>
      <c r="F13" s="85" t="s">
        <v>55</v>
      </c>
      <c r="G13" s="85" t="s">
        <v>129</v>
      </c>
      <c r="H13" s="85" t="s">
        <v>222</v>
      </c>
      <c r="I13" s="85" t="str">
        <f t="array" ref="I13">_xlfn.TEXTJOIN(",", TRUE, IF(Table4[study_id]=Table3[[#This Row],[study_id]], Table4[iso_code], ""))</f>
        <v>DZ</v>
      </c>
      <c r="J13" s="85">
        <f>COUNTIF(study_countries!A:A,A13)</f>
        <v>1</v>
      </c>
      <c r="K13" s="85" t="s">
        <v>223</v>
      </c>
      <c r="L13" s="85" t="s">
        <v>224</v>
      </c>
      <c r="M13" s="85" t="s">
        <v>225</v>
      </c>
      <c r="N13" s="85">
        <v>2016</v>
      </c>
      <c r="O13" s="85">
        <v>2070</v>
      </c>
      <c r="P13" s="85" t="s">
        <v>61</v>
      </c>
      <c r="Q13" s="85" t="s">
        <v>84</v>
      </c>
      <c r="R13" s="85" t="s">
        <v>63</v>
      </c>
      <c r="S13" s="85" t="s">
        <v>64</v>
      </c>
      <c r="T13" s="85" t="s">
        <v>64</v>
      </c>
      <c r="U13" s="85" t="s">
        <v>64</v>
      </c>
      <c r="V13" s="85" t="s">
        <v>64</v>
      </c>
      <c r="W13" s="85" t="s">
        <v>64</v>
      </c>
      <c r="X13" s="85" t="s">
        <v>65</v>
      </c>
      <c r="Y13" s="85" t="s">
        <v>64</v>
      </c>
      <c r="Z13" s="85" t="s">
        <v>64</v>
      </c>
      <c r="AA13" s="85" t="s">
        <v>65</v>
      </c>
      <c r="AB13" s="85" t="s">
        <v>66</v>
      </c>
      <c r="AC13" s="85" t="s">
        <v>67</v>
      </c>
      <c r="AD13" s="85" t="s">
        <v>68</v>
      </c>
      <c r="AE13" s="85" t="s">
        <v>64</v>
      </c>
      <c r="AF13" s="85" t="s">
        <v>64</v>
      </c>
      <c r="AG13" s="85" t="s">
        <v>64</v>
      </c>
      <c r="AH13" s="85" t="s">
        <v>65</v>
      </c>
      <c r="AI13" s="85" t="s">
        <v>89</v>
      </c>
      <c r="AJ13" s="85" t="s">
        <v>65</v>
      </c>
      <c r="AK13" s="85" t="s">
        <v>65</v>
      </c>
      <c r="AL13" s="85" t="s">
        <v>65</v>
      </c>
      <c r="AM13" s="85" t="s">
        <v>64</v>
      </c>
      <c r="AN13" s="85" t="s">
        <v>65</v>
      </c>
      <c r="AO13" s="85" t="s">
        <v>226</v>
      </c>
      <c r="AP13" s="85" t="s">
        <v>227</v>
      </c>
      <c r="AQ13" s="85" t="s">
        <v>228</v>
      </c>
      <c r="AR13" s="85" t="s">
        <v>229</v>
      </c>
      <c r="AS13" s="85" t="s">
        <v>65</v>
      </c>
      <c r="AT13" s="85" t="s">
        <v>230</v>
      </c>
      <c r="AU13" s="85" t="s">
        <v>65</v>
      </c>
      <c r="AV13" s="88">
        <v>0.08</v>
      </c>
      <c r="AW13" s="85" t="s">
        <v>65</v>
      </c>
      <c r="AX13" s="85"/>
      <c r="AY13" s="86" t="s">
        <v>231</v>
      </c>
      <c r="AZ13" s="87" t="s">
        <v>232</v>
      </c>
    </row>
    <row r="14" spans="1:52" s="40" customFormat="1" ht="215.25" customHeight="1">
      <c r="A14" s="84">
        <v>13</v>
      </c>
      <c r="B14" s="85" t="s">
        <v>233</v>
      </c>
      <c r="C14" s="85" t="s">
        <v>234</v>
      </c>
      <c r="D14" s="85" t="s">
        <v>235</v>
      </c>
      <c r="E14" s="85">
        <v>2024</v>
      </c>
      <c r="F14" s="85" t="s">
        <v>236</v>
      </c>
      <c r="G14" s="85" t="s">
        <v>237</v>
      </c>
      <c r="H14" s="85" t="s">
        <v>238</v>
      </c>
      <c r="I14" s="85" t="str">
        <f t="array" ref="I14">_xlfn.TEXTJOIN(",", TRUE, IF(Table4[study_id]=Table3[[#This Row],[study_id]], Table4[iso_code], ""))</f>
        <v>DZ</v>
      </c>
      <c r="J14" s="85">
        <f>COUNTIF(study_countries!A:A,A14)</f>
        <v>1</v>
      </c>
      <c r="K14" s="85" t="s">
        <v>223</v>
      </c>
      <c r="L14" s="85" t="s">
        <v>239</v>
      </c>
      <c r="M14" s="85" t="s">
        <v>240</v>
      </c>
      <c r="N14" s="85"/>
      <c r="O14" s="85"/>
      <c r="P14" s="85"/>
      <c r="Q14" s="85"/>
      <c r="R14" s="85"/>
      <c r="S14" s="85"/>
      <c r="T14" s="85"/>
      <c r="U14" s="85"/>
      <c r="V14" s="85"/>
      <c r="W14" s="85"/>
      <c r="X14" s="85"/>
      <c r="Y14" s="85"/>
      <c r="Z14" s="85"/>
      <c r="AA14" s="85"/>
      <c r="AB14" s="85" t="s">
        <v>146</v>
      </c>
      <c r="AC14" s="85" t="s">
        <v>67</v>
      </c>
      <c r="AD14" s="85" t="s">
        <v>68</v>
      </c>
      <c r="AE14" s="85" t="s">
        <v>65</v>
      </c>
      <c r="AF14" s="85" t="s">
        <v>64</v>
      </c>
      <c r="AG14" s="85" t="s">
        <v>65</v>
      </c>
      <c r="AH14" s="85"/>
      <c r="AI14" s="85" t="s">
        <v>89</v>
      </c>
      <c r="AJ14" s="85" t="s">
        <v>65</v>
      </c>
      <c r="AK14" s="85" t="s">
        <v>65</v>
      </c>
      <c r="AL14" s="85" t="s">
        <v>65</v>
      </c>
      <c r="AM14" s="85" t="s">
        <v>65</v>
      </c>
      <c r="AN14" s="85" t="s">
        <v>64</v>
      </c>
      <c r="AO14" s="85"/>
      <c r="AP14" s="85"/>
      <c r="AQ14" s="85" t="s">
        <v>241</v>
      </c>
      <c r="AR14" s="85" t="s">
        <v>242</v>
      </c>
      <c r="AS14" s="85" t="s">
        <v>64</v>
      </c>
      <c r="AT14" s="85"/>
      <c r="AU14" s="85" t="s">
        <v>65</v>
      </c>
      <c r="AV14" s="85"/>
      <c r="AW14" s="85"/>
      <c r="AX14" s="85"/>
      <c r="AY14" s="86" t="s">
        <v>243</v>
      </c>
      <c r="AZ14" s="87" t="s">
        <v>244</v>
      </c>
    </row>
    <row r="15" spans="1:52" s="40" customFormat="1" ht="147" customHeight="1">
      <c r="A15" s="84">
        <v>14</v>
      </c>
      <c r="B15" s="85" t="s">
        <v>245</v>
      </c>
      <c r="C15" s="85" t="s">
        <v>246</v>
      </c>
      <c r="D15" s="85" t="s">
        <v>247</v>
      </c>
      <c r="E15" s="85">
        <v>2024</v>
      </c>
      <c r="F15" s="85" t="s">
        <v>55</v>
      </c>
      <c r="G15" s="85" t="s">
        <v>129</v>
      </c>
      <c r="H15" s="85" t="s">
        <v>238</v>
      </c>
      <c r="I15" s="85" t="str">
        <f t="array" ref="I15">_xlfn.TEXTJOIN(",", TRUE, IF(Table4[study_id]=Table3[[#This Row],[study_id]], Table4[iso_code], ""))</f>
        <v>BJ</v>
      </c>
      <c r="J15" s="85">
        <f>COUNTIF(study_countries!A:A,A15)</f>
        <v>1</v>
      </c>
      <c r="K15" s="85" t="s">
        <v>248</v>
      </c>
      <c r="L15" s="85" t="s">
        <v>249</v>
      </c>
      <c r="M15" s="85" t="s">
        <v>250</v>
      </c>
      <c r="N15" s="85">
        <v>2017</v>
      </c>
      <c r="O15" s="85">
        <v>2050</v>
      </c>
      <c r="P15" s="85" t="s">
        <v>61</v>
      </c>
      <c r="Q15" s="85" t="s">
        <v>251</v>
      </c>
      <c r="R15" s="85" t="s">
        <v>194</v>
      </c>
      <c r="S15" s="85" t="s">
        <v>64</v>
      </c>
      <c r="T15" s="85" t="s">
        <v>64</v>
      </c>
      <c r="U15" s="85" t="s">
        <v>64</v>
      </c>
      <c r="V15" s="85" t="s">
        <v>64</v>
      </c>
      <c r="W15" s="85" t="s">
        <v>65</v>
      </c>
      <c r="X15" s="85" t="s">
        <v>65</v>
      </c>
      <c r="Y15" s="85" t="s">
        <v>64</v>
      </c>
      <c r="Z15" s="85" t="s">
        <v>65</v>
      </c>
      <c r="AA15" s="85" t="s">
        <v>64</v>
      </c>
      <c r="AB15" s="85" t="s">
        <v>146</v>
      </c>
      <c r="AC15" s="85" t="s">
        <v>67</v>
      </c>
      <c r="AD15" s="85" t="s">
        <v>68</v>
      </c>
      <c r="AE15" s="85" t="s">
        <v>64</v>
      </c>
      <c r="AF15" s="85" t="s">
        <v>64</v>
      </c>
      <c r="AG15" s="85" t="s">
        <v>64</v>
      </c>
      <c r="AH15" s="85" t="s">
        <v>65</v>
      </c>
      <c r="AI15" s="85" t="s">
        <v>89</v>
      </c>
      <c r="AJ15" s="85" t="s">
        <v>65</v>
      </c>
      <c r="AK15" s="85" t="s">
        <v>64</v>
      </c>
      <c r="AL15" s="85" t="s">
        <v>64</v>
      </c>
      <c r="AM15" s="85" t="s">
        <v>64</v>
      </c>
      <c r="AN15" s="85" t="s">
        <v>64</v>
      </c>
      <c r="AO15" s="85" t="s">
        <v>252</v>
      </c>
      <c r="AP15" s="85" t="s">
        <v>253</v>
      </c>
      <c r="AQ15" s="85" t="s">
        <v>254</v>
      </c>
      <c r="AR15" s="85" t="s">
        <v>255</v>
      </c>
      <c r="AS15" s="85" t="s">
        <v>136</v>
      </c>
      <c r="AT15" s="85" t="s">
        <v>230</v>
      </c>
      <c r="AU15" s="85" t="s">
        <v>65</v>
      </c>
      <c r="AV15" s="85" t="s">
        <v>75</v>
      </c>
      <c r="AW15" s="85" t="s">
        <v>65</v>
      </c>
      <c r="AX15" s="85"/>
      <c r="AY15" s="86" t="s">
        <v>256</v>
      </c>
      <c r="AZ15" s="87" t="s">
        <v>257</v>
      </c>
    </row>
    <row r="16" spans="1:52" s="40" customFormat="1" ht="229.15" customHeight="1">
      <c r="A16" s="84">
        <v>15</v>
      </c>
      <c r="B16" s="85" t="s">
        <v>258</v>
      </c>
      <c r="C16" s="85" t="s">
        <v>259</v>
      </c>
      <c r="D16" s="85" t="s">
        <v>260</v>
      </c>
      <c r="E16" s="85">
        <v>2020</v>
      </c>
      <c r="F16" s="85" t="s">
        <v>236</v>
      </c>
      <c r="G16" s="85" t="s">
        <v>261</v>
      </c>
      <c r="H16" s="85" t="s">
        <v>238</v>
      </c>
      <c r="I16" s="85" t="str">
        <f t="array" ref="I16">_xlfn.TEXTJOIN(",", TRUE, IF(Table4[study_id]=Table3[[#This Row],[study_id]], Table4[iso_code], ""))</f>
        <v>BF,CI</v>
      </c>
      <c r="J16" s="85">
        <f>COUNTIF(study_countries!A:A,A16)</f>
        <v>2</v>
      </c>
      <c r="K16" s="85" t="s">
        <v>248</v>
      </c>
      <c r="L16" s="85" t="s">
        <v>262</v>
      </c>
      <c r="M16" s="85" t="s">
        <v>263</v>
      </c>
      <c r="N16" s="85">
        <v>2015</v>
      </c>
      <c r="O16" s="85">
        <v>2030</v>
      </c>
      <c r="P16" s="85"/>
      <c r="Q16" s="85"/>
      <c r="R16" s="85"/>
      <c r="S16" s="85"/>
      <c r="T16" s="85"/>
      <c r="U16" s="85"/>
      <c r="V16" s="85"/>
      <c r="W16" s="85"/>
      <c r="X16" s="85"/>
      <c r="Y16" s="85"/>
      <c r="Z16" s="85"/>
      <c r="AA16" s="85"/>
      <c r="AB16" s="85" t="s">
        <v>66</v>
      </c>
      <c r="AC16" s="85" t="s">
        <v>104</v>
      </c>
      <c r="AD16" s="85" t="s">
        <v>68</v>
      </c>
      <c r="AE16" s="85" t="s">
        <v>64</v>
      </c>
      <c r="AF16" s="85" t="s">
        <v>65</v>
      </c>
      <c r="AG16" s="85" t="s">
        <v>65</v>
      </c>
      <c r="AH16" s="85"/>
      <c r="AI16" s="85" t="s">
        <v>69</v>
      </c>
      <c r="AJ16" s="85" t="s">
        <v>64</v>
      </c>
      <c r="AK16" s="85" t="s">
        <v>65</v>
      </c>
      <c r="AL16" s="85" t="s">
        <v>65</v>
      </c>
      <c r="AM16" s="85" t="s">
        <v>136</v>
      </c>
      <c r="AN16" s="85" t="s">
        <v>64</v>
      </c>
      <c r="AO16" s="85"/>
      <c r="AP16" s="85"/>
      <c r="AQ16" s="85" t="s">
        <v>264</v>
      </c>
      <c r="AR16" s="85" t="s">
        <v>265</v>
      </c>
      <c r="AS16" s="85" t="s">
        <v>65</v>
      </c>
      <c r="AT16" s="85"/>
      <c r="AU16" s="85" t="s">
        <v>65</v>
      </c>
      <c r="AV16" s="85"/>
      <c r="AW16" s="85"/>
      <c r="AX16" s="85"/>
      <c r="AY16" s="86" t="s">
        <v>266</v>
      </c>
      <c r="AZ16" s="87" t="s">
        <v>267</v>
      </c>
    </row>
    <row r="17" spans="1:52" s="40" customFormat="1" ht="161.25" customHeight="1">
      <c r="A17" s="84">
        <v>16</v>
      </c>
      <c r="B17" s="85" t="s">
        <v>268</v>
      </c>
      <c r="C17" s="85" t="s">
        <v>269</v>
      </c>
      <c r="D17" s="85" t="s">
        <v>270</v>
      </c>
      <c r="E17" s="85">
        <v>2023</v>
      </c>
      <c r="F17" s="85" t="s">
        <v>55</v>
      </c>
      <c r="G17" s="85" t="s">
        <v>129</v>
      </c>
      <c r="H17" s="85" t="s">
        <v>238</v>
      </c>
      <c r="I17" s="85" t="str">
        <f t="array" ref="I17">_xlfn.TEXTJOIN(",", TRUE, IF(Table4[study_id]=Table3[[#This Row],[study_id]], Table4[iso_code], ""))</f>
        <v>BW</v>
      </c>
      <c r="J17" s="85">
        <f>COUNTIF(study_countries!A:A,A17)</f>
        <v>1</v>
      </c>
      <c r="K17" s="85" t="s">
        <v>271</v>
      </c>
      <c r="L17" s="85" t="s">
        <v>272</v>
      </c>
      <c r="M17" s="85" t="s">
        <v>273</v>
      </c>
      <c r="N17" s="85">
        <v>2015</v>
      </c>
      <c r="O17" s="85">
        <v>2050</v>
      </c>
      <c r="P17" s="85" t="s">
        <v>61</v>
      </c>
      <c r="Q17" s="85" t="s">
        <v>84</v>
      </c>
      <c r="R17" s="85" t="s">
        <v>63</v>
      </c>
      <c r="S17" s="85" t="s">
        <v>64</v>
      </c>
      <c r="T17" s="85" t="s">
        <v>64</v>
      </c>
      <c r="U17" s="85" t="s">
        <v>64</v>
      </c>
      <c r="V17" s="85" t="s">
        <v>64</v>
      </c>
      <c r="W17" s="85" t="s">
        <v>64</v>
      </c>
      <c r="X17" s="85" t="s">
        <v>64</v>
      </c>
      <c r="Y17" s="85" t="s">
        <v>64</v>
      </c>
      <c r="Z17" s="85" t="s">
        <v>65</v>
      </c>
      <c r="AA17" s="85" t="s">
        <v>64</v>
      </c>
      <c r="AB17" s="85" t="s">
        <v>146</v>
      </c>
      <c r="AC17" s="85" t="s">
        <v>104</v>
      </c>
      <c r="AD17" s="85" t="s">
        <v>68</v>
      </c>
      <c r="AE17" s="85" t="s">
        <v>64</v>
      </c>
      <c r="AF17" s="85" t="s">
        <v>64</v>
      </c>
      <c r="AG17" s="85" t="s">
        <v>64</v>
      </c>
      <c r="AH17" s="85" t="s">
        <v>65</v>
      </c>
      <c r="AI17" s="85" t="s">
        <v>89</v>
      </c>
      <c r="AJ17" s="85" t="s">
        <v>65</v>
      </c>
      <c r="AK17" s="85" t="s">
        <v>136</v>
      </c>
      <c r="AL17" s="85" t="s">
        <v>64</v>
      </c>
      <c r="AM17" s="85" t="s">
        <v>64</v>
      </c>
      <c r="AN17" s="85" t="s">
        <v>65</v>
      </c>
      <c r="AO17" s="85" t="s">
        <v>274</v>
      </c>
      <c r="AP17" s="85" t="s">
        <v>275</v>
      </c>
      <c r="AQ17" s="85" t="s">
        <v>276</v>
      </c>
      <c r="AR17" s="85" t="s">
        <v>277</v>
      </c>
      <c r="AS17" s="85" t="s">
        <v>65</v>
      </c>
      <c r="AT17" s="85" t="s">
        <v>278</v>
      </c>
      <c r="AU17" s="85" t="s">
        <v>65</v>
      </c>
      <c r="AV17" s="93">
        <v>0.1</v>
      </c>
      <c r="AW17" s="85" t="s">
        <v>65</v>
      </c>
      <c r="AX17" s="85"/>
      <c r="AY17" s="86" t="s">
        <v>279</v>
      </c>
      <c r="AZ17" s="87" t="s">
        <v>280</v>
      </c>
    </row>
    <row r="18" spans="1:52" s="39" customFormat="1" ht="197.25" customHeight="1">
      <c r="A18" s="84">
        <v>17</v>
      </c>
      <c r="B18" s="85" t="s">
        <v>281</v>
      </c>
      <c r="C18" s="85" t="s">
        <v>282</v>
      </c>
      <c r="D18" s="85" t="s">
        <v>283</v>
      </c>
      <c r="E18" s="85">
        <v>2016</v>
      </c>
      <c r="F18" s="85" t="s">
        <v>55</v>
      </c>
      <c r="G18" s="85" t="s">
        <v>129</v>
      </c>
      <c r="H18" s="85" t="s">
        <v>238</v>
      </c>
      <c r="I18" s="85" t="str">
        <f t="array" ref="I18">_xlfn.TEXTJOIN(",", TRUE, IF(Table4[study_id]=Table3[[#This Row],[study_id]], Table4[iso_code], ""))</f>
        <v>CM</v>
      </c>
      <c r="J18" s="85">
        <f>COUNTIF(study_countries!A:A,A18)</f>
        <v>1</v>
      </c>
      <c r="K18" s="85" t="s">
        <v>284</v>
      </c>
      <c r="L18" s="85" t="s">
        <v>285</v>
      </c>
      <c r="M18" s="85" t="s">
        <v>286</v>
      </c>
      <c r="N18" s="85">
        <v>2012</v>
      </c>
      <c r="O18" s="85">
        <v>2035</v>
      </c>
      <c r="P18" s="85" t="s">
        <v>61</v>
      </c>
      <c r="Q18" s="85" t="s">
        <v>210</v>
      </c>
      <c r="R18" s="85" t="s">
        <v>63</v>
      </c>
      <c r="S18" s="85" t="s">
        <v>64</v>
      </c>
      <c r="T18" s="85" t="s">
        <v>64</v>
      </c>
      <c r="U18" s="85" t="s">
        <v>64</v>
      </c>
      <c r="V18" s="85" t="s">
        <v>64</v>
      </c>
      <c r="W18" s="85" t="s">
        <v>65</v>
      </c>
      <c r="X18" s="85" t="s">
        <v>65</v>
      </c>
      <c r="Y18" s="85" t="s">
        <v>64</v>
      </c>
      <c r="Z18" s="85" t="s">
        <v>65</v>
      </c>
      <c r="AA18" s="85" t="s">
        <v>65</v>
      </c>
      <c r="AB18" s="85" t="s">
        <v>66</v>
      </c>
      <c r="AC18" s="85" t="s">
        <v>87</v>
      </c>
      <c r="AD18" s="85" t="s">
        <v>68</v>
      </c>
      <c r="AE18" s="85" t="s">
        <v>64</v>
      </c>
      <c r="AF18" s="85" t="s">
        <v>64</v>
      </c>
      <c r="AG18" s="85" t="s">
        <v>65</v>
      </c>
      <c r="AH18" s="85" t="s">
        <v>65</v>
      </c>
      <c r="AI18" s="85" t="s">
        <v>89</v>
      </c>
      <c r="AJ18" s="85" t="s">
        <v>65</v>
      </c>
      <c r="AK18" s="85" t="s">
        <v>136</v>
      </c>
      <c r="AL18" s="85" t="s">
        <v>65</v>
      </c>
      <c r="AM18" s="85" t="s">
        <v>136</v>
      </c>
      <c r="AN18" s="85" t="s">
        <v>64</v>
      </c>
      <c r="AO18" s="85" t="s">
        <v>287</v>
      </c>
      <c r="AP18" s="85" t="s">
        <v>288</v>
      </c>
      <c r="AQ18" s="85" t="s">
        <v>289</v>
      </c>
      <c r="AR18" s="85" t="s">
        <v>290</v>
      </c>
      <c r="AS18" s="85" t="s">
        <v>64</v>
      </c>
      <c r="AT18" s="85" t="s">
        <v>230</v>
      </c>
      <c r="AU18" s="85" t="s">
        <v>65</v>
      </c>
      <c r="AV18" s="93">
        <v>0.12</v>
      </c>
      <c r="AW18" s="85" t="s">
        <v>64</v>
      </c>
      <c r="AX18" s="85" t="s">
        <v>291</v>
      </c>
      <c r="AY18" s="86" t="s">
        <v>292</v>
      </c>
      <c r="AZ18" s="87" t="s">
        <v>293</v>
      </c>
    </row>
    <row r="19" spans="1:52" s="39" customFormat="1" ht="141.75" customHeight="1">
      <c r="A19" s="84">
        <v>18</v>
      </c>
      <c r="B19" s="85" t="s">
        <v>294</v>
      </c>
      <c r="C19" s="85" t="s">
        <v>295</v>
      </c>
      <c r="D19" s="85" t="s">
        <v>296</v>
      </c>
      <c r="E19" s="85">
        <v>2023</v>
      </c>
      <c r="F19" s="85" t="s">
        <v>236</v>
      </c>
      <c r="G19" s="85" t="s">
        <v>297</v>
      </c>
      <c r="H19" s="85" t="s">
        <v>238</v>
      </c>
      <c r="I19" s="85" t="str">
        <f t="array" ref="I19">_xlfn.TEXTJOIN(",", TRUE, IF(Table4[study_id]=Table3[[#This Row],[study_id]], Table4[iso_code], ""))</f>
        <v>CM</v>
      </c>
      <c r="J19" s="85">
        <f>COUNTIF(study_countries!A:A,A19)</f>
        <v>1</v>
      </c>
      <c r="K19" s="85" t="s">
        <v>284</v>
      </c>
      <c r="L19" s="85" t="s">
        <v>298</v>
      </c>
      <c r="M19" s="85" t="s">
        <v>299</v>
      </c>
      <c r="N19" s="85"/>
      <c r="O19" s="85"/>
      <c r="P19" s="85"/>
      <c r="Q19" s="85"/>
      <c r="R19" s="85"/>
      <c r="S19" s="85"/>
      <c r="T19" s="85"/>
      <c r="U19" s="85"/>
      <c r="V19" s="85"/>
      <c r="W19" s="85"/>
      <c r="X19" s="85"/>
      <c r="Y19" s="85"/>
      <c r="Z19" s="85"/>
      <c r="AA19" s="85"/>
      <c r="AB19" s="85" t="s">
        <v>66</v>
      </c>
      <c r="AC19" s="85" t="s">
        <v>104</v>
      </c>
      <c r="AD19" s="85" t="s">
        <v>68</v>
      </c>
      <c r="AE19" s="85" t="s">
        <v>64</v>
      </c>
      <c r="AF19" s="85" t="s">
        <v>65</v>
      </c>
      <c r="AG19" s="85" t="s">
        <v>65</v>
      </c>
      <c r="AH19" s="85"/>
      <c r="AI19" s="85" t="s">
        <v>300</v>
      </c>
      <c r="AJ19" s="85" t="s">
        <v>65</v>
      </c>
      <c r="AK19" s="85" t="s">
        <v>65</v>
      </c>
      <c r="AL19" s="85" t="s">
        <v>65</v>
      </c>
      <c r="AM19" s="85" t="s">
        <v>64</v>
      </c>
      <c r="AN19" s="85" t="s">
        <v>64</v>
      </c>
      <c r="AO19" s="85"/>
      <c r="AP19" s="85"/>
      <c r="AQ19" s="85" t="s">
        <v>301</v>
      </c>
      <c r="AR19" s="85" t="s">
        <v>199</v>
      </c>
      <c r="AS19" s="85" t="s">
        <v>65</v>
      </c>
      <c r="AT19" s="85"/>
      <c r="AU19" s="85" t="s">
        <v>65</v>
      </c>
      <c r="AV19" s="93"/>
      <c r="AW19" s="85"/>
      <c r="AX19" s="85"/>
      <c r="AY19" s="86" t="s">
        <v>302</v>
      </c>
      <c r="AZ19" s="87" t="s">
        <v>303</v>
      </c>
    </row>
    <row r="20" spans="1:52" s="41" customFormat="1" ht="127.5" customHeight="1">
      <c r="A20" s="84">
        <v>19</v>
      </c>
      <c r="B20" s="85" t="s">
        <v>304</v>
      </c>
      <c r="C20" s="85" t="s">
        <v>305</v>
      </c>
      <c r="D20" s="85" t="s">
        <v>306</v>
      </c>
      <c r="E20" s="85">
        <v>2022</v>
      </c>
      <c r="F20" s="85" t="s">
        <v>55</v>
      </c>
      <c r="G20" s="85" t="s">
        <v>307</v>
      </c>
      <c r="H20" s="85" t="s">
        <v>238</v>
      </c>
      <c r="I20" s="85" t="str">
        <f t="array" ref="I20">_xlfn.TEXTJOIN(",", TRUE, IF(Table4[study_id]=Table3[[#This Row],[study_id]], Table4[iso_code], ""))</f>
        <v>CI</v>
      </c>
      <c r="J20" s="85">
        <f>COUNTIF(study_countries!A:A,A20)</f>
        <v>1</v>
      </c>
      <c r="K20" s="85" t="s">
        <v>248</v>
      </c>
      <c r="L20" s="85" t="s">
        <v>308</v>
      </c>
      <c r="M20" s="85" t="s">
        <v>309</v>
      </c>
      <c r="N20" s="85">
        <v>2016</v>
      </c>
      <c r="O20" s="85">
        <v>2050</v>
      </c>
      <c r="P20" s="85" t="s">
        <v>61</v>
      </c>
      <c r="Q20" s="85" t="s">
        <v>84</v>
      </c>
      <c r="R20" s="85" t="s">
        <v>63</v>
      </c>
      <c r="S20" s="85" t="s">
        <v>64</v>
      </c>
      <c r="T20" s="85" t="s">
        <v>64</v>
      </c>
      <c r="U20" s="85" t="s">
        <v>64</v>
      </c>
      <c r="V20" s="85" t="s">
        <v>64</v>
      </c>
      <c r="W20" s="85" t="s">
        <v>65</v>
      </c>
      <c r="X20" s="85" t="s">
        <v>65</v>
      </c>
      <c r="Y20" s="85" t="s">
        <v>64</v>
      </c>
      <c r="Z20" s="85" t="s">
        <v>65</v>
      </c>
      <c r="AA20" s="85" t="s">
        <v>64</v>
      </c>
      <c r="AB20" s="85" t="s">
        <v>66</v>
      </c>
      <c r="AC20" s="85" t="s">
        <v>67</v>
      </c>
      <c r="AD20" s="85" t="s">
        <v>68</v>
      </c>
      <c r="AE20" s="85" t="s">
        <v>64</v>
      </c>
      <c r="AF20" s="85" t="s">
        <v>64</v>
      </c>
      <c r="AG20" s="85" t="s">
        <v>64</v>
      </c>
      <c r="AH20" s="85" t="s">
        <v>64</v>
      </c>
      <c r="AI20" s="85" t="s">
        <v>310</v>
      </c>
      <c r="AJ20" s="85" t="s">
        <v>64</v>
      </c>
      <c r="AK20" s="85" t="s">
        <v>136</v>
      </c>
      <c r="AL20" s="85" t="s">
        <v>65</v>
      </c>
      <c r="AM20" s="85" t="s">
        <v>64</v>
      </c>
      <c r="AN20" s="85" t="s">
        <v>65</v>
      </c>
      <c r="AO20" s="85" t="s">
        <v>311</v>
      </c>
      <c r="AP20" s="85" t="s">
        <v>312</v>
      </c>
      <c r="AQ20" s="85" t="s">
        <v>313</v>
      </c>
      <c r="AR20" s="85" t="s">
        <v>229</v>
      </c>
      <c r="AS20" s="85" t="s">
        <v>65</v>
      </c>
      <c r="AT20" s="85" t="s">
        <v>314</v>
      </c>
      <c r="AU20" s="85" t="s">
        <v>65</v>
      </c>
      <c r="AV20" s="93">
        <v>0.1</v>
      </c>
      <c r="AW20" s="85" t="s">
        <v>64</v>
      </c>
      <c r="AX20" s="85" t="s">
        <v>315</v>
      </c>
      <c r="AY20" s="86" t="s">
        <v>316</v>
      </c>
      <c r="AZ20" s="87" t="s">
        <v>317</v>
      </c>
    </row>
    <row r="21" spans="1:52" s="39" customFormat="1" ht="183" customHeight="1">
      <c r="A21" s="84">
        <v>20</v>
      </c>
      <c r="B21" s="85" t="s">
        <v>318</v>
      </c>
      <c r="C21" s="85" t="s">
        <v>269</v>
      </c>
      <c r="D21" s="85" t="s">
        <v>319</v>
      </c>
      <c r="E21" s="85">
        <v>2022</v>
      </c>
      <c r="F21" s="85" t="s">
        <v>55</v>
      </c>
      <c r="G21" s="85" t="s">
        <v>320</v>
      </c>
      <c r="H21" s="85" t="s">
        <v>238</v>
      </c>
      <c r="I21" s="85" t="str">
        <f t="array" ref="I21">_xlfn.TEXTJOIN(",", TRUE, IF(Table4[study_id]=Table3[[#This Row],[study_id]], Table4[iso_code], ""))</f>
        <v>EG</v>
      </c>
      <c r="J21" s="85">
        <f>COUNTIF(study_countries!A:A,A21)</f>
        <v>1</v>
      </c>
      <c r="K21" s="85" t="s">
        <v>321</v>
      </c>
      <c r="L21" s="85" t="s">
        <v>322</v>
      </c>
      <c r="M21" s="85" t="s">
        <v>323</v>
      </c>
      <c r="N21" s="85">
        <v>2017</v>
      </c>
      <c r="O21" s="85">
        <v>2042</v>
      </c>
      <c r="P21" s="85" t="s">
        <v>61</v>
      </c>
      <c r="Q21" s="85" t="s">
        <v>84</v>
      </c>
      <c r="R21" s="85" t="s">
        <v>63</v>
      </c>
      <c r="S21" s="85" t="s">
        <v>64</v>
      </c>
      <c r="T21" s="85" t="s">
        <v>64</v>
      </c>
      <c r="U21" s="85" t="s">
        <v>64</v>
      </c>
      <c r="V21" s="85" t="s">
        <v>65</v>
      </c>
      <c r="W21" s="85" t="s">
        <v>64</v>
      </c>
      <c r="X21" s="85" t="s">
        <v>65</v>
      </c>
      <c r="Y21" s="85" t="s">
        <v>64</v>
      </c>
      <c r="Z21" s="85" t="s">
        <v>65</v>
      </c>
      <c r="AA21" s="85" t="s">
        <v>64</v>
      </c>
      <c r="AB21" s="85" t="s">
        <v>66</v>
      </c>
      <c r="AC21" s="85" t="s">
        <v>104</v>
      </c>
      <c r="AD21" s="85" t="s">
        <v>68</v>
      </c>
      <c r="AE21" s="85" t="s">
        <v>65</v>
      </c>
      <c r="AF21" s="85" t="s">
        <v>65</v>
      </c>
      <c r="AG21" s="85" t="s">
        <v>65</v>
      </c>
      <c r="AH21" s="85" t="s">
        <v>65</v>
      </c>
      <c r="AI21" s="85" t="s">
        <v>89</v>
      </c>
      <c r="AJ21" s="85" t="s">
        <v>65</v>
      </c>
      <c r="AK21" s="85" t="s">
        <v>65</v>
      </c>
      <c r="AL21" s="85" t="s">
        <v>65</v>
      </c>
      <c r="AM21" s="85" t="s">
        <v>136</v>
      </c>
      <c r="AN21" s="85" t="s">
        <v>136</v>
      </c>
      <c r="AO21" s="85" t="s">
        <v>324</v>
      </c>
      <c r="AP21" s="85" t="s">
        <v>325</v>
      </c>
      <c r="AQ21" s="85" t="s">
        <v>326</v>
      </c>
      <c r="AR21" s="85" t="s">
        <v>327</v>
      </c>
      <c r="AS21" s="85" t="s">
        <v>65</v>
      </c>
      <c r="AT21" s="85" t="s">
        <v>230</v>
      </c>
      <c r="AU21" s="85" t="s">
        <v>65</v>
      </c>
      <c r="AV21" s="93">
        <v>0.1</v>
      </c>
      <c r="AW21" s="85" t="s">
        <v>65</v>
      </c>
      <c r="AX21" s="85"/>
      <c r="AY21" s="86" t="s">
        <v>328</v>
      </c>
      <c r="AZ21" s="87" t="s">
        <v>329</v>
      </c>
    </row>
    <row r="22" spans="1:52" s="39" customFormat="1" ht="173.25" customHeight="1">
      <c r="A22" s="84">
        <v>21</v>
      </c>
      <c r="B22" s="85" t="s">
        <v>330</v>
      </c>
      <c r="C22" s="85" t="s">
        <v>331</v>
      </c>
      <c r="D22" s="85" t="s">
        <v>332</v>
      </c>
      <c r="E22" s="85">
        <v>2018</v>
      </c>
      <c r="F22" s="85" t="s">
        <v>55</v>
      </c>
      <c r="G22" s="85" t="s">
        <v>129</v>
      </c>
      <c r="H22" s="85" t="s">
        <v>238</v>
      </c>
      <c r="I22" s="85" t="str">
        <f t="array" ref="I22">_xlfn.TEXTJOIN(",", TRUE, IF(Table4[study_id]=Table3[[#This Row],[study_id]], Table4[iso_code], ""))</f>
        <v>EG</v>
      </c>
      <c r="J22" s="85">
        <f>COUNTIF(study_countries!A:A,A22)</f>
        <v>1</v>
      </c>
      <c r="K22" s="85" t="s">
        <v>321</v>
      </c>
      <c r="L22" s="85" t="s">
        <v>333</v>
      </c>
      <c r="M22" s="85" t="s">
        <v>334</v>
      </c>
      <c r="N22" s="85">
        <v>2018</v>
      </c>
      <c r="O22" s="85">
        <v>2040</v>
      </c>
      <c r="P22" s="85" t="s">
        <v>61</v>
      </c>
      <c r="Q22" s="85" t="s">
        <v>84</v>
      </c>
      <c r="R22" s="85" t="s">
        <v>63</v>
      </c>
      <c r="S22" s="85" t="s">
        <v>64</v>
      </c>
      <c r="T22" s="85" t="s">
        <v>64</v>
      </c>
      <c r="U22" s="85" t="s">
        <v>64</v>
      </c>
      <c r="V22" s="85" t="s">
        <v>65</v>
      </c>
      <c r="W22" s="85" t="s">
        <v>64</v>
      </c>
      <c r="X22" s="85" t="s">
        <v>65</v>
      </c>
      <c r="Y22" s="85" t="s">
        <v>64</v>
      </c>
      <c r="Z22" s="85" t="s">
        <v>65</v>
      </c>
      <c r="AA22" s="85" t="s">
        <v>64</v>
      </c>
      <c r="AB22" s="85" t="s">
        <v>66</v>
      </c>
      <c r="AC22" s="85" t="s">
        <v>104</v>
      </c>
      <c r="AD22" s="85" t="s">
        <v>68</v>
      </c>
      <c r="AE22" s="85" t="s">
        <v>64</v>
      </c>
      <c r="AF22" s="85" t="s">
        <v>64</v>
      </c>
      <c r="AG22" s="85" t="s">
        <v>64</v>
      </c>
      <c r="AH22" s="85" t="s">
        <v>65</v>
      </c>
      <c r="AI22" s="85" t="s">
        <v>105</v>
      </c>
      <c r="AJ22" s="85" t="s">
        <v>65</v>
      </c>
      <c r="AK22" s="85" t="s">
        <v>65</v>
      </c>
      <c r="AL22" s="85" t="s">
        <v>65</v>
      </c>
      <c r="AM22" s="85" t="s">
        <v>65</v>
      </c>
      <c r="AN22" s="85" t="s">
        <v>65</v>
      </c>
      <c r="AO22" s="85" t="s">
        <v>335</v>
      </c>
      <c r="AP22" s="85" t="s">
        <v>336</v>
      </c>
      <c r="AQ22" s="85" t="s">
        <v>337</v>
      </c>
      <c r="AR22" s="85" t="s">
        <v>338</v>
      </c>
      <c r="AS22" s="85" t="s">
        <v>136</v>
      </c>
      <c r="AT22" s="85" t="s">
        <v>230</v>
      </c>
      <c r="AU22" s="85" t="s">
        <v>65</v>
      </c>
      <c r="AV22" s="93">
        <v>0.22</v>
      </c>
      <c r="AW22" s="85" t="s">
        <v>65</v>
      </c>
      <c r="AX22" s="85"/>
      <c r="AY22" s="86" t="s">
        <v>339</v>
      </c>
      <c r="AZ22" s="87" t="s">
        <v>340</v>
      </c>
    </row>
    <row r="23" spans="1:52" s="39" customFormat="1" ht="173.25" customHeight="1">
      <c r="A23" s="84">
        <v>22</v>
      </c>
      <c r="B23" s="85" t="s">
        <v>341</v>
      </c>
      <c r="C23" s="85" t="s">
        <v>342</v>
      </c>
      <c r="D23" s="85" t="s">
        <v>343</v>
      </c>
      <c r="E23" s="85">
        <v>2019</v>
      </c>
      <c r="F23" s="85" t="s">
        <v>55</v>
      </c>
      <c r="G23" s="85" t="s">
        <v>129</v>
      </c>
      <c r="H23" s="85" t="s">
        <v>238</v>
      </c>
      <c r="I23" s="85" t="str">
        <f t="array" ref="I23">_xlfn.TEXTJOIN(",", TRUE, IF(Table4[study_id]=Table3[[#This Row],[study_id]], Table4[iso_code], ""))</f>
        <v>EG</v>
      </c>
      <c r="J23" s="85">
        <f>COUNTIF(study_countries!A:A,A23)</f>
        <v>1</v>
      </c>
      <c r="K23" s="85" t="s">
        <v>321</v>
      </c>
      <c r="L23" s="85" t="s">
        <v>344</v>
      </c>
      <c r="M23" s="85" t="s">
        <v>345</v>
      </c>
      <c r="N23" s="85">
        <v>2014</v>
      </c>
      <c r="O23" s="85">
        <v>2050</v>
      </c>
      <c r="P23" s="85" t="s">
        <v>159</v>
      </c>
      <c r="Q23" s="85" t="s">
        <v>84</v>
      </c>
      <c r="R23" s="85" t="s">
        <v>346</v>
      </c>
      <c r="S23" s="85" t="s">
        <v>64</v>
      </c>
      <c r="T23" s="85" t="s">
        <v>64</v>
      </c>
      <c r="U23" s="85" t="s">
        <v>64</v>
      </c>
      <c r="V23" s="85" t="s">
        <v>64</v>
      </c>
      <c r="W23" s="85" t="s">
        <v>64</v>
      </c>
      <c r="X23" s="85" t="s">
        <v>64</v>
      </c>
      <c r="Y23" s="85" t="s">
        <v>64</v>
      </c>
      <c r="Z23" s="85" t="s">
        <v>65</v>
      </c>
      <c r="AA23" s="85" t="s">
        <v>65</v>
      </c>
      <c r="AB23" s="85" t="s">
        <v>66</v>
      </c>
      <c r="AC23" s="85" t="s">
        <v>67</v>
      </c>
      <c r="AD23" s="85" t="s">
        <v>68</v>
      </c>
      <c r="AE23" s="85" t="s">
        <v>64</v>
      </c>
      <c r="AF23" s="85" t="s">
        <v>64</v>
      </c>
      <c r="AG23" s="85" t="s">
        <v>64</v>
      </c>
      <c r="AH23" s="85" t="s">
        <v>65</v>
      </c>
      <c r="AI23" s="85" t="s">
        <v>105</v>
      </c>
      <c r="AJ23" s="85" t="s">
        <v>65</v>
      </c>
      <c r="AK23" s="85" t="s">
        <v>65</v>
      </c>
      <c r="AL23" s="85" t="s">
        <v>65</v>
      </c>
      <c r="AM23" s="85" t="s">
        <v>65</v>
      </c>
      <c r="AN23" s="85" t="s">
        <v>65</v>
      </c>
      <c r="AO23" s="85" t="s">
        <v>347</v>
      </c>
      <c r="AP23" s="85" t="s">
        <v>348</v>
      </c>
      <c r="AQ23" s="85" t="s">
        <v>349</v>
      </c>
      <c r="AR23" s="85" t="s">
        <v>350</v>
      </c>
      <c r="AS23" s="85" t="s">
        <v>65</v>
      </c>
      <c r="AT23" s="85" t="s">
        <v>230</v>
      </c>
      <c r="AU23" s="85" t="s">
        <v>65</v>
      </c>
      <c r="AV23" s="93">
        <v>0.1</v>
      </c>
      <c r="AW23" s="85" t="s">
        <v>65</v>
      </c>
      <c r="AX23" s="85"/>
      <c r="AY23" s="86" t="s">
        <v>351</v>
      </c>
      <c r="AZ23" s="87" t="s">
        <v>352</v>
      </c>
    </row>
    <row r="24" spans="1:52" s="39" customFormat="1" ht="127.5" customHeight="1">
      <c r="A24" s="84">
        <v>23</v>
      </c>
      <c r="B24" s="85" t="s">
        <v>353</v>
      </c>
      <c r="C24" s="85" t="s">
        <v>354</v>
      </c>
      <c r="D24" s="85" t="s">
        <v>355</v>
      </c>
      <c r="E24" s="85">
        <v>2023</v>
      </c>
      <c r="F24" s="85" t="s">
        <v>55</v>
      </c>
      <c r="G24" s="85" t="s">
        <v>129</v>
      </c>
      <c r="H24" s="85" t="s">
        <v>238</v>
      </c>
      <c r="I24" s="85" t="str">
        <f t="array" ref="I24">_xlfn.TEXTJOIN(",", TRUE, IF(Table4[study_id]=Table3[[#This Row],[study_id]], Table4[iso_code], ""))</f>
        <v>ET</v>
      </c>
      <c r="J24" s="85">
        <f>COUNTIF(study_countries!A:A,A24)</f>
        <v>1</v>
      </c>
      <c r="K24" s="85" t="s">
        <v>321</v>
      </c>
      <c r="L24" s="85" t="s">
        <v>356</v>
      </c>
      <c r="M24" s="85" t="s">
        <v>357</v>
      </c>
      <c r="N24" s="85">
        <v>2018</v>
      </c>
      <c r="O24" s="85">
        <v>2050</v>
      </c>
      <c r="P24" s="85" t="s">
        <v>159</v>
      </c>
      <c r="Q24" s="85" t="s">
        <v>84</v>
      </c>
      <c r="R24" s="85" t="s">
        <v>63</v>
      </c>
      <c r="S24" s="85" t="s">
        <v>64</v>
      </c>
      <c r="T24" s="85" t="s">
        <v>64</v>
      </c>
      <c r="U24" s="85" t="s">
        <v>64</v>
      </c>
      <c r="V24" s="85" t="s">
        <v>64</v>
      </c>
      <c r="W24" s="85" t="s">
        <v>64</v>
      </c>
      <c r="X24" s="85" t="s">
        <v>64</v>
      </c>
      <c r="Y24" s="85" t="s">
        <v>64</v>
      </c>
      <c r="Z24" s="85" t="s">
        <v>65</v>
      </c>
      <c r="AA24" s="85" t="s">
        <v>65</v>
      </c>
      <c r="AB24" s="85" t="s">
        <v>146</v>
      </c>
      <c r="AC24" s="85" t="s">
        <v>87</v>
      </c>
      <c r="AD24" s="85" t="s">
        <v>68</v>
      </c>
      <c r="AE24" s="85" t="s">
        <v>64</v>
      </c>
      <c r="AF24" s="85" t="s">
        <v>64</v>
      </c>
      <c r="AG24" s="85" t="s">
        <v>64</v>
      </c>
      <c r="AH24" s="85" t="s">
        <v>65</v>
      </c>
      <c r="AI24" s="85" t="s">
        <v>105</v>
      </c>
      <c r="AJ24" s="85" t="s">
        <v>64</v>
      </c>
      <c r="AK24" s="85" t="s">
        <v>64</v>
      </c>
      <c r="AL24" s="85" t="s">
        <v>64</v>
      </c>
      <c r="AM24" s="85" t="s">
        <v>64</v>
      </c>
      <c r="AN24" s="85" t="s">
        <v>64</v>
      </c>
      <c r="AO24" s="85" t="s">
        <v>358</v>
      </c>
      <c r="AP24" s="85" t="s">
        <v>359</v>
      </c>
      <c r="AQ24" s="85" t="s">
        <v>360</v>
      </c>
      <c r="AR24" s="85" t="s">
        <v>135</v>
      </c>
      <c r="AS24" s="85" t="s">
        <v>136</v>
      </c>
      <c r="AT24" s="85" t="s">
        <v>230</v>
      </c>
      <c r="AU24" s="85" t="s">
        <v>65</v>
      </c>
      <c r="AV24" s="93">
        <v>0.1</v>
      </c>
      <c r="AW24" s="85" t="s">
        <v>65</v>
      </c>
      <c r="AX24" s="85"/>
      <c r="AY24" s="86" t="s">
        <v>361</v>
      </c>
      <c r="AZ24" s="87" t="s">
        <v>362</v>
      </c>
    </row>
    <row r="25" spans="1:52" s="39" customFormat="1" ht="177" customHeight="1">
      <c r="A25" s="84">
        <v>24</v>
      </c>
      <c r="B25" s="85" t="s">
        <v>341</v>
      </c>
      <c r="C25" s="85" t="s">
        <v>363</v>
      </c>
      <c r="D25" s="85" t="s">
        <v>364</v>
      </c>
      <c r="E25" s="85">
        <v>2017</v>
      </c>
      <c r="F25" s="85" t="s">
        <v>55</v>
      </c>
      <c r="G25" s="85" t="s">
        <v>365</v>
      </c>
      <c r="H25" s="85" t="s">
        <v>238</v>
      </c>
      <c r="I25" s="85" t="str">
        <f t="array" ref="I25">_xlfn.TEXTJOIN(",", TRUE, IF(Table4[study_id]=Table3[[#This Row],[study_id]], Table4[iso_code], ""))</f>
        <v>ET</v>
      </c>
      <c r="J25" s="85">
        <f>COUNTIF(study_countries!A:A,A25)</f>
        <v>1</v>
      </c>
      <c r="K25" s="85" t="s">
        <v>321</v>
      </c>
      <c r="L25" s="85" t="s">
        <v>366</v>
      </c>
      <c r="M25" s="85" t="s">
        <v>367</v>
      </c>
      <c r="N25" s="85">
        <v>2015</v>
      </c>
      <c r="O25" s="85">
        <v>2045</v>
      </c>
      <c r="P25" s="85" t="s">
        <v>61</v>
      </c>
      <c r="Q25" s="85" t="s">
        <v>368</v>
      </c>
      <c r="R25" s="85" t="s">
        <v>63</v>
      </c>
      <c r="S25" s="85" t="s">
        <v>64</v>
      </c>
      <c r="T25" s="85" t="s">
        <v>64</v>
      </c>
      <c r="U25" s="85" t="s">
        <v>64</v>
      </c>
      <c r="V25" s="85" t="s">
        <v>65</v>
      </c>
      <c r="W25" s="85" t="s">
        <v>65</v>
      </c>
      <c r="X25" s="85" t="s">
        <v>64</v>
      </c>
      <c r="Y25" s="85" t="s">
        <v>64</v>
      </c>
      <c r="Z25" s="85" t="s">
        <v>65</v>
      </c>
      <c r="AA25" s="85" t="s">
        <v>64</v>
      </c>
      <c r="AB25" s="85" t="s">
        <v>66</v>
      </c>
      <c r="AC25" s="85" t="s">
        <v>67</v>
      </c>
      <c r="AD25" s="85" t="s">
        <v>68</v>
      </c>
      <c r="AE25" s="85" t="s">
        <v>64</v>
      </c>
      <c r="AF25" s="85" t="s">
        <v>64</v>
      </c>
      <c r="AG25" s="85" t="s">
        <v>65</v>
      </c>
      <c r="AH25" s="85" t="s">
        <v>65</v>
      </c>
      <c r="AI25" s="85" t="s">
        <v>89</v>
      </c>
      <c r="AJ25" s="85" t="s">
        <v>65</v>
      </c>
      <c r="AK25" s="85" t="s">
        <v>65</v>
      </c>
      <c r="AL25" s="85" t="s">
        <v>65</v>
      </c>
      <c r="AM25" s="85" t="s">
        <v>64</v>
      </c>
      <c r="AN25" s="85" t="s">
        <v>64</v>
      </c>
      <c r="AO25" s="85" t="s">
        <v>369</v>
      </c>
      <c r="AP25" s="85" t="s">
        <v>370</v>
      </c>
      <c r="AQ25" s="85" t="s">
        <v>371</v>
      </c>
      <c r="AR25" s="85" t="s">
        <v>372</v>
      </c>
      <c r="AS25" s="85" t="s">
        <v>65</v>
      </c>
      <c r="AT25" s="85" t="s">
        <v>230</v>
      </c>
      <c r="AU25" s="85" t="s">
        <v>65</v>
      </c>
      <c r="AV25" s="93">
        <v>0.1</v>
      </c>
      <c r="AW25" s="85" t="s">
        <v>65</v>
      </c>
      <c r="AX25" s="85"/>
      <c r="AY25" s="86" t="s">
        <v>373</v>
      </c>
      <c r="AZ25" s="87" t="s">
        <v>352</v>
      </c>
    </row>
    <row r="26" spans="1:52" s="39" customFormat="1" ht="127.5" customHeight="1">
      <c r="A26" s="84">
        <v>25</v>
      </c>
      <c r="B26" s="85" t="s">
        <v>374</v>
      </c>
      <c r="C26" s="85" t="s">
        <v>375</v>
      </c>
      <c r="D26" s="85" t="s">
        <v>376</v>
      </c>
      <c r="E26" s="85">
        <v>2018</v>
      </c>
      <c r="F26" s="85" t="s">
        <v>55</v>
      </c>
      <c r="G26" s="85" t="s">
        <v>129</v>
      </c>
      <c r="H26" s="85" t="s">
        <v>238</v>
      </c>
      <c r="I26" s="85" t="str">
        <f t="array" ref="I26">_xlfn.TEXTJOIN(",", TRUE, IF(Table4[study_id]=Table3[[#This Row],[study_id]], Table4[iso_code], ""))</f>
        <v>GM</v>
      </c>
      <c r="J26" s="85">
        <f>COUNTIF(study_countries!A:A,A26)</f>
        <v>1</v>
      </c>
      <c r="K26" s="85" t="s">
        <v>248</v>
      </c>
      <c r="L26" s="85" t="s">
        <v>377</v>
      </c>
      <c r="M26" s="85" t="s">
        <v>378</v>
      </c>
      <c r="N26" s="85">
        <v>2015</v>
      </c>
      <c r="O26" s="85">
        <v>2030</v>
      </c>
      <c r="P26" s="85" t="s">
        <v>61</v>
      </c>
      <c r="Q26" s="85" t="s">
        <v>84</v>
      </c>
      <c r="R26" s="85" t="s">
        <v>379</v>
      </c>
      <c r="S26" s="85" t="s">
        <v>64</v>
      </c>
      <c r="T26" s="85" t="s">
        <v>64</v>
      </c>
      <c r="U26" s="85" t="s">
        <v>64</v>
      </c>
      <c r="V26" s="85" t="s">
        <v>64</v>
      </c>
      <c r="W26" s="85" t="s">
        <v>65</v>
      </c>
      <c r="X26" s="85" t="s">
        <v>65</v>
      </c>
      <c r="Y26" s="85" t="s">
        <v>64</v>
      </c>
      <c r="Z26" s="85" t="s">
        <v>65</v>
      </c>
      <c r="AA26" s="85" t="s">
        <v>64</v>
      </c>
      <c r="AB26" s="85" t="s">
        <v>66</v>
      </c>
      <c r="AC26" s="85" t="s">
        <v>87</v>
      </c>
      <c r="AD26" s="85" t="s">
        <v>68</v>
      </c>
      <c r="AE26" s="85" t="s">
        <v>64</v>
      </c>
      <c r="AF26" s="85" t="s">
        <v>64</v>
      </c>
      <c r="AG26" s="85" t="s">
        <v>64</v>
      </c>
      <c r="AH26" s="85" t="s">
        <v>65</v>
      </c>
      <c r="AI26" s="85" t="s">
        <v>89</v>
      </c>
      <c r="AJ26" s="85" t="s">
        <v>136</v>
      </c>
      <c r="AK26" s="85" t="s">
        <v>136</v>
      </c>
      <c r="AL26" s="85" t="s">
        <v>65</v>
      </c>
      <c r="AM26" s="85" t="s">
        <v>65</v>
      </c>
      <c r="AN26" s="85" t="s">
        <v>64</v>
      </c>
      <c r="AO26" s="85" t="s">
        <v>380</v>
      </c>
      <c r="AP26" s="85" t="s">
        <v>381</v>
      </c>
      <c r="AQ26" s="85" t="s">
        <v>382</v>
      </c>
      <c r="AR26" s="85" t="s">
        <v>383</v>
      </c>
      <c r="AS26" s="85" t="s">
        <v>65</v>
      </c>
      <c r="AT26" s="85" t="s">
        <v>230</v>
      </c>
      <c r="AU26" s="85" t="s">
        <v>65</v>
      </c>
      <c r="AV26" s="93">
        <v>0.1</v>
      </c>
      <c r="AW26" s="85" t="s">
        <v>65</v>
      </c>
      <c r="AX26" s="85"/>
      <c r="AY26" s="86" t="s">
        <v>384</v>
      </c>
      <c r="AZ26" s="87" t="s">
        <v>385</v>
      </c>
    </row>
    <row r="27" spans="1:52" s="39" customFormat="1" ht="220.15" customHeight="1">
      <c r="A27" s="84">
        <v>26</v>
      </c>
      <c r="B27" s="85" t="s">
        <v>386</v>
      </c>
      <c r="C27" s="85" t="s">
        <v>387</v>
      </c>
      <c r="D27" s="85" t="s">
        <v>388</v>
      </c>
      <c r="E27" s="85">
        <v>2022</v>
      </c>
      <c r="F27" s="85" t="s">
        <v>55</v>
      </c>
      <c r="G27" s="85" t="s">
        <v>129</v>
      </c>
      <c r="H27" s="85" t="s">
        <v>238</v>
      </c>
      <c r="I27" s="85" t="str">
        <f t="array" ref="I27">_xlfn.TEXTJOIN(",", TRUE, IF(Table4[study_id]=Table3[[#This Row],[study_id]], Table4[iso_code], ""))</f>
        <v>GH</v>
      </c>
      <c r="J27" s="85">
        <f>COUNTIF(study_countries!A:A,A27)</f>
        <v>1</v>
      </c>
      <c r="K27" s="85" t="s">
        <v>248</v>
      </c>
      <c r="L27" s="85" t="s">
        <v>389</v>
      </c>
      <c r="M27" s="85" t="s">
        <v>390</v>
      </c>
      <c r="N27" s="85">
        <v>2013</v>
      </c>
      <c r="O27" s="85">
        <v>2030</v>
      </c>
      <c r="P27" s="85" t="s">
        <v>61</v>
      </c>
      <c r="Q27" s="85" t="s">
        <v>193</v>
      </c>
      <c r="R27" s="85" t="s">
        <v>194</v>
      </c>
      <c r="S27" s="85" t="s">
        <v>64</v>
      </c>
      <c r="T27" s="85" t="s">
        <v>64</v>
      </c>
      <c r="U27" s="85" t="s">
        <v>65</v>
      </c>
      <c r="V27" s="85" t="s">
        <v>64</v>
      </c>
      <c r="W27" s="85" t="s">
        <v>65</v>
      </c>
      <c r="X27" s="85" t="s">
        <v>65</v>
      </c>
      <c r="Y27" s="85" t="s">
        <v>64</v>
      </c>
      <c r="Z27" s="85" t="s">
        <v>65</v>
      </c>
      <c r="AA27" s="85" t="s">
        <v>65</v>
      </c>
      <c r="AB27" s="85" t="s">
        <v>66</v>
      </c>
      <c r="AC27" s="85" t="s">
        <v>67</v>
      </c>
      <c r="AD27" s="85" t="s">
        <v>68</v>
      </c>
      <c r="AE27" s="85" t="s">
        <v>64</v>
      </c>
      <c r="AF27" s="85" t="s">
        <v>64</v>
      </c>
      <c r="AG27" s="85" t="s">
        <v>64</v>
      </c>
      <c r="AH27" s="85" t="s">
        <v>65</v>
      </c>
      <c r="AI27" s="85" t="s">
        <v>89</v>
      </c>
      <c r="AJ27" s="85" t="s">
        <v>65</v>
      </c>
      <c r="AK27" s="85" t="s">
        <v>136</v>
      </c>
      <c r="AL27" s="85" t="s">
        <v>65</v>
      </c>
      <c r="AM27" s="85" t="s">
        <v>64</v>
      </c>
      <c r="AN27" s="85" t="s">
        <v>65</v>
      </c>
      <c r="AO27" s="85" t="s">
        <v>75</v>
      </c>
      <c r="AP27" s="85" t="s">
        <v>75</v>
      </c>
      <c r="AQ27" s="85" t="s">
        <v>391</v>
      </c>
      <c r="AR27" s="85" t="s">
        <v>392</v>
      </c>
      <c r="AS27" s="85" t="s">
        <v>136</v>
      </c>
      <c r="AT27" s="85" t="s">
        <v>230</v>
      </c>
      <c r="AU27" s="85" t="s">
        <v>65</v>
      </c>
      <c r="AV27" s="88" t="s">
        <v>75</v>
      </c>
      <c r="AW27" s="85" t="s">
        <v>65</v>
      </c>
      <c r="AX27" s="85"/>
      <c r="AY27" s="86" t="s">
        <v>393</v>
      </c>
      <c r="AZ27" s="87" t="s">
        <v>394</v>
      </c>
    </row>
    <row r="28" spans="1:52" s="39" customFormat="1" ht="127.5" customHeight="1">
      <c r="A28" s="84">
        <v>27</v>
      </c>
      <c r="B28" s="85" t="s">
        <v>395</v>
      </c>
      <c r="C28" s="85" t="s">
        <v>375</v>
      </c>
      <c r="D28" s="85" t="s">
        <v>396</v>
      </c>
      <c r="E28" s="85">
        <v>2023</v>
      </c>
      <c r="F28" s="85" t="s">
        <v>55</v>
      </c>
      <c r="G28" s="85" t="s">
        <v>129</v>
      </c>
      <c r="H28" s="85" t="s">
        <v>238</v>
      </c>
      <c r="I28" s="85" t="str">
        <f t="array" ref="I28">_xlfn.TEXTJOIN(",", TRUE, IF(Table4[study_id]=Table3[[#This Row],[study_id]], Table4[iso_code], ""))</f>
        <v>GH</v>
      </c>
      <c r="J28" s="85">
        <f>COUNTIF(study_countries!A:A,A28)</f>
        <v>1</v>
      </c>
      <c r="K28" s="85" t="s">
        <v>248</v>
      </c>
      <c r="L28" s="85" t="s">
        <v>397</v>
      </c>
      <c r="M28" s="85" t="s">
        <v>398</v>
      </c>
      <c r="N28" s="85">
        <v>2020</v>
      </c>
      <c r="O28" s="85">
        <v>2048</v>
      </c>
      <c r="P28" s="85" t="s">
        <v>61</v>
      </c>
      <c r="Q28" s="85" t="s">
        <v>84</v>
      </c>
      <c r="R28" s="85" t="s">
        <v>85</v>
      </c>
      <c r="S28" s="85" t="s">
        <v>64</v>
      </c>
      <c r="T28" s="85" t="s">
        <v>64</v>
      </c>
      <c r="U28" s="85" t="s">
        <v>64</v>
      </c>
      <c r="V28" s="85" t="s">
        <v>64</v>
      </c>
      <c r="W28" s="85" t="s">
        <v>64</v>
      </c>
      <c r="X28" s="85" t="s">
        <v>65</v>
      </c>
      <c r="Y28" s="85" t="s">
        <v>64</v>
      </c>
      <c r="Z28" s="85" t="s">
        <v>65</v>
      </c>
      <c r="AA28" s="85" t="s">
        <v>64</v>
      </c>
      <c r="AB28" s="85" t="s">
        <v>66</v>
      </c>
      <c r="AC28" s="85" t="s">
        <v>87</v>
      </c>
      <c r="AD28" s="85" t="s">
        <v>68</v>
      </c>
      <c r="AE28" s="85" t="s">
        <v>64</v>
      </c>
      <c r="AF28" s="85" t="s">
        <v>64</v>
      </c>
      <c r="AG28" s="85" t="s">
        <v>64</v>
      </c>
      <c r="AH28" s="85" t="s">
        <v>65</v>
      </c>
      <c r="AI28" s="85" t="s">
        <v>105</v>
      </c>
      <c r="AJ28" s="85" t="s">
        <v>65</v>
      </c>
      <c r="AK28" s="85" t="s">
        <v>136</v>
      </c>
      <c r="AL28" s="85" t="s">
        <v>65</v>
      </c>
      <c r="AM28" s="85" t="s">
        <v>64</v>
      </c>
      <c r="AN28" s="85" t="s">
        <v>65</v>
      </c>
      <c r="AO28" s="85" t="s">
        <v>75</v>
      </c>
      <c r="AP28" s="85" t="s">
        <v>75</v>
      </c>
      <c r="AQ28" s="85" t="s">
        <v>399</v>
      </c>
      <c r="AR28" s="85" t="s">
        <v>255</v>
      </c>
      <c r="AS28" s="85" t="s">
        <v>64</v>
      </c>
      <c r="AT28" s="85" t="s">
        <v>230</v>
      </c>
      <c r="AU28" s="85" t="s">
        <v>65</v>
      </c>
      <c r="AV28" s="93">
        <v>0.12</v>
      </c>
      <c r="AW28" s="85" t="s">
        <v>65</v>
      </c>
      <c r="AX28" s="85"/>
      <c r="AY28" s="86" t="s">
        <v>400</v>
      </c>
      <c r="AZ28" s="87" t="s">
        <v>401</v>
      </c>
    </row>
    <row r="29" spans="1:52" s="39" customFormat="1" ht="127.5" customHeight="1">
      <c r="A29" s="84">
        <v>28</v>
      </c>
      <c r="B29" s="85" t="s">
        <v>402</v>
      </c>
      <c r="C29" s="85" t="s">
        <v>403</v>
      </c>
      <c r="D29" s="85" t="s">
        <v>404</v>
      </c>
      <c r="E29" s="85">
        <v>2017</v>
      </c>
      <c r="F29" s="85" t="s">
        <v>55</v>
      </c>
      <c r="G29" s="85" t="s">
        <v>129</v>
      </c>
      <c r="H29" s="85" t="s">
        <v>238</v>
      </c>
      <c r="I29" s="85" t="str">
        <f t="array" ref="I29">_xlfn.TEXTJOIN(",", TRUE, IF(Table4[study_id]=Table3[[#This Row],[study_id]], Table4[iso_code], ""))</f>
        <v>GH</v>
      </c>
      <c r="J29" s="85">
        <f>COUNTIF(study_countries!A:A,A29)</f>
        <v>1</v>
      </c>
      <c r="K29" s="85" t="s">
        <v>248</v>
      </c>
      <c r="L29" s="85" t="s">
        <v>405</v>
      </c>
      <c r="M29" s="85" t="s">
        <v>406</v>
      </c>
      <c r="N29" s="85">
        <v>2010</v>
      </c>
      <c r="O29" s="85">
        <v>2040</v>
      </c>
      <c r="P29" s="85" t="s">
        <v>61</v>
      </c>
      <c r="Q29" s="85" t="s">
        <v>84</v>
      </c>
      <c r="R29" s="85" t="s">
        <v>63</v>
      </c>
      <c r="S29" s="85" t="s">
        <v>64</v>
      </c>
      <c r="T29" s="85" t="s">
        <v>64</v>
      </c>
      <c r="U29" s="85" t="s">
        <v>64</v>
      </c>
      <c r="V29" s="85" t="s">
        <v>64</v>
      </c>
      <c r="W29" s="85" t="s">
        <v>65</v>
      </c>
      <c r="X29" s="85" t="s">
        <v>65</v>
      </c>
      <c r="Y29" s="85" t="s">
        <v>64</v>
      </c>
      <c r="Z29" s="85" t="s">
        <v>65</v>
      </c>
      <c r="AA29" s="85" t="s">
        <v>65</v>
      </c>
      <c r="AB29" s="85" t="s">
        <v>66</v>
      </c>
      <c r="AC29" s="85" t="s">
        <v>87</v>
      </c>
      <c r="AD29" s="85" t="s">
        <v>68</v>
      </c>
      <c r="AE29" s="85" t="s">
        <v>65</v>
      </c>
      <c r="AF29" s="85" t="s">
        <v>64</v>
      </c>
      <c r="AG29" s="85" t="s">
        <v>64</v>
      </c>
      <c r="AH29" s="85" t="s">
        <v>65</v>
      </c>
      <c r="AI29" s="85" t="s">
        <v>89</v>
      </c>
      <c r="AJ29" s="85" t="s">
        <v>136</v>
      </c>
      <c r="AK29" s="85" t="s">
        <v>65</v>
      </c>
      <c r="AL29" s="85" t="s">
        <v>65</v>
      </c>
      <c r="AM29" s="85" t="s">
        <v>64</v>
      </c>
      <c r="AN29" s="85" t="s">
        <v>65</v>
      </c>
      <c r="AO29" s="85" t="s">
        <v>407</v>
      </c>
      <c r="AP29" s="85" t="s">
        <v>408</v>
      </c>
      <c r="AQ29" s="85" t="s">
        <v>409</v>
      </c>
      <c r="AR29" s="85" t="s">
        <v>410</v>
      </c>
      <c r="AS29" s="85" t="s">
        <v>136</v>
      </c>
      <c r="AT29" s="85" t="s">
        <v>411</v>
      </c>
      <c r="AU29" s="85" t="s">
        <v>65</v>
      </c>
      <c r="AV29" s="93">
        <v>0.1</v>
      </c>
      <c r="AW29" s="85" t="s">
        <v>64</v>
      </c>
      <c r="AX29" s="85" t="s">
        <v>412</v>
      </c>
      <c r="AY29" s="86" t="s">
        <v>413</v>
      </c>
      <c r="AZ29" s="87" t="s">
        <v>414</v>
      </c>
    </row>
    <row r="30" spans="1:52" s="39" customFormat="1" ht="110.25" customHeight="1">
      <c r="A30" s="84">
        <v>29</v>
      </c>
      <c r="B30" s="85" t="s">
        <v>415</v>
      </c>
      <c r="C30" s="85" t="s">
        <v>416</v>
      </c>
      <c r="D30" s="85" t="s">
        <v>417</v>
      </c>
      <c r="E30" s="85">
        <v>2021</v>
      </c>
      <c r="F30" s="85" t="s">
        <v>55</v>
      </c>
      <c r="G30" s="85" t="s">
        <v>129</v>
      </c>
      <c r="H30" s="85" t="s">
        <v>238</v>
      </c>
      <c r="I30" s="85" t="str">
        <f t="array" ref="I30">_xlfn.TEXTJOIN(",", TRUE, IF(Table4[study_id]=Table3[[#This Row],[study_id]], Table4[iso_code], ""))</f>
        <v>KE</v>
      </c>
      <c r="J30" s="85">
        <f>COUNTIF(study_countries!A:A,A30)</f>
        <v>1</v>
      </c>
      <c r="K30" s="85" t="s">
        <v>321</v>
      </c>
      <c r="L30" s="85" t="s">
        <v>418</v>
      </c>
      <c r="M30" s="85" t="s">
        <v>419</v>
      </c>
      <c r="N30" s="85">
        <v>2020</v>
      </c>
      <c r="O30" s="85">
        <v>2045</v>
      </c>
      <c r="P30" s="85" t="s">
        <v>61</v>
      </c>
      <c r="Q30" s="85" t="s">
        <v>84</v>
      </c>
      <c r="R30" s="85" t="s">
        <v>420</v>
      </c>
      <c r="S30" s="85" t="s">
        <v>64</v>
      </c>
      <c r="T30" s="85" t="s">
        <v>64</v>
      </c>
      <c r="U30" s="85" t="s">
        <v>64</v>
      </c>
      <c r="V30" s="85" t="s">
        <v>65</v>
      </c>
      <c r="W30" s="85" t="s">
        <v>64</v>
      </c>
      <c r="X30" s="85" t="s">
        <v>64</v>
      </c>
      <c r="Y30" s="85" t="s">
        <v>64</v>
      </c>
      <c r="Z30" s="85" t="s">
        <v>65</v>
      </c>
      <c r="AA30" s="85" t="s">
        <v>64</v>
      </c>
      <c r="AB30" s="85" t="s">
        <v>66</v>
      </c>
      <c r="AC30" s="85" t="s">
        <v>67</v>
      </c>
      <c r="AD30" s="85" t="s">
        <v>68</v>
      </c>
      <c r="AE30" s="85" t="s">
        <v>64</v>
      </c>
      <c r="AF30" s="85" t="s">
        <v>64</v>
      </c>
      <c r="AG30" s="85" t="s">
        <v>64</v>
      </c>
      <c r="AH30" s="85" t="s">
        <v>65</v>
      </c>
      <c r="AI30" s="85" t="s">
        <v>89</v>
      </c>
      <c r="AJ30" s="85" t="s">
        <v>136</v>
      </c>
      <c r="AK30" s="85" t="s">
        <v>136</v>
      </c>
      <c r="AL30" s="85" t="s">
        <v>136</v>
      </c>
      <c r="AM30" s="85" t="s">
        <v>136</v>
      </c>
      <c r="AN30" s="85" t="s">
        <v>136</v>
      </c>
      <c r="AO30" s="85" t="s">
        <v>421</v>
      </c>
      <c r="AP30" s="85" t="s">
        <v>422</v>
      </c>
      <c r="AQ30" s="85" t="s">
        <v>423</v>
      </c>
      <c r="AR30" s="85" t="s">
        <v>424</v>
      </c>
      <c r="AS30" s="85" t="s">
        <v>136</v>
      </c>
      <c r="AT30" s="85" t="s">
        <v>230</v>
      </c>
      <c r="AU30" s="85" t="s">
        <v>65</v>
      </c>
      <c r="AV30" s="93">
        <v>7.0000000000000007E-2</v>
      </c>
      <c r="AW30" s="85" t="s">
        <v>65</v>
      </c>
      <c r="AX30" s="85"/>
      <c r="AY30" s="86" t="s">
        <v>425</v>
      </c>
      <c r="AZ30" s="87" t="s">
        <v>426</v>
      </c>
    </row>
    <row r="31" spans="1:52" s="39" customFormat="1" ht="135.75" customHeight="1">
      <c r="A31" s="84">
        <v>30</v>
      </c>
      <c r="B31" s="85" t="s">
        <v>427</v>
      </c>
      <c r="C31" s="85" t="s">
        <v>428</v>
      </c>
      <c r="D31" s="85" t="s">
        <v>429</v>
      </c>
      <c r="E31" s="85">
        <v>2022</v>
      </c>
      <c r="F31" s="85" t="s">
        <v>55</v>
      </c>
      <c r="G31" s="85" t="s">
        <v>129</v>
      </c>
      <c r="H31" s="85" t="s">
        <v>238</v>
      </c>
      <c r="I31" s="85" t="str">
        <f t="array" ref="I31">_xlfn.TEXTJOIN(",", TRUE, IF(Table4[study_id]=Table3[[#This Row],[study_id]], Table4[iso_code], ""))</f>
        <v>KE</v>
      </c>
      <c r="J31" s="85">
        <f>COUNTIF(study_countries!A:A,A31)</f>
        <v>1</v>
      </c>
      <c r="K31" s="85" t="s">
        <v>321</v>
      </c>
      <c r="L31" s="85" t="s">
        <v>430</v>
      </c>
      <c r="M31" s="85" t="s">
        <v>431</v>
      </c>
      <c r="N31" s="85">
        <v>2019</v>
      </c>
      <c r="O31" s="85">
        <v>2037</v>
      </c>
      <c r="P31" s="85" t="s">
        <v>61</v>
      </c>
      <c r="Q31" s="85" t="s">
        <v>84</v>
      </c>
      <c r="R31" s="85" t="s">
        <v>63</v>
      </c>
      <c r="S31" s="85" t="s">
        <v>64</v>
      </c>
      <c r="T31" s="85" t="s">
        <v>64</v>
      </c>
      <c r="U31" s="85" t="s">
        <v>64</v>
      </c>
      <c r="V31" s="85" t="s">
        <v>65</v>
      </c>
      <c r="W31" s="85" t="s">
        <v>64</v>
      </c>
      <c r="X31" s="85" t="s">
        <v>64</v>
      </c>
      <c r="Y31" s="85" t="s">
        <v>64</v>
      </c>
      <c r="Z31" s="85" t="s">
        <v>65</v>
      </c>
      <c r="AA31" s="85" t="s">
        <v>64</v>
      </c>
      <c r="AB31" s="85" t="s">
        <v>66</v>
      </c>
      <c r="AC31" s="85" t="s">
        <v>87</v>
      </c>
      <c r="AD31" s="85" t="s">
        <v>68</v>
      </c>
      <c r="AE31" s="85" t="s">
        <v>64</v>
      </c>
      <c r="AF31" s="85" t="s">
        <v>64</v>
      </c>
      <c r="AG31" s="85" t="s">
        <v>64</v>
      </c>
      <c r="AH31" s="85" t="s">
        <v>65</v>
      </c>
      <c r="AI31" s="85" t="s">
        <v>89</v>
      </c>
      <c r="AJ31" s="85" t="s">
        <v>65</v>
      </c>
      <c r="AK31" s="85" t="s">
        <v>65</v>
      </c>
      <c r="AL31" s="85" t="s">
        <v>65</v>
      </c>
      <c r="AM31" s="85" t="s">
        <v>64</v>
      </c>
      <c r="AN31" s="85" t="s">
        <v>64</v>
      </c>
      <c r="AO31" s="85" t="s">
        <v>432</v>
      </c>
      <c r="AP31" s="85"/>
      <c r="AQ31" s="85" t="s">
        <v>433</v>
      </c>
      <c r="AR31" s="85" t="s">
        <v>434</v>
      </c>
      <c r="AS31" s="85" t="s">
        <v>64</v>
      </c>
      <c r="AT31" s="85"/>
      <c r="AU31" s="85" t="s">
        <v>65</v>
      </c>
      <c r="AV31" s="88" t="s">
        <v>75</v>
      </c>
      <c r="AW31" s="85" t="s">
        <v>65</v>
      </c>
      <c r="AX31" s="85"/>
      <c r="AY31" s="86" t="s">
        <v>435</v>
      </c>
      <c r="AZ31" s="87" t="s">
        <v>436</v>
      </c>
    </row>
    <row r="32" spans="1:52" s="39" customFormat="1" ht="135.75" customHeight="1">
      <c r="A32" s="84">
        <v>31</v>
      </c>
      <c r="B32" s="85" t="s">
        <v>437</v>
      </c>
      <c r="C32" s="85" t="s">
        <v>387</v>
      </c>
      <c r="D32" s="85" t="s">
        <v>438</v>
      </c>
      <c r="E32" s="85">
        <v>2012</v>
      </c>
      <c r="F32" s="85" t="s">
        <v>55</v>
      </c>
      <c r="G32" s="85" t="s">
        <v>129</v>
      </c>
      <c r="H32" s="85" t="s">
        <v>238</v>
      </c>
      <c r="I32" s="85" t="str">
        <f t="array" ref="I32">_xlfn.TEXTJOIN(",", TRUE, IF(Table4[study_id]=Table3[[#This Row],[study_id]], Table4[iso_code], ""))</f>
        <v>KE</v>
      </c>
      <c r="J32" s="85">
        <f>COUNTIF(study_countries!A:A,A32)</f>
        <v>1</v>
      </c>
      <c r="K32" s="85" t="s">
        <v>321</v>
      </c>
      <c r="L32" s="85" t="s">
        <v>439</v>
      </c>
      <c r="M32" s="85" t="s">
        <v>440</v>
      </c>
      <c r="N32" s="85">
        <v>2012</v>
      </c>
      <c r="O32" s="85">
        <v>2030</v>
      </c>
      <c r="P32" s="85" t="s">
        <v>61</v>
      </c>
      <c r="Q32" s="85" t="s">
        <v>441</v>
      </c>
      <c r="R32" s="85" t="s">
        <v>194</v>
      </c>
      <c r="S32" s="85" t="s">
        <v>64</v>
      </c>
      <c r="T32" s="85" t="s">
        <v>64</v>
      </c>
      <c r="U32" s="85" t="s">
        <v>64</v>
      </c>
      <c r="V32" s="85" t="s">
        <v>64</v>
      </c>
      <c r="W32" s="85" t="s">
        <v>64</v>
      </c>
      <c r="X32" s="85" t="s">
        <v>64</v>
      </c>
      <c r="Y32" s="85" t="s">
        <v>64</v>
      </c>
      <c r="Z32" s="85" t="s">
        <v>65</v>
      </c>
      <c r="AA32" s="85" t="s">
        <v>64</v>
      </c>
      <c r="AB32" s="85" t="s">
        <v>66</v>
      </c>
      <c r="AC32" s="85" t="s">
        <v>67</v>
      </c>
      <c r="AD32" s="85" t="s">
        <v>68</v>
      </c>
      <c r="AE32" s="85" t="s">
        <v>64</v>
      </c>
      <c r="AF32" s="85" t="s">
        <v>64</v>
      </c>
      <c r="AG32" s="85" t="s">
        <v>65</v>
      </c>
      <c r="AH32" s="85" t="s">
        <v>65</v>
      </c>
      <c r="AI32" s="85" t="s">
        <v>89</v>
      </c>
      <c r="AJ32" s="85" t="s">
        <v>65</v>
      </c>
      <c r="AK32" s="85" t="s">
        <v>65</v>
      </c>
      <c r="AL32" s="85" t="s">
        <v>65</v>
      </c>
      <c r="AM32" s="85" t="s">
        <v>136</v>
      </c>
      <c r="AN32" s="85" t="s">
        <v>64</v>
      </c>
      <c r="AO32" s="85"/>
      <c r="AP32" s="85"/>
      <c r="AQ32" s="94" t="s">
        <v>442</v>
      </c>
      <c r="AR32" s="85" t="s">
        <v>434</v>
      </c>
      <c r="AS32" s="85" t="s">
        <v>64</v>
      </c>
      <c r="AT32" s="85"/>
      <c r="AU32" s="85" t="s">
        <v>65</v>
      </c>
      <c r="AV32" s="93">
        <v>0.08</v>
      </c>
      <c r="AW32" s="85" t="s">
        <v>65</v>
      </c>
      <c r="AX32" s="85"/>
      <c r="AY32" s="86" t="s">
        <v>443</v>
      </c>
      <c r="AZ32" s="87" t="s">
        <v>444</v>
      </c>
    </row>
    <row r="33" spans="1:52" s="39" customFormat="1" ht="147.75" customHeight="1">
      <c r="A33" s="84">
        <v>32</v>
      </c>
      <c r="B33" s="85" t="s">
        <v>445</v>
      </c>
      <c r="C33" s="85" t="s">
        <v>446</v>
      </c>
      <c r="D33" s="85" t="s">
        <v>447</v>
      </c>
      <c r="E33" s="85">
        <v>2017</v>
      </c>
      <c r="F33" s="85" t="s">
        <v>55</v>
      </c>
      <c r="G33" s="85" t="s">
        <v>129</v>
      </c>
      <c r="H33" s="85" t="s">
        <v>238</v>
      </c>
      <c r="I33" s="85" t="str">
        <f t="array" ref="I33">_xlfn.TEXTJOIN(",", TRUE, IF(Table4[study_id]=Table3[[#This Row],[study_id]], Table4[iso_code], ""))</f>
        <v>KE</v>
      </c>
      <c r="J33" s="85">
        <f>COUNTIF(study_countries!A:A,A33)</f>
        <v>1</v>
      </c>
      <c r="K33" s="85" t="s">
        <v>321</v>
      </c>
      <c r="L33" s="85" t="s">
        <v>448</v>
      </c>
      <c r="M33" s="85" t="s">
        <v>449</v>
      </c>
      <c r="N33" s="85">
        <v>2020</v>
      </c>
      <c r="O33" s="85">
        <v>2035</v>
      </c>
      <c r="P33" s="85" t="s">
        <v>61</v>
      </c>
      <c r="Q33" s="85" t="s">
        <v>84</v>
      </c>
      <c r="R33" s="85" t="s">
        <v>379</v>
      </c>
      <c r="S33" s="85" t="s">
        <v>64</v>
      </c>
      <c r="T33" s="85" t="s">
        <v>64</v>
      </c>
      <c r="U33" s="85" t="s">
        <v>64</v>
      </c>
      <c r="V33" s="85" t="s">
        <v>65</v>
      </c>
      <c r="W33" s="85" t="s">
        <v>65</v>
      </c>
      <c r="X33" s="85" t="s">
        <v>64</v>
      </c>
      <c r="Y33" s="85" t="s">
        <v>64</v>
      </c>
      <c r="Z33" s="85" t="s">
        <v>65</v>
      </c>
      <c r="AA33" s="85" t="s">
        <v>64</v>
      </c>
      <c r="AB33" s="85" t="s">
        <v>66</v>
      </c>
      <c r="AC33" s="85" t="s">
        <v>104</v>
      </c>
      <c r="AD33" s="85" t="s">
        <v>68</v>
      </c>
      <c r="AE33" s="85" t="s">
        <v>64</v>
      </c>
      <c r="AF33" s="85" t="s">
        <v>64</v>
      </c>
      <c r="AG33" s="85" t="s">
        <v>65</v>
      </c>
      <c r="AH33" s="85" t="s">
        <v>65</v>
      </c>
      <c r="AI33" s="85" t="s">
        <v>89</v>
      </c>
      <c r="AJ33" s="85" t="s">
        <v>65</v>
      </c>
      <c r="AK33" s="85" t="s">
        <v>65</v>
      </c>
      <c r="AL33" s="85" t="s">
        <v>65</v>
      </c>
      <c r="AM33" s="85" t="s">
        <v>136</v>
      </c>
      <c r="AN33" s="85" t="s">
        <v>64</v>
      </c>
      <c r="AO33" s="85" t="s">
        <v>450</v>
      </c>
      <c r="AP33" s="85" t="s">
        <v>451</v>
      </c>
      <c r="AQ33" s="85" t="s">
        <v>452</v>
      </c>
      <c r="AR33" s="85" t="s">
        <v>372</v>
      </c>
      <c r="AS33" s="85" t="s">
        <v>65</v>
      </c>
      <c r="AT33" s="85"/>
      <c r="AU33" s="85" t="s">
        <v>65</v>
      </c>
      <c r="AV33" s="93">
        <v>7.0000000000000007E-2</v>
      </c>
      <c r="AW33" s="85" t="s">
        <v>65</v>
      </c>
      <c r="AX33" s="85"/>
      <c r="AY33" s="86" t="s">
        <v>453</v>
      </c>
      <c r="AZ33" s="87" t="s">
        <v>454</v>
      </c>
    </row>
    <row r="34" spans="1:52" s="39" customFormat="1" ht="202.5" customHeight="1">
      <c r="A34" s="84">
        <v>33</v>
      </c>
      <c r="B34" s="85" t="s">
        <v>455</v>
      </c>
      <c r="C34" s="85" t="s">
        <v>456</v>
      </c>
      <c r="D34" s="85" t="s">
        <v>457</v>
      </c>
      <c r="E34" s="85">
        <v>2024</v>
      </c>
      <c r="F34" s="85" t="s">
        <v>55</v>
      </c>
      <c r="G34" s="85" t="s">
        <v>129</v>
      </c>
      <c r="H34" s="85" t="s">
        <v>238</v>
      </c>
      <c r="I34" s="85" t="str">
        <f t="array" ref="I34">_xlfn.TEXTJOIN(",", TRUE, IF(Table4[study_id]=Table3[[#This Row],[study_id]], Table4[iso_code], ""))</f>
        <v>KE</v>
      </c>
      <c r="J34" s="85">
        <f>COUNTIF(study_countries!A:A,A34)</f>
        <v>1</v>
      </c>
      <c r="K34" s="85" t="s">
        <v>321</v>
      </c>
      <c r="L34" s="85" t="s">
        <v>458</v>
      </c>
      <c r="M34" s="85" t="s">
        <v>459</v>
      </c>
      <c r="N34" s="85">
        <v>2019</v>
      </c>
      <c r="O34" s="85">
        <v>2050</v>
      </c>
      <c r="P34" s="85" t="s">
        <v>61</v>
      </c>
      <c r="Q34" s="85" t="s">
        <v>84</v>
      </c>
      <c r="R34" s="85" t="s">
        <v>63</v>
      </c>
      <c r="S34" s="85" t="s">
        <v>64</v>
      </c>
      <c r="T34" s="85" t="s">
        <v>64</v>
      </c>
      <c r="U34" s="85" t="s">
        <v>64</v>
      </c>
      <c r="V34" s="85" t="s">
        <v>64</v>
      </c>
      <c r="W34" s="85" t="s">
        <v>64</v>
      </c>
      <c r="X34" s="85" t="s">
        <v>64</v>
      </c>
      <c r="Y34" s="85" t="s">
        <v>64</v>
      </c>
      <c r="Z34" s="85" t="s">
        <v>65</v>
      </c>
      <c r="AA34" s="85" t="s">
        <v>64</v>
      </c>
      <c r="AB34" s="85" t="s">
        <v>66</v>
      </c>
      <c r="AC34" s="85" t="s">
        <v>104</v>
      </c>
      <c r="AD34" s="85" t="s">
        <v>68</v>
      </c>
      <c r="AE34" s="85" t="s">
        <v>64</v>
      </c>
      <c r="AF34" s="85" t="s">
        <v>64</v>
      </c>
      <c r="AG34" s="85" t="s">
        <v>64</v>
      </c>
      <c r="AH34" s="85" t="s">
        <v>65</v>
      </c>
      <c r="AI34" s="85" t="s">
        <v>89</v>
      </c>
      <c r="AJ34" s="85" t="s">
        <v>65</v>
      </c>
      <c r="AK34" s="85" t="s">
        <v>65</v>
      </c>
      <c r="AL34" s="85" t="s">
        <v>65</v>
      </c>
      <c r="AM34" s="85" t="s">
        <v>64</v>
      </c>
      <c r="AN34" s="85" t="s">
        <v>64</v>
      </c>
      <c r="AO34" s="85" t="s">
        <v>460</v>
      </c>
      <c r="AP34" s="85" t="s">
        <v>461</v>
      </c>
      <c r="AQ34" s="85" t="s">
        <v>462</v>
      </c>
      <c r="AR34" s="85" t="s">
        <v>463</v>
      </c>
      <c r="AS34" s="85" t="s">
        <v>136</v>
      </c>
      <c r="AT34" s="85"/>
      <c r="AU34" s="85" t="s">
        <v>65</v>
      </c>
      <c r="AV34" s="93">
        <v>8.8999999999999996E-2</v>
      </c>
      <c r="AW34" s="85" t="s">
        <v>65</v>
      </c>
      <c r="AX34" s="85"/>
      <c r="AY34" s="86" t="s">
        <v>464</v>
      </c>
      <c r="AZ34" s="87" t="s">
        <v>465</v>
      </c>
    </row>
    <row r="35" spans="1:52" s="39" customFormat="1" ht="160.5" customHeight="1">
      <c r="A35" s="84">
        <v>34</v>
      </c>
      <c r="B35" s="85" t="s">
        <v>466</v>
      </c>
      <c r="C35" s="85" t="s">
        <v>467</v>
      </c>
      <c r="D35" s="85" t="s">
        <v>468</v>
      </c>
      <c r="E35" s="85">
        <v>2017</v>
      </c>
      <c r="F35" s="85" t="s">
        <v>55</v>
      </c>
      <c r="G35" s="85" t="s">
        <v>469</v>
      </c>
      <c r="H35" s="85" t="s">
        <v>238</v>
      </c>
      <c r="I35" s="85" t="str">
        <f t="array" ref="I35">_xlfn.TEXTJOIN(",", TRUE, IF(Table4[study_id]=Table3[[#This Row],[study_id]], Table4[iso_code], ""))</f>
        <v>KE</v>
      </c>
      <c r="J35" s="85">
        <f>COUNTIF(study_countries!A:A,A35)</f>
        <v>1</v>
      </c>
      <c r="K35" s="85" t="s">
        <v>321</v>
      </c>
      <c r="L35" s="85" t="s">
        <v>470</v>
      </c>
      <c r="M35" s="85" t="s">
        <v>471</v>
      </c>
      <c r="N35" s="85">
        <v>2012</v>
      </c>
      <c r="O35" s="85">
        <v>2040</v>
      </c>
      <c r="P35" s="85" t="s">
        <v>61</v>
      </c>
      <c r="Q35" s="85" t="s">
        <v>84</v>
      </c>
      <c r="R35" s="85" t="s">
        <v>63</v>
      </c>
      <c r="S35" s="85" t="s">
        <v>64</v>
      </c>
      <c r="T35" s="85" t="s">
        <v>64</v>
      </c>
      <c r="U35" s="85" t="s">
        <v>64</v>
      </c>
      <c r="V35" s="85" t="s">
        <v>64</v>
      </c>
      <c r="W35" s="85" t="s">
        <v>64</v>
      </c>
      <c r="X35" s="85" t="s">
        <v>64</v>
      </c>
      <c r="Y35" s="85" t="s">
        <v>64</v>
      </c>
      <c r="Z35" s="85" t="s">
        <v>65</v>
      </c>
      <c r="AA35" s="85" t="s">
        <v>64</v>
      </c>
      <c r="AB35" s="85" t="s">
        <v>66</v>
      </c>
      <c r="AC35" s="85" t="s">
        <v>104</v>
      </c>
      <c r="AD35" s="85" t="s">
        <v>68</v>
      </c>
      <c r="AE35" s="85" t="s">
        <v>64</v>
      </c>
      <c r="AF35" s="85" t="s">
        <v>65</v>
      </c>
      <c r="AG35" s="85" t="s">
        <v>65</v>
      </c>
      <c r="AH35" s="85" t="s">
        <v>65</v>
      </c>
      <c r="AI35" s="85" t="s">
        <v>69</v>
      </c>
      <c r="AJ35" s="85" t="s">
        <v>65</v>
      </c>
      <c r="AK35" s="85" t="s">
        <v>64</v>
      </c>
      <c r="AL35" s="85" t="s">
        <v>136</v>
      </c>
      <c r="AM35" s="85" t="s">
        <v>64</v>
      </c>
      <c r="AN35" s="85" t="s">
        <v>64</v>
      </c>
      <c r="AO35" s="85" t="s">
        <v>472</v>
      </c>
      <c r="AP35" s="85" t="s">
        <v>473</v>
      </c>
      <c r="AQ35" s="85" t="s">
        <v>474</v>
      </c>
      <c r="AR35" s="85" t="s">
        <v>475</v>
      </c>
      <c r="AS35" s="85" t="s">
        <v>65</v>
      </c>
      <c r="AT35" s="85"/>
      <c r="AU35" s="85" t="s">
        <v>65</v>
      </c>
      <c r="AV35" s="93">
        <v>9.8000000000000004E-2</v>
      </c>
      <c r="AW35" s="85" t="s">
        <v>65</v>
      </c>
      <c r="AX35" s="85"/>
      <c r="AY35" s="86" t="s">
        <v>476</v>
      </c>
      <c r="AZ35" s="87" t="s">
        <v>477</v>
      </c>
    </row>
    <row r="36" spans="1:52" s="39" customFormat="1" ht="160.5" customHeight="1">
      <c r="A36" s="84">
        <v>35</v>
      </c>
      <c r="B36" s="85" t="s">
        <v>478</v>
      </c>
      <c r="C36" s="85" t="s">
        <v>479</v>
      </c>
      <c r="D36" s="85" t="s">
        <v>480</v>
      </c>
      <c r="E36" s="85">
        <v>2010</v>
      </c>
      <c r="F36" s="85" t="s">
        <v>55</v>
      </c>
      <c r="G36" s="85" t="s">
        <v>129</v>
      </c>
      <c r="H36" s="85" t="s">
        <v>101</v>
      </c>
      <c r="I36" s="85" t="str">
        <f t="array" ref="I36">_xlfn.TEXTJOIN(",", TRUE, IF(Table4[study_id]=Table3[[#This Row],[study_id]], Table4[iso_code], ""))</f>
        <v>MA,DZ,TN</v>
      </c>
      <c r="J36" s="85">
        <f>COUNTIF(study_countries!A:A,A36)</f>
        <v>3</v>
      </c>
      <c r="K36" s="85" t="s">
        <v>223</v>
      </c>
      <c r="L36" s="85" t="s">
        <v>481</v>
      </c>
      <c r="M36" s="85" t="s">
        <v>482</v>
      </c>
      <c r="N36" s="85">
        <v>2010</v>
      </c>
      <c r="O36" s="85">
        <v>2025</v>
      </c>
      <c r="P36" s="85" t="s">
        <v>61</v>
      </c>
      <c r="Q36" s="85" t="s">
        <v>84</v>
      </c>
      <c r="R36" s="85" t="s">
        <v>63</v>
      </c>
      <c r="S36" s="85" t="s">
        <v>64</v>
      </c>
      <c r="T36" s="85" t="s">
        <v>64</v>
      </c>
      <c r="U36" s="85" t="s">
        <v>64</v>
      </c>
      <c r="V36" s="85" t="s">
        <v>65</v>
      </c>
      <c r="W36" s="85" t="s">
        <v>65</v>
      </c>
      <c r="X36" s="85" t="s">
        <v>65</v>
      </c>
      <c r="Y36" s="85" t="s">
        <v>64</v>
      </c>
      <c r="Z36" s="85" t="s">
        <v>65</v>
      </c>
      <c r="AA36" s="85" t="s">
        <v>64</v>
      </c>
      <c r="AB36" s="85" t="s">
        <v>66</v>
      </c>
      <c r="AC36" s="85" t="s">
        <v>67</v>
      </c>
      <c r="AD36" s="85" t="s">
        <v>68</v>
      </c>
      <c r="AE36" s="85" t="s">
        <v>65</v>
      </c>
      <c r="AF36" s="85" t="s">
        <v>65</v>
      </c>
      <c r="AG36" s="85" t="s">
        <v>65</v>
      </c>
      <c r="AH36" s="85" t="s">
        <v>65</v>
      </c>
      <c r="AI36" s="85" t="s">
        <v>89</v>
      </c>
      <c r="AJ36" s="85" t="s">
        <v>65</v>
      </c>
      <c r="AK36" s="85" t="s">
        <v>65</v>
      </c>
      <c r="AL36" s="85" t="s">
        <v>65</v>
      </c>
      <c r="AM36" s="85" t="s">
        <v>64</v>
      </c>
      <c r="AN36" s="85" t="s">
        <v>65</v>
      </c>
      <c r="AO36" s="85" t="s">
        <v>483</v>
      </c>
      <c r="AP36" s="85" t="s">
        <v>484</v>
      </c>
      <c r="AQ36" s="85" t="s">
        <v>485</v>
      </c>
      <c r="AR36" s="85" t="s">
        <v>327</v>
      </c>
      <c r="AS36" s="85" t="s">
        <v>65</v>
      </c>
      <c r="AT36" s="85"/>
      <c r="AU36" s="85" t="s">
        <v>65</v>
      </c>
      <c r="AV36" s="88">
        <v>0.05</v>
      </c>
      <c r="AW36" s="85" t="s">
        <v>65</v>
      </c>
      <c r="AX36" s="85"/>
      <c r="AY36" s="86" t="s">
        <v>486</v>
      </c>
      <c r="AZ36" s="87" t="s">
        <v>487</v>
      </c>
    </row>
    <row r="37" spans="1:52" s="39" customFormat="1" ht="160.5" customHeight="1">
      <c r="A37" s="84">
        <v>36</v>
      </c>
      <c r="B37" s="85" t="s">
        <v>488</v>
      </c>
      <c r="C37" s="85" t="s">
        <v>489</v>
      </c>
      <c r="D37" s="85" t="s">
        <v>490</v>
      </c>
      <c r="E37" s="85">
        <v>2021</v>
      </c>
      <c r="F37" s="85" t="s">
        <v>55</v>
      </c>
      <c r="G37" s="85" t="s">
        <v>469</v>
      </c>
      <c r="H37" s="85" t="s">
        <v>238</v>
      </c>
      <c r="I37" s="85" t="str">
        <f t="array" ref="I37">_xlfn.TEXTJOIN(",", TRUE, IF(Table4[study_id]=Table3[[#This Row],[study_id]], Table4[iso_code], ""))</f>
        <v>ML</v>
      </c>
      <c r="J37" s="85">
        <f>COUNTIF(study_countries!A:A,A37)</f>
        <v>1</v>
      </c>
      <c r="K37" s="85" t="s">
        <v>248</v>
      </c>
      <c r="L37" s="85" t="s">
        <v>491</v>
      </c>
      <c r="M37" s="85" t="s">
        <v>492</v>
      </c>
      <c r="N37" s="85">
        <v>2016</v>
      </c>
      <c r="O37" s="85">
        <v>2050</v>
      </c>
      <c r="P37" s="85" t="s">
        <v>61</v>
      </c>
      <c r="Q37" s="85" t="s">
        <v>441</v>
      </c>
      <c r="R37" s="85" t="s">
        <v>194</v>
      </c>
      <c r="S37" s="85" t="s">
        <v>64</v>
      </c>
      <c r="T37" s="85" t="s">
        <v>64</v>
      </c>
      <c r="U37" s="85" t="s">
        <v>64</v>
      </c>
      <c r="V37" s="85" t="s">
        <v>64</v>
      </c>
      <c r="W37" s="85" t="s">
        <v>65</v>
      </c>
      <c r="X37" s="85" t="s">
        <v>65</v>
      </c>
      <c r="Y37" s="85" t="s">
        <v>64</v>
      </c>
      <c r="Z37" s="85" t="s">
        <v>65</v>
      </c>
      <c r="AA37" s="85" t="s">
        <v>65</v>
      </c>
      <c r="AB37" s="85" t="s">
        <v>146</v>
      </c>
      <c r="AC37" s="85" t="s">
        <v>87</v>
      </c>
      <c r="AD37" s="85" t="s">
        <v>68</v>
      </c>
      <c r="AE37" s="85" t="s">
        <v>64</v>
      </c>
      <c r="AF37" s="85" t="s">
        <v>64</v>
      </c>
      <c r="AG37" s="85" t="s">
        <v>65</v>
      </c>
      <c r="AH37" s="85" t="s">
        <v>65</v>
      </c>
      <c r="AI37" s="85" t="s">
        <v>69</v>
      </c>
      <c r="AJ37" s="85" t="s">
        <v>65</v>
      </c>
      <c r="AK37" s="85" t="s">
        <v>64</v>
      </c>
      <c r="AL37" s="85" t="s">
        <v>64</v>
      </c>
      <c r="AM37" s="85" t="s">
        <v>64</v>
      </c>
      <c r="AN37" s="85" t="s">
        <v>64</v>
      </c>
      <c r="AO37" s="85" t="s">
        <v>493</v>
      </c>
      <c r="AP37" s="85" t="s">
        <v>494</v>
      </c>
      <c r="AQ37" s="85" t="s">
        <v>495</v>
      </c>
      <c r="AR37" s="85" t="s">
        <v>496</v>
      </c>
      <c r="AS37" s="85" t="s">
        <v>136</v>
      </c>
      <c r="AT37" s="85"/>
      <c r="AU37" s="85" t="s">
        <v>65</v>
      </c>
      <c r="AV37" s="88">
        <v>0.08</v>
      </c>
      <c r="AW37" s="85" t="s">
        <v>64</v>
      </c>
      <c r="AX37" s="85" t="s">
        <v>497</v>
      </c>
      <c r="AY37" s="86" t="s">
        <v>498</v>
      </c>
      <c r="AZ37" s="87" t="s">
        <v>499</v>
      </c>
    </row>
    <row r="38" spans="1:52" s="39" customFormat="1" ht="160.5" customHeight="1">
      <c r="A38" s="84">
        <v>37</v>
      </c>
      <c r="B38" s="85" t="s">
        <v>500</v>
      </c>
      <c r="C38" s="85" t="s">
        <v>387</v>
      </c>
      <c r="D38" s="85" t="s">
        <v>501</v>
      </c>
      <c r="E38" s="85">
        <v>2014</v>
      </c>
      <c r="F38" s="85" t="s">
        <v>55</v>
      </c>
      <c r="G38" s="85" t="s">
        <v>129</v>
      </c>
      <c r="H38" s="85" t="s">
        <v>238</v>
      </c>
      <c r="I38" s="85" t="str">
        <f t="array" ref="I38">_xlfn.TEXTJOIN(",", TRUE, IF(Table4[study_id]=Table3[[#This Row],[study_id]], Table4[iso_code], ""))</f>
        <v>MU</v>
      </c>
      <c r="J38" s="85">
        <f>COUNTIF(study_countries!A:A,A38)</f>
        <v>1</v>
      </c>
      <c r="K38" s="85" t="s">
        <v>321</v>
      </c>
      <c r="L38" s="85" t="s">
        <v>502</v>
      </c>
      <c r="M38" s="85" t="s">
        <v>503</v>
      </c>
      <c r="N38" s="85">
        <v>2010</v>
      </c>
      <c r="O38" s="85">
        <v>2030</v>
      </c>
      <c r="P38" s="85" t="s">
        <v>61</v>
      </c>
      <c r="Q38" s="85" t="s">
        <v>441</v>
      </c>
      <c r="R38" s="85" t="s">
        <v>194</v>
      </c>
      <c r="S38" s="85" t="s">
        <v>64</v>
      </c>
      <c r="T38" s="85" t="s">
        <v>65</v>
      </c>
      <c r="U38" s="85" t="s">
        <v>64</v>
      </c>
      <c r="V38" s="85" t="s">
        <v>64</v>
      </c>
      <c r="W38" s="85" t="s">
        <v>65</v>
      </c>
      <c r="X38" s="85" t="s">
        <v>65</v>
      </c>
      <c r="Y38" s="85" t="s">
        <v>64</v>
      </c>
      <c r="Z38" s="85" t="s">
        <v>65</v>
      </c>
      <c r="AA38" s="85" t="s">
        <v>64</v>
      </c>
      <c r="AB38" s="85" t="s">
        <v>146</v>
      </c>
      <c r="AC38" s="85" t="s">
        <v>67</v>
      </c>
      <c r="AD38" s="85" t="s">
        <v>68</v>
      </c>
      <c r="AE38" s="85" t="s">
        <v>65</v>
      </c>
      <c r="AF38" s="85" t="s">
        <v>64</v>
      </c>
      <c r="AG38" s="85" t="s">
        <v>65</v>
      </c>
      <c r="AH38" s="85" t="s">
        <v>65</v>
      </c>
      <c r="AI38" s="85" t="s">
        <v>89</v>
      </c>
      <c r="AJ38" s="85" t="s">
        <v>65</v>
      </c>
      <c r="AK38" s="85" t="s">
        <v>65</v>
      </c>
      <c r="AL38" s="85" t="s">
        <v>65</v>
      </c>
      <c r="AM38" s="85" t="s">
        <v>64</v>
      </c>
      <c r="AN38" s="85" t="s">
        <v>64</v>
      </c>
      <c r="AO38" s="85" t="s">
        <v>504</v>
      </c>
      <c r="AP38" s="85" t="s">
        <v>505</v>
      </c>
      <c r="AQ38" s="85" t="s">
        <v>506</v>
      </c>
      <c r="AR38" s="85" t="s">
        <v>507</v>
      </c>
      <c r="AS38" s="85" t="s">
        <v>136</v>
      </c>
      <c r="AT38" s="85" t="s">
        <v>508</v>
      </c>
      <c r="AU38" s="85" t="s">
        <v>65</v>
      </c>
      <c r="AV38" s="88" t="s">
        <v>75</v>
      </c>
      <c r="AW38" s="85" t="s">
        <v>65</v>
      </c>
      <c r="AX38" s="85"/>
      <c r="AY38" s="86" t="s">
        <v>509</v>
      </c>
      <c r="AZ38" s="87" t="s">
        <v>510</v>
      </c>
    </row>
    <row r="39" spans="1:52" s="39" customFormat="1" ht="124.5" customHeight="1">
      <c r="A39" s="84">
        <v>38</v>
      </c>
      <c r="B39" s="85" t="s">
        <v>511</v>
      </c>
      <c r="C39" s="85" t="s">
        <v>512</v>
      </c>
      <c r="D39" s="85" t="s">
        <v>513</v>
      </c>
      <c r="E39" s="85">
        <v>2024</v>
      </c>
      <c r="F39" s="85" t="s">
        <v>55</v>
      </c>
      <c r="G39" s="85" t="s">
        <v>129</v>
      </c>
      <c r="H39" s="85" t="s">
        <v>238</v>
      </c>
      <c r="I39" s="85" t="str">
        <f t="array" ref="I39">_xlfn.TEXTJOIN(",", TRUE, IF(Table4[study_id]=Table3[[#This Row],[study_id]], Table4[iso_code], ""))</f>
        <v>MA</v>
      </c>
      <c r="J39" s="85">
        <f>COUNTIF(study_countries!A:A,A39)</f>
        <v>1</v>
      </c>
      <c r="K39" s="85" t="s">
        <v>223</v>
      </c>
      <c r="L39" s="85" t="s">
        <v>514</v>
      </c>
      <c r="M39" s="85" t="s">
        <v>515</v>
      </c>
      <c r="N39" s="85">
        <v>2020</v>
      </c>
      <c r="O39" s="85">
        <v>2050</v>
      </c>
      <c r="P39" s="85" t="s">
        <v>61</v>
      </c>
      <c r="Q39" s="85" t="s">
        <v>84</v>
      </c>
      <c r="R39" s="85" t="s">
        <v>63</v>
      </c>
      <c r="S39" s="85" t="s">
        <v>64</v>
      </c>
      <c r="T39" s="85" t="s">
        <v>64</v>
      </c>
      <c r="U39" s="85" t="s">
        <v>64</v>
      </c>
      <c r="V39" s="85" t="s">
        <v>65</v>
      </c>
      <c r="W39" s="85" t="s">
        <v>65</v>
      </c>
      <c r="X39" s="85" t="s">
        <v>65</v>
      </c>
      <c r="Y39" s="85" t="s">
        <v>64</v>
      </c>
      <c r="Z39" s="85" t="s">
        <v>65</v>
      </c>
      <c r="AA39" s="85" t="s">
        <v>64</v>
      </c>
      <c r="AB39" s="85" t="s">
        <v>66</v>
      </c>
      <c r="AC39" s="85" t="s">
        <v>104</v>
      </c>
      <c r="AD39" s="85" t="s">
        <v>68</v>
      </c>
      <c r="AE39" s="85" t="s">
        <v>64</v>
      </c>
      <c r="AF39" s="85" t="s">
        <v>64</v>
      </c>
      <c r="AG39" s="85" t="s">
        <v>65</v>
      </c>
      <c r="AH39" s="85" t="s">
        <v>65</v>
      </c>
      <c r="AI39" s="85" t="s">
        <v>89</v>
      </c>
      <c r="AJ39" s="85" t="s">
        <v>65</v>
      </c>
      <c r="AK39" s="85" t="s">
        <v>65</v>
      </c>
      <c r="AL39" s="85" t="s">
        <v>65</v>
      </c>
      <c r="AM39" s="85" t="s">
        <v>64</v>
      </c>
      <c r="AN39" s="85" t="s">
        <v>64</v>
      </c>
      <c r="AO39" s="85" t="s">
        <v>516</v>
      </c>
      <c r="AP39" s="85" t="s">
        <v>517</v>
      </c>
      <c r="AQ39" s="85" t="s">
        <v>518</v>
      </c>
      <c r="AR39" s="85" t="s">
        <v>519</v>
      </c>
      <c r="AS39" s="85" t="s">
        <v>64</v>
      </c>
      <c r="AT39" s="85"/>
      <c r="AU39" s="85" t="s">
        <v>65</v>
      </c>
      <c r="AV39" s="88">
        <v>0.05</v>
      </c>
      <c r="AW39" s="85" t="s">
        <v>65</v>
      </c>
      <c r="AX39" s="85"/>
      <c r="AY39" s="86" t="s">
        <v>520</v>
      </c>
      <c r="AZ39" s="87" t="s">
        <v>521</v>
      </c>
    </row>
    <row r="40" spans="1:52" s="39" customFormat="1" ht="124.5" customHeight="1">
      <c r="A40" s="84">
        <v>39</v>
      </c>
      <c r="B40" s="85" t="s">
        <v>522</v>
      </c>
      <c r="C40" s="85" t="s">
        <v>523</v>
      </c>
      <c r="D40" s="85" t="s">
        <v>524</v>
      </c>
      <c r="E40" s="85">
        <v>2025</v>
      </c>
      <c r="F40" s="85" t="s">
        <v>236</v>
      </c>
      <c r="G40" s="85" t="s">
        <v>237</v>
      </c>
      <c r="H40" s="85" t="s">
        <v>238</v>
      </c>
      <c r="I40" s="85" t="str">
        <f t="array" ref="I40">_xlfn.TEXTJOIN(",", TRUE, IF(Table4[study_id]=Table3[[#This Row],[study_id]], Table4[iso_code], ""))</f>
        <v>MA</v>
      </c>
      <c r="J40" s="85">
        <f>COUNTIF(study_countries!A:A,A40)</f>
        <v>1</v>
      </c>
      <c r="K40" s="85" t="s">
        <v>223</v>
      </c>
      <c r="L40" s="85" t="s">
        <v>525</v>
      </c>
      <c r="M40" s="85" t="s">
        <v>526</v>
      </c>
      <c r="N40" s="85"/>
      <c r="O40" s="85">
        <v>2050</v>
      </c>
      <c r="P40" s="85"/>
      <c r="Q40" s="85"/>
      <c r="R40" s="85"/>
      <c r="S40" s="85"/>
      <c r="T40" s="85"/>
      <c r="U40" s="85"/>
      <c r="V40" s="85"/>
      <c r="W40" s="85"/>
      <c r="X40" s="85"/>
      <c r="Y40" s="85"/>
      <c r="Z40" s="85"/>
      <c r="AA40" s="85"/>
      <c r="AB40" s="85" t="s">
        <v>527</v>
      </c>
      <c r="AC40" s="85" t="s">
        <v>87</v>
      </c>
      <c r="AD40" s="85" t="s">
        <v>68</v>
      </c>
      <c r="AE40" s="85" t="s">
        <v>64</v>
      </c>
      <c r="AF40" s="85" t="s">
        <v>64</v>
      </c>
      <c r="AG40" s="85" t="s">
        <v>64</v>
      </c>
      <c r="AH40" s="85"/>
      <c r="AI40" s="85" t="s">
        <v>89</v>
      </c>
      <c r="AJ40" s="85" t="s">
        <v>65</v>
      </c>
      <c r="AK40" s="85" t="s">
        <v>65</v>
      </c>
      <c r="AL40" s="85" t="s">
        <v>65</v>
      </c>
      <c r="AM40" s="85" t="s">
        <v>65</v>
      </c>
      <c r="AN40" s="85" t="s">
        <v>65</v>
      </c>
      <c r="AO40" s="85"/>
      <c r="AP40" s="85"/>
      <c r="AQ40" s="85" t="s">
        <v>528</v>
      </c>
      <c r="AR40" s="85" t="s">
        <v>519</v>
      </c>
      <c r="AS40" s="85" t="s">
        <v>64</v>
      </c>
      <c r="AT40" s="85"/>
      <c r="AU40" s="85" t="s">
        <v>65</v>
      </c>
      <c r="AV40" s="88"/>
      <c r="AW40" s="85"/>
      <c r="AX40" s="85"/>
      <c r="AY40" s="86" t="s">
        <v>529</v>
      </c>
      <c r="AZ40" s="87" t="s">
        <v>530</v>
      </c>
    </row>
    <row r="41" spans="1:52" s="39" customFormat="1" ht="124.5" customHeight="1">
      <c r="A41" s="84">
        <v>40</v>
      </c>
      <c r="B41" s="85" t="s">
        <v>531</v>
      </c>
      <c r="C41" s="85" t="s">
        <v>532</v>
      </c>
      <c r="D41" s="85" t="s">
        <v>533</v>
      </c>
      <c r="E41" s="85">
        <v>2022</v>
      </c>
      <c r="F41" s="85" t="s">
        <v>55</v>
      </c>
      <c r="G41" s="85" t="s">
        <v>129</v>
      </c>
      <c r="H41" s="85" t="s">
        <v>238</v>
      </c>
      <c r="I41" s="85" t="str">
        <f t="array" ref="I41">_xlfn.TEXTJOIN(",", TRUE, IF(Table4[study_id]=Table3[[#This Row],[study_id]], Table4[iso_code], ""))</f>
        <v>MZ</v>
      </c>
      <c r="J41" s="85">
        <f>COUNTIF(study_countries!A:A,A41)</f>
        <v>1</v>
      </c>
      <c r="K41" s="85" t="s">
        <v>271</v>
      </c>
      <c r="L41" s="85" t="s">
        <v>534</v>
      </c>
      <c r="M41" s="85" t="s">
        <v>535</v>
      </c>
      <c r="N41" s="85">
        <v>2022</v>
      </c>
      <c r="O41" s="85">
        <v>2032</v>
      </c>
      <c r="P41" s="85" t="s">
        <v>61</v>
      </c>
      <c r="Q41" s="85" t="s">
        <v>84</v>
      </c>
      <c r="R41" s="85" t="s">
        <v>63</v>
      </c>
      <c r="S41" s="85" t="s">
        <v>64</v>
      </c>
      <c r="T41" s="85" t="s">
        <v>64</v>
      </c>
      <c r="U41" s="85" t="s">
        <v>64</v>
      </c>
      <c r="V41" s="85" t="s">
        <v>65</v>
      </c>
      <c r="W41" s="85" t="s">
        <v>65</v>
      </c>
      <c r="X41" s="85" t="s">
        <v>65</v>
      </c>
      <c r="Y41" s="85" t="s">
        <v>64</v>
      </c>
      <c r="Z41" s="85" t="s">
        <v>64</v>
      </c>
      <c r="AA41" s="85" t="s">
        <v>65</v>
      </c>
      <c r="AB41" s="85" t="s">
        <v>66</v>
      </c>
      <c r="AC41" s="85" t="s">
        <v>67</v>
      </c>
      <c r="AD41" s="85" t="s">
        <v>68</v>
      </c>
      <c r="AE41" s="85" t="s">
        <v>64</v>
      </c>
      <c r="AF41" s="85" t="s">
        <v>64</v>
      </c>
      <c r="AG41" s="85" t="s">
        <v>65</v>
      </c>
      <c r="AH41" s="85" t="s">
        <v>65</v>
      </c>
      <c r="AI41" s="85" t="s">
        <v>89</v>
      </c>
      <c r="AJ41" s="85" t="s">
        <v>65</v>
      </c>
      <c r="AK41" s="85" t="s">
        <v>65</v>
      </c>
      <c r="AL41" s="85" t="s">
        <v>65</v>
      </c>
      <c r="AM41" s="85" t="s">
        <v>64</v>
      </c>
      <c r="AN41" s="85" t="s">
        <v>136</v>
      </c>
      <c r="AO41" s="85" t="s">
        <v>536</v>
      </c>
      <c r="AP41" s="85" t="s">
        <v>537</v>
      </c>
      <c r="AQ41" s="85" t="s">
        <v>531</v>
      </c>
      <c r="AR41" s="85" t="s">
        <v>538</v>
      </c>
      <c r="AS41" s="85" t="s">
        <v>65</v>
      </c>
      <c r="AT41" s="85" t="s">
        <v>539</v>
      </c>
      <c r="AU41" s="85" t="s">
        <v>64</v>
      </c>
      <c r="AV41" s="88" t="s">
        <v>75</v>
      </c>
      <c r="AW41" s="85" t="s">
        <v>65</v>
      </c>
      <c r="AX41" s="85"/>
      <c r="AY41" s="86" t="s">
        <v>540</v>
      </c>
      <c r="AZ41" s="87" t="s">
        <v>541</v>
      </c>
    </row>
    <row r="42" spans="1:52" s="39" customFormat="1" ht="105" customHeight="1">
      <c r="A42" s="84">
        <v>41</v>
      </c>
      <c r="B42" s="85" t="s">
        <v>542</v>
      </c>
      <c r="C42" s="85" t="s">
        <v>387</v>
      </c>
      <c r="D42" s="85" t="s">
        <v>543</v>
      </c>
      <c r="E42" s="85">
        <v>2022</v>
      </c>
      <c r="F42" s="85" t="s">
        <v>55</v>
      </c>
      <c r="G42" s="85" t="s">
        <v>129</v>
      </c>
      <c r="H42" s="85" t="s">
        <v>238</v>
      </c>
      <c r="I42" s="85" t="str">
        <f t="array" ref="I42">_xlfn.TEXTJOIN(",", TRUE, IF(Table4[study_id]=Table3[[#This Row],[study_id]], Table4[iso_code], ""))</f>
        <v>NG</v>
      </c>
      <c r="J42" s="85">
        <f>COUNTIF(study_countries!A:A,A42)</f>
        <v>1</v>
      </c>
      <c r="K42" s="85" t="s">
        <v>248</v>
      </c>
      <c r="L42" s="85" t="s">
        <v>544</v>
      </c>
      <c r="M42" s="85" t="s">
        <v>545</v>
      </c>
      <c r="N42" s="85">
        <v>2017</v>
      </c>
      <c r="O42" s="85">
        <v>2040</v>
      </c>
      <c r="P42" s="85" t="s">
        <v>61</v>
      </c>
      <c r="Q42" s="85" t="s">
        <v>441</v>
      </c>
      <c r="R42" s="85" t="s">
        <v>194</v>
      </c>
      <c r="S42" s="85" t="s">
        <v>64</v>
      </c>
      <c r="T42" s="85" t="s">
        <v>64</v>
      </c>
      <c r="U42" s="85" t="s">
        <v>64</v>
      </c>
      <c r="V42" s="85" t="s">
        <v>64</v>
      </c>
      <c r="W42" s="85" t="s">
        <v>65</v>
      </c>
      <c r="X42" s="85" t="s">
        <v>65</v>
      </c>
      <c r="Y42" s="85" t="s">
        <v>64</v>
      </c>
      <c r="Z42" s="85" t="s">
        <v>65</v>
      </c>
      <c r="AA42" s="85" t="s">
        <v>64</v>
      </c>
      <c r="AB42" s="85" t="s">
        <v>66</v>
      </c>
      <c r="AC42" s="85" t="s">
        <v>67</v>
      </c>
      <c r="AD42" s="85" t="s">
        <v>88</v>
      </c>
      <c r="AE42" s="85" t="s">
        <v>64</v>
      </c>
      <c r="AF42" s="85" t="s">
        <v>64</v>
      </c>
      <c r="AG42" s="85" t="s">
        <v>65</v>
      </c>
      <c r="AH42" s="85" t="s">
        <v>65</v>
      </c>
      <c r="AI42" s="85" t="s">
        <v>89</v>
      </c>
      <c r="AJ42" s="85" t="s">
        <v>65</v>
      </c>
      <c r="AK42" s="85" t="s">
        <v>65</v>
      </c>
      <c r="AL42" s="85" t="s">
        <v>64</v>
      </c>
      <c r="AM42" s="85" t="s">
        <v>64</v>
      </c>
      <c r="AN42" s="85" t="s">
        <v>64</v>
      </c>
      <c r="AO42" s="85"/>
      <c r="AP42" s="85"/>
      <c r="AQ42" s="85" t="s">
        <v>546</v>
      </c>
      <c r="AR42" s="85" t="s">
        <v>547</v>
      </c>
      <c r="AS42" s="85" t="s">
        <v>136</v>
      </c>
      <c r="AT42" s="85"/>
      <c r="AU42" s="85" t="s">
        <v>65</v>
      </c>
      <c r="AV42" s="88" t="s">
        <v>75</v>
      </c>
      <c r="AW42" s="85" t="s">
        <v>65</v>
      </c>
      <c r="AX42" s="85"/>
      <c r="AY42" s="86" t="s">
        <v>548</v>
      </c>
      <c r="AZ42" s="87" t="s">
        <v>549</v>
      </c>
    </row>
    <row r="43" spans="1:52" s="39" customFormat="1" ht="171.75" customHeight="1">
      <c r="A43" s="84">
        <v>42</v>
      </c>
      <c r="B43" s="85" t="s">
        <v>550</v>
      </c>
      <c r="C43" s="85" t="s">
        <v>387</v>
      </c>
      <c r="D43" s="85" t="s">
        <v>551</v>
      </c>
      <c r="E43" s="85">
        <v>2017</v>
      </c>
      <c r="F43" s="85" t="s">
        <v>55</v>
      </c>
      <c r="G43" s="85" t="s">
        <v>129</v>
      </c>
      <c r="H43" s="85" t="s">
        <v>238</v>
      </c>
      <c r="I43" s="85" t="str">
        <f t="array" ref="I43">_xlfn.TEXTJOIN(",", TRUE, IF(Table4[study_id]=Table3[[#This Row],[study_id]], Table4[iso_code], ""))</f>
        <v>NG</v>
      </c>
      <c r="J43" s="85">
        <f>COUNTIF(study_countries!A:A,A43)</f>
        <v>1</v>
      </c>
      <c r="K43" s="85" t="s">
        <v>248</v>
      </c>
      <c r="L43" s="85" t="s">
        <v>552</v>
      </c>
      <c r="M43" s="85" t="s">
        <v>553</v>
      </c>
      <c r="N43" s="85">
        <v>2010</v>
      </c>
      <c r="O43" s="85">
        <v>2040</v>
      </c>
      <c r="P43" s="85" t="s">
        <v>61</v>
      </c>
      <c r="Q43" s="85" t="s">
        <v>441</v>
      </c>
      <c r="R43" s="85" t="s">
        <v>194</v>
      </c>
      <c r="S43" s="85" t="s">
        <v>64</v>
      </c>
      <c r="T43" s="85" t="s">
        <v>64</v>
      </c>
      <c r="U43" s="85" t="s">
        <v>64</v>
      </c>
      <c r="V43" s="85" t="s">
        <v>64</v>
      </c>
      <c r="W43" s="85" t="s">
        <v>64</v>
      </c>
      <c r="X43" s="85" t="s">
        <v>64</v>
      </c>
      <c r="Y43" s="85" t="s">
        <v>64</v>
      </c>
      <c r="Z43" s="85" t="s">
        <v>65</v>
      </c>
      <c r="AA43" s="85" t="s">
        <v>64</v>
      </c>
      <c r="AB43" s="85" t="s">
        <v>146</v>
      </c>
      <c r="AC43" s="85" t="s">
        <v>67</v>
      </c>
      <c r="AD43" s="85" t="s">
        <v>68</v>
      </c>
      <c r="AE43" s="85" t="s">
        <v>64</v>
      </c>
      <c r="AF43" s="85" t="s">
        <v>64</v>
      </c>
      <c r="AG43" s="85" t="s">
        <v>65</v>
      </c>
      <c r="AH43" s="85" t="s">
        <v>65</v>
      </c>
      <c r="AI43" s="85" t="s">
        <v>89</v>
      </c>
      <c r="AJ43" s="85" t="s">
        <v>65</v>
      </c>
      <c r="AK43" s="85" t="s">
        <v>64</v>
      </c>
      <c r="AL43" s="85" t="s">
        <v>64</v>
      </c>
      <c r="AM43" s="85" t="s">
        <v>65</v>
      </c>
      <c r="AN43" s="85" t="s">
        <v>64</v>
      </c>
      <c r="AO43" s="85" t="s">
        <v>554</v>
      </c>
      <c r="AP43" s="85" t="s">
        <v>555</v>
      </c>
      <c r="AQ43" s="85" t="s">
        <v>556</v>
      </c>
      <c r="AR43" s="85" t="s">
        <v>557</v>
      </c>
      <c r="AS43" s="85" t="s">
        <v>136</v>
      </c>
      <c r="AT43" s="85"/>
      <c r="AU43" s="85" t="s">
        <v>65</v>
      </c>
      <c r="AV43" s="88">
        <v>0.05</v>
      </c>
      <c r="AW43" s="85" t="s">
        <v>65</v>
      </c>
      <c r="AX43" s="85"/>
      <c r="AY43" s="86" t="s">
        <v>558</v>
      </c>
      <c r="AZ43" s="87" t="s">
        <v>559</v>
      </c>
    </row>
    <row r="44" spans="1:52" s="39" customFormat="1" ht="171.75" customHeight="1">
      <c r="A44" s="84">
        <v>43</v>
      </c>
      <c r="B44" s="85" t="s">
        <v>560</v>
      </c>
      <c r="C44" s="85" t="s">
        <v>561</v>
      </c>
      <c r="D44" s="85" t="s">
        <v>562</v>
      </c>
      <c r="E44" s="85">
        <v>2021</v>
      </c>
      <c r="F44" s="85" t="s">
        <v>55</v>
      </c>
      <c r="G44" s="85" t="s">
        <v>129</v>
      </c>
      <c r="H44" s="85" t="s">
        <v>238</v>
      </c>
      <c r="I44" s="85" t="str">
        <f t="array" ref="I44">_xlfn.TEXTJOIN(",", TRUE, IF(Table4[study_id]=Table3[[#This Row],[study_id]], Table4[iso_code], ""))</f>
        <v>NG</v>
      </c>
      <c r="J44" s="85">
        <f>COUNTIF(study_countries!A:A,A44)</f>
        <v>1</v>
      </c>
      <c r="K44" s="85" t="s">
        <v>248</v>
      </c>
      <c r="L44" s="85" t="s">
        <v>563</v>
      </c>
      <c r="M44" s="85" t="s">
        <v>564</v>
      </c>
      <c r="N44" s="85">
        <v>2015</v>
      </c>
      <c r="O44" s="85">
        <v>2060</v>
      </c>
      <c r="P44" s="85" t="s">
        <v>61</v>
      </c>
      <c r="Q44" s="85" t="s">
        <v>159</v>
      </c>
      <c r="R44" s="85" t="s">
        <v>85</v>
      </c>
      <c r="S44" s="85" t="s">
        <v>64</v>
      </c>
      <c r="T44" s="85" t="s">
        <v>64</v>
      </c>
      <c r="U44" s="85" t="s">
        <v>64</v>
      </c>
      <c r="V44" s="85" t="s">
        <v>65</v>
      </c>
      <c r="W44" s="85" t="s">
        <v>64</v>
      </c>
      <c r="X44" s="85" t="s">
        <v>65</v>
      </c>
      <c r="Y44" s="85" t="s">
        <v>64</v>
      </c>
      <c r="Z44" s="85" t="s">
        <v>65</v>
      </c>
      <c r="AA44" s="85" t="s">
        <v>65</v>
      </c>
      <c r="AB44" s="85" t="s">
        <v>66</v>
      </c>
      <c r="AC44" s="85" t="s">
        <v>67</v>
      </c>
      <c r="AD44" s="85" t="s">
        <v>68</v>
      </c>
      <c r="AE44" s="85" t="s">
        <v>65</v>
      </c>
      <c r="AF44" s="85" t="s">
        <v>64</v>
      </c>
      <c r="AG44" s="85" t="s">
        <v>64</v>
      </c>
      <c r="AH44" s="85" t="s">
        <v>65</v>
      </c>
      <c r="AI44" s="85" t="s">
        <v>89</v>
      </c>
      <c r="AJ44" s="85" t="s">
        <v>65</v>
      </c>
      <c r="AK44" s="85" t="s">
        <v>65</v>
      </c>
      <c r="AL44" s="85" t="s">
        <v>65</v>
      </c>
      <c r="AM44" s="85" t="s">
        <v>64</v>
      </c>
      <c r="AN44" s="85" t="s">
        <v>65</v>
      </c>
      <c r="AO44" s="85" t="s">
        <v>565</v>
      </c>
      <c r="AP44" s="85" t="s">
        <v>566</v>
      </c>
      <c r="AQ44" s="85" t="s">
        <v>567</v>
      </c>
      <c r="AR44" s="85" t="s">
        <v>568</v>
      </c>
      <c r="AS44" s="85" t="s">
        <v>65</v>
      </c>
      <c r="AT44" s="85"/>
      <c r="AU44" s="85" t="s">
        <v>65</v>
      </c>
      <c r="AV44" s="88">
        <v>0.15</v>
      </c>
      <c r="AW44" s="85" t="s">
        <v>65</v>
      </c>
      <c r="AX44" s="85"/>
      <c r="AY44" s="86" t="s">
        <v>569</v>
      </c>
      <c r="AZ44" s="87" t="s">
        <v>570</v>
      </c>
    </row>
    <row r="45" spans="1:52" s="39" customFormat="1" ht="171.75" customHeight="1">
      <c r="A45" s="84">
        <v>44</v>
      </c>
      <c r="B45" s="85" t="s">
        <v>571</v>
      </c>
      <c r="C45" s="85" t="s">
        <v>572</v>
      </c>
      <c r="D45" s="85" t="s">
        <v>573</v>
      </c>
      <c r="E45" s="85">
        <v>2019</v>
      </c>
      <c r="F45" s="85" t="s">
        <v>236</v>
      </c>
      <c r="G45" s="85" t="s">
        <v>129</v>
      </c>
      <c r="H45" s="85" t="s">
        <v>238</v>
      </c>
      <c r="I45" s="85" t="str">
        <f t="array" ref="I45">_xlfn.TEXTJOIN(",", TRUE, IF(Table4[study_id]=Table3[[#This Row],[study_id]], Table4[iso_code], ""))</f>
        <v>NG</v>
      </c>
      <c r="J45" s="85">
        <f>COUNTIF(study_countries!A:A,A45)</f>
        <v>1</v>
      </c>
      <c r="K45" s="85" t="s">
        <v>248</v>
      </c>
      <c r="L45" s="85" t="s">
        <v>574</v>
      </c>
      <c r="M45" s="85" t="s">
        <v>575</v>
      </c>
      <c r="N45" s="85">
        <v>2010</v>
      </c>
      <c r="O45" s="85">
        <v>2050</v>
      </c>
      <c r="P45" s="85"/>
      <c r="Q45" s="85"/>
      <c r="R45" s="85"/>
      <c r="S45" s="85"/>
      <c r="T45" s="85"/>
      <c r="U45" s="85"/>
      <c r="V45" s="85"/>
      <c r="W45" s="85"/>
      <c r="X45" s="85"/>
      <c r="Y45" s="85"/>
      <c r="Z45" s="85"/>
      <c r="AA45" s="85"/>
      <c r="AB45" s="85" t="s">
        <v>146</v>
      </c>
      <c r="AC45" s="85" t="s">
        <v>104</v>
      </c>
      <c r="AD45" s="85" t="s">
        <v>68</v>
      </c>
      <c r="AE45" s="85" t="s">
        <v>64</v>
      </c>
      <c r="AF45" s="85" t="s">
        <v>64</v>
      </c>
      <c r="AG45" s="85" t="s">
        <v>64</v>
      </c>
      <c r="AH45" s="85"/>
      <c r="AI45" s="85" t="s">
        <v>89</v>
      </c>
      <c r="AJ45" s="85" t="s">
        <v>65</v>
      </c>
      <c r="AK45" s="85" t="s">
        <v>64</v>
      </c>
      <c r="AL45" s="85" t="s">
        <v>64</v>
      </c>
      <c r="AM45" s="85" t="s">
        <v>65</v>
      </c>
      <c r="AN45" s="85" t="s">
        <v>64</v>
      </c>
      <c r="AO45" s="85"/>
      <c r="AP45" s="85"/>
      <c r="AQ45" s="85" t="s">
        <v>576</v>
      </c>
      <c r="AR45" s="85" t="s">
        <v>577</v>
      </c>
      <c r="AS45" s="85" t="s">
        <v>136</v>
      </c>
      <c r="AT45" s="85"/>
      <c r="AU45" s="85" t="s">
        <v>65</v>
      </c>
      <c r="AV45" s="88"/>
      <c r="AW45" s="85"/>
      <c r="AX45" s="85"/>
      <c r="AY45" s="86" t="s">
        <v>578</v>
      </c>
      <c r="AZ45" s="87" t="s">
        <v>579</v>
      </c>
    </row>
    <row r="46" spans="1:52" s="39" customFormat="1" ht="105" customHeight="1">
      <c r="A46" s="84">
        <v>45</v>
      </c>
      <c r="B46" s="85" t="s">
        <v>580</v>
      </c>
      <c r="C46" s="85" t="s">
        <v>581</v>
      </c>
      <c r="D46" s="85" t="s">
        <v>582</v>
      </c>
      <c r="E46" s="85">
        <v>2021</v>
      </c>
      <c r="F46" s="85" t="s">
        <v>55</v>
      </c>
      <c r="G46" s="85" t="s">
        <v>129</v>
      </c>
      <c r="H46" s="85" t="s">
        <v>222</v>
      </c>
      <c r="I46" s="85" t="str">
        <f t="array" ref="I46">_xlfn.TEXTJOIN(",", TRUE, IF(Table4[study_id]=Table3[[#This Row],[study_id]], Table4[iso_code], ""))</f>
        <v>NG</v>
      </c>
      <c r="J46" s="85">
        <f>COUNTIF(study_countries!A:A,A46)</f>
        <v>1</v>
      </c>
      <c r="K46" s="85" t="s">
        <v>248</v>
      </c>
      <c r="L46" s="85" t="s">
        <v>583</v>
      </c>
      <c r="M46" s="85" t="s">
        <v>584</v>
      </c>
      <c r="N46" s="85">
        <v>2015</v>
      </c>
      <c r="O46" s="85">
        <v>2040</v>
      </c>
      <c r="P46" s="85" t="s">
        <v>159</v>
      </c>
      <c r="Q46" s="85" t="s">
        <v>159</v>
      </c>
      <c r="R46" s="85" t="s">
        <v>63</v>
      </c>
      <c r="S46" s="85" t="s">
        <v>65</v>
      </c>
      <c r="T46" s="85" t="s">
        <v>64</v>
      </c>
      <c r="U46" s="85" t="s">
        <v>65</v>
      </c>
      <c r="V46" s="85" t="s">
        <v>64</v>
      </c>
      <c r="W46" s="85" t="s">
        <v>65</v>
      </c>
      <c r="X46" s="85" t="s">
        <v>65</v>
      </c>
      <c r="Y46" s="85" t="s">
        <v>64</v>
      </c>
      <c r="Z46" s="85" t="s">
        <v>65</v>
      </c>
      <c r="AA46" s="85" t="s">
        <v>65</v>
      </c>
      <c r="AB46" s="85" t="s">
        <v>66</v>
      </c>
      <c r="AC46" s="85" t="s">
        <v>67</v>
      </c>
      <c r="AD46" s="85" t="s">
        <v>68</v>
      </c>
      <c r="AE46" s="85" t="s">
        <v>64</v>
      </c>
      <c r="AF46" s="85" t="s">
        <v>65</v>
      </c>
      <c r="AG46" s="85" t="s">
        <v>64</v>
      </c>
      <c r="AH46" s="85" t="s">
        <v>65</v>
      </c>
      <c r="AI46" s="85" t="s">
        <v>69</v>
      </c>
      <c r="AJ46" s="85" t="s">
        <v>65</v>
      </c>
      <c r="AK46" s="85" t="s">
        <v>65</v>
      </c>
      <c r="AL46" s="85" t="s">
        <v>65</v>
      </c>
      <c r="AM46" s="85" t="s">
        <v>64</v>
      </c>
      <c r="AN46" s="85" t="s">
        <v>65</v>
      </c>
      <c r="AO46" s="85" t="s">
        <v>585</v>
      </c>
      <c r="AP46" s="85" t="s">
        <v>586</v>
      </c>
      <c r="AQ46" s="85" t="s">
        <v>587</v>
      </c>
      <c r="AR46" s="85" t="s">
        <v>588</v>
      </c>
      <c r="AS46" s="85" t="s">
        <v>65</v>
      </c>
      <c r="AT46" s="85"/>
      <c r="AU46" s="85" t="s">
        <v>65</v>
      </c>
      <c r="AV46" s="88">
        <v>0.05</v>
      </c>
      <c r="AW46" s="85" t="s">
        <v>65</v>
      </c>
      <c r="AX46" s="85"/>
      <c r="AY46" s="86" t="s">
        <v>589</v>
      </c>
      <c r="AZ46" s="87" t="s">
        <v>590</v>
      </c>
    </row>
    <row r="47" spans="1:52" s="39" customFormat="1" ht="105" customHeight="1">
      <c r="A47" s="84">
        <v>46</v>
      </c>
      <c r="B47" s="85" t="s">
        <v>591</v>
      </c>
      <c r="C47" s="85" t="s">
        <v>592</v>
      </c>
      <c r="D47" s="85" t="s">
        <v>593</v>
      </c>
      <c r="E47" s="85">
        <v>2023</v>
      </c>
      <c r="F47" s="85" t="s">
        <v>236</v>
      </c>
      <c r="G47" s="85" t="s">
        <v>594</v>
      </c>
      <c r="H47" s="85" t="s">
        <v>222</v>
      </c>
      <c r="I47" s="85" t="str">
        <f t="array" ref="I47">_xlfn.TEXTJOIN(",", TRUE, IF(Table4[study_id]=Table3[[#This Row],[study_id]], Table4[iso_code], ""))</f>
        <v>NG</v>
      </c>
      <c r="J47" s="85">
        <f>COUNTIF(study_countries!A:A,A47)</f>
        <v>1</v>
      </c>
      <c r="K47" s="85" t="s">
        <v>248</v>
      </c>
      <c r="L47" s="85" t="s">
        <v>595</v>
      </c>
      <c r="M47" s="85" t="s">
        <v>596</v>
      </c>
      <c r="N47" s="85">
        <v>2018</v>
      </c>
      <c r="O47" s="85">
        <v>2030</v>
      </c>
      <c r="P47" s="85"/>
      <c r="Q47" s="85"/>
      <c r="R47" s="85"/>
      <c r="S47" s="85"/>
      <c r="T47" s="85"/>
      <c r="U47" s="85"/>
      <c r="V47" s="85"/>
      <c r="W47" s="85"/>
      <c r="X47" s="85"/>
      <c r="Y47" s="85"/>
      <c r="Z47" s="85"/>
      <c r="AA47" s="85"/>
      <c r="AB47" s="85" t="s">
        <v>66</v>
      </c>
      <c r="AC47" s="85" t="s">
        <v>104</v>
      </c>
      <c r="AD47" s="85" t="s">
        <v>68</v>
      </c>
      <c r="AE47" s="85" t="s">
        <v>64</v>
      </c>
      <c r="AF47" s="85" t="s">
        <v>64</v>
      </c>
      <c r="AG47" s="85" t="s">
        <v>65</v>
      </c>
      <c r="AH47" s="85"/>
      <c r="AI47" s="85" t="s">
        <v>69</v>
      </c>
      <c r="AJ47" s="85" t="s">
        <v>65</v>
      </c>
      <c r="AK47" s="85" t="s">
        <v>65</v>
      </c>
      <c r="AL47" s="85" t="s">
        <v>65</v>
      </c>
      <c r="AM47" s="85" t="s">
        <v>65</v>
      </c>
      <c r="AN47" s="85" t="s">
        <v>64</v>
      </c>
      <c r="AO47" s="85"/>
      <c r="AP47" s="85"/>
      <c r="AQ47" s="85" t="s">
        <v>597</v>
      </c>
      <c r="AR47" s="85" t="s">
        <v>598</v>
      </c>
      <c r="AS47" s="85" t="s">
        <v>136</v>
      </c>
      <c r="AT47" s="85"/>
      <c r="AU47" s="85" t="s">
        <v>65</v>
      </c>
      <c r="AV47" s="88"/>
      <c r="AW47" s="85"/>
      <c r="AX47" s="85"/>
      <c r="AY47" s="86" t="s">
        <v>599</v>
      </c>
      <c r="AZ47" s="87" t="s">
        <v>600</v>
      </c>
    </row>
    <row r="48" spans="1:52" s="39" customFormat="1" ht="171.75" customHeight="1">
      <c r="A48" s="84">
        <v>47</v>
      </c>
      <c r="B48" s="85" t="s">
        <v>601</v>
      </c>
      <c r="C48" s="85" t="s">
        <v>602</v>
      </c>
      <c r="D48" s="85" t="s">
        <v>603</v>
      </c>
      <c r="E48" s="85">
        <v>2020</v>
      </c>
      <c r="F48" s="85" t="s">
        <v>236</v>
      </c>
      <c r="G48" s="85" t="s">
        <v>594</v>
      </c>
      <c r="H48" s="85" t="s">
        <v>238</v>
      </c>
      <c r="I48" s="85" t="str">
        <f t="array" ref="I48">_xlfn.TEXTJOIN(",", TRUE, IF(Table4[study_id]=Table3[[#This Row],[study_id]], Table4[iso_code], ""))</f>
        <v>RW</v>
      </c>
      <c r="J48" s="85">
        <f>COUNTIF(study_countries!A:A,A48)</f>
        <v>1</v>
      </c>
      <c r="K48" s="85" t="s">
        <v>321</v>
      </c>
      <c r="L48" s="85" t="s">
        <v>604</v>
      </c>
      <c r="M48" s="85" t="s">
        <v>605</v>
      </c>
      <c r="N48" s="85"/>
      <c r="O48" s="85"/>
      <c r="P48" s="85"/>
      <c r="Q48" s="85"/>
      <c r="R48" s="85"/>
      <c r="S48" s="85"/>
      <c r="T48" s="85"/>
      <c r="U48" s="85"/>
      <c r="V48" s="85"/>
      <c r="W48" s="85"/>
      <c r="X48" s="85"/>
      <c r="Y48" s="85"/>
      <c r="Z48" s="85"/>
      <c r="AA48" s="85"/>
      <c r="AB48" s="85" t="s">
        <v>66</v>
      </c>
      <c r="AC48" s="85" t="s">
        <v>67</v>
      </c>
      <c r="AD48" s="85" t="s">
        <v>88</v>
      </c>
      <c r="AE48" s="85" t="s">
        <v>64</v>
      </c>
      <c r="AF48" s="85" t="s">
        <v>64</v>
      </c>
      <c r="AG48" s="85" t="s">
        <v>65</v>
      </c>
      <c r="AH48" s="85"/>
      <c r="AI48" s="85" t="s">
        <v>89</v>
      </c>
      <c r="AJ48" s="85" t="s">
        <v>65</v>
      </c>
      <c r="AK48" s="85" t="s">
        <v>65</v>
      </c>
      <c r="AL48" s="85" t="s">
        <v>65</v>
      </c>
      <c r="AM48" s="85" t="s">
        <v>64</v>
      </c>
      <c r="AN48" s="85" t="s">
        <v>64</v>
      </c>
      <c r="AO48" s="85"/>
      <c r="AP48" s="85"/>
      <c r="AQ48" s="85" t="s">
        <v>606</v>
      </c>
      <c r="AR48" s="85" t="s">
        <v>607</v>
      </c>
      <c r="AS48" s="85" t="s">
        <v>136</v>
      </c>
      <c r="AT48" s="85"/>
      <c r="AU48" s="85" t="s">
        <v>65</v>
      </c>
      <c r="AV48" s="88"/>
      <c r="AW48" s="85"/>
      <c r="AX48" s="85"/>
      <c r="AY48" s="86" t="s">
        <v>608</v>
      </c>
      <c r="AZ48" s="87" t="s">
        <v>609</v>
      </c>
    </row>
    <row r="49" spans="1:52" s="39" customFormat="1" ht="157.5" customHeight="1">
      <c r="A49" s="84">
        <v>48</v>
      </c>
      <c r="B49" s="85" t="s">
        <v>610</v>
      </c>
      <c r="C49" s="85" t="s">
        <v>611</v>
      </c>
      <c r="D49" s="85" t="s">
        <v>612</v>
      </c>
      <c r="E49" s="85">
        <v>2024</v>
      </c>
      <c r="F49" s="85" t="s">
        <v>55</v>
      </c>
      <c r="G49" s="85" t="s">
        <v>129</v>
      </c>
      <c r="H49" s="85" t="s">
        <v>238</v>
      </c>
      <c r="I49" s="85" t="str">
        <f t="array" ref="I49">_xlfn.TEXTJOIN(",", TRUE, IF(Table4[study_id]=Table3[[#This Row],[study_id]], Table4[iso_code], ""))</f>
        <v>ZA</v>
      </c>
      <c r="J49" s="85">
        <f>COUNTIF(study_countries!A:A,A49)</f>
        <v>1</v>
      </c>
      <c r="K49" s="85" t="s">
        <v>271</v>
      </c>
      <c r="L49" s="85" t="s">
        <v>613</v>
      </c>
      <c r="M49" s="85" t="s">
        <v>614</v>
      </c>
      <c r="N49" s="85">
        <v>2017</v>
      </c>
      <c r="O49" s="85">
        <v>2050</v>
      </c>
      <c r="P49" s="85" t="s">
        <v>61</v>
      </c>
      <c r="Q49" s="85" t="s">
        <v>84</v>
      </c>
      <c r="R49" s="85" t="s">
        <v>63</v>
      </c>
      <c r="S49" s="85" t="s">
        <v>64</v>
      </c>
      <c r="T49" s="85" t="s">
        <v>64</v>
      </c>
      <c r="U49" s="85" t="s">
        <v>64</v>
      </c>
      <c r="V49" s="85" t="s">
        <v>64</v>
      </c>
      <c r="W49" s="85" t="s">
        <v>64</v>
      </c>
      <c r="X49" s="85" t="s">
        <v>65</v>
      </c>
      <c r="Y49" s="85" t="s">
        <v>64</v>
      </c>
      <c r="Z49" s="85" t="s">
        <v>64</v>
      </c>
      <c r="AA49" s="85" t="s">
        <v>64</v>
      </c>
      <c r="AB49" s="85" t="s">
        <v>146</v>
      </c>
      <c r="AC49" s="85" t="s">
        <v>67</v>
      </c>
      <c r="AD49" s="85" t="s">
        <v>160</v>
      </c>
      <c r="AE49" s="85" t="s">
        <v>64</v>
      </c>
      <c r="AF49" s="85" t="s">
        <v>64</v>
      </c>
      <c r="AG49" s="85" t="s">
        <v>64</v>
      </c>
      <c r="AH49" s="85" t="s">
        <v>65</v>
      </c>
      <c r="AI49" s="85" t="s">
        <v>89</v>
      </c>
      <c r="AJ49" s="85" t="s">
        <v>64</v>
      </c>
      <c r="AK49" s="85" t="s">
        <v>64</v>
      </c>
      <c r="AL49" s="85" t="s">
        <v>64</v>
      </c>
      <c r="AM49" s="85" t="s">
        <v>64</v>
      </c>
      <c r="AN49" s="85" t="s">
        <v>64</v>
      </c>
      <c r="AO49" s="85" t="s">
        <v>615</v>
      </c>
      <c r="AP49" s="85" t="s">
        <v>616</v>
      </c>
      <c r="AQ49" s="85" t="s">
        <v>617</v>
      </c>
      <c r="AR49" s="85" t="s">
        <v>618</v>
      </c>
      <c r="AS49" s="85" t="s">
        <v>64</v>
      </c>
      <c r="AT49" s="85" t="s">
        <v>619</v>
      </c>
      <c r="AU49" s="85" t="s">
        <v>65</v>
      </c>
      <c r="AV49" s="88" t="s">
        <v>75</v>
      </c>
      <c r="AW49" s="85" t="s">
        <v>65</v>
      </c>
      <c r="AX49" s="85"/>
      <c r="AY49" s="86" t="s">
        <v>620</v>
      </c>
      <c r="AZ49" s="87" t="s">
        <v>621</v>
      </c>
    </row>
    <row r="50" spans="1:52" s="39" customFormat="1" ht="157.5" customHeight="1">
      <c r="A50" s="84">
        <v>49</v>
      </c>
      <c r="B50" s="85" t="s">
        <v>622</v>
      </c>
      <c r="C50" s="85" t="s">
        <v>623</v>
      </c>
      <c r="D50" s="85" t="s">
        <v>624</v>
      </c>
      <c r="E50" s="85">
        <v>2018</v>
      </c>
      <c r="F50" s="85" t="s">
        <v>236</v>
      </c>
      <c r="G50" s="85" t="s">
        <v>129</v>
      </c>
      <c r="H50" s="85" t="s">
        <v>238</v>
      </c>
      <c r="I50" s="85" t="str">
        <f t="array" ref="I50">_xlfn.TEXTJOIN(",", TRUE, IF(Table4[study_id]=Table3[[#This Row],[study_id]], Table4[iso_code], ""))</f>
        <v>ZA</v>
      </c>
      <c r="J50" s="85">
        <f>COUNTIF(study_countries!A:A,A50)</f>
        <v>1</v>
      </c>
      <c r="K50" s="85" t="s">
        <v>271</v>
      </c>
      <c r="L50" s="85" t="s">
        <v>625</v>
      </c>
      <c r="M50" s="85" t="s">
        <v>626</v>
      </c>
      <c r="N50" s="85">
        <v>2017</v>
      </c>
      <c r="O50" s="85">
        <v>2030</v>
      </c>
      <c r="P50" s="85"/>
      <c r="Q50" s="85"/>
      <c r="R50" s="85"/>
      <c r="S50" s="85"/>
      <c r="T50" s="85"/>
      <c r="U50" s="85"/>
      <c r="V50" s="85"/>
      <c r="W50" s="85"/>
      <c r="X50" s="85"/>
      <c r="Y50" s="85"/>
      <c r="Z50" s="85"/>
      <c r="AA50" s="85"/>
      <c r="AB50" s="85" t="s">
        <v>146</v>
      </c>
      <c r="AC50" s="85" t="s">
        <v>104</v>
      </c>
      <c r="AD50" s="85" t="s">
        <v>68</v>
      </c>
      <c r="AE50" s="85" t="s">
        <v>65</v>
      </c>
      <c r="AF50" s="85" t="s">
        <v>64</v>
      </c>
      <c r="AG50" s="85" t="s">
        <v>64</v>
      </c>
      <c r="AH50" s="85"/>
      <c r="AI50" s="85" t="s">
        <v>89</v>
      </c>
      <c r="AJ50" s="85" t="s">
        <v>65</v>
      </c>
      <c r="AK50" s="85" t="s">
        <v>65</v>
      </c>
      <c r="AL50" s="85" t="s">
        <v>65</v>
      </c>
      <c r="AM50" s="85" t="s">
        <v>65</v>
      </c>
      <c r="AN50" s="85" t="s">
        <v>65</v>
      </c>
      <c r="AO50" s="85"/>
      <c r="AP50" s="85"/>
      <c r="AQ50" s="85" t="s">
        <v>627</v>
      </c>
      <c r="AR50" s="85" t="s">
        <v>618</v>
      </c>
      <c r="AS50" s="85" t="s">
        <v>64</v>
      </c>
      <c r="AT50" s="85"/>
      <c r="AU50" s="85" t="s">
        <v>65</v>
      </c>
      <c r="AV50" s="88"/>
      <c r="AW50" s="85"/>
      <c r="AX50" s="85"/>
      <c r="AY50" s="86" t="s">
        <v>628</v>
      </c>
      <c r="AZ50" s="87" t="s">
        <v>629</v>
      </c>
    </row>
    <row r="51" spans="1:52" s="39" customFormat="1" ht="157.5" customHeight="1">
      <c r="A51" s="84">
        <v>50</v>
      </c>
      <c r="B51" s="85" t="s">
        <v>630</v>
      </c>
      <c r="C51" s="85" t="s">
        <v>387</v>
      </c>
      <c r="D51" s="85" t="s">
        <v>631</v>
      </c>
      <c r="E51" s="85">
        <v>2024</v>
      </c>
      <c r="F51" s="85" t="s">
        <v>55</v>
      </c>
      <c r="G51" s="85" t="s">
        <v>129</v>
      </c>
      <c r="H51" s="85" t="s">
        <v>238</v>
      </c>
      <c r="I51" s="85" t="str">
        <f t="array" ref="I51">_xlfn.TEXTJOIN(",", TRUE, IF(Table4[study_id]=Table3[[#This Row],[study_id]], Table4[iso_code], ""))</f>
        <v>ZA</v>
      </c>
      <c r="J51" s="85">
        <f>COUNTIF(study_countries!A:A,A51)</f>
        <v>1</v>
      </c>
      <c r="K51" s="85" t="s">
        <v>271</v>
      </c>
      <c r="L51" s="85" t="s">
        <v>632</v>
      </c>
      <c r="M51" s="85" t="s">
        <v>633</v>
      </c>
      <c r="N51" s="85">
        <v>2020</v>
      </c>
      <c r="O51" s="85">
        <v>2050</v>
      </c>
      <c r="P51" s="85" t="s">
        <v>61</v>
      </c>
      <c r="Q51" s="85" t="s">
        <v>193</v>
      </c>
      <c r="R51" s="85" t="s">
        <v>194</v>
      </c>
      <c r="S51" s="85" t="s">
        <v>65</v>
      </c>
      <c r="T51" s="85" t="s">
        <v>65</v>
      </c>
      <c r="U51" s="85" t="s">
        <v>65</v>
      </c>
      <c r="V51" s="85" t="s">
        <v>65</v>
      </c>
      <c r="W51" s="85" t="s">
        <v>65</v>
      </c>
      <c r="X51" s="85" t="s">
        <v>65</v>
      </c>
      <c r="Y51" s="85" t="s">
        <v>64</v>
      </c>
      <c r="Z51" s="85" t="s">
        <v>65</v>
      </c>
      <c r="AA51" s="85" t="s">
        <v>65</v>
      </c>
      <c r="AB51" s="85" t="s">
        <v>194</v>
      </c>
      <c r="AC51" s="85" t="s">
        <v>67</v>
      </c>
      <c r="AD51" s="85" t="s">
        <v>68</v>
      </c>
      <c r="AE51" s="85" t="s">
        <v>65</v>
      </c>
      <c r="AF51" s="85" t="s">
        <v>64</v>
      </c>
      <c r="AG51" s="85" t="s">
        <v>65</v>
      </c>
      <c r="AH51" s="85" t="s">
        <v>65</v>
      </c>
      <c r="AI51" s="85" t="s">
        <v>89</v>
      </c>
      <c r="AJ51" s="85" t="s">
        <v>65</v>
      </c>
      <c r="AK51" s="85" t="s">
        <v>65</v>
      </c>
      <c r="AL51" s="85" t="s">
        <v>65</v>
      </c>
      <c r="AM51" s="85" t="s">
        <v>65</v>
      </c>
      <c r="AN51" s="85" t="s">
        <v>65</v>
      </c>
      <c r="AO51" s="85" t="s">
        <v>634</v>
      </c>
      <c r="AP51" s="85" t="s">
        <v>635</v>
      </c>
      <c r="AQ51" s="85" t="s">
        <v>636</v>
      </c>
      <c r="AR51" s="85" t="s">
        <v>637</v>
      </c>
      <c r="AS51" s="85" t="s">
        <v>136</v>
      </c>
      <c r="AT51" s="85"/>
      <c r="AU51" s="85" t="s">
        <v>65</v>
      </c>
      <c r="AV51" s="88" t="s">
        <v>75</v>
      </c>
      <c r="AW51" s="85" t="s">
        <v>65</v>
      </c>
      <c r="AX51" s="85"/>
      <c r="AY51" s="86" t="s">
        <v>638</v>
      </c>
      <c r="AZ51" s="87" t="s">
        <v>639</v>
      </c>
    </row>
    <row r="52" spans="1:52" s="39" customFormat="1" ht="157.5" customHeight="1">
      <c r="A52" s="84">
        <v>51</v>
      </c>
      <c r="B52" s="85" t="s">
        <v>640</v>
      </c>
      <c r="C52" s="85" t="s">
        <v>641</v>
      </c>
      <c r="D52" s="85" t="s">
        <v>642</v>
      </c>
      <c r="E52" s="85">
        <v>2019</v>
      </c>
      <c r="F52" s="85" t="s">
        <v>55</v>
      </c>
      <c r="G52" s="85" t="s">
        <v>129</v>
      </c>
      <c r="H52" s="85" t="s">
        <v>238</v>
      </c>
      <c r="I52" s="85" t="str">
        <f t="array" ref="I52">_xlfn.TEXTJOIN(",", TRUE, IF(Table4[study_id]=Table3[[#This Row],[study_id]], Table4[iso_code], ""))</f>
        <v>SS</v>
      </c>
      <c r="J52" s="85">
        <f>COUNTIF(study_countries!A:A,A52)</f>
        <v>1</v>
      </c>
      <c r="K52" s="85" t="s">
        <v>321</v>
      </c>
      <c r="L52" s="85" t="s">
        <v>643</v>
      </c>
      <c r="M52" s="85" t="s">
        <v>644</v>
      </c>
      <c r="N52" s="85">
        <v>2017</v>
      </c>
      <c r="O52" s="85">
        <v>2037</v>
      </c>
      <c r="P52" s="85" t="s">
        <v>61</v>
      </c>
      <c r="Q52" s="85" t="s">
        <v>84</v>
      </c>
      <c r="R52" s="85" t="s">
        <v>645</v>
      </c>
      <c r="S52" s="85" t="s">
        <v>64</v>
      </c>
      <c r="T52" s="85" t="s">
        <v>64</v>
      </c>
      <c r="U52" s="85" t="s">
        <v>65</v>
      </c>
      <c r="V52" s="85" t="s">
        <v>65</v>
      </c>
      <c r="W52" s="85" t="s">
        <v>65</v>
      </c>
      <c r="X52" s="85" t="s">
        <v>65</v>
      </c>
      <c r="Y52" s="85" t="s">
        <v>64</v>
      </c>
      <c r="Z52" s="85" t="s">
        <v>65</v>
      </c>
      <c r="AA52" s="85" t="s">
        <v>65</v>
      </c>
      <c r="AB52" s="85" t="s">
        <v>66</v>
      </c>
      <c r="AC52" s="85" t="s">
        <v>104</v>
      </c>
      <c r="AD52" s="85" t="s">
        <v>68</v>
      </c>
      <c r="AE52" s="85" t="s">
        <v>64</v>
      </c>
      <c r="AF52" s="85" t="s">
        <v>64</v>
      </c>
      <c r="AG52" s="85" t="s">
        <v>65</v>
      </c>
      <c r="AH52" s="85" t="s">
        <v>65</v>
      </c>
      <c r="AI52" s="85" t="s">
        <v>89</v>
      </c>
      <c r="AJ52" s="85" t="s">
        <v>65</v>
      </c>
      <c r="AK52" s="85" t="s">
        <v>65</v>
      </c>
      <c r="AL52" s="85" t="s">
        <v>65</v>
      </c>
      <c r="AM52" s="85" t="s">
        <v>136</v>
      </c>
      <c r="AN52" s="85" t="s">
        <v>65</v>
      </c>
      <c r="AO52" s="85" t="s">
        <v>646</v>
      </c>
      <c r="AP52" s="85" t="s">
        <v>647</v>
      </c>
      <c r="AQ52" s="85" t="s">
        <v>648</v>
      </c>
      <c r="AR52" s="85" t="s">
        <v>372</v>
      </c>
      <c r="AS52" s="85" t="s">
        <v>65</v>
      </c>
      <c r="AT52" s="85" t="s">
        <v>649</v>
      </c>
      <c r="AU52" s="85" t="s">
        <v>65</v>
      </c>
      <c r="AV52" s="88">
        <v>0.03</v>
      </c>
      <c r="AW52" s="85" t="s">
        <v>65</v>
      </c>
      <c r="AX52" s="85"/>
      <c r="AY52" s="86" t="s">
        <v>650</v>
      </c>
      <c r="AZ52" s="90" t="s">
        <v>651</v>
      </c>
    </row>
    <row r="53" spans="1:52" s="39" customFormat="1" ht="197.25" customHeight="1">
      <c r="A53" s="84">
        <v>52</v>
      </c>
      <c r="B53" s="85" t="s">
        <v>652</v>
      </c>
      <c r="C53" s="85" t="s">
        <v>295</v>
      </c>
      <c r="D53" s="85" t="s">
        <v>653</v>
      </c>
      <c r="E53" s="85">
        <v>2017</v>
      </c>
      <c r="F53" s="85" t="s">
        <v>236</v>
      </c>
      <c r="G53" s="85" t="s">
        <v>594</v>
      </c>
      <c r="H53" s="85" t="s">
        <v>101</v>
      </c>
      <c r="I53" s="85" t="str">
        <f t="array" ref="I53">_xlfn.TEXTJOIN(",", TRUE, IF(Table4[study_id]=Table3[[#This Row],[study_id]], Table4[iso_code], ""))</f>
        <v>AO,BF,BI,BJ,BW,CD,CF,CG,CI,CM,DJ,ER,ET,GA,GH,GM,GN,GQ,GW,KE,LR,LS,MG,ML,MR,MW,MZ,NA,NE,NG,RW,SD,SL,SN,SO,SS,SZ,TD,TG,TZ,UG,ZA,ZM,ZW</v>
      </c>
      <c r="J53" s="85">
        <f>COUNTIF(study_countries!A:A,A53)</f>
        <v>44</v>
      </c>
      <c r="K53" s="85" t="s">
        <v>654</v>
      </c>
      <c r="L53" s="85" t="s">
        <v>655</v>
      </c>
      <c r="M53" s="85" t="s">
        <v>656</v>
      </c>
      <c r="N53" s="85">
        <v>2015</v>
      </c>
      <c r="O53" s="85">
        <v>2030</v>
      </c>
      <c r="P53" s="85"/>
      <c r="Q53" s="85"/>
      <c r="R53" s="85"/>
      <c r="S53" s="85"/>
      <c r="T53" s="85"/>
      <c r="U53" s="85"/>
      <c r="V53" s="85"/>
      <c r="W53" s="85"/>
      <c r="X53" s="85"/>
      <c r="Y53" s="85"/>
      <c r="Z53" s="85"/>
      <c r="AA53" s="85"/>
      <c r="AB53" s="85" t="s">
        <v>66</v>
      </c>
      <c r="AC53" s="85" t="s">
        <v>104</v>
      </c>
      <c r="AD53" s="85" t="s">
        <v>68</v>
      </c>
      <c r="AE53" s="85" t="s">
        <v>64</v>
      </c>
      <c r="AF53" s="85" t="s">
        <v>65</v>
      </c>
      <c r="AG53" s="85" t="s">
        <v>65</v>
      </c>
      <c r="AH53" s="85"/>
      <c r="AI53" s="85" t="s">
        <v>69</v>
      </c>
      <c r="AJ53" s="85" t="s">
        <v>65</v>
      </c>
      <c r="AK53" s="85" t="s">
        <v>65</v>
      </c>
      <c r="AL53" s="85" t="s">
        <v>65</v>
      </c>
      <c r="AM53" s="85" t="s">
        <v>65</v>
      </c>
      <c r="AN53" s="85" t="s">
        <v>64</v>
      </c>
      <c r="AO53" s="85"/>
      <c r="AP53" s="85"/>
      <c r="AQ53" s="85" t="s">
        <v>657</v>
      </c>
      <c r="AR53" s="85" t="s">
        <v>658</v>
      </c>
      <c r="AS53" s="85" t="s">
        <v>65</v>
      </c>
      <c r="AT53" s="85"/>
      <c r="AU53" s="85" t="s">
        <v>65</v>
      </c>
      <c r="AV53" s="88"/>
      <c r="AW53" s="85"/>
      <c r="AX53" s="85"/>
      <c r="AY53" s="86" t="s">
        <v>659</v>
      </c>
      <c r="AZ53" s="87" t="s">
        <v>660</v>
      </c>
    </row>
    <row r="54" spans="1:52" s="39" customFormat="1" ht="146.44999999999999" customHeight="1">
      <c r="A54" s="84">
        <v>53</v>
      </c>
      <c r="B54" s="85" t="s">
        <v>661</v>
      </c>
      <c r="C54" s="85" t="s">
        <v>662</v>
      </c>
      <c r="D54" s="85" t="s">
        <v>663</v>
      </c>
      <c r="E54" s="85">
        <v>2021</v>
      </c>
      <c r="F54" s="85" t="s">
        <v>55</v>
      </c>
      <c r="G54" s="85" t="s">
        <v>129</v>
      </c>
      <c r="H54" s="85" t="s">
        <v>238</v>
      </c>
      <c r="I54" s="85" t="str">
        <f t="array" ref="I54">_xlfn.TEXTJOIN(",", TRUE, IF(Table4[study_id]=Table3[[#This Row],[study_id]], Table4[iso_code], ""))</f>
        <v>TZ</v>
      </c>
      <c r="J54" s="85">
        <f>COUNTIF(study_countries!A:A,A54)</f>
        <v>1</v>
      </c>
      <c r="K54" s="85" t="s">
        <v>321</v>
      </c>
      <c r="L54" s="85" t="s">
        <v>664</v>
      </c>
      <c r="M54" s="85" t="s">
        <v>665</v>
      </c>
      <c r="N54" s="85">
        <v>2015</v>
      </c>
      <c r="O54" s="85">
        <v>2040</v>
      </c>
      <c r="P54" s="85" t="s">
        <v>61</v>
      </c>
      <c r="Q54" s="85" t="s">
        <v>84</v>
      </c>
      <c r="R54" s="85" t="s">
        <v>63</v>
      </c>
      <c r="S54" s="85" t="s">
        <v>64</v>
      </c>
      <c r="T54" s="85" t="s">
        <v>64</v>
      </c>
      <c r="U54" s="85" t="s">
        <v>64</v>
      </c>
      <c r="V54" s="85" t="s">
        <v>64</v>
      </c>
      <c r="W54" s="85" t="s">
        <v>65</v>
      </c>
      <c r="X54" s="85" t="s">
        <v>64</v>
      </c>
      <c r="Y54" s="85" t="s">
        <v>64</v>
      </c>
      <c r="Z54" s="85" t="s">
        <v>65</v>
      </c>
      <c r="AA54" s="85" t="s">
        <v>64</v>
      </c>
      <c r="AB54" s="85" t="s">
        <v>66</v>
      </c>
      <c r="AC54" s="85" t="s">
        <v>104</v>
      </c>
      <c r="AD54" s="85" t="s">
        <v>68</v>
      </c>
      <c r="AE54" s="85" t="s">
        <v>64</v>
      </c>
      <c r="AF54" s="85" t="s">
        <v>64</v>
      </c>
      <c r="AG54" s="85" t="s">
        <v>64</v>
      </c>
      <c r="AH54" s="85" t="s">
        <v>65</v>
      </c>
      <c r="AI54" s="85" t="s">
        <v>69</v>
      </c>
      <c r="AJ54" s="85" t="s">
        <v>65</v>
      </c>
      <c r="AK54" s="85" t="s">
        <v>136</v>
      </c>
      <c r="AL54" s="85" t="s">
        <v>65</v>
      </c>
      <c r="AM54" s="85" t="s">
        <v>64</v>
      </c>
      <c r="AN54" s="85" t="s">
        <v>64</v>
      </c>
      <c r="AO54" s="85" t="s">
        <v>666</v>
      </c>
      <c r="AP54" s="85" t="s">
        <v>667</v>
      </c>
      <c r="AQ54" s="85" t="s">
        <v>668</v>
      </c>
      <c r="AR54" s="85" t="s">
        <v>73</v>
      </c>
      <c r="AS54" s="85" t="s">
        <v>65</v>
      </c>
      <c r="AT54" s="85"/>
      <c r="AU54" s="85" t="s">
        <v>65</v>
      </c>
      <c r="AV54" s="88">
        <v>0.1</v>
      </c>
      <c r="AW54" s="85" t="s">
        <v>65</v>
      </c>
      <c r="AX54" s="85"/>
      <c r="AY54" s="86" t="s">
        <v>669</v>
      </c>
      <c r="AZ54" s="87" t="s">
        <v>670</v>
      </c>
    </row>
    <row r="55" spans="1:52" s="39" customFormat="1" ht="192.75" customHeight="1">
      <c r="A55" s="84">
        <v>54</v>
      </c>
      <c r="B55" s="85" t="s">
        <v>671</v>
      </c>
      <c r="C55" s="85" t="s">
        <v>269</v>
      </c>
      <c r="D55" s="85" t="s">
        <v>672</v>
      </c>
      <c r="E55" s="85">
        <v>2022</v>
      </c>
      <c r="F55" s="85" t="s">
        <v>55</v>
      </c>
      <c r="G55" s="85" t="s">
        <v>129</v>
      </c>
      <c r="H55" s="85" t="s">
        <v>238</v>
      </c>
      <c r="I55" s="85" t="str">
        <f t="array" ref="I55">_xlfn.TEXTJOIN(",", TRUE, IF(Table4[study_id]=Table3[[#This Row],[study_id]], Table4[iso_code], ""))</f>
        <v>TG</v>
      </c>
      <c r="J55" s="85">
        <f>COUNTIF(study_countries!A:A,A55)</f>
        <v>1</v>
      </c>
      <c r="K55" s="85" t="s">
        <v>248</v>
      </c>
      <c r="L55" s="85" t="s">
        <v>673</v>
      </c>
      <c r="M55" s="85" t="s">
        <v>674</v>
      </c>
      <c r="N55" s="85">
        <v>2022</v>
      </c>
      <c r="O55" s="85">
        <v>2050</v>
      </c>
      <c r="P55" s="85" t="s">
        <v>61</v>
      </c>
      <c r="Q55" s="85" t="s">
        <v>84</v>
      </c>
      <c r="R55" s="85" t="s">
        <v>63</v>
      </c>
      <c r="S55" s="85" t="s">
        <v>64</v>
      </c>
      <c r="T55" s="85" t="s">
        <v>64</v>
      </c>
      <c r="U55" s="85" t="s">
        <v>64</v>
      </c>
      <c r="V55" s="85" t="s">
        <v>65</v>
      </c>
      <c r="W55" s="85" t="s">
        <v>65</v>
      </c>
      <c r="X55" s="85" t="s">
        <v>65</v>
      </c>
      <c r="Y55" s="85" t="s">
        <v>64</v>
      </c>
      <c r="Z55" s="85" t="s">
        <v>65</v>
      </c>
      <c r="AA55" s="85" t="s">
        <v>65</v>
      </c>
      <c r="AB55" s="85" t="s">
        <v>66</v>
      </c>
      <c r="AC55" s="85" t="s">
        <v>104</v>
      </c>
      <c r="AD55" s="85" t="s">
        <v>68</v>
      </c>
      <c r="AE55" s="85" t="s">
        <v>64</v>
      </c>
      <c r="AF55" s="85" t="s">
        <v>65</v>
      </c>
      <c r="AG55" s="85" t="s">
        <v>65</v>
      </c>
      <c r="AH55" s="85" t="s">
        <v>65</v>
      </c>
      <c r="AI55" s="85" t="s">
        <v>89</v>
      </c>
      <c r="AJ55" s="85" t="s">
        <v>65</v>
      </c>
      <c r="AK55" s="85" t="s">
        <v>65</v>
      </c>
      <c r="AL55" s="85" t="s">
        <v>65</v>
      </c>
      <c r="AM55" s="85" t="s">
        <v>65</v>
      </c>
      <c r="AN55" s="85" t="s">
        <v>65</v>
      </c>
      <c r="AO55" s="85" t="s">
        <v>675</v>
      </c>
      <c r="AP55" s="85" t="s">
        <v>676</v>
      </c>
      <c r="AQ55" s="85" t="s">
        <v>677</v>
      </c>
      <c r="AR55" s="85" t="s">
        <v>678</v>
      </c>
      <c r="AS55" s="85" t="s">
        <v>64</v>
      </c>
      <c r="AT55" s="85"/>
      <c r="AU55" s="85" t="s">
        <v>65</v>
      </c>
      <c r="AV55" s="88" t="s">
        <v>75</v>
      </c>
      <c r="AW55" s="85" t="s">
        <v>64</v>
      </c>
      <c r="AX55" s="85" t="s">
        <v>679</v>
      </c>
      <c r="AY55" s="86" t="s">
        <v>680</v>
      </c>
      <c r="AZ55" s="87" t="s">
        <v>681</v>
      </c>
    </row>
    <row r="56" spans="1:52" s="39" customFormat="1" ht="192.75" customHeight="1">
      <c r="A56" s="84">
        <v>55</v>
      </c>
      <c r="B56" s="85" t="s">
        <v>682</v>
      </c>
      <c r="C56" s="85" t="s">
        <v>683</v>
      </c>
      <c r="D56" s="85" t="s">
        <v>684</v>
      </c>
      <c r="E56" s="85">
        <v>2024</v>
      </c>
      <c r="F56" s="85" t="s">
        <v>236</v>
      </c>
      <c r="G56" s="85" t="s">
        <v>594</v>
      </c>
      <c r="H56" s="85" t="s">
        <v>222</v>
      </c>
      <c r="I56" s="85" t="str">
        <f t="array" ref="I56">_xlfn.TEXTJOIN(",", TRUE, IF(Table4[study_id]=Table3[[#This Row],[study_id]], Table4[iso_code], ""))</f>
        <v>TN</v>
      </c>
      <c r="J56" s="85">
        <f>COUNTIF(study_countries!A:A,A56)</f>
        <v>1</v>
      </c>
      <c r="K56" s="85" t="s">
        <v>223</v>
      </c>
      <c r="L56" s="85" t="s">
        <v>685</v>
      </c>
      <c r="M56" s="85" t="s">
        <v>686</v>
      </c>
      <c r="N56" s="85"/>
      <c r="O56" s="85"/>
      <c r="P56" s="85"/>
      <c r="Q56" s="85"/>
      <c r="R56" s="85"/>
      <c r="S56" s="85"/>
      <c r="T56" s="85"/>
      <c r="U56" s="85"/>
      <c r="V56" s="85"/>
      <c r="W56" s="85"/>
      <c r="X56" s="85"/>
      <c r="Y56" s="85"/>
      <c r="Z56" s="85"/>
      <c r="AA56" s="85"/>
      <c r="AB56" s="85" t="s">
        <v>66</v>
      </c>
      <c r="AC56" s="85" t="s">
        <v>67</v>
      </c>
      <c r="AD56" s="85" t="s">
        <v>68</v>
      </c>
      <c r="AE56" s="85" t="s">
        <v>64</v>
      </c>
      <c r="AF56" s="85" t="s">
        <v>65</v>
      </c>
      <c r="AG56" s="85" t="s">
        <v>64</v>
      </c>
      <c r="AH56" s="85"/>
      <c r="AI56" s="85" t="s">
        <v>69</v>
      </c>
      <c r="AJ56" s="85" t="s">
        <v>65</v>
      </c>
      <c r="AK56" s="85" t="s">
        <v>65</v>
      </c>
      <c r="AL56" s="85" t="s">
        <v>65</v>
      </c>
      <c r="AM56" s="85" t="s">
        <v>64</v>
      </c>
      <c r="AN56" s="85" t="s">
        <v>65</v>
      </c>
      <c r="AO56" s="85"/>
      <c r="AP56" s="85"/>
      <c r="AQ56" s="85" t="s">
        <v>687</v>
      </c>
      <c r="AR56" s="85" t="s">
        <v>688</v>
      </c>
      <c r="AS56" s="85" t="s">
        <v>65</v>
      </c>
      <c r="AT56" s="85"/>
      <c r="AU56" s="85" t="s">
        <v>65</v>
      </c>
      <c r="AV56" s="88"/>
      <c r="AW56" s="85"/>
      <c r="AX56" s="85"/>
      <c r="AY56" s="86" t="s">
        <v>689</v>
      </c>
      <c r="AZ56" s="87" t="s">
        <v>690</v>
      </c>
    </row>
    <row r="57" spans="1:52" s="39" customFormat="1" ht="192.75" customHeight="1">
      <c r="A57" s="84">
        <v>56</v>
      </c>
      <c r="B57" s="85" t="s">
        <v>691</v>
      </c>
      <c r="C57" s="85" t="s">
        <v>269</v>
      </c>
      <c r="D57" s="85" t="s">
        <v>692</v>
      </c>
      <c r="E57" s="85">
        <v>2017</v>
      </c>
      <c r="F57" s="85" t="s">
        <v>55</v>
      </c>
      <c r="G57" s="85" t="s">
        <v>129</v>
      </c>
      <c r="H57" s="85" t="s">
        <v>238</v>
      </c>
      <c r="I57" s="85" t="str">
        <f t="array" ref="I57">_xlfn.TEXTJOIN(",", TRUE, IF(Table4[study_id]=Table3[[#This Row],[study_id]], Table4[iso_code], ""))</f>
        <v>TN</v>
      </c>
      <c r="J57" s="85">
        <f>COUNTIF(study_countries!A:A,A57)</f>
        <v>1</v>
      </c>
      <c r="K57" s="85" t="s">
        <v>223</v>
      </c>
      <c r="L57" s="85" t="s">
        <v>693</v>
      </c>
      <c r="M57" s="85" t="s">
        <v>694</v>
      </c>
      <c r="N57" s="85">
        <v>2010</v>
      </c>
      <c r="O57" s="85">
        <v>2030</v>
      </c>
      <c r="P57" s="85" t="s">
        <v>61</v>
      </c>
      <c r="Q57" s="85" t="s">
        <v>84</v>
      </c>
      <c r="R57" s="85" t="s">
        <v>63</v>
      </c>
      <c r="S57" s="85" t="s">
        <v>64</v>
      </c>
      <c r="T57" s="85" t="s">
        <v>64</v>
      </c>
      <c r="U57" s="85" t="s">
        <v>64</v>
      </c>
      <c r="V57" s="85" t="s">
        <v>65</v>
      </c>
      <c r="W57" s="85" t="s">
        <v>65</v>
      </c>
      <c r="X57" s="85" t="s">
        <v>65</v>
      </c>
      <c r="Y57" s="85" t="s">
        <v>64</v>
      </c>
      <c r="Z57" s="85" t="s">
        <v>65</v>
      </c>
      <c r="AA57" s="85" t="s">
        <v>65</v>
      </c>
      <c r="AB57" s="85" t="s">
        <v>66</v>
      </c>
      <c r="AC57" s="85" t="s">
        <v>104</v>
      </c>
      <c r="AD57" s="85" t="s">
        <v>88</v>
      </c>
      <c r="AE57" s="85" t="s">
        <v>64</v>
      </c>
      <c r="AF57" s="85" t="s">
        <v>65</v>
      </c>
      <c r="AG57" s="85" t="s">
        <v>65</v>
      </c>
      <c r="AH57" s="85" t="s">
        <v>65</v>
      </c>
      <c r="AI57" s="85" t="s">
        <v>89</v>
      </c>
      <c r="AJ57" s="85" t="s">
        <v>65</v>
      </c>
      <c r="AK57" s="85" t="s">
        <v>65</v>
      </c>
      <c r="AL57" s="85" t="s">
        <v>65</v>
      </c>
      <c r="AM57" s="85" t="s">
        <v>64</v>
      </c>
      <c r="AN57" s="85" t="s">
        <v>65</v>
      </c>
      <c r="AO57" s="85" t="s">
        <v>695</v>
      </c>
      <c r="AP57" s="85" t="s">
        <v>696</v>
      </c>
      <c r="AQ57" s="85" t="s">
        <v>697</v>
      </c>
      <c r="AR57" s="85" t="s">
        <v>698</v>
      </c>
      <c r="AS57" s="85" t="s">
        <v>136</v>
      </c>
      <c r="AT57" s="85"/>
      <c r="AU57" s="85" t="s">
        <v>65</v>
      </c>
      <c r="AV57" s="88">
        <v>0.05</v>
      </c>
      <c r="AW57" s="85" t="s">
        <v>65</v>
      </c>
      <c r="AX57" s="85"/>
      <c r="AY57" s="86" t="s">
        <v>699</v>
      </c>
      <c r="AZ57" s="87" t="s">
        <v>700</v>
      </c>
    </row>
    <row r="58" spans="1:52" s="39" customFormat="1" ht="219" customHeight="1">
      <c r="A58" s="84">
        <v>57</v>
      </c>
      <c r="B58" s="85" t="s">
        <v>701</v>
      </c>
      <c r="C58" s="85" t="s">
        <v>702</v>
      </c>
      <c r="D58" s="85" t="s">
        <v>703</v>
      </c>
      <c r="E58" s="85">
        <v>2021</v>
      </c>
      <c r="F58" s="85" t="s">
        <v>55</v>
      </c>
      <c r="G58" s="85" t="s">
        <v>129</v>
      </c>
      <c r="H58" s="85" t="s">
        <v>238</v>
      </c>
      <c r="I58" s="85" t="str">
        <f t="array" ref="I58">_xlfn.TEXTJOIN(",", TRUE, IF(Table4[study_id]=Table3[[#This Row],[study_id]], Table4[iso_code], ""))</f>
        <v>TN</v>
      </c>
      <c r="J58" s="85">
        <f>COUNTIF(study_countries!A:A,A58)</f>
        <v>1</v>
      </c>
      <c r="K58" s="85" t="s">
        <v>223</v>
      </c>
      <c r="L58" s="85" t="s">
        <v>704</v>
      </c>
      <c r="M58" s="85" t="s">
        <v>705</v>
      </c>
      <c r="N58" s="85">
        <v>2015</v>
      </c>
      <c r="O58" s="85">
        <v>2040</v>
      </c>
      <c r="P58" s="85" t="s">
        <v>159</v>
      </c>
      <c r="Q58" s="85" t="s">
        <v>159</v>
      </c>
      <c r="R58" s="85" t="s">
        <v>63</v>
      </c>
      <c r="S58" s="85" t="s">
        <v>64</v>
      </c>
      <c r="T58" s="85" t="s">
        <v>64</v>
      </c>
      <c r="U58" s="85" t="s">
        <v>64</v>
      </c>
      <c r="V58" s="85" t="s">
        <v>64</v>
      </c>
      <c r="W58" s="85" t="s">
        <v>65</v>
      </c>
      <c r="X58" s="85" t="s">
        <v>65</v>
      </c>
      <c r="Y58" s="85" t="s">
        <v>64</v>
      </c>
      <c r="Z58" s="85" t="s">
        <v>65</v>
      </c>
      <c r="AA58" s="85" t="s">
        <v>65</v>
      </c>
      <c r="AB58" s="85" t="s">
        <v>66</v>
      </c>
      <c r="AC58" s="85" t="s">
        <v>104</v>
      </c>
      <c r="AD58" s="85" t="s">
        <v>68</v>
      </c>
      <c r="AE58" s="85" t="s">
        <v>64</v>
      </c>
      <c r="AF58" s="85" t="s">
        <v>64</v>
      </c>
      <c r="AG58" s="85" t="s">
        <v>64</v>
      </c>
      <c r="AH58" s="85" t="s">
        <v>65</v>
      </c>
      <c r="AI58" s="85" t="s">
        <v>89</v>
      </c>
      <c r="AJ58" s="85" t="s">
        <v>65</v>
      </c>
      <c r="AK58" s="85" t="s">
        <v>65</v>
      </c>
      <c r="AL58" s="85" t="s">
        <v>65</v>
      </c>
      <c r="AM58" s="85" t="s">
        <v>136</v>
      </c>
      <c r="AN58" s="85" t="s">
        <v>65</v>
      </c>
      <c r="AO58" s="85" t="s">
        <v>706</v>
      </c>
      <c r="AP58" s="85" t="s">
        <v>707</v>
      </c>
      <c r="AQ58" s="85" t="s">
        <v>708</v>
      </c>
      <c r="AR58" s="85" t="s">
        <v>709</v>
      </c>
      <c r="AS58" s="85" t="s">
        <v>136</v>
      </c>
      <c r="AT58" s="85"/>
      <c r="AU58" s="85" t="s">
        <v>65</v>
      </c>
      <c r="AV58" s="88" t="s">
        <v>75</v>
      </c>
      <c r="AW58" s="85" t="s">
        <v>65</v>
      </c>
      <c r="AX58" s="85"/>
      <c r="AY58" s="86" t="s">
        <v>710</v>
      </c>
      <c r="AZ58" s="108" t="s">
        <v>711</v>
      </c>
    </row>
    <row r="59" spans="1:52" s="39" customFormat="1" ht="141" customHeight="1">
      <c r="A59" s="84">
        <v>58</v>
      </c>
      <c r="B59" s="85" t="s">
        <v>712</v>
      </c>
      <c r="C59" s="85" t="s">
        <v>532</v>
      </c>
      <c r="D59" s="85" t="s">
        <v>713</v>
      </c>
      <c r="E59" s="85">
        <v>2019</v>
      </c>
      <c r="F59" s="85" t="s">
        <v>55</v>
      </c>
      <c r="G59" s="85" t="s">
        <v>129</v>
      </c>
      <c r="H59" s="85" t="s">
        <v>101</v>
      </c>
      <c r="I59" s="85" t="str">
        <f t="array" ref="I59">_xlfn.TEXTJOIN(",", TRUE, IF(Table4[study_id]=Table3[[#This Row],[study_id]], Table4[iso_code], ""))</f>
        <v>BJ,BF,CI,GM,GH,GN,GW,LR,ML,NE,NG,SN,SL,TG</v>
      </c>
      <c r="J59" s="85">
        <f>COUNTIF(study_countries!A:A,A59)</f>
        <v>14</v>
      </c>
      <c r="K59" s="85" t="s">
        <v>248</v>
      </c>
      <c r="L59" s="85" t="s">
        <v>714</v>
      </c>
      <c r="M59" s="85" t="s">
        <v>715</v>
      </c>
      <c r="N59" s="85">
        <v>2016</v>
      </c>
      <c r="O59" s="85">
        <v>2030</v>
      </c>
      <c r="P59" s="85" t="s">
        <v>61</v>
      </c>
      <c r="Q59" s="85" t="s">
        <v>84</v>
      </c>
      <c r="R59" s="85" t="s">
        <v>63</v>
      </c>
      <c r="S59" s="85" t="s">
        <v>64</v>
      </c>
      <c r="T59" s="85" t="s">
        <v>64</v>
      </c>
      <c r="U59" s="85" t="s">
        <v>64</v>
      </c>
      <c r="V59" s="85" t="s">
        <v>64</v>
      </c>
      <c r="W59" s="85" t="s">
        <v>65</v>
      </c>
      <c r="X59" s="85" t="s">
        <v>65</v>
      </c>
      <c r="Y59" s="85" t="s">
        <v>64</v>
      </c>
      <c r="Z59" s="85" t="s">
        <v>65</v>
      </c>
      <c r="AA59" s="85" t="s">
        <v>64</v>
      </c>
      <c r="AB59" s="85" t="s">
        <v>66</v>
      </c>
      <c r="AC59" s="85" t="s">
        <v>67</v>
      </c>
      <c r="AD59" s="85" t="s">
        <v>68</v>
      </c>
      <c r="AE59" s="85" t="s">
        <v>64</v>
      </c>
      <c r="AF59" s="85" t="s">
        <v>65</v>
      </c>
      <c r="AG59" s="85" t="s">
        <v>65</v>
      </c>
      <c r="AH59" s="85" t="s">
        <v>65</v>
      </c>
      <c r="AI59" s="85" t="s">
        <v>89</v>
      </c>
      <c r="AJ59" s="85" t="s">
        <v>65</v>
      </c>
      <c r="AK59" s="85" t="s">
        <v>65</v>
      </c>
      <c r="AL59" s="85" t="s">
        <v>65</v>
      </c>
      <c r="AM59" s="85" t="s">
        <v>64</v>
      </c>
      <c r="AN59" s="85" t="s">
        <v>65</v>
      </c>
      <c r="AO59" s="85" t="s">
        <v>716</v>
      </c>
      <c r="AP59" s="85" t="s">
        <v>717</v>
      </c>
      <c r="AQ59" s="85" t="s">
        <v>718</v>
      </c>
      <c r="AR59" s="85" t="s">
        <v>277</v>
      </c>
      <c r="AS59" s="85" t="s">
        <v>65</v>
      </c>
      <c r="AT59" s="85"/>
      <c r="AU59" s="85" t="s">
        <v>65</v>
      </c>
      <c r="AV59" s="88" t="s">
        <v>75</v>
      </c>
      <c r="AW59" s="85" t="s">
        <v>65</v>
      </c>
      <c r="AX59" s="85"/>
      <c r="AY59" s="86" t="s">
        <v>719</v>
      </c>
      <c r="AZ59" s="87" t="s">
        <v>720</v>
      </c>
    </row>
    <row r="60" spans="1:52" s="39" customFormat="1" ht="168" customHeight="1">
      <c r="A60" s="84">
        <v>59</v>
      </c>
      <c r="B60" s="85" t="s">
        <v>721</v>
      </c>
      <c r="C60" s="85" t="s">
        <v>722</v>
      </c>
      <c r="D60" s="85" t="s">
        <v>723</v>
      </c>
      <c r="E60" s="85">
        <v>2022</v>
      </c>
      <c r="F60" s="85" t="s">
        <v>55</v>
      </c>
      <c r="G60" s="85" t="s">
        <v>129</v>
      </c>
      <c r="H60" s="85" t="s">
        <v>101</v>
      </c>
      <c r="I60" s="85" t="str">
        <f t="array" ref="I60">_xlfn.TEXTJOIN(",", TRUE, IF(Table4[study_id]=Table3[[#This Row],[study_id]], Table4[iso_code], ""))</f>
        <v>BJ,BF,CI,GM,GH,GN,GW,LR,ML,NE,NG,SN,SL,TG</v>
      </c>
      <c r="J60" s="85">
        <f>COUNTIF(study_countries!A:A,A60)</f>
        <v>14</v>
      </c>
      <c r="K60" s="85" t="s">
        <v>248</v>
      </c>
      <c r="L60" s="85" t="s">
        <v>724</v>
      </c>
      <c r="M60" s="85" t="s">
        <v>725</v>
      </c>
      <c r="N60" s="85">
        <v>2016</v>
      </c>
      <c r="O60" s="85">
        <v>2030</v>
      </c>
      <c r="P60" s="85" t="s">
        <v>61</v>
      </c>
      <c r="Q60" s="85" t="s">
        <v>441</v>
      </c>
      <c r="R60" s="85" t="s">
        <v>194</v>
      </c>
      <c r="S60" s="85" t="s">
        <v>64</v>
      </c>
      <c r="T60" s="85" t="s">
        <v>64</v>
      </c>
      <c r="U60" s="85" t="s">
        <v>64</v>
      </c>
      <c r="V60" s="85" t="s">
        <v>65</v>
      </c>
      <c r="W60" s="85" t="s">
        <v>65</v>
      </c>
      <c r="X60" s="85" t="s">
        <v>65</v>
      </c>
      <c r="Y60" s="85" t="s">
        <v>64</v>
      </c>
      <c r="Z60" s="85" t="s">
        <v>65</v>
      </c>
      <c r="AA60" s="85" t="s">
        <v>65</v>
      </c>
      <c r="AB60" s="85" t="s">
        <v>66</v>
      </c>
      <c r="AC60" s="85" t="s">
        <v>67</v>
      </c>
      <c r="AD60" s="85" t="s">
        <v>88</v>
      </c>
      <c r="AE60" s="85" t="s">
        <v>64</v>
      </c>
      <c r="AF60" s="85" t="s">
        <v>64</v>
      </c>
      <c r="AG60" s="85" t="s">
        <v>65</v>
      </c>
      <c r="AH60" s="85" t="s">
        <v>65</v>
      </c>
      <c r="AI60" s="85" t="s">
        <v>89</v>
      </c>
      <c r="AJ60" s="85" t="s">
        <v>65</v>
      </c>
      <c r="AK60" s="85" t="s">
        <v>65</v>
      </c>
      <c r="AL60" s="85" t="s">
        <v>65</v>
      </c>
      <c r="AM60" s="85" t="s">
        <v>64</v>
      </c>
      <c r="AN60" s="85" t="s">
        <v>136</v>
      </c>
      <c r="AO60" s="85"/>
      <c r="AP60" s="85"/>
      <c r="AQ60" s="85" t="s">
        <v>726</v>
      </c>
      <c r="AR60" s="85" t="s">
        <v>727</v>
      </c>
      <c r="AS60" s="85" t="s">
        <v>65</v>
      </c>
      <c r="AT60" s="85"/>
      <c r="AU60" s="85" t="s">
        <v>65</v>
      </c>
      <c r="AV60" s="88" t="s">
        <v>75</v>
      </c>
      <c r="AW60" s="85" t="s">
        <v>65</v>
      </c>
      <c r="AX60" s="85"/>
      <c r="AY60" s="86" t="s">
        <v>728</v>
      </c>
      <c r="AZ60" s="87" t="s">
        <v>729</v>
      </c>
    </row>
    <row r="61" spans="1:52" s="39" customFormat="1" ht="168" customHeight="1">
      <c r="A61" s="84">
        <v>60</v>
      </c>
      <c r="B61" s="85" t="s">
        <v>730</v>
      </c>
      <c r="C61" s="85" t="s">
        <v>731</v>
      </c>
      <c r="D61" s="85" t="s">
        <v>732</v>
      </c>
      <c r="E61" s="85">
        <v>2025</v>
      </c>
      <c r="F61" s="85" t="s">
        <v>55</v>
      </c>
      <c r="G61" s="85" t="s">
        <v>129</v>
      </c>
      <c r="H61" s="85" t="s">
        <v>238</v>
      </c>
      <c r="I61" s="85" t="str">
        <f t="array" ref="I61">_xlfn.TEXTJOIN(",", TRUE, IF(Table4[study_id]=Table3[[#This Row],[study_id]], Table4[iso_code], ""))</f>
        <v>ZM</v>
      </c>
      <c r="J61" s="85">
        <f>COUNTIF(study_countries!A:A,A61)</f>
        <v>1</v>
      </c>
      <c r="K61" s="85" t="s">
        <v>271</v>
      </c>
      <c r="L61" s="85" t="s">
        <v>733</v>
      </c>
      <c r="M61" s="85" t="s">
        <v>734</v>
      </c>
      <c r="N61" s="85">
        <v>2023</v>
      </c>
      <c r="O61" s="85">
        <v>2030</v>
      </c>
      <c r="P61" s="85" t="s">
        <v>61</v>
      </c>
      <c r="Q61" s="85" t="s">
        <v>84</v>
      </c>
      <c r="R61" s="85" t="s">
        <v>63</v>
      </c>
      <c r="S61" s="85" t="s">
        <v>64</v>
      </c>
      <c r="T61" s="85" t="s">
        <v>64</v>
      </c>
      <c r="U61" s="85" t="s">
        <v>64</v>
      </c>
      <c r="V61" s="85" t="s">
        <v>64</v>
      </c>
      <c r="W61" s="85" t="s">
        <v>65</v>
      </c>
      <c r="X61" s="85" t="s">
        <v>65</v>
      </c>
      <c r="Y61" s="85" t="s">
        <v>64</v>
      </c>
      <c r="Z61" s="85" t="s">
        <v>65</v>
      </c>
      <c r="AA61" s="85" t="s">
        <v>64</v>
      </c>
      <c r="AB61" s="85" t="s">
        <v>66</v>
      </c>
      <c r="AC61" s="85" t="s">
        <v>104</v>
      </c>
      <c r="AD61" s="85" t="s">
        <v>88</v>
      </c>
      <c r="AE61" s="85" t="s">
        <v>64</v>
      </c>
      <c r="AF61" s="85" t="s">
        <v>64</v>
      </c>
      <c r="AG61" s="85" t="s">
        <v>65</v>
      </c>
      <c r="AH61" s="85" t="s">
        <v>65</v>
      </c>
      <c r="AI61" s="85" t="s">
        <v>69</v>
      </c>
      <c r="AJ61" s="85" t="s">
        <v>65</v>
      </c>
      <c r="AK61" s="85" t="s">
        <v>65</v>
      </c>
      <c r="AL61" s="85" t="s">
        <v>65</v>
      </c>
      <c r="AM61" s="85" t="s">
        <v>64</v>
      </c>
      <c r="AN61" s="85" t="s">
        <v>65</v>
      </c>
      <c r="AO61" s="85" t="s">
        <v>735</v>
      </c>
      <c r="AP61" s="85" t="s">
        <v>736</v>
      </c>
      <c r="AQ61" s="85" t="s">
        <v>737</v>
      </c>
      <c r="AR61" s="85" t="s">
        <v>738</v>
      </c>
      <c r="AS61" s="85" t="s">
        <v>136</v>
      </c>
      <c r="AT61" s="85"/>
      <c r="AU61" s="85" t="s">
        <v>65</v>
      </c>
      <c r="AV61" s="88">
        <v>7.0000000000000007E-2</v>
      </c>
      <c r="AW61" s="85" t="s">
        <v>64</v>
      </c>
      <c r="AX61" s="85" t="s">
        <v>739</v>
      </c>
      <c r="AY61" s="86" t="s">
        <v>740</v>
      </c>
      <c r="AZ61" s="87" t="s">
        <v>741</v>
      </c>
    </row>
    <row r="62" spans="1:52" s="39" customFormat="1" ht="149.25" customHeight="1">
      <c r="A62" s="84">
        <v>61</v>
      </c>
      <c r="B62" s="95" t="s">
        <v>742</v>
      </c>
      <c r="C62" s="95" t="s">
        <v>743</v>
      </c>
      <c r="D62" s="95" t="s">
        <v>744</v>
      </c>
      <c r="E62" s="95">
        <v>2022</v>
      </c>
      <c r="F62" s="95" t="s">
        <v>55</v>
      </c>
      <c r="G62" s="85" t="s">
        <v>129</v>
      </c>
      <c r="H62" s="95" t="s">
        <v>238</v>
      </c>
      <c r="I62" s="85" t="str">
        <f t="array" ref="I62">_xlfn.TEXTJOIN(",", TRUE, IF(Table4[study_id]=Table3[[#This Row],[study_id]], Table4[iso_code], ""))</f>
        <v>ZM</v>
      </c>
      <c r="J62" s="85">
        <f>COUNTIF(study_countries!A:A,A62)</f>
        <v>1</v>
      </c>
      <c r="K62" s="95" t="s">
        <v>271</v>
      </c>
      <c r="L62" s="95" t="s">
        <v>745</v>
      </c>
      <c r="M62" s="95" t="s">
        <v>746</v>
      </c>
      <c r="N62" s="95">
        <v>2022</v>
      </c>
      <c r="O62" s="95">
        <v>2063</v>
      </c>
      <c r="P62" s="95" t="s">
        <v>61</v>
      </c>
      <c r="Q62" s="95" t="s">
        <v>84</v>
      </c>
      <c r="R62" s="85" t="s">
        <v>63</v>
      </c>
      <c r="S62" s="95" t="s">
        <v>64</v>
      </c>
      <c r="T62" s="95" t="s">
        <v>64</v>
      </c>
      <c r="U62" s="95" t="s">
        <v>64</v>
      </c>
      <c r="V62" s="95" t="s">
        <v>64</v>
      </c>
      <c r="W62" s="95" t="s">
        <v>65</v>
      </c>
      <c r="X62" s="95" t="s">
        <v>64</v>
      </c>
      <c r="Y62" s="95" t="s">
        <v>64</v>
      </c>
      <c r="Z62" s="95" t="s">
        <v>65</v>
      </c>
      <c r="AA62" s="95" t="s">
        <v>64</v>
      </c>
      <c r="AB62" s="85" t="s">
        <v>66</v>
      </c>
      <c r="AC62" s="95" t="s">
        <v>104</v>
      </c>
      <c r="AD62" s="85" t="s">
        <v>68</v>
      </c>
      <c r="AE62" s="95" t="s">
        <v>64</v>
      </c>
      <c r="AF62" s="95" t="s">
        <v>64</v>
      </c>
      <c r="AG62" s="95" t="s">
        <v>64</v>
      </c>
      <c r="AH62" s="85" t="s">
        <v>64</v>
      </c>
      <c r="AI62" s="85" t="s">
        <v>89</v>
      </c>
      <c r="AJ62" s="95" t="s">
        <v>65</v>
      </c>
      <c r="AK62" s="95" t="s">
        <v>65</v>
      </c>
      <c r="AL62" s="95" t="s">
        <v>65</v>
      </c>
      <c r="AM62" s="95" t="s">
        <v>64</v>
      </c>
      <c r="AN62" s="95" t="s">
        <v>65</v>
      </c>
      <c r="AO62" s="85"/>
      <c r="AP62" s="85" t="s">
        <v>747</v>
      </c>
      <c r="AQ62" s="95" t="s">
        <v>748</v>
      </c>
      <c r="AR62" s="95" t="s">
        <v>277</v>
      </c>
      <c r="AS62" s="95" t="s">
        <v>136</v>
      </c>
      <c r="AT62" s="95"/>
      <c r="AU62" s="85" t="s">
        <v>65</v>
      </c>
      <c r="AV62" s="88" t="s">
        <v>75</v>
      </c>
      <c r="AW62" s="85" t="s">
        <v>65</v>
      </c>
      <c r="AX62" s="85"/>
      <c r="AY62" s="96" t="s">
        <v>749</v>
      </c>
      <c r="AZ62" s="89" t="s">
        <v>750</v>
      </c>
    </row>
    <row r="63" spans="1:52" ht="73.5" customHeight="1">
      <c r="A63" s="84">
        <v>62</v>
      </c>
      <c r="B63" s="95" t="s">
        <v>751</v>
      </c>
      <c r="C63" s="95" t="s">
        <v>752</v>
      </c>
      <c r="D63" s="95" t="s">
        <v>753</v>
      </c>
      <c r="E63" s="95">
        <v>2024</v>
      </c>
      <c r="F63" s="95" t="s">
        <v>236</v>
      </c>
      <c r="G63" s="95" t="s">
        <v>754</v>
      </c>
      <c r="H63" s="95" t="s">
        <v>222</v>
      </c>
      <c r="I63" s="85" t="str">
        <f t="array" ref="I63">_xlfn.TEXTJOIN(",", TRUE, IF(Table4[study_id]=Table3[[#This Row],[study_id]], Table4[iso_code], ""))</f>
        <v>ZM</v>
      </c>
      <c r="J63" s="95">
        <f>COUNTIF(study_countries!A:A,A63)</f>
        <v>1</v>
      </c>
      <c r="K63" s="95" t="s">
        <v>271</v>
      </c>
      <c r="L63" s="95" t="s">
        <v>755</v>
      </c>
      <c r="M63" s="95" t="s">
        <v>756</v>
      </c>
      <c r="N63" s="95"/>
      <c r="O63" s="95"/>
      <c r="P63" s="95"/>
      <c r="Q63" s="95"/>
      <c r="R63" s="85"/>
      <c r="S63" s="95"/>
      <c r="T63" s="95"/>
      <c r="U63" s="95"/>
      <c r="V63" s="95"/>
      <c r="W63" s="95"/>
      <c r="X63" s="95"/>
      <c r="Y63" s="95"/>
      <c r="Z63" s="95"/>
      <c r="AA63" s="95"/>
      <c r="AB63" s="85" t="s">
        <v>66</v>
      </c>
      <c r="AC63" s="95" t="s">
        <v>67</v>
      </c>
      <c r="AD63" s="95" t="s">
        <v>68</v>
      </c>
      <c r="AE63" s="95" t="s">
        <v>65</v>
      </c>
      <c r="AF63" s="95" t="s">
        <v>65</v>
      </c>
      <c r="AG63" s="95" t="s">
        <v>65</v>
      </c>
      <c r="AH63" s="95"/>
      <c r="AI63" s="95" t="s">
        <v>69</v>
      </c>
      <c r="AJ63" s="95" t="s">
        <v>65</v>
      </c>
      <c r="AK63" s="95" t="s">
        <v>65</v>
      </c>
      <c r="AL63" s="95" t="s">
        <v>65</v>
      </c>
      <c r="AM63" s="95" t="s">
        <v>64</v>
      </c>
      <c r="AN63" s="95" t="s">
        <v>65</v>
      </c>
      <c r="AO63" s="95"/>
      <c r="AP63" s="95"/>
      <c r="AQ63" s="95" t="s">
        <v>757</v>
      </c>
      <c r="AR63" s="95" t="s">
        <v>758</v>
      </c>
      <c r="AS63" s="95" t="s">
        <v>64</v>
      </c>
      <c r="AT63" s="95"/>
      <c r="AU63" s="95" t="s">
        <v>65</v>
      </c>
      <c r="AV63" s="95"/>
      <c r="AW63" s="95"/>
      <c r="AX63" s="95"/>
      <c r="AY63" s="96" t="s">
        <v>759</v>
      </c>
      <c r="AZ63" s="89"/>
    </row>
    <row r="64" spans="1:52" ht="72" customHeight="1">
      <c r="A64" s="84">
        <v>63</v>
      </c>
      <c r="B64" s="95" t="s">
        <v>760</v>
      </c>
      <c r="C64" s="95" t="s">
        <v>761</v>
      </c>
      <c r="D64" s="95" t="s">
        <v>762</v>
      </c>
      <c r="E64" s="95">
        <v>2024</v>
      </c>
      <c r="F64" s="95" t="s">
        <v>236</v>
      </c>
      <c r="G64" s="95" t="s">
        <v>129</v>
      </c>
      <c r="H64" s="95" t="s">
        <v>222</v>
      </c>
      <c r="I64" s="85" t="str">
        <f t="array" ref="I64">_xlfn.TEXTJOIN(",", TRUE, IF(Table4[study_id]=Table3[[#This Row],[study_id]], Table4[iso_code], ""))</f>
        <v>MA</v>
      </c>
      <c r="J64" s="95">
        <f>COUNTIF(study_countries!A:A,A64)</f>
        <v>1</v>
      </c>
      <c r="K64" s="95" t="s">
        <v>223</v>
      </c>
      <c r="L64" s="95" t="s">
        <v>763</v>
      </c>
      <c r="M64" s="95" t="s">
        <v>764</v>
      </c>
      <c r="N64" s="95"/>
      <c r="O64" s="95"/>
      <c r="P64" s="95"/>
      <c r="Q64" s="95"/>
      <c r="R64" s="85"/>
      <c r="S64" s="95"/>
      <c r="T64" s="95"/>
      <c r="U64" s="95"/>
      <c r="V64" s="95"/>
      <c r="W64" s="95"/>
      <c r="X64" s="95"/>
      <c r="Y64" s="95"/>
      <c r="Z64" s="95"/>
      <c r="AA64" s="95"/>
      <c r="AB64" s="85" t="s">
        <v>66</v>
      </c>
      <c r="AC64" s="95" t="s">
        <v>87</v>
      </c>
      <c r="AD64" s="95" t="s">
        <v>88</v>
      </c>
      <c r="AE64" s="95" t="s">
        <v>64</v>
      </c>
      <c r="AF64" s="95" t="s">
        <v>65</v>
      </c>
      <c r="AG64" s="95" t="s">
        <v>65</v>
      </c>
      <c r="AH64" s="95"/>
      <c r="AI64" s="95" t="s">
        <v>89</v>
      </c>
      <c r="AJ64" s="95" t="s">
        <v>65</v>
      </c>
      <c r="AK64" s="95" t="s">
        <v>65</v>
      </c>
      <c r="AL64" s="95" t="s">
        <v>65</v>
      </c>
      <c r="AM64" s="95" t="s">
        <v>64</v>
      </c>
      <c r="AN64" s="95" t="s">
        <v>65</v>
      </c>
      <c r="AO64" s="95"/>
      <c r="AP64" s="95"/>
      <c r="AQ64" s="95" t="s">
        <v>765</v>
      </c>
      <c r="AR64" s="95" t="s">
        <v>519</v>
      </c>
      <c r="AS64" s="95" t="s">
        <v>64</v>
      </c>
      <c r="AT64" s="95"/>
      <c r="AU64" s="95" t="s">
        <v>65</v>
      </c>
      <c r="AV64" s="95"/>
      <c r="AW64" s="95"/>
      <c r="AX64" s="95"/>
      <c r="AY64" s="96" t="s">
        <v>766</v>
      </c>
      <c r="AZ64" s="97" t="s">
        <v>767</v>
      </c>
    </row>
    <row r="65" spans="1:52" ht="96" customHeight="1">
      <c r="A65" s="84">
        <v>64</v>
      </c>
      <c r="B65" s="85" t="s">
        <v>768</v>
      </c>
      <c r="C65" s="85" t="s">
        <v>769</v>
      </c>
      <c r="D65" s="85" t="s">
        <v>770</v>
      </c>
      <c r="E65" s="95">
        <v>2019</v>
      </c>
      <c r="F65" s="85" t="s">
        <v>55</v>
      </c>
      <c r="G65" s="95" t="s">
        <v>129</v>
      </c>
      <c r="H65" s="85" t="s">
        <v>238</v>
      </c>
      <c r="I65" s="85" t="str">
        <f t="array" ref="I65">_xlfn.TEXTJOIN(",", TRUE, IF(Table4[study_id]=Table3[[#This Row],[study_id]], Table4[iso_code], ""))</f>
        <v>SL</v>
      </c>
      <c r="J65" s="95">
        <f>COUNTIF(study_countries!A:A,A65)</f>
        <v>1</v>
      </c>
      <c r="K65" s="85" t="s">
        <v>248</v>
      </c>
      <c r="L65" s="85" t="s">
        <v>771</v>
      </c>
      <c r="M65" s="85" t="s">
        <v>772</v>
      </c>
      <c r="N65" s="85">
        <v>2015</v>
      </c>
      <c r="O65" s="85">
        <v>2065</v>
      </c>
      <c r="P65" s="85" t="s">
        <v>61</v>
      </c>
      <c r="Q65" s="95" t="s">
        <v>84</v>
      </c>
      <c r="R65" s="85" t="s">
        <v>63</v>
      </c>
      <c r="S65" s="85" t="s">
        <v>64</v>
      </c>
      <c r="T65" s="85" t="s">
        <v>64</v>
      </c>
      <c r="U65" s="85" t="s">
        <v>64</v>
      </c>
      <c r="V65" s="85" t="s">
        <v>64</v>
      </c>
      <c r="W65" s="85" t="s">
        <v>65</v>
      </c>
      <c r="X65" s="85" t="s">
        <v>65</v>
      </c>
      <c r="Y65" s="85" t="s">
        <v>64</v>
      </c>
      <c r="Z65" s="85" t="s">
        <v>65</v>
      </c>
      <c r="AA65" s="85" t="s">
        <v>65</v>
      </c>
      <c r="AB65" s="85" t="s">
        <v>66</v>
      </c>
      <c r="AC65" s="85" t="s">
        <v>104</v>
      </c>
      <c r="AD65" s="85" t="s">
        <v>88</v>
      </c>
      <c r="AE65" s="85" t="s">
        <v>64</v>
      </c>
      <c r="AF65" s="95" t="s">
        <v>65</v>
      </c>
      <c r="AG65" s="85" t="s">
        <v>65</v>
      </c>
      <c r="AH65" s="85" t="s">
        <v>65</v>
      </c>
      <c r="AI65" s="85" t="s">
        <v>89</v>
      </c>
      <c r="AJ65" s="85" t="s">
        <v>65</v>
      </c>
      <c r="AK65" s="85" t="s">
        <v>65</v>
      </c>
      <c r="AL65" s="85" t="s">
        <v>65</v>
      </c>
      <c r="AM65" s="85" t="s">
        <v>65</v>
      </c>
      <c r="AN65" s="85" t="s">
        <v>136</v>
      </c>
      <c r="AO65" s="85" t="s">
        <v>773</v>
      </c>
      <c r="AP65" s="85" t="s">
        <v>774</v>
      </c>
      <c r="AQ65" s="85" t="s">
        <v>474</v>
      </c>
      <c r="AR65" s="85" t="s">
        <v>475</v>
      </c>
      <c r="AS65" s="85" t="s">
        <v>65</v>
      </c>
      <c r="AT65" s="85"/>
      <c r="AU65" s="85" t="s">
        <v>64</v>
      </c>
      <c r="AV65" s="88">
        <v>0.05</v>
      </c>
      <c r="AW65" s="85" t="s">
        <v>65</v>
      </c>
      <c r="AX65" s="85"/>
      <c r="AY65" s="86" t="s">
        <v>775</v>
      </c>
      <c r="AZ65" s="90" t="s">
        <v>776</v>
      </c>
    </row>
    <row r="66" spans="1:52" ht="89.25" customHeight="1">
      <c r="A66" s="84">
        <v>65</v>
      </c>
      <c r="B66" s="85" t="s">
        <v>777</v>
      </c>
      <c r="C66" s="85" t="s">
        <v>778</v>
      </c>
      <c r="D66" s="85" t="s">
        <v>779</v>
      </c>
      <c r="E66" s="95">
        <v>2023</v>
      </c>
      <c r="F66" s="85" t="s">
        <v>236</v>
      </c>
      <c r="G66" s="95" t="s">
        <v>594</v>
      </c>
      <c r="H66" s="85" t="s">
        <v>238</v>
      </c>
      <c r="I66" s="85" t="str">
        <f t="array" ref="I66">_xlfn.TEXTJOIN(",", TRUE, IF(Table4[study_id]=Table3[[#This Row],[study_id]], Table4[iso_code], ""))</f>
        <v>UG</v>
      </c>
      <c r="J66" s="95">
        <f>COUNTIF(study_countries!A:A,A66)</f>
        <v>1</v>
      </c>
      <c r="K66" s="85" t="s">
        <v>321</v>
      </c>
      <c r="L66" s="85" t="s">
        <v>780</v>
      </c>
      <c r="M66" s="85" t="s">
        <v>781</v>
      </c>
      <c r="N66" s="85"/>
      <c r="O66" s="85"/>
      <c r="P66" s="85"/>
      <c r="Q66" s="95"/>
      <c r="R66" s="85"/>
      <c r="S66" s="85"/>
      <c r="T66" s="85"/>
      <c r="U66" s="85"/>
      <c r="V66" s="85"/>
      <c r="W66" s="85"/>
      <c r="X66" s="85"/>
      <c r="Y66" s="85"/>
      <c r="Z66" s="85"/>
      <c r="AA66" s="85"/>
      <c r="AB66" s="85" t="s">
        <v>66</v>
      </c>
      <c r="AC66" s="85" t="s">
        <v>104</v>
      </c>
      <c r="AD66" s="85" t="s">
        <v>68</v>
      </c>
      <c r="AE66" s="85" t="s">
        <v>64</v>
      </c>
      <c r="AF66" s="95" t="s">
        <v>65</v>
      </c>
      <c r="AG66" s="85" t="s">
        <v>65</v>
      </c>
      <c r="AH66" s="85"/>
      <c r="AI66" s="85" t="s">
        <v>69</v>
      </c>
      <c r="AJ66" s="85" t="s">
        <v>65</v>
      </c>
      <c r="AK66" s="85" t="s">
        <v>65</v>
      </c>
      <c r="AL66" s="85" t="s">
        <v>65</v>
      </c>
      <c r="AM66" s="85" t="s">
        <v>64</v>
      </c>
      <c r="AN66" s="85" t="s">
        <v>65</v>
      </c>
      <c r="AO66" s="85"/>
      <c r="AP66" s="85"/>
      <c r="AQ66" s="85"/>
      <c r="AR66" s="85" t="s">
        <v>782</v>
      </c>
      <c r="AS66" s="85" t="s">
        <v>136</v>
      </c>
      <c r="AT66" s="85"/>
      <c r="AU66" s="85" t="s">
        <v>64</v>
      </c>
      <c r="AV66" s="85"/>
      <c r="AW66" s="85"/>
      <c r="AX66" s="85"/>
      <c r="AY66" s="86" t="s">
        <v>783</v>
      </c>
      <c r="AZ66" s="90" t="s">
        <v>784</v>
      </c>
    </row>
    <row r="67" spans="1:52" ht="80.25" customHeight="1">
      <c r="A67" s="84">
        <v>66</v>
      </c>
      <c r="B67" s="85" t="s">
        <v>785</v>
      </c>
      <c r="C67" s="85" t="s">
        <v>269</v>
      </c>
      <c r="D67" s="85" t="s">
        <v>786</v>
      </c>
      <c r="E67" s="95">
        <v>2025</v>
      </c>
      <c r="F67" s="85" t="s">
        <v>55</v>
      </c>
      <c r="G67" s="95" t="s">
        <v>129</v>
      </c>
      <c r="H67" s="85" t="s">
        <v>101</v>
      </c>
      <c r="I67" s="85" t="str">
        <f t="array" ref="I67">_xlfn.TEXTJOIN(",", TRUE, IF(Table4[study_id]=Table3[[#This Row],[study_id]], Table4[iso_code], ""))</f>
        <v>AO,BW,LS,MZ,NA,ZA,ZM,ZW</v>
      </c>
      <c r="J67" s="95">
        <f>COUNTIF(study_countries!A:A,A67)</f>
        <v>8</v>
      </c>
      <c r="K67" s="85" t="s">
        <v>271</v>
      </c>
      <c r="L67" s="85" t="s">
        <v>787</v>
      </c>
      <c r="M67" s="85" t="s">
        <v>788</v>
      </c>
      <c r="N67" s="85">
        <v>2024</v>
      </c>
      <c r="O67" s="85">
        <v>2040</v>
      </c>
      <c r="P67" s="85" t="s">
        <v>61</v>
      </c>
      <c r="Q67" s="95" t="s">
        <v>84</v>
      </c>
      <c r="R67" s="85" t="s">
        <v>63</v>
      </c>
      <c r="S67" s="85" t="s">
        <v>64</v>
      </c>
      <c r="T67" s="85" t="s">
        <v>64</v>
      </c>
      <c r="U67" s="85" t="s">
        <v>64</v>
      </c>
      <c r="V67" s="85" t="s">
        <v>65</v>
      </c>
      <c r="W67" s="85" t="s">
        <v>65</v>
      </c>
      <c r="X67" s="85" t="s">
        <v>65</v>
      </c>
      <c r="Y67" s="85" t="s">
        <v>64</v>
      </c>
      <c r="Z67" s="85" t="s">
        <v>65</v>
      </c>
      <c r="AA67" s="85" t="s">
        <v>64</v>
      </c>
      <c r="AB67" s="85" t="s">
        <v>66</v>
      </c>
      <c r="AC67" s="85" t="s">
        <v>87</v>
      </c>
      <c r="AD67" s="85" t="s">
        <v>88</v>
      </c>
      <c r="AE67" s="85" t="s">
        <v>64</v>
      </c>
      <c r="AF67" s="95" t="s">
        <v>64</v>
      </c>
      <c r="AG67" s="85" t="s">
        <v>65</v>
      </c>
      <c r="AH67" s="85" t="s">
        <v>65</v>
      </c>
      <c r="AI67" s="85" t="s">
        <v>89</v>
      </c>
      <c r="AJ67" s="85" t="s">
        <v>65</v>
      </c>
      <c r="AK67" s="85" t="s">
        <v>65</v>
      </c>
      <c r="AL67" s="85" t="s">
        <v>65</v>
      </c>
      <c r="AM67" s="85" t="s">
        <v>64</v>
      </c>
      <c r="AN67" s="85" t="s">
        <v>65</v>
      </c>
      <c r="AO67" s="85" t="s">
        <v>789</v>
      </c>
      <c r="AP67" s="85" t="s">
        <v>790</v>
      </c>
      <c r="AQ67" s="85" t="s">
        <v>791</v>
      </c>
      <c r="AR67" s="85" t="s">
        <v>618</v>
      </c>
      <c r="AS67" s="85" t="s">
        <v>64</v>
      </c>
      <c r="AT67" s="85"/>
      <c r="AU67" s="85" t="s">
        <v>65</v>
      </c>
      <c r="AV67" s="85" t="s">
        <v>75</v>
      </c>
      <c r="AW67" s="85" t="s">
        <v>65</v>
      </c>
      <c r="AX67" s="85"/>
      <c r="AY67" s="86" t="s">
        <v>792</v>
      </c>
      <c r="AZ67" s="90" t="s">
        <v>793</v>
      </c>
    </row>
    <row r="68" spans="1:52" ht="82.5" customHeight="1">
      <c r="A68" s="84">
        <v>67</v>
      </c>
      <c r="B68" s="85" t="s">
        <v>794</v>
      </c>
      <c r="C68" s="85" t="s">
        <v>795</v>
      </c>
      <c r="D68" s="85" t="s">
        <v>796</v>
      </c>
      <c r="E68" s="95">
        <v>2005</v>
      </c>
      <c r="F68" s="85" t="s">
        <v>55</v>
      </c>
      <c r="G68" s="95" t="s">
        <v>129</v>
      </c>
      <c r="H68" s="85" t="s">
        <v>222</v>
      </c>
      <c r="I68" s="85" t="str">
        <f t="array" ref="I68">_xlfn.TEXTJOIN(",", TRUE, IF(Table4[study_id]=Table3[[#This Row],[study_id]], Table4[iso_code], ""))</f>
        <v>ZA</v>
      </c>
      <c r="J68" s="95">
        <f>COUNTIF(study_countries!A:A,A68)</f>
        <v>1</v>
      </c>
      <c r="K68" s="85" t="s">
        <v>271</v>
      </c>
      <c r="L68" s="85" t="s">
        <v>797</v>
      </c>
      <c r="M68" s="85" t="s">
        <v>798</v>
      </c>
      <c r="N68" s="85">
        <v>2003</v>
      </c>
      <c r="O68" s="85">
        <v>2018</v>
      </c>
      <c r="P68" s="85" t="s">
        <v>61</v>
      </c>
      <c r="Q68" s="95" t="s">
        <v>84</v>
      </c>
      <c r="R68" s="85" t="s">
        <v>63</v>
      </c>
      <c r="S68" s="85" t="s">
        <v>65</v>
      </c>
      <c r="T68" s="85" t="s">
        <v>64</v>
      </c>
      <c r="U68" s="85" t="s">
        <v>64</v>
      </c>
      <c r="V68" s="85" t="s">
        <v>64</v>
      </c>
      <c r="W68" s="85" t="s">
        <v>65</v>
      </c>
      <c r="X68" s="85" t="s">
        <v>65</v>
      </c>
      <c r="Y68" s="85" t="s">
        <v>64</v>
      </c>
      <c r="Z68" s="85" t="s">
        <v>65</v>
      </c>
      <c r="AA68" s="85" t="s">
        <v>64</v>
      </c>
      <c r="AB68" s="85" t="s">
        <v>146</v>
      </c>
      <c r="AC68" s="85" t="s">
        <v>67</v>
      </c>
      <c r="AD68" s="85" t="s">
        <v>88</v>
      </c>
      <c r="AE68" s="85" t="s">
        <v>64</v>
      </c>
      <c r="AF68" s="95" t="s">
        <v>64</v>
      </c>
      <c r="AG68" s="85" t="s">
        <v>65</v>
      </c>
      <c r="AH68" s="85" t="s">
        <v>65</v>
      </c>
      <c r="AI68" s="85" t="s">
        <v>69</v>
      </c>
      <c r="AJ68" s="85" t="s">
        <v>64</v>
      </c>
      <c r="AK68" s="85" t="s">
        <v>65</v>
      </c>
      <c r="AL68" s="85" t="s">
        <v>136</v>
      </c>
      <c r="AM68" s="85" t="s">
        <v>65</v>
      </c>
      <c r="AN68" s="85" t="s">
        <v>65</v>
      </c>
      <c r="AO68" s="85" t="s">
        <v>799</v>
      </c>
      <c r="AP68" s="85" t="s">
        <v>800</v>
      </c>
      <c r="AQ68" s="85" t="s">
        <v>801</v>
      </c>
      <c r="AR68" s="85" t="s">
        <v>802</v>
      </c>
      <c r="AS68" s="85" t="s">
        <v>136</v>
      </c>
      <c r="AT68" s="85"/>
      <c r="AU68" s="85" t="s">
        <v>64</v>
      </c>
      <c r="AV68" s="85" t="s">
        <v>75</v>
      </c>
      <c r="AW68" s="85" t="s">
        <v>65</v>
      </c>
      <c r="AX68" s="85"/>
      <c r="AY68" s="86" t="s">
        <v>803</v>
      </c>
      <c r="AZ68" s="90" t="s">
        <v>804</v>
      </c>
    </row>
    <row r="69" spans="1:52" ht="72.75" customHeight="1">
      <c r="A69" s="84">
        <v>68</v>
      </c>
      <c r="B69" s="85" t="s">
        <v>805</v>
      </c>
      <c r="C69" s="85" t="s">
        <v>806</v>
      </c>
      <c r="D69" s="85" t="s">
        <v>807</v>
      </c>
      <c r="E69" s="95">
        <v>2024</v>
      </c>
      <c r="F69" s="85" t="s">
        <v>236</v>
      </c>
      <c r="G69" s="95" t="s">
        <v>808</v>
      </c>
      <c r="H69" s="85" t="s">
        <v>222</v>
      </c>
      <c r="I69" s="85" t="str">
        <f t="array" ref="I69">_xlfn.TEXTJOIN(",", TRUE, IF(Table4[study_id]=Table3[[#This Row],[study_id]], Table4[iso_code], ""))</f>
        <v>DZ</v>
      </c>
      <c r="J69" s="95">
        <f>COUNTIF(study_countries!A:A,A69)</f>
        <v>1</v>
      </c>
      <c r="K69" s="85" t="s">
        <v>223</v>
      </c>
      <c r="L69" s="85" t="s">
        <v>809</v>
      </c>
      <c r="M69" s="85" t="s">
        <v>810</v>
      </c>
      <c r="N69" s="85"/>
      <c r="O69" s="85"/>
      <c r="P69" s="85"/>
      <c r="Q69" s="95"/>
      <c r="R69" s="85"/>
      <c r="S69" s="85"/>
      <c r="T69" s="85"/>
      <c r="U69" s="85"/>
      <c r="V69" s="85"/>
      <c r="W69" s="85"/>
      <c r="X69" s="85"/>
      <c r="Y69" s="85"/>
      <c r="Z69" s="85"/>
      <c r="AA69" s="85"/>
      <c r="AB69" s="85"/>
      <c r="AC69" s="85" t="s">
        <v>104</v>
      </c>
      <c r="AD69" s="85" t="s">
        <v>88</v>
      </c>
      <c r="AE69" s="85" t="s">
        <v>64</v>
      </c>
      <c r="AF69" s="95" t="s">
        <v>64</v>
      </c>
      <c r="AG69" s="85" t="s">
        <v>65</v>
      </c>
      <c r="AH69" s="85"/>
      <c r="AI69" s="85" t="s">
        <v>89</v>
      </c>
      <c r="AJ69" s="85" t="s">
        <v>65</v>
      </c>
      <c r="AK69" s="85" t="s">
        <v>65</v>
      </c>
      <c r="AL69" s="85" t="s">
        <v>65</v>
      </c>
      <c r="AM69" s="85" t="s">
        <v>65</v>
      </c>
      <c r="AN69" s="85" t="s">
        <v>64</v>
      </c>
      <c r="AO69" s="85"/>
      <c r="AP69" s="85"/>
      <c r="AQ69" s="85" t="s">
        <v>811</v>
      </c>
      <c r="AR69" s="85" t="s">
        <v>812</v>
      </c>
      <c r="AS69" s="85" t="s">
        <v>64</v>
      </c>
      <c r="AT69" s="85"/>
      <c r="AU69" s="85" t="s">
        <v>65</v>
      </c>
      <c r="AV69" s="85"/>
      <c r="AW69" s="85"/>
      <c r="AX69" s="85"/>
      <c r="AY69" s="86" t="s">
        <v>813</v>
      </c>
      <c r="AZ69" s="90" t="s">
        <v>814</v>
      </c>
    </row>
    <row r="70" spans="1:52" ht="122.25" customHeight="1">
      <c r="A70" s="84">
        <v>69</v>
      </c>
      <c r="B70" s="85" t="s">
        <v>815</v>
      </c>
      <c r="C70" s="85" t="s">
        <v>269</v>
      </c>
      <c r="D70" s="85" t="s">
        <v>816</v>
      </c>
      <c r="E70" s="95">
        <v>2017</v>
      </c>
      <c r="F70" s="85" t="s">
        <v>55</v>
      </c>
      <c r="G70" s="95" t="s">
        <v>129</v>
      </c>
      <c r="H70" s="85" t="s">
        <v>238</v>
      </c>
      <c r="I70" s="85" t="str">
        <f t="array" ref="I70">_xlfn.TEXTJOIN(",", TRUE, IF(Table4[study_id]=Table3[[#This Row],[study_id]], Table4[iso_code], ""))</f>
        <v>GH</v>
      </c>
      <c r="J70" s="95">
        <f>COUNTIF(study_countries!A:A,A70)</f>
        <v>1</v>
      </c>
      <c r="K70" s="85" t="s">
        <v>248</v>
      </c>
      <c r="L70" s="85" t="s">
        <v>817</v>
      </c>
      <c r="M70" s="85" t="s">
        <v>818</v>
      </c>
      <c r="N70" s="85">
        <v>2015</v>
      </c>
      <c r="O70" s="85">
        <v>2050</v>
      </c>
      <c r="P70" s="85" t="s">
        <v>61</v>
      </c>
      <c r="Q70" s="95" t="s">
        <v>84</v>
      </c>
      <c r="R70" s="85" t="s">
        <v>63</v>
      </c>
      <c r="S70" s="85" t="s">
        <v>64</v>
      </c>
      <c r="T70" s="85" t="s">
        <v>64</v>
      </c>
      <c r="U70" s="85" t="s">
        <v>64</v>
      </c>
      <c r="V70" s="85" t="s">
        <v>65</v>
      </c>
      <c r="W70" s="85" t="s">
        <v>65</v>
      </c>
      <c r="X70" s="85" t="s">
        <v>65</v>
      </c>
      <c r="Y70" s="85" t="s">
        <v>64</v>
      </c>
      <c r="Z70" s="85" t="s">
        <v>65</v>
      </c>
      <c r="AA70" s="85" t="s">
        <v>64</v>
      </c>
      <c r="AB70" s="85" t="s">
        <v>66</v>
      </c>
      <c r="AC70" s="85" t="s">
        <v>104</v>
      </c>
      <c r="AD70" s="85" t="s">
        <v>88</v>
      </c>
      <c r="AE70" s="85" t="s">
        <v>64</v>
      </c>
      <c r="AF70" s="95" t="s">
        <v>64</v>
      </c>
      <c r="AG70" s="85" t="s">
        <v>65</v>
      </c>
      <c r="AH70" s="85" t="s">
        <v>65</v>
      </c>
      <c r="AI70" s="85" t="s">
        <v>89</v>
      </c>
      <c r="AJ70" s="85" t="s">
        <v>65</v>
      </c>
      <c r="AK70" s="85" t="s">
        <v>65</v>
      </c>
      <c r="AL70" s="85" t="s">
        <v>65</v>
      </c>
      <c r="AM70" s="85" t="s">
        <v>136</v>
      </c>
      <c r="AN70" s="85" t="s">
        <v>65</v>
      </c>
      <c r="AO70" s="85" t="s">
        <v>819</v>
      </c>
      <c r="AP70" s="85" t="s">
        <v>820</v>
      </c>
      <c r="AQ70" s="85" t="s">
        <v>474</v>
      </c>
      <c r="AR70" s="85" t="s">
        <v>475</v>
      </c>
      <c r="AS70" s="85" t="s">
        <v>65</v>
      </c>
      <c r="AT70" s="85"/>
      <c r="AU70" s="85" t="s">
        <v>64</v>
      </c>
      <c r="AV70" s="85" t="s">
        <v>75</v>
      </c>
      <c r="AW70" s="85" t="s">
        <v>65</v>
      </c>
      <c r="AX70" s="85"/>
      <c r="AY70" s="86" t="s">
        <v>821</v>
      </c>
      <c r="AZ70" s="87"/>
    </row>
    <row r="71" spans="1:52" ht="117" customHeight="1">
      <c r="A71" s="84">
        <v>70</v>
      </c>
      <c r="B71" s="85" t="s">
        <v>822</v>
      </c>
      <c r="C71" s="85" t="s">
        <v>823</v>
      </c>
      <c r="D71" s="85" t="s">
        <v>824</v>
      </c>
      <c r="E71" s="95">
        <v>2023</v>
      </c>
      <c r="F71" s="85" t="s">
        <v>236</v>
      </c>
      <c r="G71" s="95" t="s">
        <v>754</v>
      </c>
      <c r="H71" s="85" t="s">
        <v>222</v>
      </c>
      <c r="I71" s="85" t="str">
        <f t="array" ref="I71">_xlfn.TEXTJOIN(",", TRUE, IF(Table4[study_id]=Table3[[#This Row],[study_id]], Table4[iso_code], ""))</f>
        <v>DZ</v>
      </c>
      <c r="J71" s="95">
        <f>COUNTIF(study_countries!A:A,A71)</f>
        <v>1</v>
      </c>
      <c r="K71" s="85" t="s">
        <v>223</v>
      </c>
      <c r="L71" s="85" t="s">
        <v>825</v>
      </c>
      <c r="M71" s="85" t="s">
        <v>826</v>
      </c>
      <c r="N71" s="85"/>
      <c r="O71" s="85"/>
      <c r="P71" s="85"/>
      <c r="Q71" s="95"/>
      <c r="R71" s="85"/>
      <c r="S71" s="85"/>
      <c r="T71" s="85"/>
      <c r="U71" s="85"/>
      <c r="V71" s="85"/>
      <c r="W71" s="85"/>
      <c r="X71" s="85"/>
      <c r="Y71" s="85"/>
      <c r="Z71" s="85"/>
      <c r="AA71" s="85"/>
      <c r="AB71" s="85" t="s">
        <v>66</v>
      </c>
      <c r="AC71" s="85" t="s">
        <v>67</v>
      </c>
      <c r="AD71" s="85" t="s">
        <v>88</v>
      </c>
      <c r="AE71" s="85" t="s">
        <v>64</v>
      </c>
      <c r="AF71" s="95" t="s">
        <v>64</v>
      </c>
      <c r="AG71" s="85" t="s">
        <v>65</v>
      </c>
      <c r="AH71" s="85"/>
      <c r="AI71" s="85" t="s">
        <v>69</v>
      </c>
      <c r="AJ71" s="85" t="s">
        <v>65</v>
      </c>
      <c r="AK71" s="85" t="s">
        <v>65</v>
      </c>
      <c r="AL71" s="85" t="s">
        <v>65</v>
      </c>
      <c r="AM71" s="85" t="s">
        <v>64</v>
      </c>
      <c r="AN71" s="85" t="s">
        <v>65</v>
      </c>
      <c r="AO71" s="85"/>
      <c r="AP71" s="85"/>
      <c r="AQ71" s="85" t="s">
        <v>827</v>
      </c>
      <c r="AR71" s="85" t="s">
        <v>812</v>
      </c>
      <c r="AS71" s="85" t="s">
        <v>64</v>
      </c>
      <c r="AT71" s="85"/>
      <c r="AU71" s="85" t="s">
        <v>65</v>
      </c>
      <c r="AV71" s="85"/>
      <c r="AW71" s="85"/>
      <c r="AX71" s="85"/>
      <c r="AY71" s="86" t="s">
        <v>828</v>
      </c>
      <c r="AZ71" s="90" t="s">
        <v>829</v>
      </c>
    </row>
    <row r="72" spans="1:52" ht="102" customHeight="1">
      <c r="A72" s="84">
        <v>71</v>
      </c>
      <c r="B72" s="85" t="s">
        <v>830</v>
      </c>
      <c r="C72" s="85" t="s">
        <v>831</v>
      </c>
      <c r="D72" s="85" t="s">
        <v>832</v>
      </c>
      <c r="E72" s="95">
        <v>2018</v>
      </c>
      <c r="F72" s="85" t="s">
        <v>236</v>
      </c>
      <c r="G72" s="95" t="s">
        <v>754</v>
      </c>
      <c r="H72" s="85" t="s">
        <v>222</v>
      </c>
      <c r="I72" s="85" t="str">
        <f t="array" ref="I72">_xlfn.TEXTJOIN(",", TRUE, IF(Table4[study_id]=Table3[[#This Row],[study_id]], Table4[iso_code], ""))</f>
        <v>KE</v>
      </c>
      <c r="J72" s="95">
        <f>COUNTIF(study_countries!A:A,A72)</f>
        <v>1</v>
      </c>
      <c r="K72" s="85" t="s">
        <v>321</v>
      </c>
      <c r="L72" s="85" t="s">
        <v>833</v>
      </c>
      <c r="M72" s="85" t="s">
        <v>834</v>
      </c>
      <c r="N72" s="85"/>
      <c r="O72" s="85"/>
      <c r="P72" s="85"/>
      <c r="Q72" s="95"/>
      <c r="R72" s="85"/>
      <c r="S72" s="85"/>
      <c r="T72" s="85"/>
      <c r="U72" s="85"/>
      <c r="V72" s="85"/>
      <c r="W72" s="85"/>
      <c r="X72" s="85"/>
      <c r="Y72" s="85"/>
      <c r="Z72" s="85"/>
      <c r="AA72" s="85"/>
      <c r="AB72" s="85" t="s">
        <v>66</v>
      </c>
      <c r="AC72" s="85" t="s">
        <v>67</v>
      </c>
      <c r="AD72" s="85" t="s">
        <v>88</v>
      </c>
      <c r="AE72" s="85" t="s">
        <v>65</v>
      </c>
      <c r="AF72" s="95" t="s">
        <v>64</v>
      </c>
      <c r="AG72" s="85" t="s">
        <v>65</v>
      </c>
      <c r="AH72" s="85"/>
      <c r="AI72" s="85" t="s">
        <v>89</v>
      </c>
      <c r="AJ72" s="85" t="s">
        <v>65</v>
      </c>
      <c r="AK72" s="85" t="s">
        <v>65</v>
      </c>
      <c r="AL72" s="85" t="s">
        <v>65</v>
      </c>
      <c r="AM72" s="85" t="s">
        <v>64</v>
      </c>
      <c r="AN72" s="85" t="s">
        <v>65</v>
      </c>
      <c r="AO72" s="85"/>
      <c r="AP72" s="85"/>
      <c r="AQ72" s="85" t="s">
        <v>835</v>
      </c>
      <c r="AR72" s="85" t="s">
        <v>475</v>
      </c>
      <c r="AS72" s="85" t="s">
        <v>65</v>
      </c>
      <c r="AT72" s="85"/>
      <c r="AU72" s="85" t="s">
        <v>64</v>
      </c>
      <c r="AV72" s="85"/>
      <c r="AW72" s="85"/>
      <c r="AX72" s="85"/>
      <c r="AY72" s="86" t="s">
        <v>836</v>
      </c>
      <c r="AZ72" s="87"/>
    </row>
    <row r="73" spans="1:52" ht="79.5" customHeight="1">
      <c r="A73" s="84">
        <v>72</v>
      </c>
      <c r="B73" s="85" t="s">
        <v>837</v>
      </c>
      <c r="C73" s="85" t="s">
        <v>752</v>
      </c>
      <c r="D73" s="85" t="s">
        <v>838</v>
      </c>
      <c r="E73" s="95">
        <v>2012</v>
      </c>
      <c r="F73" s="85" t="s">
        <v>236</v>
      </c>
      <c r="G73" s="95" t="s">
        <v>808</v>
      </c>
      <c r="H73" s="85" t="s">
        <v>222</v>
      </c>
      <c r="I73" s="85" t="str">
        <f t="array" ref="I73">_xlfn.TEXTJOIN(",", TRUE, IF(Table4[study_id]=Table3[[#This Row],[study_id]], Table4[iso_code], ""))</f>
        <v>DZ</v>
      </c>
      <c r="J73" s="95">
        <f>COUNTIF(study_countries!A:A,A73)</f>
        <v>1</v>
      </c>
      <c r="K73" s="85" t="s">
        <v>223</v>
      </c>
      <c r="L73" s="85" t="s">
        <v>839</v>
      </c>
      <c r="M73" s="85" t="s">
        <v>840</v>
      </c>
      <c r="N73" s="85"/>
      <c r="O73" s="85"/>
      <c r="P73" s="85"/>
      <c r="Q73" s="95"/>
      <c r="R73" s="85"/>
      <c r="S73" s="85"/>
      <c r="T73" s="85"/>
      <c r="U73" s="85"/>
      <c r="V73" s="85"/>
      <c r="W73" s="85"/>
      <c r="X73" s="85"/>
      <c r="Y73" s="85"/>
      <c r="Z73" s="85"/>
      <c r="AA73" s="85"/>
      <c r="AB73" s="85" t="s">
        <v>66</v>
      </c>
      <c r="AC73" s="85" t="s">
        <v>67</v>
      </c>
      <c r="AD73" s="85" t="s">
        <v>88</v>
      </c>
      <c r="AE73" s="85" t="s">
        <v>64</v>
      </c>
      <c r="AF73" s="95" t="s">
        <v>64</v>
      </c>
      <c r="AG73" s="85" t="s">
        <v>65</v>
      </c>
      <c r="AH73" s="85"/>
      <c r="AI73" s="85" t="s">
        <v>89</v>
      </c>
      <c r="AJ73" s="85" t="s">
        <v>65</v>
      </c>
      <c r="AK73" s="85" t="s">
        <v>65</v>
      </c>
      <c r="AL73" s="85" t="s">
        <v>65</v>
      </c>
      <c r="AM73" s="85" t="s">
        <v>136</v>
      </c>
      <c r="AN73" s="85" t="s">
        <v>65</v>
      </c>
      <c r="AO73" s="85"/>
      <c r="AP73" s="85"/>
      <c r="AQ73" s="85" t="s">
        <v>841</v>
      </c>
      <c r="AR73" s="85" t="s">
        <v>812</v>
      </c>
      <c r="AS73" s="85" t="s">
        <v>64</v>
      </c>
      <c r="AT73" s="85"/>
      <c r="AU73" s="85" t="s">
        <v>65</v>
      </c>
      <c r="AV73" s="85"/>
      <c r="AW73" s="85"/>
      <c r="AX73" s="85"/>
      <c r="AY73" s="86" t="s">
        <v>842</v>
      </c>
      <c r="AZ73" s="90" t="s">
        <v>843</v>
      </c>
    </row>
    <row r="74" spans="1:52" ht="97.5" customHeight="1">
      <c r="A74" s="84">
        <v>73</v>
      </c>
      <c r="B74" s="85" t="s">
        <v>844</v>
      </c>
      <c r="C74" s="85" t="s">
        <v>845</v>
      </c>
      <c r="D74" s="85" t="s">
        <v>846</v>
      </c>
      <c r="E74" s="95">
        <v>2018</v>
      </c>
      <c r="F74" s="85" t="s">
        <v>236</v>
      </c>
      <c r="G74" s="95" t="s">
        <v>129</v>
      </c>
      <c r="H74" s="85" t="s">
        <v>238</v>
      </c>
      <c r="I74" s="85" t="str">
        <f t="array" ref="I74">_xlfn.TEXTJOIN(",", TRUE, IF(Table4[study_id]=Table3[[#This Row],[study_id]], Table4[iso_code], ""))</f>
        <v>NG</v>
      </c>
      <c r="J74" s="95">
        <f>COUNTIF(study_countries!A:A,A74)</f>
        <v>1</v>
      </c>
      <c r="K74" s="85" t="s">
        <v>248</v>
      </c>
      <c r="L74" s="85" t="s">
        <v>847</v>
      </c>
      <c r="M74" s="85" t="s">
        <v>848</v>
      </c>
      <c r="N74" s="85">
        <v>2010</v>
      </c>
      <c r="O74" s="85">
        <v>2050</v>
      </c>
      <c r="P74" s="85"/>
      <c r="Q74" s="95"/>
      <c r="R74" s="85"/>
      <c r="S74" s="85"/>
      <c r="T74" s="85"/>
      <c r="U74" s="85"/>
      <c r="V74" s="85"/>
      <c r="W74" s="85"/>
      <c r="X74" s="85"/>
      <c r="Y74" s="85"/>
      <c r="Z74" s="85"/>
      <c r="AA74" s="85"/>
      <c r="AB74" s="85" t="s">
        <v>66</v>
      </c>
      <c r="AC74" s="85" t="s">
        <v>67</v>
      </c>
      <c r="AD74" s="85" t="s">
        <v>88</v>
      </c>
      <c r="AE74" s="85" t="s">
        <v>64</v>
      </c>
      <c r="AF74" s="95" t="s">
        <v>65</v>
      </c>
      <c r="AG74" s="85" t="s">
        <v>65</v>
      </c>
      <c r="AH74" s="85"/>
      <c r="AI74" s="85" t="s">
        <v>89</v>
      </c>
      <c r="AJ74" s="85" t="s">
        <v>65</v>
      </c>
      <c r="AK74" s="85" t="s">
        <v>65</v>
      </c>
      <c r="AL74" s="85" t="s">
        <v>65</v>
      </c>
      <c r="AM74" s="85" t="s">
        <v>64</v>
      </c>
      <c r="AN74" s="85" t="s">
        <v>65</v>
      </c>
      <c r="AO74" s="85"/>
      <c r="AP74" s="85"/>
      <c r="AQ74" s="85" t="s">
        <v>849</v>
      </c>
      <c r="AR74" s="85" t="s">
        <v>850</v>
      </c>
      <c r="AS74" s="85" t="s">
        <v>136</v>
      </c>
      <c r="AT74" s="85"/>
      <c r="AU74" s="85" t="s">
        <v>65</v>
      </c>
      <c r="AV74" s="85"/>
      <c r="AW74" s="85"/>
      <c r="AX74" s="85"/>
      <c r="AY74" s="86" t="s">
        <v>851</v>
      </c>
      <c r="AZ74" s="90" t="s">
        <v>852</v>
      </c>
    </row>
    <row r="75" spans="1:52" ht="92.25" customHeight="1">
      <c r="A75" s="84">
        <v>74</v>
      </c>
      <c r="B75" s="85" t="s">
        <v>853</v>
      </c>
      <c r="C75" s="85" t="s">
        <v>752</v>
      </c>
      <c r="D75" s="85" t="s">
        <v>854</v>
      </c>
      <c r="E75" s="95">
        <v>2019</v>
      </c>
      <c r="F75" s="85" t="s">
        <v>236</v>
      </c>
      <c r="G75" s="95" t="s">
        <v>594</v>
      </c>
      <c r="H75" s="85" t="s">
        <v>222</v>
      </c>
      <c r="I75" s="85" t="str">
        <f t="array" ref="I75">_xlfn.TEXTJOIN(",", TRUE, IF(Table4[study_id]=Table3[[#This Row],[study_id]], Table4[iso_code], ""))</f>
        <v>ET</v>
      </c>
      <c r="J75" s="95">
        <f>COUNTIF(study_countries!A:A,A75)</f>
        <v>1</v>
      </c>
      <c r="K75" s="85" t="s">
        <v>321</v>
      </c>
      <c r="L75" s="85" t="s">
        <v>855</v>
      </c>
      <c r="M75" s="85" t="s">
        <v>856</v>
      </c>
      <c r="N75" s="85"/>
      <c r="O75" s="85"/>
      <c r="P75" s="85"/>
      <c r="Q75" s="95"/>
      <c r="R75" s="85"/>
      <c r="S75" s="85"/>
      <c r="T75" s="85"/>
      <c r="U75" s="85"/>
      <c r="V75" s="85"/>
      <c r="W75" s="85"/>
      <c r="X75" s="85"/>
      <c r="Y75" s="85"/>
      <c r="Z75" s="85"/>
      <c r="AA75" s="85"/>
      <c r="AB75" s="85" t="s">
        <v>66</v>
      </c>
      <c r="AC75" s="85" t="s">
        <v>67</v>
      </c>
      <c r="AD75" s="85" t="s">
        <v>88</v>
      </c>
      <c r="AE75" s="85" t="s">
        <v>64</v>
      </c>
      <c r="AF75" s="95" t="s">
        <v>65</v>
      </c>
      <c r="AG75" s="85" t="s">
        <v>65</v>
      </c>
      <c r="AH75" s="85"/>
      <c r="AI75" s="85" t="s">
        <v>69</v>
      </c>
      <c r="AJ75" s="85" t="s">
        <v>65</v>
      </c>
      <c r="AK75" s="85" t="s">
        <v>65</v>
      </c>
      <c r="AL75" s="85" t="s">
        <v>65</v>
      </c>
      <c r="AM75" s="85" t="s">
        <v>64</v>
      </c>
      <c r="AN75" s="85" t="s">
        <v>65</v>
      </c>
      <c r="AO75" s="85"/>
      <c r="AP75" s="85"/>
      <c r="AQ75" s="85" t="s">
        <v>857</v>
      </c>
      <c r="AR75" s="85" t="s">
        <v>199</v>
      </c>
      <c r="AS75" s="85" t="s">
        <v>64</v>
      </c>
      <c r="AT75" s="85"/>
      <c r="AU75" s="85" t="s">
        <v>65</v>
      </c>
      <c r="AV75" s="85"/>
      <c r="AW75" s="85"/>
      <c r="AX75" s="85"/>
      <c r="AY75" s="86" t="s">
        <v>858</v>
      </c>
      <c r="AZ75" s="90" t="s">
        <v>859</v>
      </c>
    </row>
    <row r="76" spans="1:52" ht="82.5" customHeight="1">
      <c r="A76" s="84">
        <v>75</v>
      </c>
      <c r="B76" s="85" t="s">
        <v>860</v>
      </c>
      <c r="C76" s="85" t="s">
        <v>861</v>
      </c>
      <c r="D76" s="85" t="s">
        <v>862</v>
      </c>
      <c r="E76" s="95">
        <v>2026</v>
      </c>
      <c r="F76" s="85" t="s">
        <v>55</v>
      </c>
      <c r="G76" s="95" t="s">
        <v>129</v>
      </c>
      <c r="H76" s="85" t="s">
        <v>238</v>
      </c>
      <c r="I76" s="85" t="str">
        <f t="array" ref="I76">_xlfn.TEXTJOIN(",", TRUE, IF(Table4[study_id]=Table3[[#This Row],[study_id]], Table4[iso_code], ""))</f>
        <v>KE</v>
      </c>
      <c r="J76" s="95">
        <f>COUNTIF(study_countries!A:A,A76)</f>
        <v>1</v>
      </c>
      <c r="K76" s="85" t="s">
        <v>321</v>
      </c>
      <c r="L76" s="85" t="s">
        <v>863</v>
      </c>
      <c r="M76" s="85" t="s">
        <v>864</v>
      </c>
      <c r="N76" s="85"/>
      <c r="O76" s="85">
        <v>2050</v>
      </c>
      <c r="P76" s="85" t="s">
        <v>61</v>
      </c>
      <c r="Q76" s="95" t="s">
        <v>84</v>
      </c>
      <c r="R76" s="85" t="s">
        <v>63</v>
      </c>
      <c r="S76" s="85" t="s">
        <v>64</v>
      </c>
      <c r="T76" s="85"/>
      <c r="U76" s="85"/>
      <c r="V76" s="85"/>
      <c r="W76" s="85"/>
      <c r="X76" s="85"/>
      <c r="Y76" s="85"/>
      <c r="Z76" s="85"/>
      <c r="AA76" s="85"/>
      <c r="AB76" s="85" t="s">
        <v>66</v>
      </c>
      <c r="AC76" s="85" t="s">
        <v>104</v>
      </c>
      <c r="AD76" s="85" t="s">
        <v>88</v>
      </c>
      <c r="AE76" s="85" t="s">
        <v>64</v>
      </c>
      <c r="AF76" s="95" t="s">
        <v>64</v>
      </c>
      <c r="AG76" s="85"/>
      <c r="AH76" s="85"/>
      <c r="AI76" s="85" t="s">
        <v>89</v>
      </c>
      <c r="AJ76" s="85"/>
      <c r="AK76" s="85"/>
      <c r="AL76" s="85"/>
      <c r="AM76" s="85"/>
      <c r="AN76" s="85"/>
      <c r="AO76" s="85"/>
      <c r="AP76" s="85"/>
      <c r="AQ76" s="85" t="s">
        <v>865</v>
      </c>
      <c r="AR76" s="85" t="s">
        <v>866</v>
      </c>
      <c r="AS76" s="85" t="s">
        <v>65</v>
      </c>
      <c r="AT76" s="85"/>
      <c r="AU76" s="85" t="s">
        <v>64</v>
      </c>
      <c r="AV76" s="85"/>
      <c r="AW76" s="85"/>
      <c r="AX76" s="85"/>
      <c r="AY76" s="86" t="s">
        <v>867</v>
      </c>
      <c r="AZ76" s="90" t="s">
        <v>868</v>
      </c>
    </row>
    <row r="77" spans="1:52" ht="82.5" customHeight="1">
      <c r="A77" s="84">
        <v>76</v>
      </c>
      <c r="B77" s="85" t="s">
        <v>869</v>
      </c>
      <c r="C77" s="85" t="s">
        <v>752</v>
      </c>
      <c r="D77" s="85" t="s">
        <v>870</v>
      </c>
      <c r="E77" s="95">
        <v>2019</v>
      </c>
      <c r="F77" s="85" t="s">
        <v>236</v>
      </c>
      <c r="G77" s="95" t="s">
        <v>754</v>
      </c>
      <c r="H77" s="85" t="s">
        <v>222</v>
      </c>
      <c r="I77" s="85" t="str">
        <f t="array" ref="I77">_xlfn.TEXTJOIN(",", TRUE, IF(Table4[study_id]=Table3[[#This Row],[study_id]], Table4[iso_code], ""))</f>
        <v>EG</v>
      </c>
      <c r="J77" s="95">
        <f>COUNTIF(study_countries!A:A,A77)</f>
        <v>1</v>
      </c>
      <c r="K77" s="85" t="s">
        <v>321</v>
      </c>
      <c r="L77" s="85" t="s">
        <v>871</v>
      </c>
      <c r="M77" s="85" t="s">
        <v>872</v>
      </c>
      <c r="N77" s="85"/>
      <c r="O77" s="85"/>
      <c r="P77" s="85"/>
      <c r="Q77" s="95"/>
      <c r="R77" s="85"/>
      <c r="S77" s="85"/>
      <c r="T77" s="85"/>
      <c r="U77" s="85"/>
      <c r="V77" s="85"/>
      <c r="W77" s="85"/>
      <c r="X77" s="85"/>
      <c r="Y77" s="85"/>
      <c r="Z77" s="85"/>
      <c r="AA77" s="85"/>
      <c r="AB77" s="85" t="s">
        <v>66</v>
      </c>
      <c r="AC77" s="85" t="s">
        <v>67</v>
      </c>
      <c r="AD77" s="85" t="s">
        <v>88</v>
      </c>
      <c r="AE77" s="85" t="s">
        <v>64</v>
      </c>
      <c r="AF77" s="95" t="s">
        <v>65</v>
      </c>
      <c r="AG77" s="95" t="s">
        <v>65</v>
      </c>
      <c r="AH77" s="85"/>
      <c r="AI77" s="85" t="s">
        <v>69</v>
      </c>
      <c r="AJ77" s="85" t="s">
        <v>65</v>
      </c>
      <c r="AK77" s="85" t="s">
        <v>65</v>
      </c>
      <c r="AL77" s="85" t="s">
        <v>65</v>
      </c>
      <c r="AM77" s="85" t="s">
        <v>65</v>
      </c>
      <c r="AN77" s="85" t="s">
        <v>65</v>
      </c>
      <c r="AO77" s="85"/>
      <c r="AP77" s="85"/>
      <c r="AQ77" s="85" t="s">
        <v>873</v>
      </c>
      <c r="AR77" s="85" t="s">
        <v>874</v>
      </c>
      <c r="AS77" s="85" t="s">
        <v>64</v>
      </c>
      <c r="AT77" s="85"/>
      <c r="AU77" s="85" t="s">
        <v>65</v>
      </c>
      <c r="AV77" s="85"/>
      <c r="AW77" s="85"/>
      <c r="AX77" s="85"/>
      <c r="AY77" s="86" t="s">
        <v>875</v>
      </c>
      <c r="AZ77" s="90" t="s">
        <v>876</v>
      </c>
    </row>
    <row r="78" spans="1:52" ht="109.5" customHeight="1">
      <c r="A78" s="84">
        <v>77</v>
      </c>
      <c r="B78" s="85" t="s">
        <v>877</v>
      </c>
      <c r="C78" s="85" t="s">
        <v>878</v>
      </c>
      <c r="D78" s="85" t="s">
        <v>879</v>
      </c>
      <c r="E78" s="95">
        <v>2025</v>
      </c>
      <c r="F78" s="85" t="s">
        <v>236</v>
      </c>
      <c r="G78" s="95" t="s">
        <v>808</v>
      </c>
      <c r="H78" s="85" t="s">
        <v>222</v>
      </c>
      <c r="I78" s="85" t="str">
        <f t="array" ref="I78">_xlfn.TEXTJOIN(",", TRUE, IF(Table4[study_id]=Table3[[#This Row],[study_id]], Table4[iso_code], ""))</f>
        <v>TZ</v>
      </c>
      <c r="J78" s="95">
        <f>COUNTIF(study_countries!A:A,A78)</f>
        <v>1</v>
      </c>
      <c r="K78" s="85" t="s">
        <v>321</v>
      </c>
      <c r="L78" s="85" t="s">
        <v>880</v>
      </c>
      <c r="M78" s="85" t="s">
        <v>881</v>
      </c>
      <c r="N78" s="85"/>
      <c r="O78" s="85"/>
      <c r="P78" s="85"/>
      <c r="Q78" s="95"/>
      <c r="R78" s="85"/>
      <c r="S78" s="85"/>
      <c r="T78" s="85"/>
      <c r="U78" s="85"/>
      <c r="V78" s="85"/>
      <c r="W78" s="85"/>
      <c r="X78" s="85"/>
      <c r="Y78" s="85"/>
      <c r="Z78" s="85"/>
      <c r="AA78" s="85"/>
      <c r="AB78" s="85" t="s">
        <v>66</v>
      </c>
      <c r="AC78" s="85" t="s">
        <v>67</v>
      </c>
      <c r="AD78" s="85" t="s">
        <v>88</v>
      </c>
      <c r="AE78" s="85" t="s">
        <v>64</v>
      </c>
      <c r="AF78" s="95" t="s">
        <v>64</v>
      </c>
      <c r="AG78" s="85" t="s">
        <v>65</v>
      </c>
      <c r="AH78" s="85"/>
      <c r="AI78" s="85" t="s">
        <v>882</v>
      </c>
      <c r="AJ78" s="85" t="s">
        <v>65</v>
      </c>
      <c r="AK78" s="85" t="s">
        <v>65</v>
      </c>
      <c r="AL78" s="85" t="s">
        <v>65</v>
      </c>
      <c r="AM78" s="85" t="s">
        <v>136</v>
      </c>
      <c r="AN78" s="85" t="s">
        <v>65</v>
      </c>
      <c r="AO78" s="85"/>
      <c r="AP78" s="85"/>
      <c r="AQ78" s="85" t="s">
        <v>883</v>
      </c>
      <c r="AR78" s="85" t="s">
        <v>884</v>
      </c>
      <c r="AS78" s="85" t="s">
        <v>64</v>
      </c>
      <c r="AT78" s="85"/>
      <c r="AU78" s="85" t="s">
        <v>65</v>
      </c>
      <c r="AV78" s="85"/>
      <c r="AW78" s="85"/>
      <c r="AX78" s="85"/>
      <c r="AY78" s="86" t="s">
        <v>885</v>
      </c>
      <c r="AZ78" s="90" t="s">
        <v>886</v>
      </c>
    </row>
    <row r="79" spans="1:52" ht="150" customHeight="1">
      <c r="A79" s="84">
        <v>78</v>
      </c>
      <c r="B79" s="85" t="s">
        <v>887</v>
      </c>
      <c r="C79" s="85" t="s">
        <v>752</v>
      </c>
      <c r="D79" s="85" t="s">
        <v>888</v>
      </c>
      <c r="E79" s="95">
        <v>2019</v>
      </c>
      <c r="F79" s="85" t="s">
        <v>236</v>
      </c>
      <c r="G79" s="95" t="s">
        <v>594</v>
      </c>
      <c r="H79" s="85" t="s">
        <v>222</v>
      </c>
      <c r="I79" s="85" t="str">
        <f t="array" ref="I79">_xlfn.TEXTJOIN(",", TRUE, IF(Table4[study_id]=Table3[[#This Row],[study_id]], Table4[iso_code], ""))</f>
        <v>UG</v>
      </c>
      <c r="J79" s="95">
        <f>COUNTIF(study_countries!A:A,A79)</f>
        <v>1</v>
      </c>
      <c r="K79" s="85" t="s">
        <v>321</v>
      </c>
      <c r="L79" s="85" t="s">
        <v>889</v>
      </c>
      <c r="M79" s="85" t="s">
        <v>890</v>
      </c>
      <c r="N79" s="85">
        <v>2019</v>
      </c>
      <c r="O79" s="85">
        <v>2039</v>
      </c>
      <c r="P79" s="85"/>
      <c r="Q79" s="95"/>
      <c r="R79" s="85"/>
      <c r="S79" s="85"/>
      <c r="T79" s="85"/>
      <c r="U79" s="85"/>
      <c r="V79" s="85"/>
      <c r="W79" s="85"/>
      <c r="X79" s="85"/>
      <c r="Y79" s="85"/>
      <c r="Z79" s="85"/>
      <c r="AA79" s="85"/>
      <c r="AB79" s="85" t="s">
        <v>66</v>
      </c>
      <c r="AC79" s="85" t="s">
        <v>67</v>
      </c>
      <c r="AD79" s="85" t="s">
        <v>88</v>
      </c>
      <c r="AE79" s="85" t="s">
        <v>64</v>
      </c>
      <c r="AF79" s="85" t="s">
        <v>65</v>
      </c>
      <c r="AG79" s="95" t="s">
        <v>65</v>
      </c>
      <c r="AH79" s="85"/>
      <c r="AI79" s="85" t="s">
        <v>69</v>
      </c>
      <c r="AJ79" s="85" t="s">
        <v>65</v>
      </c>
      <c r="AK79" s="85" t="s">
        <v>65</v>
      </c>
      <c r="AL79" s="85" t="s">
        <v>65</v>
      </c>
      <c r="AM79" s="85" t="s">
        <v>136</v>
      </c>
      <c r="AN79" s="85" t="s">
        <v>65</v>
      </c>
      <c r="AO79" s="85"/>
      <c r="AP79" s="85"/>
      <c r="AQ79" s="85" t="s">
        <v>474</v>
      </c>
      <c r="AR79" s="85" t="s">
        <v>475</v>
      </c>
      <c r="AS79" s="85" t="s">
        <v>65</v>
      </c>
      <c r="AT79" s="85"/>
      <c r="AU79" s="85" t="s">
        <v>64</v>
      </c>
      <c r="AV79" s="85"/>
      <c r="AW79" s="85"/>
      <c r="AX79" s="85"/>
      <c r="AY79" s="86" t="s">
        <v>891</v>
      </c>
      <c r="AZ79" s="87"/>
    </row>
    <row r="80" spans="1:52" ht="109.5" customHeight="1">
      <c r="A80" s="84">
        <v>79</v>
      </c>
      <c r="B80" s="85" t="s">
        <v>892</v>
      </c>
      <c r="C80" s="85" t="s">
        <v>893</v>
      </c>
      <c r="D80" s="85" t="s">
        <v>894</v>
      </c>
      <c r="E80" s="95">
        <v>2017</v>
      </c>
      <c r="F80" s="85" t="s">
        <v>55</v>
      </c>
      <c r="G80" s="95" t="s">
        <v>129</v>
      </c>
      <c r="H80" s="85" t="s">
        <v>238</v>
      </c>
      <c r="I80" s="85" t="str">
        <f t="array" ref="I80">_xlfn.TEXTJOIN(",", TRUE, IF(Table4[study_id]=Table3[[#This Row],[study_id]], Table4[iso_code], ""))</f>
        <v>RW</v>
      </c>
      <c r="J80" s="95">
        <f>COUNTIF(study_countries!A:A,A80)</f>
        <v>1</v>
      </c>
      <c r="K80" s="85" t="s">
        <v>321</v>
      </c>
      <c r="L80" s="85" t="s">
        <v>895</v>
      </c>
      <c r="M80" s="85" t="s">
        <v>896</v>
      </c>
      <c r="N80" s="85">
        <v>2017</v>
      </c>
      <c r="O80" s="85">
        <v>2040</v>
      </c>
      <c r="P80" s="85" t="s">
        <v>61</v>
      </c>
      <c r="Q80" s="95" t="s">
        <v>84</v>
      </c>
      <c r="R80" s="85" t="s">
        <v>63</v>
      </c>
      <c r="S80" s="85" t="s">
        <v>64</v>
      </c>
      <c r="T80" s="85" t="s">
        <v>64</v>
      </c>
      <c r="U80" s="85" t="s">
        <v>65</v>
      </c>
      <c r="V80" s="85" t="s">
        <v>64</v>
      </c>
      <c r="W80" s="85" t="s">
        <v>65</v>
      </c>
      <c r="X80" s="85" t="s">
        <v>64</v>
      </c>
      <c r="Y80" s="85" t="s">
        <v>64</v>
      </c>
      <c r="Z80" s="85" t="s">
        <v>65</v>
      </c>
      <c r="AA80" s="85" t="s">
        <v>64</v>
      </c>
      <c r="AB80" s="85" t="s">
        <v>66</v>
      </c>
      <c r="AC80" s="85" t="s">
        <v>104</v>
      </c>
      <c r="AD80" s="85" t="s">
        <v>88</v>
      </c>
      <c r="AE80" s="85" t="s">
        <v>64</v>
      </c>
      <c r="AF80" s="95" t="s">
        <v>64</v>
      </c>
      <c r="AG80" s="85" t="s">
        <v>65</v>
      </c>
      <c r="AH80" s="85" t="s">
        <v>65</v>
      </c>
      <c r="AI80" s="85" t="s">
        <v>89</v>
      </c>
      <c r="AJ80" s="85" t="s">
        <v>65</v>
      </c>
      <c r="AK80" s="85" t="s">
        <v>136</v>
      </c>
      <c r="AL80" s="85" t="s">
        <v>65</v>
      </c>
      <c r="AM80" s="85" t="s">
        <v>65</v>
      </c>
      <c r="AN80" s="85" t="s">
        <v>136</v>
      </c>
      <c r="AO80" s="85"/>
      <c r="AP80" s="85"/>
      <c r="AQ80" s="85" t="s">
        <v>474</v>
      </c>
      <c r="AR80" s="85" t="s">
        <v>475</v>
      </c>
      <c r="AS80" s="85" t="s">
        <v>65</v>
      </c>
      <c r="AT80" s="85"/>
      <c r="AU80" s="85" t="s">
        <v>64</v>
      </c>
      <c r="AV80" s="88">
        <v>0.08</v>
      </c>
      <c r="AW80" s="85" t="s">
        <v>65</v>
      </c>
      <c r="AX80" s="85"/>
      <c r="AY80" s="86" t="s">
        <v>897</v>
      </c>
      <c r="AZ80" s="87"/>
    </row>
    <row r="81" spans="1:52" ht="126" customHeight="1">
      <c r="A81" s="84">
        <v>80</v>
      </c>
      <c r="B81" s="91" t="s">
        <v>898</v>
      </c>
      <c r="C81" s="91" t="s">
        <v>752</v>
      </c>
      <c r="D81" s="91" t="s">
        <v>899</v>
      </c>
      <c r="E81" s="98">
        <v>2017</v>
      </c>
      <c r="F81" s="91" t="s">
        <v>236</v>
      </c>
      <c r="G81" s="98" t="s">
        <v>754</v>
      </c>
      <c r="H81" s="91" t="s">
        <v>222</v>
      </c>
      <c r="I81" s="85" t="str">
        <f t="array" ref="I81">_xlfn.TEXTJOIN(",", TRUE, IF(Table4[study_id]=Table3[[#This Row],[study_id]], Table4[iso_code], ""))</f>
        <v>ZA</v>
      </c>
      <c r="J81" s="98">
        <f>COUNTIF(study_countries!A:A,A81)</f>
        <v>1</v>
      </c>
      <c r="K81" s="91" t="s">
        <v>271</v>
      </c>
      <c r="L81" s="91" t="s">
        <v>900</v>
      </c>
      <c r="M81" s="91" t="s">
        <v>901</v>
      </c>
      <c r="N81" s="91"/>
      <c r="O81" s="91"/>
      <c r="P81" s="91"/>
      <c r="Q81" s="98"/>
      <c r="R81" s="85"/>
      <c r="S81" s="91"/>
      <c r="T81" s="91"/>
      <c r="U81" s="91"/>
      <c r="V81" s="91"/>
      <c r="W81" s="91"/>
      <c r="X81" s="91"/>
      <c r="Y81" s="91"/>
      <c r="Z81" s="91"/>
      <c r="AA81" s="91"/>
      <c r="AB81" s="91" t="s">
        <v>66</v>
      </c>
      <c r="AC81" s="91" t="s">
        <v>67</v>
      </c>
      <c r="AD81" s="91" t="s">
        <v>88</v>
      </c>
      <c r="AE81" s="91" t="s">
        <v>64</v>
      </c>
      <c r="AF81" s="98" t="s">
        <v>64</v>
      </c>
      <c r="AG81" s="91" t="s">
        <v>65</v>
      </c>
      <c r="AH81" s="91"/>
      <c r="AI81" s="91" t="s">
        <v>69</v>
      </c>
      <c r="AJ81" s="91" t="s">
        <v>65</v>
      </c>
      <c r="AK81" s="91" t="s">
        <v>65</v>
      </c>
      <c r="AL81" s="91" t="s">
        <v>65</v>
      </c>
      <c r="AM81" s="91" t="s">
        <v>136</v>
      </c>
      <c r="AN81" s="91" t="s">
        <v>65</v>
      </c>
      <c r="AO81" s="91"/>
      <c r="AP81" s="91"/>
      <c r="AQ81" s="91" t="s">
        <v>902</v>
      </c>
      <c r="AR81" s="91" t="s">
        <v>903</v>
      </c>
      <c r="AS81" s="91" t="s">
        <v>136</v>
      </c>
      <c r="AT81" s="91"/>
      <c r="AU81" s="91" t="s">
        <v>65</v>
      </c>
      <c r="AV81" s="99"/>
      <c r="AW81" s="91"/>
      <c r="AX81" s="91"/>
      <c r="AY81" s="100" t="s">
        <v>904</v>
      </c>
      <c r="AZ81" s="101" t="s">
        <v>905</v>
      </c>
    </row>
    <row r="82" spans="1:52" ht="144.75" customHeight="1">
      <c r="A82" s="84">
        <v>81</v>
      </c>
      <c r="B82" s="91" t="s">
        <v>906</v>
      </c>
      <c r="C82" s="91" t="s">
        <v>752</v>
      </c>
      <c r="D82" s="91" t="s">
        <v>907</v>
      </c>
      <c r="E82" s="98">
        <v>2024</v>
      </c>
      <c r="F82" s="91" t="s">
        <v>236</v>
      </c>
      <c r="G82" s="98" t="s">
        <v>754</v>
      </c>
      <c r="H82" s="91" t="s">
        <v>222</v>
      </c>
      <c r="I82" s="85" t="str">
        <f t="array" ref="I82">_xlfn.TEXTJOIN(",", TRUE, IF(Table4[study_id]=Table3[[#This Row],[study_id]], Table4[iso_code], ""))</f>
        <v>MA</v>
      </c>
      <c r="J82" s="98">
        <f>COUNTIF(study_countries!A:A,A82)</f>
        <v>1</v>
      </c>
      <c r="K82" s="91" t="s">
        <v>223</v>
      </c>
      <c r="L82" s="91" t="s">
        <v>908</v>
      </c>
      <c r="M82" s="91" t="s">
        <v>909</v>
      </c>
      <c r="N82" s="91"/>
      <c r="O82" s="91"/>
      <c r="P82" s="91"/>
      <c r="Q82" s="98"/>
      <c r="R82" s="85"/>
      <c r="S82" s="91"/>
      <c r="T82" s="91"/>
      <c r="U82" s="91"/>
      <c r="V82" s="91"/>
      <c r="W82" s="91"/>
      <c r="X82" s="91"/>
      <c r="Y82" s="91"/>
      <c r="Z82" s="91"/>
      <c r="AA82" s="91"/>
      <c r="AB82" s="91" t="s">
        <v>66</v>
      </c>
      <c r="AC82" s="91" t="s">
        <v>67</v>
      </c>
      <c r="AD82" s="91" t="s">
        <v>88</v>
      </c>
      <c r="AE82" s="91" t="s">
        <v>64</v>
      </c>
      <c r="AF82" s="98" t="s">
        <v>64</v>
      </c>
      <c r="AG82" s="91" t="s">
        <v>65</v>
      </c>
      <c r="AH82" s="91"/>
      <c r="AI82" s="91" t="s">
        <v>69</v>
      </c>
      <c r="AJ82" s="91" t="s">
        <v>65</v>
      </c>
      <c r="AK82" s="91" t="s">
        <v>65</v>
      </c>
      <c r="AL82" s="91" t="s">
        <v>65</v>
      </c>
      <c r="AM82" s="91" t="s">
        <v>64</v>
      </c>
      <c r="AN82" s="91" t="s">
        <v>65</v>
      </c>
      <c r="AO82" s="91"/>
      <c r="AP82" s="91"/>
      <c r="AQ82" s="91" t="s">
        <v>910</v>
      </c>
      <c r="AR82" s="91" t="s">
        <v>519</v>
      </c>
      <c r="AS82" s="91" t="s">
        <v>64</v>
      </c>
      <c r="AT82" s="91"/>
      <c r="AU82" s="91" t="s">
        <v>65</v>
      </c>
      <c r="AV82" s="99"/>
      <c r="AW82" s="91"/>
      <c r="AX82" s="91"/>
      <c r="AY82" s="102" t="s">
        <v>911</v>
      </c>
      <c r="AZ82" s="101" t="s">
        <v>912</v>
      </c>
    </row>
    <row r="83" spans="1:52" ht="162.75" customHeight="1">
      <c r="A83" s="84">
        <v>82</v>
      </c>
      <c r="B83" s="91" t="s">
        <v>913</v>
      </c>
      <c r="C83" s="91" t="s">
        <v>752</v>
      </c>
      <c r="D83" s="91" t="s">
        <v>914</v>
      </c>
      <c r="E83" s="98">
        <v>2021</v>
      </c>
      <c r="F83" s="91" t="s">
        <v>236</v>
      </c>
      <c r="G83" s="98" t="s">
        <v>754</v>
      </c>
      <c r="H83" s="91" t="s">
        <v>222</v>
      </c>
      <c r="I83" s="85" t="str">
        <f t="array" ref="I83">_xlfn.TEXTJOIN(",", TRUE, IF(Table4[study_id]=Table3[[#This Row],[study_id]], Table4[iso_code], ""))</f>
        <v>EG</v>
      </c>
      <c r="J83" s="98">
        <f>COUNTIF(study_countries!A:A,A83)</f>
        <v>1</v>
      </c>
      <c r="K83" s="91" t="s">
        <v>321</v>
      </c>
      <c r="L83" s="91" t="s">
        <v>915</v>
      </c>
      <c r="M83" s="91" t="s">
        <v>916</v>
      </c>
      <c r="N83" s="91"/>
      <c r="O83" s="91"/>
      <c r="P83" s="91"/>
      <c r="Q83" s="98"/>
      <c r="R83" s="85"/>
      <c r="S83" s="91"/>
      <c r="T83" s="91"/>
      <c r="U83" s="91"/>
      <c r="V83" s="91"/>
      <c r="W83" s="91"/>
      <c r="X83" s="91"/>
      <c r="Y83" s="91"/>
      <c r="Z83" s="91"/>
      <c r="AA83" s="91"/>
      <c r="AB83" s="91" t="s">
        <v>66</v>
      </c>
      <c r="AC83" s="91" t="s">
        <v>67</v>
      </c>
      <c r="AD83" s="91" t="s">
        <v>88</v>
      </c>
      <c r="AE83" s="91" t="s">
        <v>64</v>
      </c>
      <c r="AF83" s="98" t="s">
        <v>64</v>
      </c>
      <c r="AG83" s="91" t="s">
        <v>65</v>
      </c>
      <c r="AH83" s="91"/>
      <c r="AI83" s="91" t="s">
        <v>882</v>
      </c>
      <c r="AJ83" s="91" t="s">
        <v>65</v>
      </c>
      <c r="AK83" s="91" t="s">
        <v>65</v>
      </c>
      <c r="AL83" s="91" t="s">
        <v>65</v>
      </c>
      <c r="AM83" s="91" t="s">
        <v>64</v>
      </c>
      <c r="AN83" s="91" t="s">
        <v>65</v>
      </c>
      <c r="AO83" s="91"/>
      <c r="AP83" s="91"/>
      <c r="AQ83" s="91" t="s">
        <v>917</v>
      </c>
      <c r="AR83" s="91" t="s">
        <v>918</v>
      </c>
      <c r="AS83" s="91" t="s">
        <v>136</v>
      </c>
      <c r="AT83" s="91"/>
      <c r="AU83" s="91" t="s">
        <v>65</v>
      </c>
      <c r="AV83" s="99"/>
      <c r="AW83" s="91"/>
      <c r="AX83" s="91"/>
      <c r="AY83" s="100" t="s">
        <v>919</v>
      </c>
      <c r="AZ83" s="101" t="s">
        <v>920</v>
      </c>
    </row>
    <row r="84" spans="1:52" ht="88.5" customHeight="1">
      <c r="A84" s="84">
        <v>83</v>
      </c>
      <c r="B84" s="91" t="s">
        <v>921</v>
      </c>
      <c r="C84" s="91" t="s">
        <v>922</v>
      </c>
      <c r="D84" s="91" t="s">
        <v>923</v>
      </c>
      <c r="E84" s="98">
        <v>2019</v>
      </c>
      <c r="F84" s="91" t="s">
        <v>236</v>
      </c>
      <c r="G84" s="98" t="s">
        <v>237</v>
      </c>
      <c r="H84" s="91" t="s">
        <v>222</v>
      </c>
      <c r="I84" s="85" t="str">
        <f t="array" ref="I84">_xlfn.TEXTJOIN(",", TRUE, IF(Table4[study_id]=Table3[[#This Row],[study_id]], Table4[iso_code], ""))</f>
        <v>MA</v>
      </c>
      <c r="J84" s="98">
        <f>COUNTIF(study_countries!A:A,A84)</f>
        <v>1</v>
      </c>
      <c r="K84" s="91" t="s">
        <v>223</v>
      </c>
      <c r="L84" s="91" t="s">
        <v>924</v>
      </c>
      <c r="M84" s="91" t="s">
        <v>925</v>
      </c>
      <c r="N84" s="91"/>
      <c r="O84" s="91"/>
      <c r="P84" s="91"/>
      <c r="Q84" s="98"/>
      <c r="R84" s="85"/>
      <c r="S84" s="91"/>
      <c r="T84" s="91"/>
      <c r="U84" s="91"/>
      <c r="V84" s="91"/>
      <c r="W84" s="91"/>
      <c r="X84" s="91"/>
      <c r="Y84" s="91"/>
      <c r="Z84" s="91"/>
      <c r="AA84" s="91"/>
      <c r="AB84" s="91" t="s">
        <v>66</v>
      </c>
      <c r="AC84" s="91" t="s">
        <v>67</v>
      </c>
      <c r="AD84" s="91" t="s">
        <v>88</v>
      </c>
      <c r="AE84" s="91" t="s">
        <v>65</v>
      </c>
      <c r="AF84" s="98" t="s">
        <v>64</v>
      </c>
      <c r="AG84" s="91" t="s">
        <v>64</v>
      </c>
      <c r="AH84" s="91"/>
      <c r="AI84" s="91" t="s">
        <v>89</v>
      </c>
      <c r="AJ84" s="91" t="s">
        <v>65</v>
      </c>
      <c r="AK84" s="91" t="s">
        <v>65</v>
      </c>
      <c r="AL84" s="91" t="s">
        <v>65</v>
      </c>
      <c r="AM84" s="91" t="s">
        <v>65</v>
      </c>
      <c r="AN84" s="91" t="s">
        <v>65</v>
      </c>
      <c r="AO84" s="91"/>
      <c r="AP84" s="91"/>
      <c r="AQ84" s="91" t="s">
        <v>926</v>
      </c>
      <c r="AR84" s="91" t="s">
        <v>519</v>
      </c>
      <c r="AS84" s="91" t="s">
        <v>64</v>
      </c>
      <c r="AT84" s="91"/>
      <c r="AU84" s="91" t="s">
        <v>65</v>
      </c>
      <c r="AV84" s="99"/>
      <c r="AW84" s="91"/>
      <c r="AX84" s="91"/>
      <c r="AY84" s="100" t="s">
        <v>927</v>
      </c>
      <c r="AZ84" s="101" t="s">
        <v>928</v>
      </c>
    </row>
    <row r="85" spans="1:52" ht="131.25" customHeight="1">
      <c r="A85" s="84">
        <v>84</v>
      </c>
      <c r="B85" s="91" t="s">
        <v>929</v>
      </c>
      <c r="C85" s="91" t="s">
        <v>752</v>
      </c>
      <c r="D85" s="91" t="s">
        <v>930</v>
      </c>
      <c r="E85" s="98">
        <v>2023</v>
      </c>
      <c r="F85" s="91" t="s">
        <v>236</v>
      </c>
      <c r="G85" s="98" t="s">
        <v>594</v>
      </c>
      <c r="H85" s="91" t="s">
        <v>222</v>
      </c>
      <c r="I85" s="85" t="str">
        <f t="array" ref="I85">_xlfn.TEXTJOIN(",", TRUE, IF(Table4[study_id]=Table3[[#This Row],[study_id]], Table4[iso_code], ""))</f>
        <v>ET</v>
      </c>
      <c r="J85" s="98">
        <f>COUNTIF(study_countries!A:A,A85)</f>
        <v>1</v>
      </c>
      <c r="K85" s="91" t="s">
        <v>321</v>
      </c>
      <c r="L85" s="91" t="s">
        <v>931</v>
      </c>
      <c r="M85" s="91" t="s">
        <v>932</v>
      </c>
      <c r="N85" s="91"/>
      <c r="O85" s="91"/>
      <c r="P85" s="91"/>
      <c r="Q85" s="98"/>
      <c r="R85" s="85"/>
      <c r="S85" s="91"/>
      <c r="T85" s="91"/>
      <c r="U85" s="91"/>
      <c r="V85" s="91"/>
      <c r="W85" s="91"/>
      <c r="X85" s="91"/>
      <c r="Y85" s="91"/>
      <c r="Z85" s="91"/>
      <c r="AA85" s="91"/>
      <c r="AB85" s="91" t="s">
        <v>66</v>
      </c>
      <c r="AC85" s="91" t="s">
        <v>67</v>
      </c>
      <c r="AD85" s="91" t="s">
        <v>88</v>
      </c>
      <c r="AE85" s="91" t="s">
        <v>64</v>
      </c>
      <c r="AF85" s="98" t="s">
        <v>65</v>
      </c>
      <c r="AG85" s="91" t="s">
        <v>65</v>
      </c>
      <c r="AH85" s="91"/>
      <c r="AI85" s="91" t="s">
        <v>69</v>
      </c>
      <c r="AJ85" s="91" t="s">
        <v>65</v>
      </c>
      <c r="AK85" s="91" t="s">
        <v>136</v>
      </c>
      <c r="AL85" s="91" t="s">
        <v>136</v>
      </c>
      <c r="AM85" s="91" t="s">
        <v>64</v>
      </c>
      <c r="AN85" s="91" t="s">
        <v>65</v>
      </c>
      <c r="AO85" s="91"/>
      <c r="AP85" s="91"/>
      <c r="AQ85" s="91" t="s">
        <v>933</v>
      </c>
      <c r="AR85" s="91" t="s">
        <v>199</v>
      </c>
      <c r="AS85" s="91" t="s">
        <v>64</v>
      </c>
      <c r="AT85" s="91"/>
      <c r="AU85" s="91" t="s">
        <v>65</v>
      </c>
      <c r="AV85" s="99"/>
      <c r="AW85" s="91"/>
      <c r="AX85" s="91"/>
      <c r="AY85" s="100" t="s">
        <v>934</v>
      </c>
      <c r="AZ85" s="101" t="s">
        <v>935</v>
      </c>
    </row>
    <row r="86" spans="1:52" ht="123.75" customHeight="1">
      <c r="A86" s="84">
        <v>85</v>
      </c>
      <c r="B86" s="91" t="s">
        <v>936</v>
      </c>
      <c r="C86" s="91" t="s">
        <v>752</v>
      </c>
      <c r="D86" s="91" t="s">
        <v>937</v>
      </c>
      <c r="E86" s="98">
        <v>2015</v>
      </c>
      <c r="F86" s="91" t="s">
        <v>236</v>
      </c>
      <c r="G86" s="98" t="s">
        <v>594</v>
      </c>
      <c r="H86" s="91" t="s">
        <v>222</v>
      </c>
      <c r="I86" s="85" t="str">
        <f t="array" ref="I86">_xlfn.TEXTJOIN(",", TRUE, IF(Table4[study_id]=Table3[[#This Row],[study_id]], Table4[iso_code], ""))</f>
        <v>DZ</v>
      </c>
      <c r="J86" s="98">
        <f>COUNTIF(study_countries!A:A,A86)</f>
        <v>1</v>
      </c>
      <c r="K86" s="91" t="s">
        <v>223</v>
      </c>
      <c r="L86" s="91" t="s">
        <v>938</v>
      </c>
      <c r="M86" s="91" t="s">
        <v>939</v>
      </c>
      <c r="N86" s="91"/>
      <c r="O86" s="91"/>
      <c r="P86" s="91"/>
      <c r="Q86" s="98"/>
      <c r="R86" s="85"/>
      <c r="S86" s="91"/>
      <c r="T86" s="91"/>
      <c r="U86" s="91"/>
      <c r="V86" s="91"/>
      <c r="W86" s="91"/>
      <c r="X86" s="91"/>
      <c r="Y86" s="91"/>
      <c r="Z86" s="91"/>
      <c r="AA86" s="91"/>
      <c r="AB86" s="91" t="s">
        <v>66</v>
      </c>
      <c r="AC86" s="91" t="s">
        <v>67</v>
      </c>
      <c r="AD86" s="91" t="s">
        <v>88</v>
      </c>
      <c r="AE86" s="91" t="s">
        <v>64</v>
      </c>
      <c r="AF86" s="98" t="s">
        <v>64</v>
      </c>
      <c r="AG86" s="91" t="s">
        <v>65</v>
      </c>
      <c r="AH86" s="91"/>
      <c r="AI86" s="91" t="s">
        <v>69</v>
      </c>
      <c r="AJ86" s="91" t="s">
        <v>65</v>
      </c>
      <c r="AK86" s="91" t="s">
        <v>65</v>
      </c>
      <c r="AL86" s="91" t="s">
        <v>65</v>
      </c>
      <c r="AM86" s="91" t="s">
        <v>64</v>
      </c>
      <c r="AN86" s="91" t="s">
        <v>65</v>
      </c>
      <c r="AO86" s="91"/>
      <c r="AP86" s="91"/>
      <c r="AQ86" s="91" t="s">
        <v>940</v>
      </c>
      <c r="AR86" s="91" t="s">
        <v>812</v>
      </c>
      <c r="AS86" s="91" t="s">
        <v>64</v>
      </c>
      <c r="AT86" s="91"/>
      <c r="AU86" s="91" t="s">
        <v>65</v>
      </c>
      <c r="AV86" s="99"/>
      <c r="AW86" s="91"/>
      <c r="AX86" s="91"/>
      <c r="AY86" s="100" t="s">
        <v>941</v>
      </c>
      <c r="AZ86" s="101" t="s">
        <v>942</v>
      </c>
    </row>
    <row r="87" spans="1:52" ht="138" customHeight="1">
      <c r="A87" s="84">
        <v>86</v>
      </c>
      <c r="B87" s="91" t="s">
        <v>943</v>
      </c>
      <c r="C87" s="91" t="s">
        <v>269</v>
      </c>
      <c r="D87" s="91" t="s">
        <v>944</v>
      </c>
      <c r="E87" s="98">
        <v>2024</v>
      </c>
      <c r="F87" s="91" t="s">
        <v>55</v>
      </c>
      <c r="G87" s="98" t="s">
        <v>129</v>
      </c>
      <c r="H87" s="91" t="s">
        <v>238</v>
      </c>
      <c r="I87" s="85" t="str">
        <f t="array" ref="I87">_xlfn.TEXTJOIN(",", TRUE, IF(Table4[study_id]=Table3[[#This Row],[study_id]], Table4[iso_code], ""))</f>
        <v>MU</v>
      </c>
      <c r="J87" s="98">
        <f>COUNTIF(study_countries!A:A,A87)</f>
        <v>1</v>
      </c>
      <c r="K87" s="91" t="s">
        <v>321</v>
      </c>
      <c r="L87" s="91" t="s">
        <v>945</v>
      </c>
      <c r="M87" s="91" t="s">
        <v>946</v>
      </c>
      <c r="N87" s="91">
        <v>2015</v>
      </c>
      <c r="O87" s="91">
        <v>2040</v>
      </c>
      <c r="P87" s="91" t="s">
        <v>61</v>
      </c>
      <c r="Q87" s="98" t="s">
        <v>84</v>
      </c>
      <c r="R87" s="85" t="s">
        <v>63</v>
      </c>
      <c r="S87" s="91" t="s">
        <v>64</v>
      </c>
      <c r="T87" s="91" t="s">
        <v>64</v>
      </c>
      <c r="U87" s="91" t="s">
        <v>64</v>
      </c>
      <c r="V87" s="91" t="s">
        <v>64</v>
      </c>
      <c r="W87" s="91" t="s">
        <v>65</v>
      </c>
      <c r="X87" s="91" t="s">
        <v>65</v>
      </c>
      <c r="Y87" s="91" t="s">
        <v>64</v>
      </c>
      <c r="Z87" s="91" t="s">
        <v>65</v>
      </c>
      <c r="AA87" s="91" t="s">
        <v>64</v>
      </c>
      <c r="AB87" s="91" t="s">
        <v>66</v>
      </c>
      <c r="AC87" s="91" t="s">
        <v>104</v>
      </c>
      <c r="AD87" s="91" t="s">
        <v>88</v>
      </c>
      <c r="AE87" s="91" t="s">
        <v>64</v>
      </c>
      <c r="AF87" s="98" t="s">
        <v>64</v>
      </c>
      <c r="AG87" s="91" t="s">
        <v>64</v>
      </c>
      <c r="AH87" s="91" t="s">
        <v>65</v>
      </c>
      <c r="AI87" s="91" t="s">
        <v>89</v>
      </c>
      <c r="AJ87" s="91" t="s">
        <v>65</v>
      </c>
      <c r="AK87" s="91" t="s">
        <v>65</v>
      </c>
      <c r="AL87" s="91" t="s">
        <v>65</v>
      </c>
      <c r="AM87" s="91" t="s">
        <v>136</v>
      </c>
      <c r="AN87" s="91" t="s">
        <v>65</v>
      </c>
      <c r="AO87" s="91" t="s">
        <v>947</v>
      </c>
      <c r="AP87" s="91" t="s">
        <v>948</v>
      </c>
      <c r="AQ87" s="91" t="s">
        <v>949</v>
      </c>
      <c r="AR87" s="91" t="s">
        <v>950</v>
      </c>
      <c r="AS87" s="91" t="s">
        <v>65</v>
      </c>
      <c r="AT87" s="91"/>
      <c r="AU87" s="91" t="s">
        <v>65</v>
      </c>
      <c r="AV87" s="99">
        <v>0.05</v>
      </c>
      <c r="AW87" s="91" t="s">
        <v>64</v>
      </c>
      <c r="AX87" s="91" t="s">
        <v>951</v>
      </c>
      <c r="AY87" s="100" t="s">
        <v>952</v>
      </c>
      <c r="AZ87" s="103" t="s">
        <v>953</v>
      </c>
    </row>
    <row r="88" spans="1:52" ht="110.25" customHeight="1">
      <c r="A88" s="84">
        <v>87</v>
      </c>
      <c r="B88" s="91" t="s">
        <v>954</v>
      </c>
      <c r="C88" s="91" t="s">
        <v>922</v>
      </c>
      <c r="D88" s="91" t="s">
        <v>955</v>
      </c>
      <c r="E88" s="98">
        <v>2023</v>
      </c>
      <c r="F88" s="91" t="s">
        <v>236</v>
      </c>
      <c r="G88" s="98" t="s">
        <v>237</v>
      </c>
      <c r="H88" s="91" t="s">
        <v>222</v>
      </c>
      <c r="I88" s="85" t="str">
        <f t="array" ref="I88">_xlfn.TEXTJOIN(",", TRUE, IF(Table4[study_id]=Table3[[#This Row],[study_id]], Table4[iso_code], ""))</f>
        <v>MA</v>
      </c>
      <c r="J88" s="98">
        <f>COUNTIF(study_countries!A:A,A88)</f>
        <v>1</v>
      </c>
      <c r="K88" s="91" t="s">
        <v>223</v>
      </c>
      <c r="L88" s="91" t="s">
        <v>956</v>
      </c>
      <c r="M88" s="91" t="s">
        <v>957</v>
      </c>
      <c r="N88" s="91"/>
      <c r="O88" s="91"/>
      <c r="P88" s="91"/>
      <c r="Q88" s="98"/>
      <c r="R88" s="85"/>
      <c r="S88" s="91"/>
      <c r="T88" s="91"/>
      <c r="U88" s="91"/>
      <c r="V88" s="91"/>
      <c r="W88" s="91"/>
      <c r="X88" s="91"/>
      <c r="Y88" s="91"/>
      <c r="Z88" s="91"/>
      <c r="AA88" s="91"/>
      <c r="AB88" s="91" t="s">
        <v>194</v>
      </c>
      <c r="AC88" s="91" t="s">
        <v>67</v>
      </c>
      <c r="AD88" s="91" t="s">
        <v>88</v>
      </c>
      <c r="AE88" s="91" t="s">
        <v>64</v>
      </c>
      <c r="AF88" s="98" t="s">
        <v>64</v>
      </c>
      <c r="AG88" s="91" t="s">
        <v>65</v>
      </c>
      <c r="AH88" s="91"/>
      <c r="AI88" s="91" t="s">
        <v>958</v>
      </c>
      <c r="AJ88" s="91" t="s">
        <v>65</v>
      </c>
      <c r="AK88" s="91" t="s">
        <v>65</v>
      </c>
      <c r="AL88" s="91" t="s">
        <v>65</v>
      </c>
      <c r="AM88" s="91" t="s">
        <v>65</v>
      </c>
      <c r="AN88" s="91" t="s">
        <v>65</v>
      </c>
      <c r="AO88" s="91"/>
      <c r="AP88" s="91"/>
      <c r="AQ88" s="91" t="s">
        <v>959</v>
      </c>
      <c r="AR88" s="91" t="s">
        <v>519</v>
      </c>
      <c r="AS88" s="91" t="s">
        <v>64</v>
      </c>
      <c r="AT88" s="91"/>
      <c r="AU88" s="91" t="s">
        <v>65</v>
      </c>
      <c r="AV88" s="99"/>
      <c r="AW88" s="91"/>
      <c r="AX88" s="91"/>
      <c r="AY88" s="100" t="s">
        <v>960</v>
      </c>
      <c r="AZ88" s="101" t="s">
        <v>961</v>
      </c>
    </row>
    <row r="89" spans="1:52" ht="121.5" customHeight="1">
      <c r="A89" s="84">
        <v>88</v>
      </c>
      <c r="B89" s="91" t="s">
        <v>962</v>
      </c>
      <c r="C89" s="91" t="s">
        <v>963</v>
      </c>
      <c r="D89" s="91" t="s">
        <v>964</v>
      </c>
      <c r="E89" s="98">
        <v>2025</v>
      </c>
      <c r="F89" s="91" t="s">
        <v>55</v>
      </c>
      <c r="G89" s="98" t="s">
        <v>129</v>
      </c>
      <c r="H89" s="91" t="s">
        <v>238</v>
      </c>
      <c r="I89" s="85" t="str">
        <f t="array" ref="I89">_xlfn.TEXTJOIN(",", TRUE, IF(Table4[study_id]=Table3[[#This Row],[study_id]], Table4[iso_code], ""))</f>
        <v>NG</v>
      </c>
      <c r="J89" s="98">
        <f>COUNTIF(study_countries!A:A,A89)</f>
        <v>1</v>
      </c>
      <c r="K89" s="91" t="s">
        <v>248</v>
      </c>
      <c r="L89" s="91" t="s">
        <v>965</v>
      </c>
      <c r="M89" s="91" t="s">
        <v>966</v>
      </c>
      <c r="N89" s="91"/>
      <c r="O89" s="91">
        <v>2050</v>
      </c>
      <c r="P89" s="91" t="s">
        <v>61</v>
      </c>
      <c r="Q89" s="98" t="s">
        <v>159</v>
      </c>
      <c r="R89" s="85" t="s">
        <v>194</v>
      </c>
      <c r="S89" s="91" t="s">
        <v>64</v>
      </c>
      <c r="T89" s="91" t="s">
        <v>64</v>
      </c>
      <c r="U89" s="91" t="s">
        <v>64</v>
      </c>
      <c r="V89" s="91" t="s">
        <v>65</v>
      </c>
      <c r="W89" s="91" t="s">
        <v>64</v>
      </c>
      <c r="X89" s="91" t="s">
        <v>65</v>
      </c>
      <c r="Y89" s="91" t="s">
        <v>64</v>
      </c>
      <c r="Z89" s="91" t="s">
        <v>65</v>
      </c>
      <c r="AA89" s="91" t="s">
        <v>65</v>
      </c>
      <c r="AB89" s="91" t="s">
        <v>66</v>
      </c>
      <c r="AC89" s="91" t="s">
        <v>87</v>
      </c>
      <c r="AD89" s="91" t="s">
        <v>68</v>
      </c>
      <c r="AE89" s="91" t="s">
        <v>64</v>
      </c>
      <c r="AF89" s="98" t="s">
        <v>64</v>
      </c>
      <c r="AG89" s="91" t="s">
        <v>65</v>
      </c>
      <c r="AH89" s="91" t="s">
        <v>65</v>
      </c>
      <c r="AI89" s="91" t="s">
        <v>89</v>
      </c>
      <c r="AJ89" s="91" t="s">
        <v>65</v>
      </c>
      <c r="AK89" s="91" t="s">
        <v>65</v>
      </c>
      <c r="AL89" s="91" t="s">
        <v>65</v>
      </c>
      <c r="AM89" s="91" t="s">
        <v>65</v>
      </c>
      <c r="AN89" s="91" t="s">
        <v>65</v>
      </c>
      <c r="AO89" s="91" t="s">
        <v>967</v>
      </c>
      <c r="AP89" s="91" t="s">
        <v>968</v>
      </c>
      <c r="AQ89" s="91" t="s">
        <v>969</v>
      </c>
      <c r="AR89" s="91" t="s">
        <v>970</v>
      </c>
      <c r="AS89" s="91" t="s">
        <v>136</v>
      </c>
      <c r="AT89" s="91"/>
      <c r="AU89" s="91" t="s">
        <v>65</v>
      </c>
      <c r="AV89" s="99" t="s">
        <v>75</v>
      </c>
      <c r="AW89" s="91" t="s">
        <v>65</v>
      </c>
      <c r="AX89" s="91"/>
      <c r="AY89" s="100" t="s">
        <v>971</v>
      </c>
      <c r="AZ89" s="101" t="s">
        <v>972</v>
      </c>
    </row>
    <row r="90" spans="1:52" ht="138.75" customHeight="1">
      <c r="A90" s="84">
        <v>89</v>
      </c>
      <c r="B90" s="91" t="s">
        <v>973</v>
      </c>
      <c r="C90" s="91" t="s">
        <v>922</v>
      </c>
      <c r="D90" s="91" t="s">
        <v>974</v>
      </c>
      <c r="E90" s="98">
        <v>2024</v>
      </c>
      <c r="F90" s="91" t="s">
        <v>236</v>
      </c>
      <c r="G90" s="98" t="s">
        <v>237</v>
      </c>
      <c r="H90" s="91" t="s">
        <v>238</v>
      </c>
      <c r="I90" s="85" t="str">
        <f t="array" ref="I90">_xlfn.TEXTJOIN(",", TRUE, IF(Table4[study_id]=Table3[[#This Row],[study_id]], Table4[iso_code], ""))</f>
        <v>TN</v>
      </c>
      <c r="J90" s="98">
        <f>COUNTIF(study_countries!A:A,A90)</f>
        <v>1</v>
      </c>
      <c r="K90" s="91" t="s">
        <v>223</v>
      </c>
      <c r="L90" s="91" t="s">
        <v>975</v>
      </c>
      <c r="M90" s="91" t="s">
        <v>976</v>
      </c>
      <c r="N90" s="91"/>
      <c r="O90" s="91"/>
      <c r="P90" s="91"/>
      <c r="Q90" s="98"/>
      <c r="R90" s="85"/>
      <c r="S90" s="91"/>
      <c r="T90" s="91"/>
      <c r="U90" s="91"/>
      <c r="V90" s="91"/>
      <c r="W90" s="91"/>
      <c r="X90" s="91"/>
      <c r="Y90" s="91"/>
      <c r="Z90" s="91"/>
      <c r="AA90" s="91"/>
      <c r="AB90" s="91" t="s">
        <v>66</v>
      </c>
      <c r="AC90" s="91" t="s">
        <v>67</v>
      </c>
      <c r="AD90" s="91" t="s">
        <v>88</v>
      </c>
      <c r="AE90" s="91" t="s">
        <v>64</v>
      </c>
      <c r="AF90" s="98" t="s">
        <v>64</v>
      </c>
      <c r="AG90" s="91" t="s">
        <v>65</v>
      </c>
      <c r="AH90" s="91"/>
      <c r="AI90" s="91" t="s">
        <v>89</v>
      </c>
      <c r="AJ90" s="91" t="s">
        <v>65</v>
      </c>
      <c r="AK90" s="91" t="s">
        <v>65</v>
      </c>
      <c r="AL90" s="91" t="s">
        <v>65</v>
      </c>
      <c r="AM90" s="91" t="s">
        <v>64</v>
      </c>
      <c r="AN90" s="91" t="s">
        <v>64</v>
      </c>
      <c r="AO90" s="91"/>
      <c r="AP90" s="91"/>
      <c r="AQ90" s="91" t="s">
        <v>977</v>
      </c>
      <c r="AR90" s="91" t="s">
        <v>978</v>
      </c>
      <c r="AS90" s="91" t="s">
        <v>64</v>
      </c>
      <c r="AT90" s="91"/>
      <c r="AU90" s="91" t="s">
        <v>65</v>
      </c>
      <c r="AV90" s="99"/>
      <c r="AW90" s="91"/>
      <c r="AX90" s="91"/>
      <c r="AY90" s="100" t="s">
        <v>979</v>
      </c>
      <c r="AZ90" s="101" t="s">
        <v>980</v>
      </c>
    </row>
    <row r="91" spans="1:52" ht="153.75" customHeight="1">
      <c r="A91" s="84">
        <v>90</v>
      </c>
      <c r="B91" s="91" t="s">
        <v>981</v>
      </c>
      <c r="C91" s="91" t="s">
        <v>982</v>
      </c>
      <c r="D91" s="91" t="s">
        <v>983</v>
      </c>
      <c r="E91" s="98">
        <v>2023</v>
      </c>
      <c r="F91" s="91" t="s">
        <v>236</v>
      </c>
      <c r="G91" s="98" t="s">
        <v>237</v>
      </c>
      <c r="H91" s="91" t="s">
        <v>222</v>
      </c>
      <c r="I91" s="85" t="str">
        <f t="array" ref="I91">_xlfn.TEXTJOIN(",", TRUE, IF(Table4[study_id]=Table3[[#This Row],[study_id]], Table4[iso_code], ""))</f>
        <v>ZW</v>
      </c>
      <c r="J91" s="98">
        <f>COUNTIF(study_countries!A:A,A91)</f>
        <v>1</v>
      </c>
      <c r="K91" s="91" t="s">
        <v>271</v>
      </c>
      <c r="L91" s="91" t="s">
        <v>984</v>
      </c>
      <c r="M91" s="91" t="s">
        <v>985</v>
      </c>
      <c r="N91" s="91"/>
      <c r="O91" s="91"/>
      <c r="P91" s="91"/>
      <c r="Q91" s="98"/>
      <c r="R91" s="85"/>
      <c r="S91" s="91"/>
      <c r="T91" s="91"/>
      <c r="U91" s="91"/>
      <c r="V91" s="91"/>
      <c r="W91" s="91"/>
      <c r="X91" s="91"/>
      <c r="Y91" s="91"/>
      <c r="Z91" s="91"/>
      <c r="AA91" s="91"/>
      <c r="AB91" s="91" t="s">
        <v>66</v>
      </c>
      <c r="AC91" s="91" t="s">
        <v>67</v>
      </c>
      <c r="AD91" s="91" t="s">
        <v>88</v>
      </c>
      <c r="AE91" s="91" t="s">
        <v>64</v>
      </c>
      <c r="AF91" s="98" t="s">
        <v>64</v>
      </c>
      <c r="AG91" s="91" t="s">
        <v>64</v>
      </c>
      <c r="AH91" s="91"/>
      <c r="AI91" s="91" t="s">
        <v>89</v>
      </c>
      <c r="AJ91" s="91" t="s">
        <v>65</v>
      </c>
      <c r="AK91" s="91" t="s">
        <v>65</v>
      </c>
      <c r="AL91" s="91" t="s">
        <v>65</v>
      </c>
      <c r="AM91" s="91" t="s">
        <v>65</v>
      </c>
      <c r="AN91" s="91" t="s">
        <v>65</v>
      </c>
      <c r="AO91" s="91"/>
      <c r="AP91" s="91"/>
      <c r="AQ91" s="91" t="s">
        <v>986</v>
      </c>
      <c r="AR91" s="91" t="s">
        <v>727</v>
      </c>
      <c r="AS91" s="91" t="s">
        <v>65</v>
      </c>
      <c r="AT91" s="91"/>
      <c r="AU91" s="91" t="s">
        <v>65</v>
      </c>
      <c r="AV91" s="99"/>
      <c r="AW91" s="91"/>
      <c r="AX91" s="91"/>
      <c r="AY91" s="100" t="s">
        <v>987</v>
      </c>
      <c r="AZ91" s="101" t="s">
        <v>988</v>
      </c>
    </row>
    <row r="92" spans="1:52" ht="132.75" customHeight="1">
      <c r="A92" s="84">
        <v>91</v>
      </c>
      <c r="B92" s="91" t="s">
        <v>989</v>
      </c>
      <c r="C92" s="91" t="s">
        <v>722</v>
      </c>
      <c r="D92" s="91" t="s">
        <v>990</v>
      </c>
      <c r="E92" s="98">
        <v>2025</v>
      </c>
      <c r="F92" s="91" t="s">
        <v>55</v>
      </c>
      <c r="G92" s="98" t="s">
        <v>129</v>
      </c>
      <c r="H92" s="91" t="s">
        <v>238</v>
      </c>
      <c r="I92" s="85" t="str">
        <f t="array" ref="I92">_xlfn.TEXTJOIN(",", TRUE, IF(Table4[study_id]=Table3[[#This Row],[study_id]], Table4[iso_code], ""))</f>
        <v>MU</v>
      </c>
      <c r="J92" s="98">
        <f>COUNTIF(study_countries!A:A,A92)</f>
        <v>1</v>
      </c>
      <c r="K92" s="91" t="s">
        <v>321</v>
      </c>
      <c r="L92" s="91" t="s">
        <v>991</v>
      </c>
      <c r="M92" s="91" t="s">
        <v>992</v>
      </c>
      <c r="N92" s="91">
        <v>2016</v>
      </c>
      <c r="O92" s="91">
        <v>2050</v>
      </c>
      <c r="P92" s="91" t="s">
        <v>61</v>
      </c>
      <c r="Q92" s="98" t="s">
        <v>441</v>
      </c>
      <c r="R92" s="85" t="s">
        <v>194</v>
      </c>
      <c r="S92" s="91" t="s">
        <v>64</v>
      </c>
      <c r="T92" s="91" t="s">
        <v>64</v>
      </c>
      <c r="U92" s="91" t="s">
        <v>64</v>
      </c>
      <c r="V92" s="91" t="s">
        <v>64</v>
      </c>
      <c r="W92" s="91" t="s">
        <v>65</v>
      </c>
      <c r="X92" s="91" t="s">
        <v>65</v>
      </c>
      <c r="Y92" s="91" t="s">
        <v>64</v>
      </c>
      <c r="Z92" s="91" t="s">
        <v>65</v>
      </c>
      <c r="AA92" s="91" t="s">
        <v>64</v>
      </c>
      <c r="AB92" s="91" t="s">
        <v>146</v>
      </c>
      <c r="AC92" s="91" t="s">
        <v>87</v>
      </c>
      <c r="AD92" s="91" t="s">
        <v>68</v>
      </c>
      <c r="AE92" s="91" t="s">
        <v>64</v>
      </c>
      <c r="AF92" s="98" t="s">
        <v>64</v>
      </c>
      <c r="AG92" s="91" t="s">
        <v>65</v>
      </c>
      <c r="AH92" s="91" t="s">
        <v>65</v>
      </c>
      <c r="AI92" s="91" t="s">
        <v>89</v>
      </c>
      <c r="AJ92" s="91" t="s">
        <v>65</v>
      </c>
      <c r="AK92" s="91" t="s">
        <v>65</v>
      </c>
      <c r="AL92" s="91" t="s">
        <v>64</v>
      </c>
      <c r="AM92" s="91" t="s">
        <v>65</v>
      </c>
      <c r="AN92" s="91" t="s">
        <v>65</v>
      </c>
      <c r="AO92" s="91" t="s">
        <v>993</v>
      </c>
      <c r="AP92" s="91" t="s">
        <v>994</v>
      </c>
      <c r="AQ92" s="91" t="s">
        <v>995</v>
      </c>
      <c r="AR92" s="91" t="s">
        <v>996</v>
      </c>
      <c r="AS92" s="91" t="s">
        <v>64</v>
      </c>
      <c r="AT92" s="91"/>
      <c r="AU92" s="91" t="s">
        <v>65</v>
      </c>
      <c r="AV92" s="99" t="s">
        <v>75</v>
      </c>
      <c r="AW92" s="91" t="s">
        <v>65</v>
      </c>
      <c r="AX92" s="91"/>
      <c r="AY92" s="100" t="s">
        <v>997</v>
      </c>
      <c r="AZ92" s="101" t="s">
        <v>998</v>
      </c>
    </row>
    <row r="93" spans="1:52" ht="102.75" customHeight="1">
      <c r="A93" s="84">
        <v>92</v>
      </c>
      <c r="B93" s="91" t="s">
        <v>999</v>
      </c>
      <c r="C93" s="91" t="s">
        <v>1000</v>
      </c>
      <c r="D93" s="91" t="s">
        <v>1001</v>
      </c>
      <c r="E93" s="98">
        <v>2024</v>
      </c>
      <c r="F93" s="91" t="s">
        <v>236</v>
      </c>
      <c r="G93" s="98" t="s">
        <v>237</v>
      </c>
      <c r="H93" s="91" t="s">
        <v>222</v>
      </c>
      <c r="I93" s="85" t="str">
        <f t="array" ref="I93">_xlfn.TEXTJOIN(",", TRUE, IF(Table4[study_id]=Table3[[#This Row],[study_id]], Table4[iso_code], ""))</f>
        <v>NG</v>
      </c>
      <c r="J93" s="98">
        <f>COUNTIF(study_countries!A:A,A93)</f>
        <v>1</v>
      </c>
      <c r="K93" s="91" t="s">
        <v>248</v>
      </c>
      <c r="L93" s="91" t="s">
        <v>1002</v>
      </c>
      <c r="M93" s="91" t="s">
        <v>1003</v>
      </c>
      <c r="N93" s="91"/>
      <c r="O93" s="91"/>
      <c r="P93" s="91"/>
      <c r="Q93" s="98"/>
      <c r="R93" s="91"/>
      <c r="S93" s="91"/>
      <c r="T93" s="91"/>
      <c r="U93" s="91"/>
      <c r="V93" s="91"/>
      <c r="W93" s="91"/>
      <c r="X93" s="91"/>
      <c r="Y93" s="91"/>
      <c r="Z93" s="91"/>
      <c r="AA93" s="91"/>
      <c r="AB93" s="91" t="s">
        <v>66</v>
      </c>
      <c r="AC93" s="91" t="s">
        <v>67</v>
      </c>
      <c r="AD93" s="91" t="s">
        <v>88</v>
      </c>
      <c r="AE93" s="91" t="s">
        <v>64</v>
      </c>
      <c r="AF93" s="98" t="s">
        <v>64</v>
      </c>
      <c r="AG93" s="91" t="s">
        <v>65</v>
      </c>
      <c r="AH93" s="91"/>
      <c r="AI93" s="91" t="s">
        <v>69</v>
      </c>
      <c r="AJ93" s="91" t="s">
        <v>65</v>
      </c>
      <c r="AK93" s="91" t="s">
        <v>65</v>
      </c>
      <c r="AL93" s="91" t="s">
        <v>65</v>
      </c>
      <c r="AM93" s="91" t="s">
        <v>65</v>
      </c>
      <c r="AN93" s="91" t="s">
        <v>65</v>
      </c>
      <c r="AO93" s="91"/>
      <c r="AP93" s="91"/>
      <c r="AQ93" s="91" t="s">
        <v>1004</v>
      </c>
      <c r="AR93" s="91" t="s">
        <v>1005</v>
      </c>
      <c r="AS93" s="91" t="s">
        <v>136</v>
      </c>
      <c r="AT93" s="91"/>
      <c r="AU93" s="91" t="s">
        <v>65</v>
      </c>
      <c r="AV93" s="99"/>
      <c r="AW93" s="91"/>
      <c r="AX93" s="91"/>
      <c r="AY93" s="100" t="s">
        <v>1006</v>
      </c>
      <c r="AZ93" s="101" t="s">
        <v>1007</v>
      </c>
    </row>
    <row r="94" spans="1:52" ht="173.25" customHeight="1">
      <c r="A94" s="84">
        <v>93</v>
      </c>
      <c r="B94" s="91" t="s">
        <v>1008</v>
      </c>
      <c r="C94" s="91" t="s">
        <v>53</v>
      </c>
      <c r="D94" s="91" t="s">
        <v>1009</v>
      </c>
      <c r="E94" s="98">
        <v>2020</v>
      </c>
      <c r="F94" s="91" t="s">
        <v>55</v>
      </c>
      <c r="G94" s="98" t="s">
        <v>129</v>
      </c>
      <c r="H94" s="91" t="s">
        <v>238</v>
      </c>
      <c r="I94" s="85" t="str">
        <f t="array" ref="I94">_xlfn.TEXTJOIN(",", TRUE, IF(Table4[study_id]=Table3[[#This Row],[study_id]], Table4[iso_code], ""))</f>
        <v>MG</v>
      </c>
      <c r="J94" s="98">
        <f>COUNTIF(study_countries!A:A,A94)</f>
        <v>1</v>
      </c>
      <c r="K94" s="91" t="s">
        <v>321</v>
      </c>
      <c r="L94" s="91" t="s">
        <v>1010</v>
      </c>
      <c r="M94" s="91" t="s">
        <v>1011</v>
      </c>
      <c r="N94" s="91">
        <v>2010</v>
      </c>
      <c r="O94" s="91">
        <v>2050</v>
      </c>
      <c r="P94" s="91" t="s">
        <v>61</v>
      </c>
      <c r="Q94" s="98" t="s">
        <v>84</v>
      </c>
      <c r="R94" s="85" t="s">
        <v>63</v>
      </c>
      <c r="S94" s="91" t="s">
        <v>64</v>
      </c>
      <c r="T94" s="91" t="s">
        <v>64</v>
      </c>
      <c r="U94" s="91" t="s">
        <v>64</v>
      </c>
      <c r="V94" s="91" t="s">
        <v>64</v>
      </c>
      <c r="W94" s="91" t="s">
        <v>65</v>
      </c>
      <c r="X94" s="91" t="s">
        <v>65</v>
      </c>
      <c r="Y94" s="91" t="s">
        <v>64</v>
      </c>
      <c r="Z94" s="91" t="s">
        <v>65</v>
      </c>
      <c r="AA94" s="91" t="s">
        <v>64</v>
      </c>
      <c r="AB94" s="91" t="s">
        <v>146</v>
      </c>
      <c r="AC94" s="91" t="s">
        <v>67</v>
      </c>
      <c r="AD94" s="91" t="s">
        <v>68</v>
      </c>
      <c r="AE94" s="91" t="s">
        <v>64</v>
      </c>
      <c r="AF94" s="98" t="s">
        <v>64</v>
      </c>
      <c r="AG94" s="91" t="s">
        <v>64</v>
      </c>
      <c r="AH94" s="91" t="s">
        <v>65</v>
      </c>
      <c r="AI94" s="91" t="s">
        <v>89</v>
      </c>
      <c r="AJ94" s="91" t="s">
        <v>65</v>
      </c>
      <c r="AK94" s="91" t="s">
        <v>64</v>
      </c>
      <c r="AL94" s="91" t="s">
        <v>64</v>
      </c>
      <c r="AM94" s="91" t="s">
        <v>65</v>
      </c>
      <c r="AN94" s="91" t="s">
        <v>65</v>
      </c>
      <c r="AO94" s="91" t="s">
        <v>1012</v>
      </c>
      <c r="AP94" s="91" t="s">
        <v>1013</v>
      </c>
      <c r="AQ94" s="91" t="s">
        <v>1014</v>
      </c>
      <c r="AR94" s="91" t="s">
        <v>73</v>
      </c>
      <c r="AS94" s="91" t="s">
        <v>65</v>
      </c>
      <c r="AT94" s="91"/>
      <c r="AU94" s="91" t="s">
        <v>65</v>
      </c>
      <c r="AV94" s="99" t="s">
        <v>75</v>
      </c>
      <c r="AW94" s="91" t="s">
        <v>65</v>
      </c>
      <c r="AX94" s="91"/>
      <c r="AY94" s="100" t="s">
        <v>1015</v>
      </c>
      <c r="AZ94" s="101" t="s">
        <v>1016</v>
      </c>
    </row>
    <row r="95" spans="1:52" ht="93.75" customHeight="1">
      <c r="A95" s="84">
        <v>94</v>
      </c>
      <c r="B95" s="91" t="s">
        <v>1017</v>
      </c>
      <c r="C95" s="91" t="s">
        <v>752</v>
      </c>
      <c r="D95" s="91" t="s">
        <v>1018</v>
      </c>
      <c r="E95" s="98">
        <v>2023</v>
      </c>
      <c r="F95" s="91" t="s">
        <v>236</v>
      </c>
      <c r="G95" s="98" t="s">
        <v>754</v>
      </c>
      <c r="H95" s="91" t="s">
        <v>222</v>
      </c>
      <c r="I95" s="85" t="str">
        <f t="array" ref="I95">_xlfn.TEXTJOIN(",", TRUE, IF(Table4[study_id]=Table3[[#This Row],[study_id]], Table4[iso_code], ""))</f>
        <v>NG</v>
      </c>
      <c r="J95" s="98">
        <f>COUNTIF(study_countries!A:A,A95)</f>
        <v>1</v>
      </c>
      <c r="K95" s="91" t="s">
        <v>248</v>
      </c>
      <c r="L95" s="91" t="s">
        <v>1019</v>
      </c>
      <c r="M95" s="91" t="s">
        <v>1020</v>
      </c>
      <c r="N95" s="91"/>
      <c r="O95" s="91"/>
      <c r="P95" s="91"/>
      <c r="Q95" s="98"/>
      <c r="R95" s="85"/>
      <c r="S95" s="91"/>
      <c r="T95" s="91"/>
      <c r="U95" s="91"/>
      <c r="V95" s="91"/>
      <c r="W95" s="91"/>
      <c r="X95" s="91"/>
      <c r="Y95" s="91"/>
      <c r="Z95" s="91"/>
      <c r="AA95" s="91"/>
      <c r="AB95" s="91" t="s">
        <v>66</v>
      </c>
      <c r="AC95" s="91" t="s">
        <v>67</v>
      </c>
      <c r="AD95" s="91" t="s">
        <v>88</v>
      </c>
      <c r="AE95" s="91" t="s">
        <v>64</v>
      </c>
      <c r="AF95" s="98" t="s">
        <v>64</v>
      </c>
      <c r="AG95" s="91" t="s">
        <v>65</v>
      </c>
      <c r="AH95" s="91"/>
      <c r="AI95" s="91" t="s">
        <v>69</v>
      </c>
      <c r="AJ95" s="91" t="s">
        <v>65</v>
      </c>
      <c r="AK95" s="91" t="s">
        <v>65</v>
      </c>
      <c r="AL95" s="91" t="s">
        <v>65</v>
      </c>
      <c r="AM95" s="91" t="s">
        <v>65</v>
      </c>
      <c r="AN95" s="91" t="s">
        <v>64</v>
      </c>
      <c r="AO95" s="91"/>
      <c r="AP95" s="91"/>
      <c r="AQ95" s="91" t="s">
        <v>1021</v>
      </c>
      <c r="AR95" s="91" t="s">
        <v>1022</v>
      </c>
      <c r="AS95" s="91" t="s">
        <v>65</v>
      </c>
      <c r="AT95" s="91"/>
      <c r="AU95" s="91" t="s">
        <v>65</v>
      </c>
      <c r="AV95" s="99"/>
      <c r="AW95" s="91"/>
      <c r="AX95" s="91"/>
      <c r="AY95" s="100" t="s">
        <v>1023</v>
      </c>
      <c r="AZ95" s="101" t="s">
        <v>1024</v>
      </c>
    </row>
    <row r="96" spans="1:52" ht="128.25" customHeight="1">
      <c r="A96" s="84">
        <v>95</v>
      </c>
      <c r="B96" s="91" t="s">
        <v>1025</v>
      </c>
      <c r="C96" s="91" t="s">
        <v>1026</v>
      </c>
      <c r="D96" s="91" t="s">
        <v>1027</v>
      </c>
      <c r="E96" s="98">
        <v>2024</v>
      </c>
      <c r="F96" s="91" t="s">
        <v>236</v>
      </c>
      <c r="G96" s="98" t="s">
        <v>808</v>
      </c>
      <c r="H96" s="91" t="s">
        <v>222</v>
      </c>
      <c r="I96" s="85" t="str">
        <f t="array" ref="I96">_xlfn.TEXTJOIN(",", TRUE, IF(Table4[study_id]=Table3[[#This Row],[study_id]], Table4[iso_code], ""))</f>
        <v>NE</v>
      </c>
      <c r="J96" s="98">
        <f>COUNTIF(study_countries!A:A,A96)</f>
        <v>1</v>
      </c>
      <c r="K96" s="91" t="s">
        <v>248</v>
      </c>
      <c r="L96" s="91" t="s">
        <v>1028</v>
      </c>
      <c r="M96" s="91" t="s">
        <v>1029</v>
      </c>
      <c r="N96" s="91"/>
      <c r="O96" s="91"/>
      <c r="P96" s="91"/>
      <c r="Q96" s="98"/>
      <c r="R96" s="85"/>
      <c r="S96" s="91"/>
      <c r="T96" s="91"/>
      <c r="U96" s="91"/>
      <c r="V96" s="91"/>
      <c r="W96" s="91"/>
      <c r="X96" s="91"/>
      <c r="Y96" s="91"/>
      <c r="Z96" s="91"/>
      <c r="AA96" s="91"/>
      <c r="AB96" s="91" t="s">
        <v>66</v>
      </c>
      <c r="AC96" s="91" t="s">
        <v>67</v>
      </c>
      <c r="AD96" s="91" t="s">
        <v>88</v>
      </c>
      <c r="AE96" s="91" t="s">
        <v>64</v>
      </c>
      <c r="AF96" s="98" t="s">
        <v>64</v>
      </c>
      <c r="AG96" s="91" t="s">
        <v>65</v>
      </c>
      <c r="AH96" s="91"/>
      <c r="AI96" s="91" t="s">
        <v>89</v>
      </c>
      <c r="AJ96" s="91" t="s">
        <v>65</v>
      </c>
      <c r="AK96" s="91" t="s">
        <v>65</v>
      </c>
      <c r="AL96" s="91" t="s">
        <v>65</v>
      </c>
      <c r="AM96" s="91" t="s">
        <v>65</v>
      </c>
      <c r="AN96" s="91" t="s">
        <v>65</v>
      </c>
      <c r="AO96" s="91"/>
      <c r="AP96" s="91"/>
      <c r="AQ96" s="91" t="s">
        <v>1030</v>
      </c>
      <c r="AR96" s="91" t="s">
        <v>1031</v>
      </c>
      <c r="AS96" s="91" t="s">
        <v>64</v>
      </c>
      <c r="AT96" s="91"/>
      <c r="AU96" s="91" t="s">
        <v>65</v>
      </c>
      <c r="AV96" s="99"/>
      <c r="AW96" s="91"/>
      <c r="AX96" s="91"/>
      <c r="AY96" s="100" t="s">
        <v>1032</v>
      </c>
      <c r="AZ96" s="101" t="s">
        <v>1033</v>
      </c>
    </row>
    <row r="97" spans="1:52" ht="110.25" customHeight="1">
      <c r="A97" s="84">
        <v>96</v>
      </c>
      <c r="B97" s="91" t="s">
        <v>1034</v>
      </c>
      <c r="C97" s="91" t="s">
        <v>752</v>
      </c>
      <c r="D97" s="91" t="s">
        <v>1035</v>
      </c>
      <c r="E97" s="98">
        <v>2023</v>
      </c>
      <c r="F97" s="91" t="s">
        <v>236</v>
      </c>
      <c r="G97" s="98" t="s">
        <v>594</v>
      </c>
      <c r="H97" s="91" t="s">
        <v>222</v>
      </c>
      <c r="I97" s="85" t="str">
        <f t="array" ref="I97">_xlfn.TEXTJOIN(",", TRUE, IF(Table4[study_id]=Table3[[#This Row],[study_id]], Table4[iso_code], ""))</f>
        <v>DZ</v>
      </c>
      <c r="J97" s="98">
        <f>COUNTIF(study_countries!A:A,A97)</f>
        <v>1</v>
      </c>
      <c r="K97" s="91" t="s">
        <v>223</v>
      </c>
      <c r="L97" s="91" t="s">
        <v>1036</v>
      </c>
      <c r="M97" s="91" t="s">
        <v>1037</v>
      </c>
      <c r="N97" s="91"/>
      <c r="O97" s="91"/>
      <c r="P97" s="91"/>
      <c r="Q97" s="98"/>
      <c r="R97" s="85"/>
      <c r="S97" s="91"/>
      <c r="T97" s="91"/>
      <c r="U97" s="91"/>
      <c r="V97" s="91"/>
      <c r="W97" s="91"/>
      <c r="X97" s="91"/>
      <c r="Y97" s="91"/>
      <c r="Z97" s="91"/>
      <c r="AA97" s="91"/>
      <c r="AB97" s="91" t="s">
        <v>66</v>
      </c>
      <c r="AC97" s="91" t="s">
        <v>67</v>
      </c>
      <c r="AD97" s="91" t="s">
        <v>88</v>
      </c>
      <c r="AE97" s="91" t="s">
        <v>64</v>
      </c>
      <c r="AF97" s="98" t="s">
        <v>64</v>
      </c>
      <c r="AG97" s="91" t="s">
        <v>65</v>
      </c>
      <c r="AH97" s="91"/>
      <c r="AI97" s="91" t="s">
        <v>69</v>
      </c>
      <c r="AJ97" s="91" t="s">
        <v>65</v>
      </c>
      <c r="AK97" s="91" t="s">
        <v>65</v>
      </c>
      <c r="AL97" s="91" t="s">
        <v>65</v>
      </c>
      <c r="AM97" s="91" t="s">
        <v>65</v>
      </c>
      <c r="AN97" s="91" t="s">
        <v>65</v>
      </c>
      <c r="AO97" s="91"/>
      <c r="AP97" s="91"/>
      <c r="AQ97" s="91" t="s">
        <v>1038</v>
      </c>
      <c r="AR97" s="91" t="s">
        <v>812</v>
      </c>
      <c r="AS97" s="91" t="s">
        <v>64</v>
      </c>
      <c r="AT97" s="91"/>
      <c r="AU97" s="91" t="s">
        <v>65</v>
      </c>
      <c r="AV97" s="99"/>
      <c r="AW97" s="91"/>
      <c r="AX97" s="91"/>
      <c r="AY97" s="100" t="s">
        <v>1039</v>
      </c>
      <c r="AZ97" s="101" t="s">
        <v>1040</v>
      </c>
    </row>
    <row r="98" spans="1:52" ht="135.75" customHeight="1">
      <c r="A98" s="84">
        <v>97</v>
      </c>
      <c r="B98" s="91" t="s">
        <v>1041</v>
      </c>
      <c r="C98" s="91" t="s">
        <v>1042</v>
      </c>
      <c r="D98" s="91" t="s">
        <v>1043</v>
      </c>
      <c r="E98" s="98">
        <v>2022</v>
      </c>
      <c r="F98" s="91" t="s">
        <v>236</v>
      </c>
      <c r="G98" s="98" t="s">
        <v>237</v>
      </c>
      <c r="H98" s="91" t="s">
        <v>222</v>
      </c>
      <c r="I98" s="85" t="str">
        <f t="array" ref="I98">_xlfn.TEXTJOIN(",", TRUE, IF(Table4[study_id]=Table3[[#This Row],[study_id]], Table4[iso_code], ""))</f>
        <v>NG</v>
      </c>
      <c r="J98" s="98">
        <f>COUNTIF(study_countries!A:A,A98)</f>
        <v>1</v>
      </c>
      <c r="K98" s="91" t="s">
        <v>248</v>
      </c>
      <c r="L98" s="91" t="s">
        <v>1044</v>
      </c>
      <c r="M98" s="91" t="s">
        <v>1045</v>
      </c>
      <c r="N98" s="91"/>
      <c r="O98" s="91"/>
      <c r="P98" s="91"/>
      <c r="Q98" s="98"/>
      <c r="R98" s="85"/>
      <c r="S98" s="91"/>
      <c r="T98" s="91"/>
      <c r="U98" s="91"/>
      <c r="V98" s="91"/>
      <c r="W98" s="91"/>
      <c r="X98" s="91"/>
      <c r="Y98" s="91"/>
      <c r="Z98" s="91"/>
      <c r="AA98" s="91"/>
      <c r="AB98" s="91" t="s">
        <v>66</v>
      </c>
      <c r="AC98" s="91" t="s">
        <v>67</v>
      </c>
      <c r="AD98" s="91" t="s">
        <v>88</v>
      </c>
      <c r="AE98" s="91" t="s">
        <v>64</v>
      </c>
      <c r="AF98" s="98" t="s">
        <v>64</v>
      </c>
      <c r="AG98" s="91" t="s">
        <v>65</v>
      </c>
      <c r="AH98" s="91"/>
      <c r="AI98" s="91" t="s">
        <v>89</v>
      </c>
      <c r="AJ98" s="91" t="s">
        <v>65</v>
      </c>
      <c r="AK98" s="91" t="s">
        <v>65</v>
      </c>
      <c r="AL98" s="91" t="s">
        <v>65</v>
      </c>
      <c r="AM98" s="91" t="s">
        <v>65</v>
      </c>
      <c r="AN98" s="91" t="s">
        <v>65</v>
      </c>
      <c r="AO98" s="91"/>
      <c r="AP98" s="91"/>
      <c r="AQ98" s="91" t="s">
        <v>1046</v>
      </c>
      <c r="AR98" s="91" t="s">
        <v>1047</v>
      </c>
      <c r="AS98" s="91" t="s">
        <v>136</v>
      </c>
      <c r="AT98" s="91"/>
      <c r="AU98" s="91" t="s">
        <v>65</v>
      </c>
      <c r="AV98" s="99"/>
      <c r="AW98" s="91"/>
      <c r="AX98" s="91"/>
      <c r="AY98" s="100" t="s">
        <v>1048</v>
      </c>
      <c r="AZ98" s="103" t="s">
        <v>1049</v>
      </c>
    </row>
    <row r="99" spans="1:52" ht="146.25" customHeight="1">
      <c r="A99" s="84">
        <v>98</v>
      </c>
      <c r="B99" s="91" t="s">
        <v>1050</v>
      </c>
      <c r="C99" s="91" t="s">
        <v>269</v>
      </c>
      <c r="D99" s="91" t="s">
        <v>1051</v>
      </c>
      <c r="E99" s="98">
        <v>2024</v>
      </c>
      <c r="F99" s="91" t="s">
        <v>55</v>
      </c>
      <c r="G99" s="98" t="s">
        <v>129</v>
      </c>
      <c r="H99" s="91" t="s">
        <v>238</v>
      </c>
      <c r="I99" s="85" t="str">
        <f t="array" ref="I99">_xlfn.TEXTJOIN(",", TRUE, IF(Table4[study_id]=Table3[[#This Row],[study_id]], Table4[iso_code], ""))</f>
        <v>MA</v>
      </c>
      <c r="J99" s="98">
        <f>COUNTIF(study_countries!A:A,A99)</f>
        <v>1</v>
      </c>
      <c r="K99" s="91" t="s">
        <v>223</v>
      </c>
      <c r="L99" s="91" t="s">
        <v>1052</v>
      </c>
      <c r="M99" s="91" t="s">
        <v>1053</v>
      </c>
      <c r="N99" s="91">
        <v>2015</v>
      </c>
      <c r="O99" s="91">
        <v>2050</v>
      </c>
      <c r="P99" s="91" t="s">
        <v>61</v>
      </c>
      <c r="Q99" s="98" t="s">
        <v>84</v>
      </c>
      <c r="R99" s="85" t="s">
        <v>63</v>
      </c>
      <c r="S99" s="91" t="s">
        <v>64</v>
      </c>
      <c r="T99" s="91" t="s">
        <v>64</v>
      </c>
      <c r="U99" s="91" t="s">
        <v>64</v>
      </c>
      <c r="V99" s="91" t="s">
        <v>64</v>
      </c>
      <c r="W99" s="91" t="s">
        <v>64</v>
      </c>
      <c r="X99" s="91" t="s">
        <v>65</v>
      </c>
      <c r="Y99" s="91" t="s">
        <v>64</v>
      </c>
      <c r="Z99" s="91" t="s">
        <v>64</v>
      </c>
      <c r="AA99" s="91" t="s">
        <v>64</v>
      </c>
      <c r="AB99" s="91" t="s">
        <v>66</v>
      </c>
      <c r="AC99" s="91" t="s">
        <v>104</v>
      </c>
      <c r="AD99" s="91" t="s">
        <v>68</v>
      </c>
      <c r="AE99" s="91" t="s">
        <v>65</v>
      </c>
      <c r="AF99" s="98" t="s">
        <v>64</v>
      </c>
      <c r="AG99" s="91" t="s">
        <v>64</v>
      </c>
      <c r="AH99" s="91" t="s">
        <v>65</v>
      </c>
      <c r="AI99" s="91" t="s">
        <v>89</v>
      </c>
      <c r="AJ99" s="91" t="s">
        <v>65</v>
      </c>
      <c r="AK99" s="91" t="s">
        <v>136</v>
      </c>
      <c r="AL99" s="91" t="s">
        <v>65</v>
      </c>
      <c r="AM99" s="91" t="s">
        <v>64</v>
      </c>
      <c r="AN99" s="91" t="s">
        <v>65</v>
      </c>
      <c r="AO99" s="91" t="s">
        <v>1054</v>
      </c>
      <c r="AP99" s="91" t="s">
        <v>1055</v>
      </c>
      <c r="AQ99" s="91" t="s">
        <v>1056</v>
      </c>
      <c r="AR99" s="91" t="s">
        <v>277</v>
      </c>
      <c r="AS99" s="91" t="s">
        <v>65</v>
      </c>
      <c r="AT99" s="91"/>
      <c r="AU99" s="91" t="s">
        <v>65</v>
      </c>
      <c r="AV99" s="99">
        <v>0.1</v>
      </c>
      <c r="AW99" s="91" t="s">
        <v>64</v>
      </c>
      <c r="AX99" s="91" t="s">
        <v>1057</v>
      </c>
      <c r="AY99" s="100" t="s">
        <v>1058</v>
      </c>
      <c r="AZ99" s="101" t="s">
        <v>1059</v>
      </c>
    </row>
    <row r="100" spans="1:52" ht="125.25" customHeight="1">
      <c r="A100" s="84">
        <v>99</v>
      </c>
      <c r="B100" s="91" t="s">
        <v>1060</v>
      </c>
      <c r="C100" s="91" t="s">
        <v>1042</v>
      </c>
      <c r="D100" s="91" t="s">
        <v>1061</v>
      </c>
      <c r="E100" s="98">
        <v>2021</v>
      </c>
      <c r="F100" s="91" t="s">
        <v>236</v>
      </c>
      <c r="G100" s="98" t="s">
        <v>237</v>
      </c>
      <c r="H100" s="91" t="s">
        <v>238</v>
      </c>
      <c r="I100" s="85" t="str">
        <f t="array" ref="I100">_xlfn.TEXTJOIN(",", TRUE, IF(Table4[study_id]=Table3[[#This Row],[study_id]], Table4[iso_code], ""))</f>
        <v>DZ</v>
      </c>
      <c r="J100" s="98">
        <f>COUNTIF(study_countries!A:A,A100)</f>
        <v>1</v>
      </c>
      <c r="K100" s="91" t="s">
        <v>223</v>
      </c>
      <c r="L100" s="91" t="s">
        <v>1062</v>
      </c>
      <c r="M100" s="91" t="s">
        <v>1063</v>
      </c>
      <c r="N100" s="91"/>
      <c r="O100" s="91"/>
      <c r="P100" s="91"/>
      <c r="Q100" s="98"/>
      <c r="R100" s="85"/>
      <c r="S100" s="91"/>
      <c r="T100" s="91"/>
      <c r="U100" s="91"/>
      <c r="V100" s="91"/>
      <c r="W100" s="91"/>
      <c r="X100" s="91"/>
      <c r="Y100" s="91"/>
      <c r="Z100" s="91"/>
      <c r="AA100" s="91"/>
      <c r="AB100" s="91" t="s">
        <v>66</v>
      </c>
      <c r="AC100" s="91" t="s">
        <v>67</v>
      </c>
      <c r="AD100" s="91" t="s">
        <v>88</v>
      </c>
      <c r="AE100" s="91" t="s">
        <v>64</v>
      </c>
      <c r="AF100" s="98" t="s">
        <v>64</v>
      </c>
      <c r="AG100" s="91" t="s">
        <v>65</v>
      </c>
      <c r="AH100" s="91"/>
      <c r="AI100" s="91" t="s">
        <v>89</v>
      </c>
      <c r="AJ100" s="91" t="s">
        <v>65</v>
      </c>
      <c r="AK100" s="91" t="s">
        <v>65</v>
      </c>
      <c r="AL100" s="91" t="s">
        <v>65</v>
      </c>
      <c r="AM100" s="91" t="s">
        <v>65</v>
      </c>
      <c r="AN100" s="91" t="s">
        <v>136</v>
      </c>
      <c r="AO100" s="91"/>
      <c r="AP100" s="91"/>
      <c r="AQ100" s="91" t="s">
        <v>1064</v>
      </c>
      <c r="AR100" s="91" t="s">
        <v>812</v>
      </c>
      <c r="AS100" s="91" t="s">
        <v>64</v>
      </c>
      <c r="AT100" s="91"/>
      <c r="AU100" s="91" t="s">
        <v>65</v>
      </c>
      <c r="AV100" s="99"/>
      <c r="AW100" s="91"/>
      <c r="AX100" s="91"/>
      <c r="AY100" s="100" t="s">
        <v>1065</v>
      </c>
      <c r="AZ100" s="101" t="s">
        <v>1066</v>
      </c>
    </row>
    <row r="101" spans="1:52" ht="125.25" customHeight="1">
      <c r="A101" s="84">
        <v>100</v>
      </c>
      <c r="B101" s="91" t="s">
        <v>1067</v>
      </c>
      <c r="C101" s="91" t="s">
        <v>752</v>
      </c>
      <c r="D101" s="91" t="s">
        <v>1068</v>
      </c>
      <c r="E101" s="98">
        <v>2022</v>
      </c>
      <c r="F101" s="91" t="s">
        <v>236</v>
      </c>
      <c r="G101" s="98" t="s">
        <v>808</v>
      </c>
      <c r="H101" s="91" t="s">
        <v>222</v>
      </c>
      <c r="I101" s="85" t="str">
        <f t="array" ref="I101">_xlfn.TEXTJOIN(",", TRUE, IF(Table4[study_id]=Table3[[#This Row],[study_id]], Table4[iso_code], ""))</f>
        <v>ET</v>
      </c>
      <c r="J101" s="98">
        <f>COUNTIF(study_countries!A:A,A101)</f>
        <v>1</v>
      </c>
      <c r="K101" s="91" t="s">
        <v>321</v>
      </c>
      <c r="L101" s="91" t="s">
        <v>1069</v>
      </c>
      <c r="M101" s="91" t="s">
        <v>1070</v>
      </c>
      <c r="N101" s="91">
        <v>2020</v>
      </c>
      <c r="O101" s="91">
        <v>2035</v>
      </c>
      <c r="P101" s="91"/>
      <c r="Q101" s="98"/>
      <c r="R101" s="85"/>
      <c r="S101" s="91"/>
      <c r="T101" s="91"/>
      <c r="U101" s="91"/>
      <c r="V101" s="91"/>
      <c r="W101" s="91"/>
      <c r="X101" s="91"/>
      <c r="Y101" s="91"/>
      <c r="Z101" s="91"/>
      <c r="AA101" s="91"/>
      <c r="AB101" s="91" t="s">
        <v>66</v>
      </c>
      <c r="AC101" s="91" t="s">
        <v>67</v>
      </c>
      <c r="AD101" s="91" t="s">
        <v>88</v>
      </c>
      <c r="AE101" s="91" t="s">
        <v>64</v>
      </c>
      <c r="AF101" s="98" t="s">
        <v>64</v>
      </c>
      <c r="AG101" s="91" t="s">
        <v>65</v>
      </c>
      <c r="AH101" s="91"/>
      <c r="AI101" s="91" t="s">
        <v>69</v>
      </c>
      <c r="AJ101" s="91" t="s">
        <v>65</v>
      </c>
      <c r="AK101" s="91" t="s">
        <v>65</v>
      </c>
      <c r="AL101" s="91" t="s">
        <v>65</v>
      </c>
      <c r="AM101" s="91" t="s">
        <v>64</v>
      </c>
      <c r="AN101" s="91" t="s">
        <v>65</v>
      </c>
      <c r="AO101" s="91"/>
      <c r="AP101" s="91"/>
      <c r="AQ101" s="91" t="s">
        <v>1071</v>
      </c>
      <c r="AR101" s="91" t="s">
        <v>199</v>
      </c>
      <c r="AS101" s="91" t="s">
        <v>64</v>
      </c>
      <c r="AT101" s="91"/>
      <c r="AU101" s="91" t="s">
        <v>65</v>
      </c>
      <c r="AV101" s="99"/>
      <c r="AW101" s="91"/>
      <c r="AX101" s="91"/>
      <c r="AY101" s="100" t="s">
        <v>1072</v>
      </c>
      <c r="AZ101" s="101" t="s">
        <v>1073</v>
      </c>
    </row>
    <row r="102" spans="1:52" ht="104.25" customHeight="1">
      <c r="A102" s="84">
        <v>101</v>
      </c>
      <c r="B102" s="91" t="s">
        <v>1074</v>
      </c>
      <c r="C102" s="91" t="s">
        <v>752</v>
      </c>
      <c r="D102" s="91" t="s">
        <v>1075</v>
      </c>
      <c r="E102" s="98">
        <v>2025</v>
      </c>
      <c r="F102" s="91" t="s">
        <v>236</v>
      </c>
      <c r="G102" s="98" t="s">
        <v>754</v>
      </c>
      <c r="H102" s="91" t="s">
        <v>222</v>
      </c>
      <c r="I102" s="85" t="str">
        <f t="array" ref="I102">_xlfn.TEXTJOIN(",", TRUE, IF(Table4[study_id]=Table3[[#This Row],[study_id]], Table4[iso_code], ""))</f>
        <v>EG</v>
      </c>
      <c r="J102" s="98">
        <f>COUNTIF(study_countries!A:A,A102)</f>
        <v>1</v>
      </c>
      <c r="K102" s="91" t="s">
        <v>321</v>
      </c>
      <c r="L102" s="91" t="s">
        <v>1076</v>
      </c>
      <c r="M102" s="91" t="s">
        <v>1077</v>
      </c>
      <c r="N102" s="91"/>
      <c r="O102" s="91"/>
      <c r="P102" s="91"/>
      <c r="Q102" s="98"/>
      <c r="R102" s="85"/>
      <c r="S102" s="91"/>
      <c r="T102" s="91"/>
      <c r="U102" s="91"/>
      <c r="V102" s="91"/>
      <c r="W102" s="91"/>
      <c r="X102" s="91"/>
      <c r="Y102" s="91"/>
      <c r="Z102" s="91"/>
      <c r="AA102" s="91"/>
      <c r="AB102" s="91" t="s">
        <v>66</v>
      </c>
      <c r="AC102" s="91" t="s">
        <v>67</v>
      </c>
      <c r="AD102" s="91" t="s">
        <v>88</v>
      </c>
      <c r="AE102" s="91" t="s">
        <v>64</v>
      </c>
      <c r="AF102" s="98" t="s">
        <v>64</v>
      </c>
      <c r="AG102" s="91" t="s">
        <v>65</v>
      </c>
      <c r="AH102" s="91"/>
      <c r="AI102" s="91" t="s">
        <v>69</v>
      </c>
      <c r="AJ102" s="91" t="s">
        <v>65</v>
      </c>
      <c r="AK102" s="91" t="s">
        <v>65</v>
      </c>
      <c r="AL102" s="91" t="s">
        <v>65</v>
      </c>
      <c r="AM102" s="91" t="s">
        <v>64</v>
      </c>
      <c r="AN102" s="91" t="s">
        <v>65</v>
      </c>
      <c r="AO102" s="91"/>
      <c r="AP102" s="91"/>
      <c r="AQ102" s="91" t="s">
        <v>1078</v>
      </c>
      <c r="AR102" s="91" t="s">
        <v>874</v>
      </c>
      <c r="AS102" s="91" t="s">
        <v>64</v>
      </c>
      <c r="AT102" s="91"/>
      <c r="AU102" s="91" t="s">
        <v>65</v>
      </c>
      <c r="AV102" s="99"/>
      <c r="AW102" s="91"/>
      <c r="AX102" s="91"/>
      <c r="AY102" s="100" t="s">
        <v>1079</v>
      </c>
      <c r="AZ102" s="101" t="s">
        <v>1080</v>
      </c>
    </row>
    <row r="103" spans="1:52" ht="111.75" customHeight="1">
      <c r="A103" s="84">
        <v>102</v>
      </c>
      <c r="B103" s="91" t="s">
        <v>1081</v>
      </c>
      <c r="C103" s="91" t="s">
        <v>1082</v>
      </c>
      <c r="D103" s="91" t="s">
        <v>1083</v>
      </c>
      <c r="E103" s="98">
        <v>2022</v>
      </c>
      <c r="F103" s="91" t="s">
        <v>236</v>
      </c>
      <c r="G103" s="98" t="s">
        <v>237</v>
      </c>
      <c r="H103" s="91" t="s">
        <v>238</v>
      </c>
      <c r="I103" s="85" t="str">
        <f t="array" ref="I103">_xlfn.TEXTJOIN(",", TRUE, IF(Table4[study_id]=Table3[[#This Row],[study_id]], Table4[iso_code], ""))</f>
        <v>SD</v>
      </c>
      <c r="J103" s="98">
        <f>COUNTIF(study_countries!A:A,A103)</f>
        <v>1</v>
      </c>
      <c r="K103" s="91" t="s">
        <v>321</v>
      </c>
      <c r="L103" s="91" t="s">
        <v>1084</v>
      </c>
      <c r="M103" s="91" t="s">
        <v>1085</v>
      </c>
      <c r="N103" s="91"/>
      <c r="O103" s="91"/>
      <c r="P103" s="91"/>
      <c r="Q103" s="98"/>
      <c r="R103" s="85"/>
      <c r="S103" s="91"/>
      <c r="T103" s="91"/>
      <c r="U103" s="91"/>
      <c r="V103" s="91"/>
      <c r="W103" s="91"/>
      <c r="X103" s="91"/>
      <c r="Y103" s="91"/>
      <c r="Z103" s="91"/>
      <c r="AA103" s="91"/>
      <c r="AB103" s="91" t="s">
        <v>66</v>
      </c>
      <c r="AC103" s="91" t="s">
        <v>67</v>
      </c>
      <c r="AD103" s="91" t="s">
        <v>88</v>
      </c>
      <c r="AE103" s="91" t="s">
        <v>64</v>
      </c>
      <c r="AF103" s="98" t="s">
        <v>65</v>
      </c>
      <c r="AG103" s="91" t="s">
        <v>65</v>
      </c>
      <c r="AH103" s="91"/>
      <c r="AI103" s="91" t="s">
        <v>89</v>
      </c>
      <c r="AJ103" s="91" t="s">
        <v>65</v>
      </c>
      <c r="AK103" s="91" t="s">
        <v>65</v>
      </c>
      <c r="AL103" s="91" t="s">
        <v>65</v>
      </c>
      <c r="AM103" s="91" t="s">
        <v>65</v>
      </c>
      <c r="AN103" s="91" t="s">
        <v>65</v>
      </c>
      <c r="AO103" s="91"/>
      <c r="AP103" s="91"/>
      <c r="AQ103" s="91" t="s">
        <v>1086</v>
      </c>
      <c r="AR103" s="91" t="s">
        <v>1087</v>
      </c>
      <c r="AS103" s="91" t="s">
        <v>65</v>
      </c>
      <c r="AT103" s="91"/>
      <c r="AU103" s="91" t="s">
        <v>65</v>
      </c>
      <c r="AV103" s="99"/>
      <c r="AW103" s="91"/>
      <c r="AX103" s="91"/>
      <c r="AY103" s="100" t="s">
        <v>1088</v>
      </c>
      <c r="AZ103" s="101" t="s">
        <v>1089</v>
      </c>
    </row>
    <row r="104" spans="1:52" ht="131.25" customHeight="1">
      <c r="A104" s="84">
        <v>103</v>
      </c>
      <c r="B104" s="91" t="s">
        <v>1090</v>
      </c>
      <c r="C104" s="91" t="s">
        <v>823</v>
      </c>
      <c r="D104" s="91" t="s">
        <v>1091</v>
      </c>
      <c r="E104" s="98">
        <v>2023</v>
      </c>
      <c r="F104" s="91" t="s">
        <v>236</v>
      </c>
      <c r="G104" s="98" t="s">
        <v>754</v>
      </c>
      <c r="H104" s="91" t="s">
        <v>222</v>
      </c>
      <c r="I104" s="85" t="str">
        <f t="array" ref="I104">_xlfn.TEXTJOIN(",", TRUE, IF(Table4[study_id]=Table3[[#This Row],[study_id]], Table4[iso_code], ""))</f>
        <v>CD</v>
      </c>
      <c r="J104" s="98">
        <f>COUNTIF(study_countries!A:A,A104)</f>
        <v>1</v>
      </c>
      <c r="K104" s="91" t="s">
        <v>271</v>
      </c>
      <c r="L104" s="91" t="s">
        <v>1092</v>
      </c>
      <c r="M104" s="91" t="s">
        <v>1093</v>
      </c>
      <c r="N104" s="91"/>
      <c r="O104" s="91"/>
      <c r="P104" s="91"/>
      <c r="Q104" s="98"/>
      <c r="R104" s="85"/>
      <c r="S104" s="91"/>
      <c r="T104" s="91"/>
      <c r="U104" s="91"/>
      <c r="V104" s="91"/>
      <c r="W104" s="91"/>
      <c r="X104" s="91"/>
      <c r="Y104" s="91"/>
      <c r="Z104" s="91"/>
      <c r="AA104" s="91"/>
      <c r="AB104" s="91" t="s">
        <v>66</v>
      </c>
      <c r="AC104" s="91" t="s">
        <v>67</v>
      </c>
      <c r="AD104" s="91" t="s">
        <v>88</v>
      </c>
      <c r="AE104" s="91" t="s">
        <v>64</v>
      </c>
      <c r="AF104" s="98" t="s">
        <v>64</v>
      </c>
      <c r="AG104" s="91" t="s">
        <v>65</v>
      </c>
      <c r="AH104" s="91"/>
      <c r="AI104" s="91" t="s">
        <v>69</v>
      </c>
      <c r="AJ104" s="91" t="s">
        <v>65</v>
      </c>
      <c r="AK104" s="91" t="s">
        <v>65</v>
      </c>
      <c r="AL104" s="91" t="s">
        <v>65</v>
      </c>
      <c r="AM104" s="91" t="s">
        <v>65</v>
      </c>
      <c r="AN104" s="91" t="s">
        <v>65</v>
      </c>
      <c r="AO104" s="91"/>
      <c r="AP104" s="91"/>
      <c r="AQ104" s="91" t="s">
        <v>1094</v>
      </c>
      <c r="AR104" s="91" t="s">
        <v>1095</v>
      </c>
      <c r="AS104" s="91" t="s">
        <v>65</v>
      </c>
      <c r="AT104" s="91"/>
      <c r="AU104" s="91" t="s">
        <v>65</v>
      </c>
      <c r="AV104" s="99"/>
      <c r="AW104" s="91"/>
      <c r="AX104" s="91"/>
      <c r="AY104" s="100" t="s">
        <v>1096</v>
      </c>
      <c r="AZ104" s="101" t="s">
        <v>1097</v>
      </c>
    </row>
    <row r="105" spans="1:52" ht="132" customHeight="1">
      <c r="A105" s="84">
        <v>104</v>
      </c>
      <c r="B105" s="95" t="s">
        <v>1098</v>
      </c>
      <c r="C105" s="95" t="s">
        <v>1099</v>
      </c>
      <c r="D105" s="95" t="s">
        <v>1100</v>
      </c>
      <c r="E105" s="98">
        <v>2021</v>
      </c>
      <c r="F105" s="95" t="s">
        <v>236</v>
      </c>
      <c r="G105" s="98" t="s">
        <v>237</v>
      </c>
      <c r="H105" s="95" t="s">
        <v>238</v>
      </c>
      <c r="I105" s="85" t="str">
        <f t="array" ref="I105">_xlfn.TEXTJOIN(",", TRUE, IF(Table4[study_id]=Table3[[#This Row],[study_id]], Table4[iso_code], ""))</f>
        <v>UG</v>
      </c>
      <c r="J105" s="95">
        <f>COUNTIF(study_countries!A:A,A105)</f>
        <v>1</v>
      </c>
      <c r="K105" s="95" t="s">
        <v>321</v>
      </c>
      <c r="L105" s="95" t="s">
        <v>1101</v>
      </c>
      <c r="M105" s="95" t="s">
        <v>1102</v>
      </c>
      <c r="N105" s="95"/>
      <c r="O105" s="95"/>
      <c r="P105" s="95"/>
      <c r="Q105" s="98"/>
      <c r="R105" s="85"/>
      <c r="S105" s="95"/>
      <c r="T105" s="95"/>
      <c r="U105" s="95"/>
      <c r="V105" s="95"/>
      <c r="W105" s="95"/>
      <c r="X105" s="95"/>
      <c r="Y105" s="95"/>
      <c r="Z105" s="95"/>
      <c r="AA105" s="95"/>
      <c r="AB105" s="91" t="s">
        <v>66</v>
      </c>
      <c r="AC105" s="95" t="s">
        <v>104</v>
      </c>
      <c r="AD105" s="95" t="s">
        <v>68</v>
      </c>
      <c r="AE105" s="95" t="s">
        <v>64</v>
      </c>
      <c r="AF105" s="95" t="s">
        <v>64</v>
      </c>
      <c r="AG105" s="95" t="s">
        <v>65</v>
      </c>
      <c r="AH105" s="95"/>
      <c r="AI105" s="91" t="s">
        <v>69</v>
      </c>
      <c r="AJ105" s="95" t="s">
        <v>65</v>
      </c>
      <c r="AK105" s="95" t="s">
        <v>65</v>
      </c>
      <c r="AL105" s="95" t="s">
        <v>65</v>
      </c>
      <c r="AM105" s="95" t="s">
        <v>64</v>
      </c>
      <c r="AN105" s="95" t="s">
        <v>65</v>
      </c>
      <c r="AO105" s="95"/>
      <c r="AP105" s="95"/>
      <c r="AQ105" s="95" t="s">
        <v>1103</v>
      </c>
      <c r="AR105" s="95" t="s">
        <v>1104</v>
      </c>
      <c r="AS105" s="95" t="s">
        <v>136</v>
      </c>
      <c r="AT105" s="95"/>
      <c r="AU105" s="95" t="s">
        <v>65</v>
      </c>
      <c r="AV105" s="95"/>
      <c r="AW105" s="95"/>
      <c r="AX105" s="95"/>
      <c r="AY105" s="95" t="s">
        <v>1105</v>
      </c>
      <c r="AZ105" s="97" t="s">
        <v>1106</v>
      </c>
    </row>
    <row r="106" spans="1:52" ht="102.75" customHeight="1">
      <c r="A106" s="84">
        <v>105</v>
      </c>
      <c r="B106" s="95" t="s">
        <v>1107</v>
      </c>
      <c r="C106" s="95" t="s">
        <v>752</v>
      </c>
      <c r="D106" s="95" t="s">
        <v>1108</v>
      </c>
      <c r="E106" s="98">
        <v>2023</v>
      </c>
      <c r="F106" s="95" t="s">
        <v>236</v>
      </c>
      <c r="G106" s="98" t="s">
        <v>754</v>
      </c>
      <c r="H106" s="95" t="s">
        <v>222</v>
      </c>
      <c r="I106" s="85" t="str">
        <f t="array" ref="I106">_xlfn.TEXTJOIN(",", TRUE, IF(Table4[study_id]=Table3[[#This Row],[study_id]], Table4[iso_code], ""))</f>
        <v>CM</v>
      </c>
      <c r="J106" s="95">
        <f>COUNTIF(study_countries!A:A,A106)</f>
        <v>1</v>
      </c>
      <c r="K106" s="95" t="s">
        <v>284</v>
      </c>
      <c r="L106" s="95" t="s">
        <v>1109</v>
      </c>
      <c r="M106" s="95" t="s">
        <v>1110</v>
      </c>
      <c r="N106" s="95"/>
      <c r="O106" s="95"/>
      <c r="P106" s="95"/>
      <c r="Q106" s="98"/>
      <c r="R106" s="85"/>
      <c r="S106" s="95"/>
      <c r="T106" s="95"/>
      <c r="U106" s="95"/>
      <c r="V106" s="95"/>
      <c r="W106" s="95"/>
      <c r="X106" s="95"/>
      <c r="Y106" s="95"/>
      <c r="Z106" s="95"/>
      <c r="AA106" s="95"/>
      <c r="AB106" s="91" t="s">
        <v>66</v>
      </c>
      <c r="AC106" s="95" t="s">
        <v>67</v>
      </c>
      <c r="AD106" s="95" t="s">
        <v>68</v>
      </c>
      <c r="AE106" s="95" t="s">
        <v>64</v>
      </c>
      <c r="AF106" s="95" t="s">
        <v>65</v>
      </c>
      <c r="AG106" s="95" t="s">
        <v>65</v>
      </c>
      <c r="AH106" s="95"/>
      <c r="AI106" s="91" t="s">
        <v>69</v>
      </c>
      <c r="AJ106" s="95" t="s">
        <v>65</v>
      </c>
      <c r="AK106" s="95" t="s">
        <v>65</v>
      </c>
      <c r="AL106" s="95" t="s">
        <v>65</v>
      </c>
      <c r="AM106" s="95" t="s">
        <v>64</v>
      </c>
      <c r="AN106" s="95" t="s">
        <v>65</v>
      </c>
      <c r="AO106" s="95"/>
      <c r="AP106" s="95"/>
      <c r="AQ106" s="95" t="s">
        <v>1111</v>
      </c>
      <c r="AR106" s="95" t="s">
        <v>1112</v>
      </c>
      <c r="AS106" s="95" t="s">
        <v>64</v>
      </c>
      <c r="AT106" s="95"/>
      <c r="AU106" s="95" t="s">
        <v>65</v>
      </c>
      <c r="AV106" s="95"/>
      <c r="AW106" s="95"/>
      <c r="AX106" s="95"/>
      <c r="AY106" s="96" t="s">
        <v>1113</v>
      </c>
      <c r="AZ106" s="97" t="s">
        <v>1114</v>
      </c>
    </row>
    <row r="107" spans="1:52" ht="122.25" customHeight="1">
      <c r="A107" s="84">
        <v>106</v>
      </c>
      <c r="B107" s="85" t="s">
        <v>1115</v>
      </c>
      <c r="C107" s="85" t="s">
        <v>295</v>
      </c>
      <c r="D107" s="85" t="s">
        <v>1116</v>
      </c>
      <c r="E107" s="85">
        <v>2026</v>
      </c>
      <c r="F107" s="85" t="s">
        <v>236</v>
      </c>
      <c r="G107" s="98" t="s">
        <v>237</v>
      </c>
      <c r="H107" s="95" t="s">
        <v>222</v>
      </c>
      <c r="I107" s="85" t="str">
        <f t="array" ref="I107">_xlfn.TEXTJOIN(",", TRUE, IF(Table4[study_id]=Table3[[#This Row],[study_id]], Table4[iso_code], ""))</f>
        <v>CD</v>
      </c>
      <c r="J107" s="95">
        <f>COUNTIF(study_countries!A:A,A107)</f>
        <v>1</v>
      </c>
      <c r="K107" s="85" t="s">
        <v>271</v>
      </c>
      <c r="L107" s="85" t="s">
        <v>1117</v>
      </c>
      <c r="M107" s="85" t="s">
        <v>1118</v>
      </c>
      <c r="N107" s="85">
        <v>2020</v>
      </c>
      <c r="O107" s="85">
        <v>2030</v>
      </c>
      <c r="P107" s="85"/>
      <c r="Q107" s="98"/>
      <c r="R107" s="85"/>
      <c r="S107" s="85"/>
      <c r="T107" s="85"/>
      <c r="U107" s="85"/>
      <c r="V107" s="85"/>
      <c r="W107" s="85"/>
      <c r="X107" s="85"/>
      <c r="Y107" s="85"/>
      <c r="Z107" s="85"/>
      <c r="AA107" s="85"/>
      <c r="AB107" s="91" t="s">
        <v>66</v>
      </c>
      <c r="AC107" s="85" t="s">
        <v>104</v>
      </c>
      <c r="AD107" s="85" t="s">
        <v>88</v>
      </c>
      <c r="AE107" s="85" t="s">
        <v>64</v>
      </c>
      <c r="AF107" s="85" t="s">
        <v>65</v>
      </c>
      <c r="AG107" s="85" t="s">
        <v>65</v>
      </c>
      <c r="AH107" s="85"/>
      <c r="AI107" s="85" t="s">
        <v>89</v>
      </c>
      <c r="AJ107" s="85" t="s">
        <v>65</v>
      </c>
      <c r="AK107" s="85" t="s">
        <v>65</v>
      </c>
      <c r="AL107" s="85" t="s">
        <v>65</v>
      </c>
      <c r="AM107" s="85" t="s">
        <v>136</v>
      </c>
      <c r="AN107" s="85" t="s">
        <v>65</v>
      </c>
      <c r="AO107" s="85"/>
      <c r="AP107" s="85"/>
      <c r="AQ107" s="85" t="s">
        <v>1119</v>
      </c>
      <c r="AR107" s="85" t="s">
        <v>1120</v>
      </c>
      <c r="AS107" s="85" t="s">
        <v>65</v>
      </c>
      <c r="AT107" s="85"/>
      <c r="AU107" s="85" t="s">
        <v>65</v>
      </c>
      <c r="AV107" s="85"/>
      <c r="AW107" s="85"/>
      <c r="AX107" s="85"/>
      <c r="AY107" s="86" t="s">
        <v>1121</v>
      </c>
      <c r="AZ107" s="90" t="s">
        <v>1122</v>
      </c>
    </row>
    <row r="108" spans="1:52" ht="84.75" customHeight="1">
      <c r="A108" s="84">
        <v>107</v>
      </c>
      <c r="B108" s="85" t="s">
        <v>1123</v>
      </c>
      <c r="C108" s="85" t="s">
        <v>752</v>
      </c>
      <c r="D108" s="85" t="s">
        <v>1124</v>
      </c>
      <c r="E108" s="85">
        <v>2016</v>
      </c>
      <c r="F108" s="85" t="s">
        <v>236</v>
      </c>
      <c r="G108" s="98" t="s">
        <v>754</v>
      </c>
      <c r="H108" s="85" t="s">
        <v>222</v>
      </c>
      <c r="I108" s="85" t="str" cm="1">
        <f t="array" ref="I108">_xlfn.TEXTJOIN(",", TRUE, IF(Table4[study_id]=Table3[[#This Row],[study_id]], Table4[iso_code], ""))</f>
        <v>TN</v>
      </c>
      <c r="J108" s="95">
        <f>COUNTIF(study_countries!A:A,A108)</f>
        <v>1</v>
      </c>
      <c r="K108" s="85" t="s">
        <v>223</v>
      </c>
      <c r="L108" s="85" t="s">
        <v>1125</v>
      </c>
      <c r="M108" s="85" t="s">
        <v>1126</v>
      </c>
      <c r="N108" s="85"/>
      <c r="O108" s="85"/>
      <c r="P108" s="85"/>
      <c r="Q108" s="98"/>
      <c r="R108" s="85"/>
      <c r="S108" s="85"/>
      <c r="T108" s="85"/>
      <c r="U108" s="85"/>
      <c r="V108" s="85"/>
      <c r="W108" s="85"/>
      <c r="X108" s="85"/>
      <c r="Y108" s="85"/>
      <c r="Z108" s="85"/>
      <c r="AA108" s="85"/>
      <c r="AB108" s="91" t="s">
        <v>66</v>
      </c>
      <c r="AC108" s="85" t="s">
        <v>67</v>
      </c>
      <c r="AD108" s="85" t="s">
        <v>88</v>
      </c>
      <c r="AE108" s="85" t="s">
        <v>64</v>
      </c>
      <c r="AF108" s="85" t="s">
        <v>64</v>
      </c>
      <c r="AG108" s="85" t="s">
        <v>65</v>
      </c>
      <c r="AH108" s="85"/>
      <c r="AI108" s="85" t="s">
        <v>69</v>
      </c>
      <c r="AJ108" s="85" t="s">
        <v>65</v>
      </c>
      <c r="AK108" s="85" t="s">
        <v>65</v>
      </c>
      <c r="AL108" s="85" t="s">
        <v>65</v>
      </c>
      <c r="AM108" s="85" t="s">
        <v>64</v>
      </c>
      <c r="AN108" s="85" t="s">
        <v>65</v>
      </c>
      <c r="AO108" s="85"/>
      <c r="AP108" s="85"/>
      <c r="AQ108" s="85" t="s">
        <v>1127</v>
      </c>
      <c r="AR108" s="85" t="s">
        <v>978</v>
      </c>
      <c r="AS108" s="85" t="s">
        <v>64</v>
      </c>
      <c r="AT108" s="85"/>
      <c r="AU108" s="85" t="s">
        <v>65</v>
      </c>
      <c r="AV108" s="85"/>
      <c r="AW108" s="85"/>
      <c r="AX108" s="85"/>
      <c r="AY108" s="86" t="s">
        <v>1128</v>
      </c>
      <c r="AZ108" s="90" t="s">
        <v>1129</v>
      </c>
    </row>
    <row r="109" spans="1:52" ht="78" customHeight="1">
      <c r="A109" s="84">
        <v>108</v>
      </c>
      <c r="B109" s="85" t="s">
        <v>1130</v>
      </c>
      <c r="C109" s="85" t="s">
        <v>823</v>
      </c>
      <c r="D109" s="85" t="s">
        <v>1131</v>
      </c>
      <c r="E109" s="85">
        <v>2022</v>
      </c>
      <c r="F109" s="85" t="s">
        <v>236</v>
      </c>
      <c r="G109" s="98" t="s">
        <v>754</v>
      </c>
      <c r="H109" s="85" t="s">
        <v>222</v>
      </c>
      <c r="I109" s="85" t="str" cm="1">
        <f t="array" ref="I109">_xlfn.TEXTJOIN(",", TRUE, IF(Table4[study_id]=Table3[[#This Row],[study_id]], Table4[iso_code], ""))</f>
        <v>SD</v>
      </c>
      <c r="J109" s="95">
        <f>COUNTIF(study_countries!A:A,A109)</f>
        <v>1</v>
      </c>
      <c r="K109" s="85" t="s">
        <v>321</v>
      </c>
      <c r="L109" s="85" t="s">
        <v>1132</v>
      </c>
      <c r="M109" s="85" t="s">
        <v>1133</v>
      </c>
      <c r="N109" s="85"/>
      <c r="O109" s="85"/>
      <c r="P109" s="85"/>
      <c r="Q109" s="98"/>
      <c r="R109" s="85"/>
      <c r="S109" s="85"/>
      <c r="T109" s="85"/>
      <c r="U109" s="85"/>
      <c r="V109" s="85"/>
      <c r="W109" s="85"/>
      <c r="X109" s="85"/>
      <c r="Y109" s="85"/>
      <c r="Z109" s="85"/>
      <c r="AA109" s="85"/>
      <c r="AB109" s="91" t="s">
        <v>66</v>
      </c>
      <c r="AC109" s="85" t="s">
        <v>67</v>
      </c>
      <c r="AD109" s="85" t="s">
        <v>88</v>
      </c>
      <c r="AE109" s="85" t="s">
        <v>64</v>
      </c>
      <c r="AF109" s="85" t="s">
        <v>64</v>
      </c>
      <c r="AG109" s="85" t="s">
        <v>65</v>
      </c>
      <c r="AH109" s="85"/>
      <c r="AI109" s="85" t="s">
        <v>69</v>
      </c>
      <c r="AJ109" s="85" t="s">
        <v>65</v>
      </c>
      <c r="AK109" s="85" t="s">
        <v>65</v>
      </c>
      <c r="AL109" s="85" t="s">
        <v>65</v>
      </c>
      <c r="AM109" s="85" t="s">
        <v>64</v>
      </c>
      <c r="AN109" s="85" t="s">
        <v>65</v>
      </c>
      <c r="AO109" s="85"/>
      <c r="AP109" s="85"/>
      <c r="AQ109" s="85" t="s">
        <v>1134</v>
      </c>
      <c r="AR109" s="85" t="s">
        <v>1135</v>
      </c>
      <c r="AS109" s="85" t="s">
        <v>136</v>
      </c>
      <c r="AT109" s="85"/>
      <c r="AU109" s="85" t="s">
        <v>65</v>
      </c>
      <c r="AV109" s="85"/>
      <c r="AW109" s="85"/>
      <c r="AX109" s="85"/>
      <c r="AY109" s="86" t="s">
        <v>1136</v>
      </c>
      <c r="AZ109" s="90" t="s">
        <v>1137</v>
      </c>
    </row>
    <row r="110" spans="1:52" ht="84.75" customHeight="1">
      <c r="A110" s="84">
        <v>109</v>
      </c>
      <c r="B110" s="85" t="s">
        <v>1138</v>
      </c>
      <c r="C110" s="85" t="s">
        <v>1139</v>
      </c>
      <c r="D110" s="85" t="s">
        <v>1140</v>
      </c>
      <c r="E110" s="85">
        <v>2023</v>
      </c>
      <c r="F110" s="85" t="s">
        <v>236</v>
      </c>
      <c r="G110" s="98" t="s">
        <v>808</v>
      </c>
      <c r="H110" s="85" t="s">
        <v>222</v>
      </c>
      <c r="I110" s="95" t="str">
        <f t="array" ref="I110">_xlfn.TEXTJOIN(",", TRUE, IF(Table4[study_id]=Table3[[#This Row],[study_id]], Table4[iso_code], ""))</f>
        <v>DZ</v>
      </c>
      <c r="J110" s="95">
        <f>COUNTIF(study_countries!A:A,A110)</f>
        <v>1</v>
      </c>
      <c r="K110" s="85" t="s">
        <v>223</v>
      </c>
      <c r="L110" s="85" t="s">
        <v>1141</v>
      </c>
      <c r="M110" s="85" t="s">
        <v>1142</v>
      </c>
      <c r="N110" s="85"/>
      <c r="O110" s="85"/>
      <c r="P110" s="85"/>
      <c r="Q110" s="98"/>
      <c r="R110" s="85"/>
      <c r="S110" s="85"/>
      <c r="T110" s="85"/>
      <c r="U110" s="85"/>
      <c r="V110" s="85"/>
      <c r="W110" s="85"/>
      <c r="X110" s="85"/>
      <c r="Y110" s="85"/>
      <c r="Z110" s="85"/>
      <c r="AA110" s="85"/>
      <c r="AB110" s="91" t="s">
        <v>66</v>
      </c>
      <c r="AC110" s="85" t="s">
        <v>104</v>
      </c>
      <c r="AD110" s="85" t="s">
        <v>88</v>
      </c>
      <c r="AE110" s="85" t="s">
        <v>64</v>
      </c>
      <c r="AF110" s="85" t="s">
        <v>64</v>
      </c>
      <c r="AG110" s="85" t="s">
        <v>65</v>
      </c>
      <c r="AH110" s="85"/>
      <c r="AI110" s="85" t="s">
        <v>89</v>
      </c>
      <c r="AJ110" s="85" t="s">
        <v>65</v>
      </c>
      <c r="AK110" s="85" t="s">
        <v>65</v>
      </c>
      <c r="AL110" s="85" t="s">
        <v>65</v>
      </c>
      <c r="AM110" s="85" t="s">
        <v>65</v>
      </c>
      <c r="AN110" s="85" t="s">
        <v>65</v>
      </c>
      <c r="AO110" s="85"/>
      <c r="AP110" s="85"/>
      <c r="AQ110" s="85" t="s">
        <v>1143</v>
      </c>
      <c r="AR110" s="85" t="s">
        <v>812</v>
      </c>
      <c r="AS110" s="85" t="s">
        <v>64</v>
      </c>
      <c r="AT110" s="85"/>
      <c r="AU110" s="85" t="s">
        <v>65</v>
      </c>
      <c r="AV110" s="85"/>
      <c r="AW110" s="85"/>
      <c r="AX110" s="85"/>
      <c r="AY110" s="86" t="s">
        <v>1144</v>
      </c>
      <c r="AZ110" s="90" t="s">
        <v>1145</v>
      </c>
    </row>
    <row r="111" spans="1:52" ht="109.5" customHeight="1">
      <c r="A111" s="84">
        <v>110</v>
      </c>
      <c r="B111" s="85" t="s">
        <v>1146</v>
      </c>
      <c r="C111" s="85" t="s">
        <v>387</v>
      </c>
      <c r="D111" s="85" t="s">
        <v>1147</v>
      </c>
      <c r="E111" s="85">
        <v>2024</v>
      </c>
      <c r="F111" s="85" t="s">
        <v>55</v>
      </c>
      <c r="G111" s="98" t="s">
        <v>129</v>
      </c>
      <c r="H111" s="85" t="s">
        <v>238</v>
      </c>
      <c r="I111" s="95" t="str">
        <f t="array" ref="I111">_xlfn.TEXTJOIN(",", TRUE, IF(Table4[study_id]=Table3[[#This Row],[study_id]], Table4[iso_code], ""))</f>
        <v>ZA</v>
      </c>
      <c r="J111" s="95">
        <f>COUNTIF(study_countries!A:A,A111)</f>
        <v>1</v>
      </c>
      <c r="K111" s="85" t="s">
        <v>271</v>
      </c>
      <c r="L111" s="85" t="s">
        <v>1148</v>
      </c>
      <c r="M111" s="85" t="s">
        <v>1149</v>
      </c>
      <c r="N111" s="85">
        <v>2015</v>
      </c>
      <c r="O111" s="85">
        <v>2040</v>
      </c>
      <c r="P111" s="85" t="s">
        <v>61</v>
      </c>
      <c r="Q111" s="98" t="s">
        <v>441</v>
      </c>
      <c r="R111" s="85" t="s">
        <v>194</v>
      </c>
      <c r="S111" s="91" t="s">
        <v>65</v>
      </c>
      <c r="T111" s="91" t="s">
        <v>65</v>
      </c>
      <c r="U111" s="91" t="s">
        <v>65</v>
      </c>
      <c r="V111" s="91" t="s">
        <v>65</v>
      </c>
      <c r="W111" s="91" t="s">
        <v>65</v>
      </c>
      <c r="X111" s="91" t="s">
        <v>65</v>
      </c>
      <c r="Y111" s="91" t="s">
        <v>65</v>
      </c>
      <c r="Z111" s="91" t="s">
        <v>65</v>
      </c>
      <c r="AA111" s="91" t="s">
        <v>65</v>
      </c>
      <c r="AB111" s="85" t="s">
        <v>66</v>
      </c>
      <c r="AC111" s="85" t="s">
        <v>67</v>
      </c>
      <c r="AD111" s="85" t="s">
        <v>88</v>
      </c>
      <c r="AE111" s="85" t="s">
        <v>64</v>
      </c>
      <c r="AF111" s="85" t="s">
        <v>65</v>
      </c>
      <c r="AG111" s="85" t="s">
        <v>65</v>
      </c>
      <c r="AH111" s="85" t="s">
        <v>65</v>
      </c>
      <c r="AI111" s="85" t="s">
        <v>89</v>
      </c>
      <c r="AJ111" s="85" t="s">
        <v>65</v>
      </c>
      <c r="AK111" s="85" t="s">
        <v>65</v>
      </c>
      <c r="AL111" s="85" t="s">
        <v>65</v>
      </c>
      <c r="AM111" s="85" t="s">
        <v>65</v>
      </c>
      <c r="AN111" s="85" t="s">
        <v>65</v>
      </c>
      <c r="AO111" s="85" t="s">
        <v>1150</v>
      </c>
      <c r="AP111" s="85" t="s">
        <v>1151</v>
      </c>
      <c r="AQ111" s="85" t="s">
        <v>791</v>
      </c>
      <c r="AR111" s="85" t="s">
        <v>618</v>
      </c>
      <c r="AS111" s="85" t="s">
        <v>64</v>
      </c>
      <c r="AT111" s="85"/>
      <c r="AU111" s="85" t="s">
        <v>65</v>
      </c>
      <c r="AV111" s="85" t="s">
        <v>75</v>
      </c>
      <c r="AW111" s="85" t="s">
        <v>65</v>
      </c>
      <c r="AX111" s="85"/>
      <c r="AY111" s="86" t="s">
        <v>1152</v>
      </c>
      <c r="AZ111" s="90" t="s">
        <v>621</v>
      </c>
    </row>
    <row r="112" spans="1:52" ht="111.75" customHeight="1">
      <c r="A112" s="84">
        <v>111</v>
      </c>
      <c r="B112" s="85" t="s">
        <v>1153</v>
      </c>
      <c r="C112" s="85" t="s">
        <v>1154</v>
      </c>
      <c r="D112" s="85" t="s">
        <v>1155</v>
      </c>
      <c r="E112" s="85">
        <v>2024</v>
      </c>
      <c r="F112" s="85" t="s">
        <v>236</v>
      </c>
      <c r="G112" s="85" t="s">
        <v>237</v>
      </c>
      <c r="H112" s="85" t="s">
        <v>238</v>
      </c>
      <c r="I112" s="85" t="str">
        <f t="array" ref="I112">_xlfn.TEXTJOIN(",", TRUE, IF(Table4[study_id]=Table3[[#This Row],[study_id]], Table4[iso_code], ""))</f>
        <v>ZA</v>
      </c>
      <c r="J112" s="85">
        <f>COUNTIF(study_countries!A:A,A112)</f>
        <v>1</v>
      </c>
      <c r="K112" s="85" t="s">
        <v>271</v>
      </c>
      <c r="L112" s="85" t="s">
        <v>1156</v>
      </c>
      <c r="M112" s="85" t="s">
        <v>1157</v>
      </c>
      <c r="N112" s="85"/>
      <c r="O112" s="85"/>
      <c r="P112" s="85"/>
      <c r="Q112" s="85"/>
      <c r="R112" s="85"/>
      <c r="S112" s="85"/>
      <c r="T112" s="85"/>
      <c r="U112" s="85"/>
      <c r="V112" s="85"/>
      <c r="W112" s="85"/>
      <c r="X112" s="85"/>
      <c r="Y112" s="85"/>
      <c r="Z112" s="85"/>
      <c r="AA112" s="85"/>
      <c r="AB112" s="85" t="s">
        <v>66</v>
      </c>
      <c r="AC112" s="85" t="s">
        <v>67</v>
      </c>
      <c r="AD112" s="85" t="s">
        <v>88</v>
      </c>
      <c r="AE112" s="85" t="s">
        <v>64</v>
      </c>
      <c r="AF112" s="85" t="s">
        <v>64</v>
      </c>
      <c r="AG112" s="85" t="s">
        <v>65</v>
      </c>
      <c r="AH112" s="85"/>
      <c r="AI112" s="85" t="s">
        <v>89</v>
      </c>
      <c r="AJ112" s="85" t="s">
        <v>65</v>
      </c>
      <c r="AK112" s="85" t="s">
        <v>65</v>
      </c>
      <c r="AL112" s="85" t="s">
        <v>65</v>
      </c>
      <c r="AM112" s="85" t="s">
        <v>65</v>
      </c>
      <c r="AN112" s="85" t="s">
        <v>65</v>
      </c>
      <c r="AO112" s="85"/>
      <c r="AP112" s="85"/>
      <c r="AQ112" s="85" t="s">
        <v>1158</v>
      </c>
      <c r="AR112" s="85" t="s">
        <v>1159</v>
      </c>
      <c r="AS112" s="85" t="s">
        <v>65</v>
      </c>
      <c r="AT112" s="85"/>
      <c r="AU112" s="85" t="s">
        <v>65</v>
      </c>
      <c r="AV112" s="85"/>
      <c r="AW112" s="85"/>
      <c r="AX112" s="85"/>
      <c r="AY112" s="22" t="s">
        <v>1160</v>
      </c>
      <c r="AZ112" s="90" t="s">
        <v>1161</v>
      </c>
    </row>
    <row r="113" spans="1:52" ht="92.25" customHeight="1">
      <c r="A113" s="104">
        <v>112</v>
      </c>
      <c r="B113" s="95" t="s">
        <v>1162</v>
      </c>
      <c r="C113" s="95" t="s">
        <v>893</v>
      </c>
      <c r="D113" s="95" t="s">
        <v>1163</v>
      </c>
      <c r="E113" s="85">
        <v>2017</v>
      </c>
      <c r="F113" s="95" t="s">
        <v>55</v>
      </c>
      <c r="G113" s="85" t="s">
        <v>129</v>
      </c>
      <c r="H113" s="85" t="s">
        <v>238</v>
      </c>
      <c r="I113" s="85" t="str">
        <f t="array" ref="I113">_xlfn.TEXTJOIN(",", TRUE, IF(Table4[study_id]=Table3[[#This Row],[study_id]], Table4[iso_code], ""))</f>
        <v>GH</v>
      </c>
      <c r="J113" s="95">
        <f>COUNTIF(study_countries!A:A,A113)</f>
        <v>1</v>
      </c>
      <c r="K113" s="95" t="s">
        <v>248</v>
      </c>
      <c r="L113" s="95" t="s">
        <v>1164</v>
      </c>
      <c r="M113" s="95" t="s">
        <v>1165</v>
      </c>
      <c r="N113" s="95">
        <v>2010</v>
      </c>
      <c r="O113" s="95">
        <v>2050</v>
      </c>
      <c r="P113" s="85" t="s">
        <v>61</v>
      </c>
      <c r="Q113" s="98" t="s">
        <v>84</v>
      </c>
      <c r="R113" s="85" t="s">
        <v>63</v>
      </c>
      <c r="S113" s="85" t="s">
        <v>64</v>
      </c>
      <c r="T113" s="85" t="s">
        <v>64</v>
      </c>
      <c r="U113" s="85" t="s">
        <v>64</v>
      </c>
      <c r="V113" s="85" t="s">
        <v>64</v>
      </c>
      <c r="W113" s="85" t="s">
        <v>65</v>
      </c>
      <c r="X113" s="85" t="s">
        <v>65</v>
      </c>
      <c r="Y113" s="85" t="s">
        <v>64</v>
      </c>
      <c r="Z113" s="85" t="s">
        <v>65</v>
      </c>
      <c r="AA113" s="85" t="s">
        <v>64</v>
      </c>
      <c r="AB113" s="85" t="s">
        <v>66</v>
      </c>
      <c r="AC113" s="85" t="s">
        <v>104</v>
      </c>
      <c r="AD113" s="85" t="s">
        <v>88</v>
      </c>
      <c r="AE113" s="85" t="s">
        <v>64</v>
      </c>
      <c r="AF113" s="85" t="s">
        <v>64</v>
      </c>
      <c r="AG113" s="85" t="s">
        <v>65</v>
      </c>
      <c r="AH113" s="85" t="s">
        <v>65</v>
      </c>
      <c r="AI113" s="85" t="s">
        <v>89</v>
      </c>
      <c r="AJ113" s="85" t="s">
        <v>65</v>
      </c>
      <c r="AK113" s="85" t="s">
        <v>65</v>
      </c>
      <c r="AL113" s="85" t="s">
        <v>65</v>
      </c>
      <c r="AM113" s="85" t="s">
        <v>64</v>
      </c>
      <c r="AN113" s="85" t="s">
        <v>64</v>
      </c>
      <c r="AO113" s="95" t="s">
        <v>1166</v>
      </c>
      <c r="AP113" s="95" t="s">
        <v>1167</v>
      </c>
      <c r="AQ113" s="95" t="s">
        <v>474</v>
      </c>
      <c r="AR113" s="95" t="s">
        <v>475</v>
      </c>
      <c r="AS113" s="91" t="s">
        <v>65</v>
      </c>
      <c r="AT113" s="95"/>
      <c r="AU113" s="95" t="s">
        <v>64</v>
      </c>
      <c r="AV113" s="95" t="s">
        <v>75</v>
      </c>
      <c r="AW113" s="95" t="s">
        <v>65</v>
      </c>
      <c r="AX113" s="95"/>
      <c r="AY113" s="106" t="s">
        <v>1168</v>
      </c>
      <c r="AZ113" s="107" t="s">
        <v>1169</v>
      </c>
    </row>
    <row r="114" spans="1:52" ht="102.75" customHeight="1">
      <c r="A114" s="84">
        <v>113</v>
      </c>
      <c r="B114" s="85" t="s">
        <v>1170</v>
      </c>
      <c r="C114" s="85" t="s">
        <v>752</v>
      </c>
      <c r="D114" s="85" t="s">
        <v>1171</v>
      </c>
      <c r="E114" s="85">
        <v>2024</v>
      </c>
      <c r="F114" s="85" t="s">
        <v>236</v>
      </c>
      <c r="G114" s="85" t="s">
        <v>594</v>
      </c>
      <c r="H114" s="85" t="s">
        <v>222</v>
      </c>
      <c r="I114" s="85" t="str">
        <f t="array" ref="I114">_xlfn.TEXTJOIN(",", TRUE, IF(Table4[study_id]=Table3[[#This Row],[study_id]], Table4[iso_code], ""))</f>
        <v>ET</v>
      </c>
      <c r="J114" s="85">
        <f>COUNTIF(study_countries!A:A,A114)</f>
        <v>1</v>
      </c>
      <c r="K114" s="85" t="s">
        <v>321</v>
      </c>
      <c r="L114" s="85" t="s">
        <v>1172</v>
      </c>
      <c r="M114" s="85" t="s">
        <v>1173</v>
      </c>
      <c r="N114" s="85"/>
      <c r="O114" s="85"/>
      <c r="P114" s="85"/>
      <c r="Q114" s="98"/>
      <c r="R114" s="85"/>
      <c r="S114" s="85"/>
      <c r="T114" s="85"/>
      <c r="U114" s="85"/>
      <c r="V114" s="85"/>
      <c r="W114" s="85"/>
      <c r="X114" s="85"/>
      <c r="Y114" s="85"/>
      <c r="Z114" s="85"/>
      <c r="AA114" s="85"/>
      <c r="AB114" s="85" t="s">
        <v>66</v>
      </c>
      <c r="AC114" s="85" t="s">
        <v>67</v>
      </c>
      <c r="AD114" s="85" t="s">
        <v>88</v>
      </c>
      <c r="AE114" s="85" t="s">
        <v>64</v>
      </c>
      <c r="AF114" s="85" t="s">
        <v>64</v>
      </c>
      <c r="AG114" s="85" t="s">
        <v>65</v>
      </c>
      <c r="AH114" s="85"/>
      <c r="AI114" s="85" t="s">
        <v>69</v>
      </c>
      <c r="AJ114" s="85" t="s">
        <v>65</v>
      </c>
      <c r="AK114" s="85" t="s">
        <v>65</v>
      </c>
      <c r="AL114" s="85" t="s">
        <v>65</v>
      </c>
      <c r="AM114" s="85" t="s">
        <v>64</v>
      </c>
      <c r="AN114" s="85" t="s">
        <v>65</v>
      </c>
      <c r="AO114" s="85"/>
      <c r="AP114" s="85"/>
      <c r="AQ114" s="85" t="s">
        <v>1174</v>
      </c>
      <c r="AR114" s="85" t="s">
        <v>199</v>
      </c>
      <c r="AS114" s="91" t="s">
        <v>64</v>
      </c>
      <c r="AT114" s="85"/>
      <c r="AU114" s="85" t="s">
        <v>65</v>
      </c>
      <c r="AV114" s="85"/>
      <c r="AW114" s="85"/>
      <c r="AX114" s="85"/>
      <c r="AY114" s="22" t="s">
        <v>1175</v>
      </c>
      <c r="AZ114" s="108" t="s">
        <v>1176</v>
      </c>
    </row>
    <row r="115" spans="1:52" ht="87.75" customHeight="1">
      <c r="A115" s="84">
        <v>114</v>
      </c>
      <c r="B115" s="85" t="s">
        <v>1177</v>
      </c>
      <c r="C115" s="85" t="s">
        <v>752</v>
      </c>
      <c r="D115" s="85" t="s">
        <v>1178</v>
      </c>
      <c r="E115" s="85">
        <v>2019</v>
      </c>
      <c r="F115" s="85" t="s">
        <v>236</v>
      </c>
      <c r="G115" s="85" t="s">
        <v>594</v>
      </c>
      <c r="H115" s="85" t="s">
        <v>222</v>
      </c>
      <c r="I115" s="85" t="str">
        <f t="array" ref="I115">_xlfn.TEXTJOIN(",", TRUE, IF(Table4[study_id]=Table3[[#This Row],[study_id]], Table4[iso_code], ""))</f>
        <v>NG</v>
      </c>
      <c r="J115" s="85">
        <f>COUNTIF(study_countries!A:A,A115)</f>
        <v>1</v>
      </c>
      <c r="K115" s="85" t="s">
        <v>248</v>
      </c>
      <c r="L115" s="85" t="s">
        <v>1179</v>
      </c>
      <c r="M115" s="85" t="s">
        <v>1180</v>
      </c>
      <c r="N115" s="85"/>
      <c r="O115" s="85"/>
      <c r="P115" s="85"/>
      <c r="Q115" s="98"/>
      <c r="R115" s="85"/>
      <c r="S115" s="85"/>
      <c r="T115" s="85"/>
      <c r="U115" s="85"/>
      <c r="V115" s="85"/>
      <c r="W115" s="85"/>
      <c r="X115" s="85"/>
      <c r="Y115" s="85"/>
      <c r="Z115" s="85"/>
      <c r="AA115" s="85"/>
      <c r="AB115" s="85" t="s">
        <v>66</v>
      </c>
      <c r="AC115" s="85" t="s">
        <v>67</v>
      </c>
      <c r="AD115" s="85" t="s">
        <v>88</v>
      </c>
      <c r="AE115" s="85" t="s">
        <v>64</v>
      </c>
      <c r="AF115" s="85" t="s">
        <v>64</v>
      </c>
      <c r="AG115" s="85" t="s">
        <v>65</v>
      </c>
      <c r="AH115" s="85"/>
      <c r="AI115" s="85" t="s">
        <v>69</v>
      </c>
      <c r="AJ115" s="85" t="s">
        <v>65</v>
      </c>
      <c r="AK115" s="85" t="s">
        <v>65</v>
      </c>
      <c r="AL115" s="85" t="s">
        <v>65</v>
      </c>
      <c r="AM115" s="85" t="s">
        <v>64</v>
      </c>
      <c r="AN115" s="85" t="s">
        <v>65</v>
      </c>
      <c r="AO115" s="85"/>
      <c r="AP115" s="85"/>
      <c r="AQ115" s="85" t="s">
        <v>1181</v>
      </c>
      <c r="AR115" s="85" t="s">
        <v>1182</v>
      </c>
      <c r="AS115" s="91" t="s">
        <v>136</v>
      </c>
      <c r="AT115" s="85"/>
      <c r="AU115" s="85" t="s">
        <v>65</v>
      </c>
      <c r="AV115" s="85"/>
      <c r="AW115" s="85"/>
      <c r="AX115" s="85"/>
      <c r="AY115" s="22" t="s">
        <v>1183</v>
      </c>
      <c r="AZ115" s="108" t="s">
        <v>1184</v>
      </c>
    </row>
    <row r="116" spans="1:52" ht="93" customHeight="1">
      <c r="A116" s="84">
        <v>115</v>
      </c>
      <c r="B116" s="85" t="s">
        <v>1185</v>
      </c>
      <c r="C116" s="85" t="s">
        <v>1186</v>
      </c>
      <c r="D116" s="85" t="s">
        <v>1187</v>
      </c>
      <c r="E116" s="85">
        <v>2020</v>
      </c>
      <c r="F116" s="85" t="s">
        <v>236</v>
      </c>
      <c r="G116" s="85" t="s">
        <v>808</v>
      </c>
      <c r="H116" s="85" t="s">
        <v>222</v>
      </c>
      <c r="I116" s="85" t="str" cm="1">
        <f t="array" ref="I116">_xlfn.TEXTJOIN(",", TRUE, IF(Table4[study_id]=Table3[[#This Row],[study_id]], Table4[iso_code], ""))</f>
        <v>MW</v>
      </c>
      <c r="J116" s="85">
        <f>COUNTIF(study_countries!A:A,A116)</f>
        <v>1</v>
      </c>
      <c r="K116" s="85" t="s">
        <v>271</v>
      </c>
      <c r="L116" s="85" t="s">
        <v>1188</v>
      </c>
      <c r="M116" s="85" t="s">
        <v>1189</v>
      </c>
      <c r="N116" s="85"/>
      <c r="O116" s="85"/>
      <c r="P116" s="85"/>
      <c r="Q116" s="98"/>
      <c r="R116" s="85"/>
      <c r="S116" s="85"/>
      <c r="T116" s="85"/>
      <c r="U116" s="85"/>
      <c r="V116" s="85"/>
      <c r="W116" s="85"/>
      <c r="X116" s="85"/>
      <c r="Y116" s="85"/>
      <c r="Z116" s="85"/>
      <c r="AA116" s="85"/>
      <c r="AB116" s="85" t="s">
        <v>66</v>
      </c>
      <c r="AC116" s="85" t="s">
        <v>67</v>
      </c>
      <c r="AD116" s="85" t="s">
        <v>88</v>
      </c>
      <c r="AE116" s="85" t="s">
        <v>64</v>
      </c>
      <c r="AF116" s="85" t="s">
        <v>65</v>
      </c>
      <c r="AG116" s="85" t="s">
        <v>65</v>
      </c>
      <c r="AH116" s="85"/>
      <c r="AI116" s="85" t="s">
        <v>89</v>
      </c>
      <c r="AJ116" s="85" t="s">
        <v>65</v>
      </c>
      <c r="AK116" s="85" t="s">
        <v>65</v>
      </c>
      <c r="AL116" s="85" t="s">
        <v>65</v>
      </c>
      <c r="AM116" s="85" t="s">
        <v>64</v>
      </c>
      <c r="AN116" s="85" t="s">
        <v>65</v>
      </c>
      <c r="AO116" s="85"/>
      <c r="AP116" s="85"/>
      <c r="AQ116" s="85" t="s">
        <v>1190</v>
      </c>
      <c r="AR116" s="85" t="s">
        <v>1191</v>
      </c>
      <c r="AS116" s="91" t="s">
        <v>64</v>
      </c>
      <c r="AT116" s="85"/>
      <c r="AU116" s="85" t="s">
        <v>65</v>
      </c>
      <c r="AV116" s="85"/>
      <c r="AW116" s="85"/>
      <c r="AX116" s="85"/>
      <c r="AY116" s="22" t="s">
        <v>1192</v>
      </c>
      <c r="AZ116" s="108" t="s">
        <v>1193</v>
      </c>
    </row>
    <row r="117" spans="1:52" ht="75.75" customHeight="1">
      <c r="A117" s="84">
        <v>116</v>
      </c>
      <c r="B117" s="85" t="s">
        <v>1194</v>
      </c>
      <c r="C117" s="85" t="s">
        <v>1195</v>
      </c>
      <c r="D117" s="85" t="s">
        <v>1196</v>
      </c>
      <c r="E117" s="85">
        <v>2020</v>
      </c>
      <c r="F117" s="85" t="s">
        <v>236</v>
      </c>
      <c r="G117" s="85" t="s">
        <v>129</v>
      </c>
      <c r="H117" s="85" t="s">
        <v>238</v>
      </c>
      <c r="I117" s="85" t="str" cm="1">
        <f t="array" ref="I117">_xlfn.TEXTJOIN(",", TRUE, IF(Table4[study_id]=Table3[[#This Row],[study_id]], Table4[iso_code], ""))</f>
        <v>MA</v>
      </c>
      <c r="J117" s="85">
        <f>COUNTIF(study_countries!A:A,A117)</f>
        <v>1</v>
      </c>
      <c r="K117" s="85" t="s">
        <v>223</v>
      </c>
      <c r="L117" s="85" t="s">
        <v>1197</v>
      </c>
      <c r="M117" s="85" t="s">
        <v>1198</v>
      </c>
      <c r="N117" s="85">
        <v>2009</v>
      </c>
      <c r="O117" s="85">
        <v>2030</v>
      </c>
      <c r="P117" s="85"/>
      <c r="Q117" s="98"/>
      <c r="R117" s="85"/>
      <c r="S117" s="85"/>
      <c r="T117" s="85"/>
      <c r="U117" s="85"/>
      <c r="V117" s="85"/>
      <c r="W117" s="85"/>
      <c r="X117" s="85"/>
      <c r="Y117" s="85"/>
      <c r="Z117" s="85"/>
      <c r="AA117" s="85"/>
      <c r="AB117" s="85" t="s">
        <v>66</v>
      </c>
      <c r="AC117" s="85" t="s">
        <v>67</v>
      </c>
      <c r="AD117" s="85" t="s">
        <v>88</v>
      </c>
      <c r="AE117" s="85" t="s">
        <v>64</v>
      </c>
      <c r="AF117" s="85" t="s">
        <v>64</v>
      </c>
      <c r="AG117" s="85" t="s">
        <v>65</v>
      </c>
      <c r="AH117" s="85"/>
      <c r="AI117" s="85" t="s">
        <v>89</v>
      </c>
      <c r="AJ117" s="85" t="s">
        <v>65</v>
      </c>
      <c r="AK117" s="85" t="s">
        <v>65</v>
      </c>
      <c r="AL117" s="85" t="s">
        <v>65</v>
      </c>
      <c r="AM117" s="85" t="s">
        <v>65</v>
      </c>
      <c r="AN117" s="85" t="s">
        <v>65</v>
      </c>
      <c r="AO117" s="85"/>
      <c r="AP117" s="85"/>
      <c r="AQ117" s="85" t="s">
        <v>1199</v>
      </c>
      <c r="AR117" s="85" t="s">
        <v>519</v>
      </c>
      <c r="AS117" s="91" t="s">
        <v>64</v>
      </c>
      <c r="AT117" s="85"/>
      <c r="AU117" s="85" t="s">
        <v>65</v>
      </c>
      <c r="AV117" s="85"/>
      <c r="AW117" s="85"/>
      <c r="AX117" s="85"/>
      <c r="AY117" s="22" t="s">
        <v>1200</v>
      </c>
      <c r="AZ117" s="108" t="s">
        <v>1201</v>
      </c>
    </row>
    <row r="118" spans="1:52" ht="84.75" customHeight="1">
      <c r="A118" s="84">
        <v>117</v>
      </c>
      <c r="B118" s="85" t="s">
        <v>1202</v>
      </c>
      <c r="C118" s="85" t="s">
        <v>752</v>
      </c>
      <c r="D118" s="85" t="s">
        <v>1203</v>
      </c>
      <c r="E118" s="85">
        <v>2021</v>
      </c>
      <c r="F118" s="85" t="s">
        <v>236</v>
      </c>
      <c r="G118" s="85" t="s">
        <v>754</v>
      </c>
      <c r="H118" s="85" t="s">
        <v>222</v>
      </c>
      <c r="I118" s="85" t="str" cm="1">
        <f t="array" ref="I118">_xlfn.TEXTJOIN(",", TRUE, IF(Table4[study_id]=Table3[[#This Row],[study_id]], Table4[iso_code], ""))</f>
        <v>SO</v>
      </c>
      <c r="J118" s="85">
        <f>COUNTIF(study_countries!A:A,A118)</f>
        <v>1</v>
      </c>
      <c r="K118" s="85" t="s">
        <v>321</v>
      </c>
      <c r="L118" s="85" t="s">
        <v>1204</v>
      </c>
      <c r="M118" s="85" t="s">
        <v>1205</v>
      </c>
      <c r="N118" s="85"/>
      <c r="O118" s="85"/>
      <c r="P118" s="85"/>
      <c r="Q118" s="85"/>
      <c r="R118" s="85"/>
      <c r="S118" s="85"/>
      <c r="T118" s="85"/>
      <c r="U118" s="85"/>
      <c r="V118" s="85"/>
      <c r="W118" s="85"/>
      <c r="X118" s="85"/>
      <c r="Y118" s="85"/>
      <c r="Z118" s="85"/>
      <c r="AA118" s="85"/>
      <c r="AB118" s="85" t="s">
        <v>66</v>
      </c>
      <c r="AC118" s="85" t="s">
        <v>67</v>
      </c>
      <c r="AD118" s="85" t="s">
        <v>88</v>
      </c>
      <c r="AE118" s="85" t="s">
        <v>64</v>
      </c>
      <c r="AF118" s="85" t="s">
        <v>64</v>
      </c>
      <c r="AG118" s="85" t="s">
        <v>65</v>
      </c>
      <c r="AH118" s="85"/>
      <c r="AI118" s="85" t="s">
        <v>69</v>
      </c>
      <c r="AJ118" s="85" t="s">
        <v>65</v>
      </c>
      <c r="AK118" s="85" t="s">
        <v>65</v>
      </c>
      <c r="AL118" s="85" t="s">
        <v>65</v>
      </c>
      <c r="AM118" s="85" t="s">
        <v>64</v>
      </c>
      <c r="AN118" s="85" t="s">
        <v>65</v>
      </c>
      <c r="AO118" s="85"/>
      <c r="AP118" s="85"/>
      <c r="AQ118" s="85" t="s">
        <v>1206</v>
      </c>
      <c r="AR118" s="85" t="s">
        <v>727</v>
      </c>
      <c r="AS118" s="91" t="s">
        <v>65</v>
      </c>
      <c r="AT118" s="85"/>
      <c r="AU118" s="85" t="s">
        <v>65</v>
      </c>
      <c r="AV118" s="85"/>
      <c r="AW118" s="85"/>
      <c r="AX118" s="85"/>
      <c r="AY118" s="22" t="s">
        <v>1207</v>
      </c>
      <c r="AZ118" s="108" t="s">
        <v>1208</v>
      </c>
    </row>
    <row r="119" spans="1:52" ht="95.25" customHeight="1">
      <c r="A119" s="84">
        <v>118</v>
      </c>
      <c r="B119" s="85" t="s">
        <v>1209</v>
      </c>
      <c r="C119" s="85" t="s">
        <v>387</v>
      </c>
      <c r="D119" s="85" t="s">
        <v>1210</v>
      </c>
      <c r="E119" s="85">
        <v>2023</v>
      </c>
      <c r="F119" s="85" t="s">
        <v>55</v>
      </c>
      <c r="G119" s="85" t="s">
        <v>129</v>
      </c>
      <c r="H119" s="85" t="s">
        <v>238</v>
      </c>
      <c r="I119" s="85" t="str" cm="1">
        <f t="array" ref="I119">_xlfn.TEXTJOIN(",", TRUE, IF(Table4[study_id]=Table3[[#This Row],[study_id]], Table4[iso_code], ""))</f>
        <v>CM</v>
      </c>
      <c r="J119" s="85">
        <f>COUNTIF(study_countries!A:A,A119)</f>
        <v>1</v>
      </c>
      <c r="K119" s="85" t="s">
        <v>321</v>
      </c>
      <c r="L119" s="85" t="s">
        <v>1211</v>
      </c>
      <c r="M119" s="85" t="s">
        <v>1212</v>
      </c>
      <c r="N119" s="85">
        <v>2016</v>
      </c>
      <c r="O119" s="85">
        <v>2045</v>
      </c>
      <c r="P119" s="85" t="s">
        <v>61</v>
      </c>
      <c r="Q119" s="85" t="s">
        <v>441</v>
      </c>
      <c r="R119" s="85" t="s">
        <v>194</v>
      </c>
      <c r="S119" s="85" t="s">
        <v>65</v>
      </c>
      <c r="T119" s="85" t="s">
        <v>65</v>
      </c>
      <c r="U119" s="85" t="s">
        <v>65</v>
      </c>
      <c r="V119" s="85" t="s">
        <v>64</v>
      </c>
      <c r="W119" s="85" t="s">
        <v>65</v>
      </c>
      <c r="X119" s="85" t="s">
        <v>65</v>
      </c>
      <c r="Y119" s="85" t="s">
        <v>64</v>
      </c>
      <c r="Z119" s="85" t="s">
        <v>65</v>
      </c>
      <c r="AA119" s="85" t="s">
        <v>65</v>
      </c>
      <c r="AB119" s="85" t="s">
        <v>146</v>
      </c>
      <c r="AC119" s="85" t="s">
        <v>67</v>
      </c>
      <c r="AD119" s="85" t="s">
        <v>88</v>
      </c>
      <c r="AE119" s="85" t="s">
        <v>64</v>
      </c>
      <c r="AF119" s="85" t="s">
        <v>64</v>
      </c>
      <c r="AG119" s="85" t="s">
        <v>64</v>
      </c>
      <c r="AH119" s="85" t="s">
        <v>65</v>
      </c>
      <c r="AI119" s="85" t="s">
        <v>89</v>
      </c>
      <c r="AJ119" s="85" t="s">
        <v>65</v>
      </c>
      <c r="AK119" s="85" t="s">
        <v>64</v>
      </c>
      <c r="AL119" s="85" t="s">
        <v>64</v>
      </c>
      <c r="AM119" s="85" t="s">
        <v>65</v>
      </c>
      <c r="AN119" s="85" t="s">
        <v>64</v>
      </c>
      <c r="AO119" s="85" t="s">
        <v>1213</v>
      </c>
      <c r="AP119" s="85" t="s">
        <v>1214</v>
      </c>
      <c r="AQ119" s="85" t="s">
        <v>1215</v>
      </c>
      <c r="AR119" s="85" t="s">
        <v>1216</v>
      </c>
      <c r="AS119" s="91" t="s">
        <v>65</v>
      </c>
      <c r="AT119" s="85"/>
      <c r="AU119" s="85" t="s">
        <v>65</v>
      </c>
      <c r="AV119" s="85" t="s">
        <v>75</v>
      </c>
      <c r="AW119" s="85" t="s">
        <v>65</v>
      </c>
      <c r="AX119" s="85"/>
      <c r="AY119" s="22" t="s">
        <v>1217</v>
      </c>
      <c r="AZ119" s="108" t="s">
        <v>1218</v>
      </c>
    </row>
    <row r="120" spans="1:52" ht="99" customHeight="1">
      <c r="A120" s="84">
        <v>119</v>
      </c>
      <c r="B120" s="85" t="s">
        <v>1219</v>
      </c>
      <c r="C120" s="85" t="s">
        <v>269</v>
      </c>
      <c r="D120" s="85" t="s">
        <v>1220</v>
      </c>
      <c r="E120" s="85">
        <v>2022</v>
      </c>
      <c r="F120" s="85" t="s">
        <v>55</v>
      </c>
      <c r="G120" s="85" t="s">
        <v>129</v>
      </c>
      <c r="H120" s="85" t="s">
        <v>238</v>
      </c>
      <c r="I120" s="85" t="str" cm="1">
        <f t="array" ref="I120">_xlfn.TEXTJOIN(",", TRUE, IF(Table4[study_id]=Table3[[#This Row],[study_id]], Table4[iso_code], ""))</f>
        <v>ET</v>
      </c>
      <c r="J120" s="85">
        <f>COUNTIF(study_countries!A:A,A120)</f>
        <v>1</v>
      </c>
      <c r="K120" s="85" t="s">
        <v>321</v>
      </c>
      <c r="L120" s="85" t="s">
        <v>1221</v>
      </c>
      <c r="M120" s="85" t="s">
        <v>1222</v>
      </c>
      <c r="N120" s="85">
        <v>2015</v>
      </c>
      <c r="O120" s="85">
        <v>2065</v>
      </c>
      <c r="P120" s="85" t="s">
        <v>61</v>
      </c>
      <c r="Q120" s="85" t="s">
        <v>84</v>
      </c>
      <c r="R120" s="85" t="s">
        <v>63</v>
      </c>
      <c r="S120" s="85" t="s">
        <v>64</v>
      </c>
      <c r="T120" s="85" t="s">
        <v>64</v>
      </c>
      <c r="U120" s="85" t="s">
        <v>64</v>
      </c>
      <c r="V120" s="85" t="s">
        <v>64</v>
      </c>
      <c r="W120" s="85" t="s">
        <v>64</v>
      </c>
      <c r="X120" s="85" t="s">
        <v>64</v>
      </c>
      <c r="Y120" s="85" t="s">
        <v>64</v>
      </c>
      <c r="Z120" s="85" t="s">
        <v>65</v>
      </c>
      <c r="AA120" s="85" t="s">
        <v>64</v>
      </c>
      <c r="AB120" s="85" t="s">
        <v>66</v>
      </c>
      <c r="AC120" s="85" t="s">
        <v>104</v>
      </c>
      <c r="AD120" s="85" t="s">
        <v>88</v>
      </c>
      <c r="AE120" s="85" t="s">
        <v>64</v>
      </c>
      <c r="AF120" s="85" t="s">
        <v>64</v>
      </c>
      <c r="AG120" s="85" t="s">
        <v>64</v>
      </c>
      <c r="AH120" s="85" t="s">
        <v>65</v>
      </c>
      <c r="AI120" s="85" t="s">
        <v>89</v>
      </c>
      <c r="AJ120" s="85" t="s">
        <v>65</v>
      </c>
      <c r="AK120" s="85" t="s">
        <v>65</v>
      </c>
      <c r="AL120" s="85" t="s">
        <v>65</v>
      </c>
      <c r="AM120" s="85" t="s">
        <v>64</v>
      </c>
      <c r="AN120" s="85" t="s">
        <v>65</v>
      </c>
      <c r="AO120" s="85" t="s">
        <v>1223</v>
      </c>
      <c r="AP120" s="85" t="s">
        <v>1224</v>
      </c>
      <c r="AQ120" s="85" t="s">
        <v>1225</v>
      </c>
      <c r="AR120" s="85" t="s">
        <v>1226</v>
      </c>
      <c r="AS120" s="91" t="s">
        <v>136</v>
      </c>
      <c r="AT120" s="85"/>
      <c r="AU120" s="85" t="s">
        <v>65</v>
      </c>
      <c r="AV120" s="85" t="s">
        <v>75</v>
      </c>
      <c r="AW120" s="85" t="s">
        <v>65</v>
      </c>
      <c r="AX120" s="22"/>
      <c r="AY120" s="22" t="s">
        <v>1227</v>
      </c>
      <c r="AZ120" s="108" t="s">
        <v>1228</v>
      </c>
    </row>
    <row r="121" spans="1:52" ht="75.75" customHeight="1">
      <c r="A121" s="84">
        <v>120</v>
      </c>
      <c r="B121" s="85" t="s">
        <v>1229</v>
      </c>
      <c r="C121" s="85" t="s">
        <v>752</v>
      </c>
      <c r="D121" s="85" t="s">
        <v>1230</v>
      </c>
      <c r="E121" s="85">
        <v>2022</v>
      </c>
      <c r="F121" s="85" t="s">
        <v>236</v>
      </c>
      <c r="G121" s="85" t="s">
        <v>754</v>
      </c>
      <c r="H121" s="85" t="s">
        <v>222</v>
      </c>
      <c r="I121" s="85" t="str" cm="1">
        <f t="array" ref="I121">_xlfn.TEXTJOIN(",", TRUE, IF(Table4[study_id]=Table3[[#This Row],[study_id]], Table4[iso_code], ""))</f>
        <v>ET</v>
      </c>
      <c r="J121" s="85">
        <f>COUNTIF(study_countries!A:A,A121)</f>
        <v>1</v>
      </c>
      <c r="K121" s="85" t="s">
        <v>321</v>
      </c>
      <c r="L121" s="85" t="s">
        <v>1231</v>
      </c>
      <c r="M121" s="85" t="s">
        <v>1232</v>
      </c>
      <c r="N121" s="85"/>
      <c r="O121" s="85"/>
      <c r="P121" s="85"/>
      <c r="Q121" s="85"/>
      <c r="R121" s="85"/>
      <c r="S121" s="85"/>
      <c r="T121" s="85"/>
      <c r="U121" s="85"/>
      <c r="V121" s="85"/>
      <c r="W121" s="85"/>
      <c r="X121" s="85"/>
      <c r="Y121" s="85"/>
      <c r="Z121" s="85"/>
      <c r="AA121" s="85"/>
      <c r="AB121" s="85" t="s">
        <v>66</v>
      </c>
      <c r="AC121" s="85" t="s">
        <v>67</v>
      </c>
      <c r="AD121" s="85" t="s">
        <v>88</v>
      </c>
      <c r="AE121" s="85" t="s">
        <v>65</v>
      </c>
      <c r="AF121" s="85" t="s">
        <v>65</v>
      </c>
      <c r="AG121" s="85" t="s">
        <v>65</v>
      </c>
      <c r="AH121" s="85"/>
      <c r="AI121" s="85" t="s">
        <v>69</v>
      </c>
      <c r="AJ121" s="85" t="s">
        <v>65</v>
      </c>
      <c r="AK121" s="85" t="s">
        <v>65</v>
      </c>
      <c r="AL121" s="85" t="s">
        <v>65</v>
      </c>
      <c r="AM121" s="85" t="s">
        <v>64</v>
      </c>
      <c r="AN121" s="85" t="s">
        <v>65</v>
      </c>
      <c r="AO121" s="85"/>
      <c r="AP121" s="85"/>
      <c r="AQ121" s="85" t="s">
        <v>1233</v>
      </c>
      <c r="AR121" s="85" t="s">
        <v>727</v>
      </c>
      <c r="AS121" s="91" t="s">
        <v>65</v>
      </c>
      <c r="AT121" s="85"/>
      <c r="AU121" s="85" t="s">
        <v>65</v>
      </c>
      <c r="AV121" s="85"/>
      <c r="AW121" s="85"/>
      <c r="AX121" s="85"/>
      <c r="AY121" s="22" t="s">
        <v>1234</v>
      </c>
      <c r="AZ121" s="108" t="s">
        <v>1235</v>
      </c>
    </row>
    <row r="122" spans="1:52" ht="94.5" customHeight="1">
      <c r="A122" s="84">
        <v>121</v>
      </c>
      <c r="B122" s="85" t="s">
        <v>1236</v>
      </c>
      <c r="C122" s="85" t="s">
        <v>823</v>
      </c>
      <c r="D122" s="85" t="s">
        <v>1237</v>
      </c>
      <c r="E122" s="85">
        <v>2025</v>
      </c>
      <c r="F122" s="85" t="s">
        <v>236</v>
      </c>
      <c r="G122" s="85" t="s">
        <v>754</v>
      </c>
      <c r="H122" s="85" t="s">
        <v>222</v>
      </c>
      <c r="I122" s="85" t="str" cm="1">
        <f t="array" ref="I122">_xlfn.TEXTJOIN(",", TRUE, IF(Table4[study_id]=Table3[[#This Row],[study_id]], Table4[iso_code], ""))</f>
        <v>TZ</v>
      </c>
      <c r="J122" s="85">
        <f>COUNTIF(study_countries!A:A,A122)</f>
        <v>1</v>
      </c>
      <c r="K122" s="85" t="s">
        <v>321</v>
      </c>
      <c r="L122" s="85" t="s">
        <v>1238</v>
      </c>
      <c r="M122" s="85" t="s">
        <v>1239</v>
      </c>
      <c r="N122" s="85"/>
      <c r="O122" s="85"/>
      <c r="P122" s="85"/>
      <c r="Q122" s="85"/>
      <c r="R122" s="85"/>
      <c r="S122" s="85"/>
      <c r="T122" s="85"/>
      <c r="U122" s="85"/>
      <c r="V122" s="85"/>
      <c r="W122" s="85"/>
      <c r="X122" s="85"/>
      <c r="Y122" s="85"/>
      <c r="Z122" s="85"/>
      <c r="AA122" s="85"/>
      <c r="AB122" s="85" t="s">
        <v>66</v>
      </c>
      <c r="AC122" s="85" t="s">
        <v>67</v>
      </c>
      <c r="AD122" s="85" t="s">
        <v>88</v>
      </c>
      <c r="AE122" s="85" t="s">
        <v>65</v>
      </c>
      <c r="AF122" s="85" t="s">
        <v>65</v>
      </c>
      <c r="AG122" s="85" t="s">
        <v>65</v>
      </c>
      <c r="AH122" s="85"/>
      <c r="AI122" s="85" t="s">
        <v>69</v>
      </c>
      <c r="AJ122" s="85" t="s">
        <v>65</v>
      </c>
      <c r="AK122" s="85" t="s">
        <v>65</v>
      </c>
      <c r="AL122" s="85" t="s">
        <v>65</v>
      </c>
      <c r="AM122" s="85" t="s">
        <v>64</v>
      </c>
      <c r="AN122" s="85" t="s">
        <v>65</v>
      </c>
      <c r="AO122" s="85"/>
      <c r="AP122" s="85"/>
      <c r="AQ122" s="85" t="s">
        <v>1240</v>
      </c>
      <c r="AR122" s="85" t="s">
        <v>884</v>
      </c>
      <c r="AS122" s="91" t="s">
        <v>64</v>
      </c>
      <c r="AT122" s="85"/>
      <c r="AU122" s="85" t="s">
        <v>65</v>
      </c>
      <c r="AV122" s="85"/>
      <c r="AW122" s="85"/>
      <c r="AX122" s="85"/>
      <c r="AY122" s="22" t="s">
        <v>1241</v>
      </c>
      <c r="AZ122" s="108" t="s">
        <v>1242</v>
      </c>
    </row>
    <row r="123" spans="1:52" ht="80.25" customHeight="1">
      <c r="A123" s="84">
        <v>122</v>
      </c>
      <c r="B123" s="85" t="s">
        <v>1243</v>
      </c>
      <c r="C123" s="85" t="s">
        <v>752</v>
      </c>
      <c r="D123" s="85" t="s">
        <v>1244</v>
      </c>
      <c r="E123" s="85">
        <v>2014</v>
      </c>
      <c r="F123" s="85" t="s">
        <v>236</v>
      </c>
      <c r="G123" s="85" t="s">
        <v>594</v>
      </c>
      <c r="H123" s="85" t="s">
        <v>222</v>
      </c>
      <c r="I123" s="85" t="str" cm="1">
        <f t="array" ref="I123">_xlfn.TEXTJOIN(",", TRUE, IF(Table4[study_id]=Table3[[#This Row],[study_id]], Table4[iso_code], ""))</f>
        <v>NG</v>
      </c>
      <c r="J123" s="85">
        <f>COUNTIF(study_countries!A:A,A123)</f>
        <v>1</v>
      </c>
      <c r="K123" s="85" t="s">
        <v>248</v>
      </c>
      <c r="L123" s="85" t="s">
        <v>1245</v>
      </c>
      <c r="M123" s="85" t="s">
        <v>1246</v>
      </c>
      <c r="N123" s="85"/>
      <c r="O123" s="85"/>
      <c r="P123" s="85"/>
      <c r="Q123" s="85"/>
      <c r="R123" s="85"/>
      <c r="S123" s="85"/>
      <c r="T123" s="85"/>
      <c r="U123" s="85"/>
      <c r="V123" s="85"/>
      <c r="W123" s="85"/>
      <c r="X123" s="85"/>
      <c r="Y123" s="85"/>
      <c r="Z123" s="85"/>
      <c r="AA123" s="85"/>
      <c r="AB123" s="85" t="s">
        <v>66</v>
      </c>
      <c r="AC123" s="85" t="s">
        <v>67</v>
      </c>
      <c r="AD123" s="85" t="s">
        <v>88</v>
      </c>
      <c r="AE123" s="85" t="s">
        <v>64</v>
      </c>
      <c r="AF123" s="85" t="s">
        <v>64</v>
      </c>
      <c r="AG123" s="85" t="s">
        <v>65</v>
      </c>
      <c r="AH123" s="85"/>
      <c r="AI123" s="85" t="s">
        <v>69</v>
      </c>
      <c r="AJ123" s="85" t="s">
        <v>65</v>
      </c>
      <c r="AK123" s="85" t="s">
        <v>65</v>
      </c>
      <c r="AL123" s="85" t="s">
        <v>65</v>
      </c>
      <c r="AM123" s="85" t="s">
        <v>64</v>
      </c>
      <c r="AN123" s="85" t="s">
        <v>65</v>
      </c>
      <c r="AO123" s="85"/>
      <c r="AP123" s="85"/>
      <c r="AQ123" s="85" t="s">
        <v>1247</v>
      </c>
      <c r="AR123" s="85" t="s">
        <v>1248</v>
      </c>
      <c r="AS123" s="91" t="s">
        <v>136</v>
      </c>
      <c r="AT123" s="85"/>
      <c r="AU123" s="85" t="s">
        <v>65</v>
      </c>
      <c r="AV123" s="85"/>
      <c r="AW123" s="85"/>
      <c r="AX123" s="85"/>
      <c r="AY123" s="22" t="s">
        <v>1249</v>
      </c>
      <c r="AZ123" s="108" t="s">
        <v>1250</v>
      </c>
    </row>
    <row r="124" spans="1:52" ht="99.75" customHeight="1">
      <c r="A124" s="84">
        <v>123</v>
      </c>
      <c r="B124" s="85" t="s">
        <v>1251</v>
      </c>
      <c r="C124" s="85" t="s">
        <v>752</v>
      </c>
      <c r="D124" s="85" t="s">
        <v>1252</v>
      </c>
      <c r="E124" s="85">
        <v>2019</v>
      </c>
      <c r="F124" s="85" t="s">
        <v>236</v>
      </c>
      <c r="G124" s="85" t="s">
        <v>594</v>
      </c>
      <c r="H124" s="85" t="s">
        <v>238</v>
      </c>
      <c r="I124" s="85" t="str" cm="1">
        <f t="array" ref="I124">_xlfn.TEXTJOIN(",", TRUE, IF(Table4[study_id]=Table3[[#This Row],[study_id]], Table4[iso_code], ""))</f>
        <v>NG</v>
      </c>
      <c r="J124" s="85">
        <f>COUNTIF(study_countries!A:A,A124)</f>
        <v>1</v>
      </c>
      <c r="K124" s="85" t="s">
        <v>248</v>
      </c>
      <c r="L124" s="85" t="s">
        <v>1253</v>
      </c>
      <c r="M124" s="85" t="s">
        <v>1254</v>
      </c>
      <c r="N124" s="85"/>
      <c r="O124" s="85"/>
      <c r="P124" s="85"/>
      <c r="Q124" s="85"/>
      <c r="R124" s="85"/>
      <c r="S124" s="85"/>
      <c r="T124" s="85"/>
      <c r="U124" s="85"/>
      <c r="V124" s="85"/>
      <c r="W124" s="85"/>
      <c r="X124" s="85"/>
      <c r="Y124" s="85"/>
      <c r="Z124" s="85"/>
      <c r="AA124" s="85"/>
      <c r="AB124" s="85" t="s">
        <v>66</v>
      </c>
      <c r="AC124" s="85" t="s">
        <v>67</v>
      </c>
      <c r="AD124" s="85" t="s">
        <v>88</v>
      </c>
      <c r="AE124" s="85" t="s">
        <v>64</v>
      </c>
      <c r="AF124" s="85" t="s">
        <v>64</v>
      </c>
      <c r="AG124" s="85" t="s">
        <v>65</v>
      </c>
      <c r="AH124" s="85"/>
      <c r="AI124" s="85" t="s">
        <v>69</v>
      </c>
      <c r="AJ124" s="85" t="s">
        <v>65</v>
      </c>
      <c r="AK124" s="85" t="s">
        <v>65</v>
      </c>
      <c r="AL124" s="85" t="s">
        <v>65</v>
      </c>
      <c r="AM124" s="85" t="s">
        <v>64</v>
      </c>
      <c r="AN124" s="85" t="s">
        <v>65</v>
      </c>
      <c r="AO124" s="85"/>
      <c r="AP124" s="85"/>
      <c r="AQ124" s="85" t="s">
        <v>1255</v>
      </c>
      <c r="AR124" s="85" t="s">
        <v>1256</v>
      </c>
      <c r="AS124" s="91" t="s">
        <v>64</v>
      </c>
      <c r="AT124" s="85"/>
      <c r="AU124" s="85" t="s">
        <v>65</v>
      </c>
      <c r="AV124" s="85"/>
      <c r="AW124" s="85"/>
      <c r="AX124" s="85"/>
      <c r="AY124" s="22" t="s">
        <v>1257</v>
      </c>
      <c r="AZ124" s="108" t="s">
        <v>1258</v>
      </c>
    </row>
    <row r="125" spans="1:52" ht="96.75" customHeight="1">
      <c r="A125" s="84">
        <v>124</v>
      </c>
      <c r="B125" s="85" t="s">
        <v>1259</v>
      </c>
      <c r="C125" s="85" t="s">
        <v>752</v>
      </c>
      <c r="D125" s="85" t="s">
        <v>1260</v>
      </c>
      <c r="E125" s="85">
        <v>2013</v>
      </c>
      <c r="F125" s="85" t="s">
        <v>236</v>
      </c>
      <c r="G125" s="85" t="s">
        <v>754</v>
      </c>
      <c r="H125" s="85" t="s">
        <v>222</v>
      </c>
      <c r="I125" s="85" t="str" cm="1">
        <f t="array" ref="I125">_xlfn.TEXTJOIN(",", TRUE, IF(Table4[study_id]=Table3[[#This Row],[study_id]], Table4[iso_code], ""))</f>
        <v>NG</v>
      </c>
      <c r="J125" s="85">
        <f>COUNTIF(study_countries!A:A,A125)</f>
        <v>1</v>
      </c>
      <c r="K125" s="85" t="s">
        <v>248</v>
      </c>
      <c r="L125" s="85" t="s">
        <v>1261</v>
      </c>
      <c r="M125" s="85" t="s">
        <v>1262</v>
      </c>
      <c r="N125" s="85"/>
      <c r="O125" s="85"/>
      <c r="P125" s="85"/>
      <c r="Q125" s="85"/>
      <c r="R125" s="85"/>
      <c r="S125" s="85"/>
      <c r="T125" s="85"/>
      <c r="U125" s="85"/>
      <c r="V125" s="85"/>
      <c r="W125" s="85"/>
      <c r="X125" s="85"/>
      <c r="Y125" s="85"/>
      <c r="Z125" s="85"/>
      <c r="AA125" s="85"/>
      <c r="AB125" s="85" t="s">
        <v>66</v>
      </c>
      <c r="AC125" s="85" t="s">
        <v>67</v>
      </c>
      <c r="AD125" s="85" t="s">
        <v>88</v>
      </c>
      <c r="AE125" s="85" t="s">
        <v>64</v>
      </c>
      <c r="AF125" s="85" t="s">
        <v>64</v>
      </c>
      <c r="AG125" s="85" t="s">
        <v>65</v>
      </c>
      <c r="AH125" s="85"/>
      <c r="AI125" s="85" t="s">
        <v>882</v>
      </c>
      <c r="AJ125" s="85" t="s">
        <v>65</v>
      </c>
      <c r="AK125" s="85" t="s">
        <v>65</v>
      </c>
      <c r="AL125" s="85" t="s">
        <v>65</v>
      </c>
      <c r="AM125" s="85" t="s">
        <v>65</v>
      </c>
      <c r="AN125" s="85" t="s">
        <v>65</v>
      </c>
      <c r="AO125" s="85"/>
      <c r="AP125" s="85"/>
      <c r="AQ125" s="85" t="s">
        <v>1263</v>
      </c>
      <c r="AR125" s="85" t="s">
        <v>1264</v>
      </c>
      <c r="AS125" s="91" t="s">
        <v>64</v>
      </c>
      <c r="AT125" s="85"/>
      <c r="AU125" s="85" t="s">
        <v>65</v>
      </c>
      <c r="AV125" s="85"/>
      <c r="AW125" s="85"/>
      <c r="AX125" s="85"/>
      <c r="AY125" s="22" t="s">
        <v>1265</v>
      </c>
      <c r="AZ125" s="108" t="s">
        <v>1266</v>
      </c>
    </row>
    <row r="126" spans="1:52" ht="99.75" customHeight="1">
      <c r="A126" s="84">
        <v>125</v>
      </c>
      <c r="B126" s="85" t="s">
        <v>1267</v>
      </c>
      <c r="C126" s="85" t="s">
        <v>761</v>
      </c>
      <c r="D126" s="85" t="s">
        <v>1268</v>
      </c>
      <c r="E126" s="85">
        <v>2013</v>
      </c>
      <c r="F126" s="85" t="s">
        <v>236</v>
      </c>
      <c r="G126" s="85" t="s">
        <v>808</v>
      </c>
      <c r="H126" s="85" t="s">
        <v>238</v>
      </c>
      <c r="I126" s="85" t="str" cm="1">
        <f t="array" ref="I126">_xlfn.TEXTJOIN(",", TRUE, IF(Table4[study_id]=Table3[[#This Row],[study_id]], Table4[iso_code], ""))</f>
        <v>DZ</v>
      </c>
      <c r="J126" s="85">
        <f>COUNTIF(study_countries!A:A,A126)</f>
        <v>1</v>
      </c>
      <c r="K126" s="85" t="s">
        <v>223</v>
      </c>
      <c r="L126" s="85" t="s">
        <v>1269</v>
      </c>
      <c r="M126" s="85" t="s">
        <v>1270</v>
      </c>
      <c r="N126" s="85"/>
      <c r="O126" s="85"/>
      <c r="P126" s="85"/>
      <c r="Q126" s="85"/>
      <c r="R126" s="85"/>
      <c r="S126" s="85"/>
      <c r="T126" s="85"/>
      <c r="U126" s="85"/>
      <c r="V126" s="85"/>
      <c r="W126" s="85"/>
      <c r="X126" s="85"/>
      <c r="Y126" s="85"/>
      <c r="Z126" s="85"/>
      <c r="AA126" s="85"/>
      <c r="AB126" s="85" t="s">
        <v>66</v>
      </c>
      <c r="AC126" s="85" t="s">
        <v>104</v>
      </c>
      <c r="AD126" s="85" t="s">
        <v>88</v>
      </c>
      <c r="AE126" s="85" t="s">
        <v>65</v>
      </c>
      <c r="AF126" s="85" t="s">
        <v>65</v>
      </c>
      <c r="AG126" s="85" t="s">
        <v>65</v>
      </c>
      <c r="AH126" s="85"/>
      <c r="AI126" s="85" t="s">
        <v>89</v>
      </c>
      <c r="AJ126" s="85" t="s">
        <v>65</v>
      </c>
      <c r="AK126" s="85" t="s">
        <v>65</v>
      </c>
      <c r="AL126" s="85" t="s">
        <v>65</v>
      </c>
      <c r="AM126" s="85" t="s">
        <v>65</v>
      </c>
      <c r="AN126" s="85" t="s">
        <v>65</v>
      </c>
      <c r="AO126" s="85"/>
      <c r="AP126" s="85"/>
      <c r="AQ126" s="85" t="s">
        <v>1271</v>
      </c>
      <c r="AR126" s="85" t="s">
        <v>812</v>
      </c>
      <c r="AS126" s="91" t="s">
        <v>64</v>
      </c>
      <c r="AT126" s="85"/>
      <c r="AU126" s="85" t="s">
        <v>65</v>
      </c>
      <c r="AV126" s="85"/>
      <c r="AW126" s="85"/>
      <c r="AX126" s="85"/>
      <c r="AY126" s="22" t="s">
        <v>1272</v>
      </c>
      <c r="AZ126" s="87"/>
    </row>
    <row r="127" spans="1:52" ht="97.5" customHeight="1">
      <c r="A127" s="84">
        <v>126</v>
      </c>
      <c r="B127" s="85" t="s">
        <v>1273</v>
      </c>
      <c r="C127" s="85" t="s">
        <v>823</v>
      </c>
      <c r="D127" s="85" t="s">
        <v>1274</v>
      </c>
      <c r="E127" s="85">
        <v>2025</v>
      </c>
      <c r="F127" s="85" t="s">
        <v>236</v>
      </c>
      <c r="G127" s="85" t="s">
        <v>754</v>
      </c>
      <c r="H127" s="85" t="s">
        <v>222</v>
      </c>
      <c r="I127" s="85" t="str" cm="1">
        <f t="array" ref="I127">_xlfn.TEXTJOIN(",", TRUE, IF(Table4[study_id]=Table3[[#This Row],[study_id]], Table4[iso_code], ""))</f>
        <v>ET</v>
      </c>
      <c r="J127" s="85">
        <f>COUNTIF(study_countries!A:A,A127)</f>
        <v>1</v>
      </c>
      <c r="K127" s="85" t="s">
        <v>321</v>
      </c>
      <c r="L127" s="85" t="s">
        <v>1275</v>
      </c>
      <c r="M127" s="85" t="s">
        <v>1276</v>
      </c>
      <c r="N127" s="85"/>
      <c r="O127" s="85"/>
      <c r="P127" s="85"/>
      <c r="Q127" s="85"/>
      <c r="R127" s="85"/>
      <c r="S127" s="85"/>
      <c r="T127" s="85"/>
      <c r="U127" s="85"/>
      <c r="V127" s="85"/>
      <c r="W127" s="85"/>
      <c r="X127" s="85"/>
      <c r="Y127" s="85"/>
      <c r="Z127" s="85"/>
      <c r="AA127" s="85"/>
      <c r="AB127" s="85" t="s">
        <v>66</v>
      </c>
      <c r="AC127" s="85" t="s">
        <v>67</v>
      </c>
      <c r="AD127" s="85" t="s">
        <v>88</v>
      </c>
      <c r="AE127" s="85" t="s">
        <v>64</v>
      </c>
      <c r="AF127" s="85" t="s">
        <v>64</v>
      </c>
      <c r="AG127" s="85" t="s">
        <v>65</v>
      </c>
      <c r="AH127" s="85"/>
      <c r="AI127" s="85" t="s">
        <v>69</v>
      </c>
      <c r="AJ127" s="85" t="s">
        <v>65</v>
      </c>
      <c r="AK127" s="85" t="s">
        <v>65</v>
      </c>
      <c r="AL127" s="85" t="s">
        <v>65</v>
      </c>
      <c r="AM127" s="85" t="s">
        <v>64</v>
      </c>
      <c r="AN127" s="85" t="s">
        <v>65</v>
      </c>
      <c r="AO127" s="85"/>
      <c r="AP127" s="85"/>
      <c r="AQ127" s="85" t="s">
        <v>1277</v>
      </c>
      <c r="AR127" s="85" t="s">
        <v>1278</v>
      </c>
      <c r="AS127" s="91" t="s">
        <v>136</v>
      </c>
      <c r="AT127" s="85"/>
      <c r="AU127" s="85" t="s">
        <v>65</v>
      </c>
      <c r="AV127" s="85"/>
      <c r="AW127" s="85"/>
      <c r="AX127" s="85"/>
      <c r="AY127" s="22" t="s">
        <v>1279</v>
      </c>
      <c r="AZ127" s="108" t="s">
        <v>1280</v>
      </c>
    </row>
    <row r="128" spans="1:52" ht="89.25" customHeight="1">
      <c r="A128" s="84">
        <v>127</v>
      </c>
      <c r="B128" s="85" t="s">
        <v>1281</v>
      </c>
      <c r="C128" s="85" t="s">
        <v>752</v>
      </c>
      <c r="D128" s="85" t="s">
        <v>1282</v>
      </c>
      <c r="E128" s="85">
        <v>2020</v>
      </c>
      <c r="F128" s="85" t="s">
        <v>236</v>
      </c>
      <c r="G128" s="85" t="s">
        <v>754</v>
      </c>
      <c r="H128" s="85" t="s">
        <v>222</v>
      </c>
      <c r="I128" s="85" t="str" cm="1">
        <f t="array" ref="I128">_xlfn.TEXTJOIN(",", TRUE, IF(Table4[study_id]=Table3[[#This Row],[study_id]], Table4[iso_code], ""))</f>
        <v>NG</v>
      </c>
      <c r="J128" s="85">
        <f>COUNTIF(study_countries!A:A,A128)</f>
        <v>1</v>
      </c>
      <c r="K128" s="85" t="s">
        <v>248</v>
      </c>
      <c r="L128" s="85" t="s">
        <v>1283</v>
      </c>
      <c r="M128" s="85" t="s">
        <v>1284</v>
      </c>
      <c r="N128" s="85"/>
      <c r="O128" s="85"/>
      <c r="P128" s="85"/>
      <c r="Q128" s="85"/>
      <c r="R128" s="85"/>
      <c r="S128" s="85"/>
      <c r="T128" s="85"/>
      <c r="U128" s="85"/>
      <c r="V128" s="85"/>
      <c r="W128" s="85"/>
      <c r="X128" s="85"/>
      <c r="Y128" s="85"/>
      <c r="Z128" s="85"/>
      <c r="AA128" s="85"/>
      <c r="AB128" s="85" t="s">
        <v>66</v>
      </c>
      <c r="AC128" s="85" t="s">
        <v>67</v>
      </c>
      <c r="AD128" s="85" t="s">
        <v>88</v>
      </c>
      <c r="AE128" s="85" t="s">
        <v>64</v>
      </c>
      <c r="AF128" s="85" t="s">
        <v>64</v>
      </c>
      <c r="AG128" s="85" t="s">
        <v>65</v>
      </c>
      <c r="AH128" s="85"/>
      <c r="AI128" s="85" t="s">
        <v>89</v>
      </c>
      <c r="AJ128" s="85" t="s">
        <v>65</v>
      </c>
      <c r="AK128" s="85" t="s">
        <v>65</v>
      </c>
      <c r="AL128" s="85" t="s">
        <v>64</v>
      </c>
      <c r="AM128" s="85" t="s">
        <v>64</v>
      </c>
      <c r="AN128" s="85" t="s">
        <v>65</v>
      </c>
      <c r="AO128" s="85"/>
      <c r="AP128" s="85"/>
      <c r="AQ128" s="85" t="s">
        <v>1285</v>
      </c>
      <c r="AR128" s="85" t="s">
        <v>1286</v>
      </c>
      <c r="AS128" s="91" t="s">
        <v>136</v>
      </c>
      <c r="AT128" s="85"/>
      <c r="AU128" s="85" t="s">
        <v>65</v>
      </c>
      <c r="AV128" s="85"/>
      <c r="AW128" s="85"/>
      <c r="AX128" s="85"/>
      <c r="AY128" s="22" t="s">
        <v>1287</v>
      </c>
      <c r="AZ128" s="108" t="s">
        <v>1288</v>
      </c>
    </row>
    <row r="129" spans="1:52" ht="95.25" customHeight="1">
      <c r="A129" s="84">
        <v>128</v>
      </c>
      <c r="B129" s="85" t="s">
        <v>1289</v>
      </c>
      <c r="C129" s="85" t="s">
        <v>823</v>
      </c>
      <c r="D129" s="85" t="s">
        <v>1290</v>
      </c>
      <c r="E129" s="85">
        <v>2023</v>
      </c>
      <c r="F129" s="85" t="s">
        <v>236</v>
      </c>
      <c r="G129" s="85" t="s">
        <v>754</v>
      </c>
      <c r="H129" s="85" t="s">
        <v>222</v>
      </c>
      <c r="I129" s="85" t="str" cm="1">
        <f t="array" ref="I129">_xlfn.TEXTJOIN(",", TRUE, IF(Table4[study_id]=Table3[[#This Row],[study_id]], Table4[iso_code], ""))</f>
        <v>MA</v>
      </c>
      <c r="J129" s="85">
        <f>COUNTIF(study_countries!A:A,A129)</f>
        <v>1</v>
      </c>
      <c r="K129" s="85" t="s">
        <v>223</v>
      </c>
      <c r="L129" s="85" t="s">
        <v>1291</v>
      </c>
      <c r="M129" s="85" t="s">
        <v>1292</v>
      </c>
      <c r="N129" s="85"/>
      <c r="O129" s="85"/>
      <c r="P129" s="85"/>
      <c r="Q129" s="85"/>
      <c r="R129" s="85"/>
      <c r="S129" s="85"/>
      <c r="T129" s="85"/>
      <c r="U129" s="85"/>
      <c r="V129" s="85"/>
      <c r="W129" s="85"/>
      <c r="X129" s="85"/>
      <c r="Y129" s="85"/>
      <c r="Z129" s="85"/>
      <c r="AA129" s="85"/>
      <c r="AB129" s="85" t="s">
        <v>66</v>
      </c>
      <c r="AC129" s="85" t="s">
        <v>67</v>
      </c>
      <c r="AD129" s="85" t="s">
        <v>88</v>
      </c>
      <c r="AE129" s="85" t="s">
        <v>65</v>
      </c>
      <c r="AF129" s="85" t="s">
        <v>64</v>
      </c>
      <c r="AG129" s="85" t="s">
        <v>65</v>
      </c>
      <c r="AH129" s="85"/>
      <c r="AI129" s="85" t="s">
        <v>105</v>
      </c>
      <c r="AJ129" s="85" t="s">
        <v>65</v>
      </c>
      <c r="AK129" s="85" t="s">
        <v>65</v>
      </c>
      <c r="AL129" s="85" t="s">
        <v>65</v>
      </c>
      <c r="AM129" s="85" t="s">
        <v>65</v>
      </c>
      <c r="AN129" s="85" t="s">
        <v>65</v>
      </c>
      <c r="AO129" s="85"/>
      <c r="AP129" s="85"/>
      <c r="AQ129" s="85" t="s">
        <v>1293</v>
      </c>
      <c r="AR129" s="85" t="s">
        <v>519</v>
      </c>
      <c r="AS129" s="91" t="s">
        <v>64</v>
      </c>
      <c r="AT129" s="85"/>
      <c r="AU129" s="85" t="s">
        <v>65</v>
      </c>
      <c r="AV129" s="85"/>
      <c r="AW129" s="85"/>
      <c r="AX129" s="85"/>
      <c r="AY129" s="22" t="s">
        <v>1294</v>
      </c>
      <c r="AZ129" s="108" t="s">
        <v>1295</v>
      </c>
    </row>
    <row r="130" spans="1:52" ht="85.5" customHeight="1">
      <c r="A130" s="84">
        <v>129</v>
      </c>
      <c r="B130" s="85" t="s">
        <v>1296</v>
      </c>
      <c r="C130" s="85" t="s">
        <v>269</v>
      </c>
      <c r="D130" s="85" t="s">
        <v>1297</v>
      </c>
      <c r="E130" s="85">
        <v>2025</v>
      </c>
      <c r="F130" s="85" t="s">
        <v>55</v>
      </c>
      <c r="G130" s="85" t="s">
        <v>129</v>
      </c>
      <c r="H130" s="85" t="s">
        <v>238</v>
      </c>
      <c r="I130" s="85" t="str" cm="1">
        <f t="array" ref="I130">_xlfn.TEXTJOIN(",", TRUE, IF(Table4[study_id]=Table3[[#This Row],[study_id]], Table4[iso_code], ""))</f>
        <v>TN</v>
      </c>
      <c r="J130" s="85">
        <f>COUNTIF(study_countries!A:A,A130)</f>
        <v>1</v>
      </c>
      <c r="K130" s="85" t="s">
        <v>223</v>
      </c>
      <c r="L130" s="85" t="s">
        <v>1298</v>
      </c>
      <c r="M130" s="85" t="s">
        <v>1299</v>
      </c>
      <c r="N130" s="85">
        <v>2023</v>
      </c>
      <c r="O130" s="85">
        <v>2050</v>
      </c>
      <c r="P130" s="85" t="s">
        <v>61</v>
      </c>
      <c r="Q130" s="85" t="s">
        <v>84</v>
      </c>
      <c r="R130" s="85" t="s">
        <v>63</v>
      </c>
      <c r="S130" s="85" t="s">
        <v>64</v>
      </c>
      <c r="T130" s="85" t="s">
        <v>64</v>
      </c>
      <c r="U130" s="85" t="s">
        <v>64</v>
      </c>
      <c r="V130" s="85" t="s">
        <v>65</v>
      </c>
      <c r="W130" s="85" t="s">
        <v>65</v>
      </c>
      <c r="X130" s="85" t="s">
        <v>65</v>
      </c>
      <c r="Y130" s="85" t="s">
        <v>64</v>
      </c>
      <c r="Z130" s="85" t="s">
        <v>64</v>
      </c>
      <c r="AA130" s="85" t="s">
        <v>65</v>
      </c>
      <c r="AB130" s="85" t="s">
        <v>66</v>
      </c>
      <c r="AC130" s="85" t="s">
        <v>104</v>
      </c>
      <c r="AD130" s="85" t="s">
        <v>88</v>
      </c>
      <c r="AE130" s="85" t="s">
        <v>64</v>
      </c>
      <c r="AF130" s="85" t="s">
        <v>64</v>
      </c>
      <c r="AG130" s="85" t="s">
        <v>64</v>
      </c>
      <c r="AH130" s="85" t="s">
        <v>65</v>
      </c>
      <c r="AI130" s="85" t="s">
        <v>89</v>
      </c>
      <c r="AJ130" s="85" t="s">
        <v>65</v>
      </c>
      <c r="AK130" s="85" t="s">
        <v>65</v>
      </c>
      <c r="AL130" s="85" t="s">
        <v>65</v>
      </c>
      <c r="AM130" s="85" t="s">
        <v>65</v>
      </c>
      <c r="AN130" s="85" t="s">
        <v>65</v>
      </c>
      <c r="AO130" s="85" t="s">
        <v>1300</v>
      </c>
      <c r="AP130" s="85" t="s">
        <v>1301</v>
      </c>
      <c r="AQ130" s="85" t="s">
        <v>474</v>
      </c>
      <c r="AR130" s="85" t="s">
        <v>475</v>
      </c>
      <c r="AS130" s="91" t="s">
        <v>65</v>
      </c>
      <c r="AT130" s="85"/>
      <c r="AU130" s="85" t="s">
        <v>64</v>
      </c>
      <c r="AV130" s="88">
        <v>0.08</v>
      </c>
      <c r="AW130" s="85" t="s">
        <v>65</v>
      </c>
      <c r="AX130" s="85"/>
      <c r="AY130" s="22" t="s">
        <v>1302</v>
      </c>
      <c r="AZ130" s="108" t="s">
        <v>711</v>
      </c>
    </row>
    <row r="131" spans="1:52" ht="91.5" customHeight="1">
      <c r="A131" s="84">
        <v>130</v>
      </c>
      <c r="B131" s="85" t="s">
        <v>1303</v>
      </c>
      <c r="C131" s="85" t="s">
        <v>1304</v>
      </c>
      <c r="D131" s="85" t="s">
        <v>1305</v>
      </c>
      <c r="E131" s="85">
        <v>2021</v>
      </c>
      <c r="F131" s="85" t="s">
        <v>55</v>
      </c>
      <c r="G131" s="85" t="s">
        <v>129</v>
      </c>
      <c r="H131" s="85" t="s">
        <v>238</v>
      </c>
      <c r="I131" s="85" t="str" cm="1">
        <f t="array" ref="I131">_xlfn.TEXTJOIN(",", TRUE, IF(Table4[study_id]=Table3[[#This Row],[study_id]], Table4[iso_code], ""))</f>
        <v>KE</v>
      </c>
      <c r="J131" s="85">
        <f>COUNTIF(study_countries!A:A,A131)</f>
        <v>1</v>
      </c>
      <c r="K131" s="85" t="s">
        <v>321</v>
      </c>
      <c r="L131" s="85" t="s">
        <v>1306</v>
      </c>
      <c r="M131" s="85" t="s">
        <v>1307</v>
      </c>
      <c r="N131" s="85">
        <v>2010</v>
      </c>
      <c r="O131" s="85">
        <v>2040</v>
      </c>
      <c r="P131" s="85" t="s">
        <v>61</v>
      </c>
      <c r="Q131" s="85" t="s">
        <v>441</v>
      </c>
      <c r="R131" s="85" t="s">
        <v>194</v>
      </c>
      <c r="S131" s="85" t="s">
        <v>64</v>
      </c>
      <c r="T131" s="85" t="s">
        <v>64</v>
      </c>
      <c r="U131" s="85" t="s">
        <v>64</v>
      </c>
      <c r="V131" s="85" t="s">
        <v>64</v>
      </c>
      <c r="W131" s="85" t="s">
        <v>64</v>
      </c>
      <c r="X131" s="85" t="s">
        <v>64</v>
      </c>
      <c r="Y131" s="85" t="s">
        <v>64</v>
      </c>
      <c r="Z131" s="85" t="s">
        <v>65</v>
      </c>
      <c r="AA131" s="85" t="s">
        <v>64</v>
      </c>
      <c r="AB131" s="85" t="s">
        <v>66</v>
      </c>
      <c r="AC131" s="85" t="s">
        <v>67</v>
      </c>
      <c r="AD131" s="85" t="s">
        <v>88</v>
      </c>
      <c r="AE131" s="85" t="s">
        <v>64</v>
      </c>
      <c r="AF131" s="85" t="s">
        <v>64</v>
      </c>
      <c r="AG131" s="85" t="s">
        <v>64</v>
      </c>
      <c r="AH131" s="85" t="s">
        <v>64</v>
      </c>
      <c r="AI131" s="85" t="s">
        <v>89</v>
      </c>
      <c r="AJ131" s="85" t="s">
        <v>65</v>
      </c>
      <c r="AK131" s="85" t="s">
        <v>65</v>
      </c>
      <c r="AL131" s="85" t="s">
        <v>65</v>
      </c>
      <c r="AM131" s="85" t="s">
        <v>65</v>
      </c>
      <c r="AN131" s="85" t="s">
        <v>65</v>
      </c>
      <c r="AO131" s="85"/>
      <c r="AP131" s="85" t="s">
        <v>1308</v>
      </c>
      <c r="AQ131" s="85" t="s">
        <v>1309</v>
      </c>
      <c r="AR131" s="85" t="s">
        <v>1310</v>
      </c>
      <c r="AS131" s="91" t="s">
        <v>136</v>
      </c>
      <c r="AT131" s="85"/>
      <c r="AU131" s="85" t="s">
        <v>65</v>
      </c>
      <c r="AV131" s="88" t="s">
        <v>75</v>
      </c>
      <c r="AW131" s="85" t="s">
        <v>65</v>
      </c>
      <c r="AX131" s="85"/>
      <c r="AY131" s="22" t="s">
        <v>1311</v>
      </c>
      <c r="AZ131" s="108" t="s">
        <v>1312</v>
      </c>
    </row>
    <row r="132" spans="1:52" ht="79.5" customHeight="1">
      <c r="A132" s="84">
        <v>131</v>
      </c>
      <c r="B132" s="85" t="s">
        <v>1313</v>
      </c>
      <c r="C132" s="85" t="s">
        <v>752</v>
      </c>
      <c r="D132" s="85" t="s">
        <v>1314</v>
      </c>
      <c r="E132" s="85">
        <v>2025</v>
      </c>
      <c r="F132" s="85" t="s">
        <v>236</v>
      </c>
      <c r="G132" s="85" t="s">
        <v>594</v>
      </c>
      <c r="H132" s="85" t="s">
        <v>222</v>
      </c>
      <c r="I132" s="85" t="str" cm="1">
        <f t="array" ref="I132">_xlfn.TEXTJOIN(",", TRUE, IF(Table4[study_id]=Table3[[#This Row],[study_id]], Table4[iso_code], ""))</f>
        <v>KE</v>
      </c>
      <c r="J132" s="85">
        <f>COUNTIF(study_countries!A:A,A132)</f>
        <v>1</v>
      </c>
      <c r="K132" s="85" t="s">
        <v>321</v>
      </c>
      <c r="L132" s="85" t="s">
        <v>1314</v>
      </c>
      <c r="M132" s="85" t="s">
        <v>1315</v>
      </c>
      <c r="N132" s="85"/>
      <c r="O132" s="85"/>
      <c r="P132" s="85"/>
      <c r="Q132" s="85"/>
      <c r="R132" s="85"/>
      <c r="S132" s="85"/>
      <c r="T132" s="85"/>
      <c r="U132" s="85"/>
      <c r="V132" s="85"/>
      <c r="W132" s="85"/>
      <c r="X132" s="85"/>
      <c r="Y132" s="85"/>
      <c r="Z132" s="85"/>
      <c r="AA132" s="85"/>
      <c r="AB132" s="85" t="s">
        <v>66</v>
      </c>
      <c r="AC132" s="85" t="s">
        <v>67</v>
      </c>
      <c r="AD132" s="85" t="s">
        <v>88</v>
      </c>
      <c r="AE132" s="85" t="s">
        <v>64</v>
      </c>
      <c r="AF132" s="85" t="s">
        <v>64</v>
      </c>
      <c r="AG132" s="85" t="s">
        <v>65</v>
      </c>
      <c r="AH132" s="85"/>
      <c r="AI132" s="85" t="s">
        <v>69</v>
      </c>
      <c r="AJ132" s="85" t="s">
        <v>65</v>
      </c>
      <c r="AK132" s="85" t="s">
        <v>64</v>
      </c>
      <c r="AL132" s="85" t="s">
        <v>64</v>
      </c>
      <c r="AM132" s="85" t="s">
        <v>65</v>
      </c>
      <c r="AN132" s="85" t="s">
        <v>65</v>
      </c>
      <c r="AO132" s="85"/>
      <c r="AP132" s="85"/>
      <c r="AQ132" s="85" t="s">
        <v>1316</v>
      </c>
      <c r="AR132" s="85" t="s">
        <v>434</v>
      </c>
      <c r="AS132" s="91" t="s">
        <v>64</v>
      </c>
      <c r="AT132" s="85"/>
      <c r="AU132" s="85" t="s">
        <v>65</v>
      </c>
      <c r="AV132" s="85"/>
      <c r="AW132" s="85"/>
      <c r="AX132" s="85"/>
      <c r="AY132" s="22" t="s">
        <v>1317</v>
      </c>
      <c r="AZ132" s="108" t="s">
        <v>1318</v>
      </c>
    </row>
    <row r="133" spans="1:52" ht="67.5" customHeight="1">
      <c r="A133" s="84">
        <v>132</v>
      </c>
      <c r="B133" s="85" t="s">
        <v>1319</v>
      </c>
      <c r="C133" s="85" t="s">
        <v>1320</v>
      </c>
      <c r="D133" s="85" t="s">
        <v>1321</v>
      </c>
      <c r="E133" s="85">
        <v>2023</v>
      </c>
      <c r="F133" s="85" t="s">
        <v>236</v>
      </c>
      <c r="G133" s="85" t="s">
        <v>808</v>
      </c>
      <c r="H133" s="85" t="s">
        <v>222</v>
      </c>
      <c r="I133" s="85" t="str" cm="1">
        <f t="array" ref="I133">_xlfn.TEXTJOIN(",", TRUE, IF(Table4[study_id]=Table3[[#This Row],[study_id]], Table4[iso_code], ""))</f>
        <v>NG</v>
      </c>
      <c r="J133" s="85">
        <f>COUNTIF(study_countries!A:A,A133)</f>
        <v>1</v>
      </c>
      <c r="K133" s="85" t="s">
        <v>248</v>
      </c>
      <c r="L133" s="85" t="s">
        <v>1322</v>
      </c>
      <c r="M133" s="85" t="s">
        <v>1323</v>
      </c>
      <c r="N133" s="85"/>
      <c r="O133" s="85"/>
      <c r="P133" s="85"/>
      <c r="Q133" s="85"/>
      <c r="R133" s="85"/>
      <c r="S133" s="85"/>
      <c r="T133" s="85"/>
      <c r="U133" s="85"/>
      <c r="V133" s="85"/>
      <c r="W133" s="85"/>
      <c r="X133" s="85"/>
      <c r="Y133" s="85"/>
      <c r="Z133" s="85"/>
      <c r="AA133" s="85"/>
      <c r="AB133" s="85" t="s">
        <v>66</v>
      </c>
      <c r="AC133" s="85" t="s">
        <v>67</v>
      </c>
      <c r="AD133" s="85" t="s">
        <v>88</v>
      </c>
      <c r="AE133" s="85" t="s">
        <v>64</v>
      </c>
      <c r="AF133" s="85" t="s">
        <v>64</v>
      </c>
      <c r="AG133" s="85" t="s">
        <v>65</v>
      </c>
      <c r="AH133" s="85"/>
      <c r="AI133" s="85" t="s">
        <v>69</v>
      </c>
      <c r="AJ133" s="85" t="s">
        <v>65</v>
      </c>
      <c r="AK133" s="85" t="s">
        <v>65</v>
      </c>
      <c r="AL133" s="85" t="s">
        <v>65</v>
      </c>
      <c r="AM133" s="85" t="s">
        <v>64</v>
      </c>
      <c r="AN133" s="85" t="s">
        <v>65</v>
      </c>
      <c r="AO133" s="85"/>
      <c r="AP133" s="85"/>
      <c r="AQ133" s="85" t="s">
        <v>1324</v>
      </c>
      <c r="AR133" s="85" t="s">
        <v>1325</v>
      </c>
      <c r="AS133" s="91" t="s">
        <v>136</v>
      </c>
      <c r="AT133" s="85"/>
      <c r="AU133" s="85" t="s">
        <v>65</v>
      </c>
      <c r="AV133" s="85"/>
      <c r="AW133" s="85"/>
      <c r="AX133" s="85"/>
      <c r="AY133" s="22" t="s">
        <v>1326</v>
      </c>
      <c r="AZ133" s="108" t="s">
        <v>1327</v>
      </c>
    </row>
    <row r="134" spans="1:52" ht="83.25" customHeight="1">
      <c r="A134" s="84">
        <v>133</v>
      </c>
      <c r="B134" s="85" t="s">
        <v>1328</v>
      </c>
      <c r="C134" s="85" t="s">
        <v>752</v>
      </c>
      <c r="D134" s="85" t="s">
        <v>1329</v>
      </c>
      <c r="E134" s="85">
        <v>2021</v>
      </c>
      <c r="F134" s="85" t="s">
        <v>236</v>
      </c>
      <c r="G134" s="85" t="s">
        <v>754</v>
      </c>
      <c r="H134" s="85" t="s">
        <v>222</v>
      </c>
      <c r="I134" s="85" t="str">
        <f t="array" ref="I134">_xlfn.TEXTJOIN(",", TRUE, IF(Table4[study_id]=Table3[[#This Row],[study_id]], Table4[iso_code], ""))</f>
        <v>NG</v>
      </c>
      <c r="J134" s="85">
        <f>COUNTIF(study_countries!A:A,A134)</f>
        <v>1</v>
      </c>
      <c r="K134" s="85" t="s">
        <v>248</v>
      </c>
      <c r="L134" s="85" t="s">
        <v>1330</v>
      </c>
      <c r="M134" s="85" t="s">
        <v>1331</v>
      </c>
      <c r="N134" s="85"/>
      <c r="O134" s="85"/>
      <c r="P134" s="85"/>
      <c r="Q134" s="85"/>
      <c r="R134" s="85"/>
      <c r="S134" s="85"/>
      <c r="T134" s="85"/>
      <c r="U134" s="85"/>
      <c r="V134" s="85"/>
      <c r="W134" s="85"/>
      <c r="X134" s="85"/>
      <c r="Y134" s="85"/>
      <c r="Z134" s="85"/>
      <c r="AA134" s="85"/>
      <c r="AB134" s="85" t="s">
        <v>66</v>
      </c>
      <c r="AC134" s="85" t="s">
        <v>67</v>
      </c>
      <c r="AD134" s="85" t="s">
        <v>88</v>
      </c>
      <c r="AE134" s="85" t="s">
        <v>64</v>
      </c>
      <c r="AF134" s="85" t="s">
        <v>64</v>
      </c>
      <c r="AG134" s="85" t="s">
        <v>65</v>
      </c>
      <c r="AH134" s="85"/>
      <c r="AI134" s="85" t="s">
        <v>89</v>
      </c>
      <c r="AJ134" s="85" t="s">
        <v>65</v>
      </c>
      <c r="AK134" s="85" t="s">
        <v>65</v>
      </c>
      <c r="AL134" s="85" t="s">
        <v>65</v>
      </c>
      <c r="AM134" s="85" t="s">
        <v>64</v>
      </c>
      <c r="AN134" s="85" t="s">
        <v>65</v>
      </c>
      <c r="AO134" s="85"/>
      <c r="AP134" s="85"/>
      <c r="AQ134" s="85" t="s">
        <v>1332</v>
      </c>
      <c r="AR134" s="85" t="s">
        <v>1333</v>
      </c>
      <c r="AS134" s="91" t="s">
        <v>64</v>
      </c>
      <c r="AT134" s="85"/>
      <c r="AU134" s="85" t="s">
        <v>65</v>
      </c>
      <c r="AV134" s="85"/>
      <c r="AW134" s="85"/>
      <c r="AX134" s="85"/>
      <c r="AY134" s="22" t="s">
        <v>1334</v>
      </c>
      <c r="AZ134" s="108" t="s">
        <v>1335</v>
      </c>
    </row>
    <row r="135" spans="1:52" ht="79.5" customHeight="1">
      <c r="A135" s="84">
        <v>134</v>
      </c>
      <c r="B135" s="85" t="s">
        <v>1336</v>
      </c>
      <c r="C135" s="85" t="s">
        <v>823</v>
      </c>
      <c r="D135" s="85" t="s">
        <v>1337</v>
      </c>
      <c r="E135" s="85">
        <v>2026</v>
      </c>
      <c r="F135" s="85" t="s">
        <v>236</v>
      </c>
      <c r="G135" s="85" t="s">
        <v>754</v>
      </c>
      <c r="H135" s="85" t="s">
        <v>222</v>
      </c>
      <c r="I135" s="85" t="s">
        <v>1264</v>
      </c>
      <c r="J135" s="85">
        <f>COUNTIF(study_countries!A:A,A135)</f>
        <v>1</v>
      </c>
      <c r="K135" s="85" t="s">
        <v>248</v>
      </c>
      <c r="L135" s="85" t="s">
        <v>1338</v>
      </c>
      <c r="M135" s="85" t="s">
        <v>1339</v>
      </c>
      <c r="N135" s="85"/>
      <c r="O135" s="85"/>
      <c r="P135" s="85"/>
      <c r="Q135" s="85"/>
      <c r="R135" s="85"/>
      <c r="S135" s="85"/>
      <c r="T135" s="85"/>
      <c r="U135" s="85"/>
      <c r="V135" s="85"/>
      <c r="W135" s="85"/>
      <c r="X135" s="85"/>
      <c r="Y135" s="85"/>
      <c r="Z135" s="85"/>
      <c r="AA135" s="85"/>
      <c r="AB135" s="85" t="s">
        <v>194</v>
      </c>
      <c r="AC135" s="85" t="s">
        <v>67</v>
      </c>
      <c r="AD135" s="85" t="s">
        <v>88</v>
      </c>
      <c r="AE135" s="85" t="s">
        <v>64</v>
      </c>
      <c r="AF135" s="85" t="s">
        <v>64</v>
      </c>
      <c r="AG135" s="85" t="s">
        <v>65</v>
      </c>
      <c r="AH135" s="85"/>
      <c r="AI135" s="85" t="s">
        <v>119</v>
      </c>
      <c r="AJ135" s="85" t="s">
        <v>65</v>
      </c>
      <c r="AK135" s="85" t="s">
        <v>65</v>
      </c>
      <c r="AL135" s="85" t="s">
        <v>65</v>
      </c>
      <c r="AM135" s="85" t="s">
        <v>65</v>
      </c>
      <c r="AN135" s="85" t="s">
        <v>65</v>
      </c>
      <c r="AO135" s="85"/>
      <c r="AP135" s="85"/>
      <c r="AQ135" s="85" t="s">
        <v>1340</v>
      </c>
      <c r="AR135" s="85" t="s">
        <v>1341</v>
      </c>
      <c r="AS135" s="91" t="s">
        <v>65</v>
      </c>
      <c r="AT135" s="85"/>
      <c r="AU135" s="85" t="s">
        <v>65</v>
      </c>
      <c r="AV135" s="85"/>
      <c r="AW135" s="85"/>
      <c r="AX135" s="85"/>
      <c r="AY135" s="22" t="s">
        <v>1342</v>
      </c>
      <c r="AZ135" s="108" t="s">
        <v>1343</v>
      </c>
    </row>
    <row r="136" spans="1:52" ht="89.25" customHeight="1">
      <c r="A136" s="84">
        <v>135</v>
      </c>
      <c r="B136" s="85" t="s">
        <v>1344</v>
      </c>
      <c r="C136" s="85" t="s">
        <v>387</v>
      </c>
      <c r="D136" s="85" t="s">
        <v>1345</v>
      </c>
      <c r="E136" s="85">
        <v>2021</v>
      </c>
      <c r="F136" s="85" t="s">
        <v>55</v>
      </c>
      <c r="G136" s="85" t="s">
        <v>129</v>
      </c>
      <c r="H136" s="85" t="s">
        <v>238</v>
      </c>
      <c r="I136" s="85" t="str">
        <f t="array" ref="I136">_xlfn.TEXTJOIN(",", TRUE, IF(Table4[study_id]=Table3[[#This Row],[study_id]], Table4[iso_code], ""))</f>
        <v>ZA</v>
      </c>
      <c r="J136" s="85">
        <f>COUNTIF(study_countries!A:A,A136)</f>
        <v>1</v>
      </c>
      <c r="K136" s="85" t="s">
        <v>271</v>
      </c>
      <c r="L136" s="85" t="s">
        <v>1346</v>
      </c>
      <c r="M136" s="85" t="s">
        <v>1347</v>
      </c>
      <c r="N136" s="85">
        <v>2020</v>
      </c>
      <c r="O136" s="85">
        <v>2050</v>
      </c>
      <c r="P136" s="85" t="s">
        <v>61</v>
      </c>
      <c r="Q136" s="85" t="s">
        <v>441</v>
      </c>
      <c r="R136" s="85" t="s">
        <v>194</v>
      </c>
      <c r="S136" s="85" t="s">
        <v>64</v>
      </c>
      <c r="T136" s="85" t="s">
        <v>65</v>
      </c>
      <c r="U136" s="85" t="s">
        <v>64</v>
      </c>
      <c r="V136" s="85" t="s">
        <v>64</v>
      </c>
      <c r="W136" s="85" t="s">
        <v>64</v>
      </c>
      <c r="X136" s="85" t="s">
        <v>65</v>
      </c>
      <c r="Y136" s="85" t="s">
        <v>64</v>
      </c>
      <c r="Z136" s="85" t="s">
        <v>65</v>
      </c>
      <c r="AA136" s="85" t="s">
        <v>64</v>
      </c>
      <c r="AB136" s="85" t="s">
        <v>146</v>
      </c>
      <c r="AC136" s="85" t="s">
        <v>67</v>
      </c>
      <c r="AD136" s="85" t="s">
        <v>88</v>
      </c>
      <c r="AE136" s="85" t="s">
        <v>64</v>
      </c>
      <c r="AF136" s="85" t="s">
        <v>64</v>
      </c>
      <c r="AG136" s="85" t="s">
        <v>65</v>
      </c>
      <c r="AH136" s="85" t="s">
        <v>65</v>
      </c>
      <c r="AI136" s="85" t="s">
        <v>89</v>
      </c>
      <c r="AJ136" s="85" t="s">
        <v>65</v>
      </c>
      <c r="AK136" s="85" t="s">
        <v>65</v>
      </c>
      <c r="AL136" s="85" t="s">
        <v>64</v>
      </c>
      <c r="AM136" s="85" t="s">
        <v>65</v>
      </c>
      <c r="AN136" s="85" t="s">
        <v>65</v>
      </c>
      <c r="AO136" s="85" t="s">
        <v>1348</v>
      </c>
      <c r="AP136" s="85" t="s">
        <v>1349</v>
      </c>
      <c r="AQ136" s="85" t="s">
        <v>1350</v>
      </c>
      <c r="AR136" s="85" t="s">
        <v>618</v>
      </c>
      <c r="AS136" s="91" t="s">
        <v>64</v>
      </c>
      <c r="AT136" s="85"/>
      <c r="AU136" s="85" t="s">
        <v>65</v>
      </c>
      <c r="AV136" s="109">
        <v>9.7000000000000003E-2</v>
      </c>
      <c r="AW136" s="85" t="s">
        <v>65</v>
      </c>
      <c r="AX136" s="85"/>
      <c r="AY136" s="22" t="s">
        <v>1351</v>
      </c>
      <c r="AZ136" s="108" t="s">
        <v>1352</v>
      </c>
    </row>
    <row r="137" spans="1:52" ht="52.5" customHeight="1">
      <c r="A137" s="84">
        <v>136</v>
      </c>
      <c r="B137" s="85" t="s">
        <v>1353</v>
      </c>
      <c r="C137" s="85" t="s">
        <v>752</v>
      </c>
      <c r="D137" s="85" t="s">
        <v>1354</v>
      </c>
      <c r="E137" s="85">
        <v>2017</v>
      </c>
      <c r="F137" s="85" t="s">
        <v>236</v>
      </c>
      <c r="G137" s="85" t="s">
        <v>754</v>
      </c>
      <c r="H137" s="85" t="s">
        <v>238</v>
      </c>
      <c r="I137" s="85" t="str">
        <f t="array" ref="I137">_xlfn.TEXTJOIN(",", TRUE, IF(Table4[study_id]=Table3[[#This Row],[study_id]], Table4[iso_code], ""))</f>
        <v>MA</v>
      </c>
      <c r="J137" s="85">
        <f>COUNTIF(study_countries!A:A,A137)</f>
        <v>1</v>
      </c>
      <c r="K137" s="85" t="s">
        <v>223</v>
      </c>
      <c r="L137" s="85" t="s">
        <v>1355</v>
      </c>
      <c r="M137" s="85" t="s">
        <v>1356</v>
      </c>
      <c r="N137" s="85"/>
      <c r="O137" s="85"/>
      <c r="P137" s="85"/>
      <c r="Q137" s="85"/>
      <c r="R137" s="85"/>
      <c r="S137" s="85"/>
      <c r="T137" s="85"/>
      <c r="U137" s="85"/>
      <c r="V137" s="85"/>
      <c r="W137" s="85"/>
      <c r="X137" s="85"/>
      <c r="Y137" s="85"/>
      <c r="Z137" s="85"/>
      <c r="AA137" s="85"/>
      <c r="AB137" s="85" t="s">
        <v>66</v>
      </c>
      <c r="AC137" s="85" t="s">
        <v>67</v>
      </c>
      <c r="AD137" s="85" t="s">
        <v>88</v>
      </c>
      <c r="AE137" s="85" t="s">
        <v>64</v>
      </c>
      <c r="AF137" s="85" t="s">
        <v>64</v>
      </c>
      <c r="AG137" s="85" t="s">
        <v>65</v>
      </c>
      <c r="AH137" s="85"/>
      <c r="AI137" s="85" t="s">
        <v>89</v>
      </c>
      <c r="AJ137" s="85" t="s">
        <v>65</v>
      </c>
      <c r="AK137" s="85" t="s">
        <v>65</v>
      </c>
      <c r="AL137" s="85" t="s">
        <v>65</v>
      </c>
      <c r="AM137" s="85" t="s">
        <v>65</v>
      </c>
      <c r="AN137" s="85" t="s">
        <v>65</v>
      </c>
      <c r="AO137" s="85"/>
      <c r="AP137" s="85"/>
      <c r="AQ137" s="85" t="s">
        <v>1357</v>
      </c>
      <c r="AR137" s="85" t="s">
        <v>519</v>
      </c>
      <c r="AS137" s="91" t="s">
        <v>64</v>
      </c>
      <c r="AT137" s="85"/>
      <c r="AU137" s="85" t="s">
        <v>65</v>
      </c>
      <c r="AV137" s="85"/>
      <c r="AW137" s="85"/>
      <c r="AX137" s="85"/>
      <c r="AY137" s="22" t="s">
        <v>1358</v>
      </c>
      <c r="AZ137" s="108" t="s">
        <v>1359</v>
      </c>
    </row>
    <row r="138" spans="1:52" ht="70.5" customHeight="1">
      <c r="A138" s="84">
        <v>137</v>
      </c>
      <c r="B138" s="85" t="s">
        <v>1360</v>
      </c>
      <c r="C138" s="85" t="s">
        <v>823</v>
      </c>
      <c r="D138" s="85" t="s">
        <v>1361</v>
      </c>
      <c r="E138" s="85">
        <v>2025</v>
      </c>
      <c r="F138" s="85" t="s">
        <v>236</v>
      </c>
      <c r="G138" s="85" t="s">
        <v>808</v>
      </c>
      <c r="H138" s="85" t="s">
        <v>222</v>
      </c>
      <c r="I138" s="85" t="str">
        <f t="array" ref="I138">_xlfn.TEXTJOIN(",", TRUE, IF(Table4[study_id]=Table3[[#This Row],[study_id]], Table4[iso_code], ""))</f>
        <v>AO</v>
      </c>
      <c r="J138" s="85">
        <f>COUNTIF(study_countries!A:A,A138)</f>
        <v>1</v>
      </c>
      <c r="K138" s="85" t="s">
        <v>271</v>
      </c>
      <c r="L138" s="85" t="s">
        <v>1362</v>
      </c>
      <c r="M138" s="85" t="s">
        <v>1363</v>
      </c>
      <c r="N138" s="85"/>
      <c r="O138" s="85"/>
      <c r="P138" s="85"/>
      <c r="Q138" s="85"/>
      <c r="R138" s="85"/>
      <c r="S138" s="85"/>
      <c r="T138" s="85"/>
      <c r="U138" s="85"/>
      <c r="V138" s="85"/>
      <c r="W138" s="85"/>
      <c r="X138" s="85"/>
      <c r="Y138" s="85"/>
      <c r="Z138" s="85"/>
      <c r="AA138" s="85"/>
      <c r="AB138" s="85" t="s">
        <v>66</v>
      </c>
      <c r="AC138" s="85" t="s">
        <v>67</v>
      </c>
      <c r="AD138" s="85" t="s">
        <v>88</v>
      </c>
      <c r="AE138" s="85" t="s">
        <v>64</v>
      </c>
      <c r="AF138" s="85" t="s">
        <v>64</v>
      </c>
      <c r="AG138" s="85" t="s">
        <v>65</v>
      </c>
      <c r="AH138" s="85"/>
      <c r="AI138" s="85" t="s">
        <v>69</v>
      </c>
      <c r="AJ138" s="85" t="s">
        <v>65</v>
      </c>
      <c r="AK138" s="85" t="s">
        <v>65</v>
      </c>
      <c r="AL138" s="85" t="s">
        <v>65</v>
      </c>
      <c r="AM138" s="85" t="s">
        <v>64</v>
      </c>
      <c r="AN138" s="85" t="s">
        <v>64</v>
      </c>
      <c r="AO138" s="85"/>
      <c r="AP138" s="85"/>
      <c r="AQ138" s="85" t="s">
        <v>1364</v>
      </c>
      <c r="AR138" s="85" t="s">
        <v>265</v>
      </c>
      <c r="AS138" s="91" t="s">
        <v>65</v>
      </c>
      <c r="AT138" s="85"/>
      <c r="AU138" s="85" t="s">
        <v>65</v>
      </c>
      <c r="AV138" s="85"/>
      <c r="AW138" s="85"/>
      <c r="AX138" s="85"/>
      <c r="AY138" s="22" t="s">
        <v>1365</v>
      </c>
      <c r="AZ138" s="108" t="s">
        <v>1366</v>
      </c>
    </row>
    <row r="139" spans="1:52" ht="102.75" customHeight="1">
      <c r="A139" s="84">
        <v>138</v>
      </c>
      <c r="B139" s="85" t="s">
        <v>1367</v>
      </c>
      <c r="C139" s="85" t="s">
        <v>1368</v>
      </c>
      <c r="D139" s="85" t="s">
        <v>1369</v>
      </c>
      <c r="E139" s="85">
        <v>2024</v>
      </c>
      <c r="F139" s="85" t="s">
        <v>236</v>
      </c>
      <c r="G139" s="85" t="s">
        <v>1370</v>
      </c>
      <c r="H139" s="85" t="s">
        <v>222</v>
      </c>
      <c r="I139" s="85" t="str">
        <f t="array" ref="I139">_xlfn.TEXTJOIN(",", TRUE, IF(Table4[study_id]=Table3[[#This Row],[study_id]], Table4[iso_code], ""))</f>
        <v>GH</v>
      </c>
      <c r="J139" s="85">
        <f>COUNTIF(study_countries!A:A,A139)</f>
        <v>1</v>
      </c>
      <c r="K139" s="85" t="s">
        <v>248</v>
      </c>
      <c r="L139" s="85" t="s">
        <v>1371</v>
      </c>
      <c r="M139" s="85" t="s">
        <v>1372</v>
      </c>
      <c r="N139" s="85"/>
      <c r="O139" s="85"/>
      <c r="P139" s="85"/>
      <c r="Q139" s="85"/>
      <c r="R139" s="85"/>
      <c r="S139" s="85"/>
      <c r="T139" s="85"/>
      <c r="U139" s="85"/>
      <c r="V139" s="85"/>
      <c r="W139" s="85"/>
      <c r="X139" s="85"/>
      <c r="Y139" s="85"/>
      <c r="Z139" s="85"/>
      <c r="AA139" s="85"/>
      <c r="AB139" s="85" t="s">
        <v>66</v>
      </c>
      <c r="AC139" s="85" t="s">
        <v>67</v>
      </c>
      <c r="AD139" s="85" t="s">
        <v>88</v>
      </c>
      <c r="AE139" s="85" t="s">
        <v>64</v>
      </c>
      <c r="AF139" s="85" t="s">
        <v>64</v>
      </c>
      <c r="AG139" s="85" t="s">
        <v>65</v>
      </c>
      <c r="AH139" s="85"/>
      <c r="AI139" s="85" t="s">
        <v>89</v>
      </c>
      <c r="AJ139" s="85" t="s">
        <v>65</v>
      </c>
      <c r="AK139" s="85" t="s">
        <v>65</v>
      </c>
      <c r="AL139" s="85" t="s">
        <v>65</v>
      </c>
      <c r="AM139" s="85" t="s">
        <v>64</v>
      </c>
      <c r="AN139" s="85" t="s">
        <v>65</v>
      </c>
      <c r="AO139" s="85"/>
      <c r="AP139" s="85"/>
      <c r="AQ139" s="85" t="s">
        <v>1373</v>
      </c>
      <c r="AR139" s="85" t="s">
        <v>255</v>
      </c>
      <c r="AS139" s="91" t="s">
        <v>64</v>
      </c>
      <c r="AT139" s="85"/>
      <c r="AU139" s="85" t="s">
        <v>65</v>
      </c>
      <c r="AV139" s="85"/>
      <c r="AW139" s="85"/>
      <c r="AX139" s="85"/>
      <c r="AY139" s="22" t="s">
        <v>1374</v>
      </c>
      <c r="AZ139" s="108" t="s">
        <v>1375</v>
      </c>
    </row>
    <row r="140" spans="1:52" ht="85.5" customHeight="1">
      <c r="A140" s="84">
        <v>139</v>
      </c>
      <c r="B140" s="85" t="s">
        <v>1376</v>
      </c>
      <c r="C140" s="85" t="s">
        <v>1377</v>
      </c>
      <c r="D140" s="85" t="s">
        <v>1378</v>
      </c>
      <c r="E140" s="85">
        <v>2020</v>
      </c>
      <c r="F140" s="85" t="s">
        <v>236</v>
      </c>
      <c r="G140" s="85" t="s">
        <v>594</v>
      </c>
      <c r="H140" s="85" t="s">
        <v>238</v>
      </c>
      <c r="I140" s="85" t="str">
        <f t="array" ref="I140">_xlfn.TEXTJOIN(",", TRUE, IF(Table4[study_id]=Table3[[#This Row],[study_id]], Table4[iso_code], ""))</f>
        <v>MW</v>
      </c>
      <c r="J140" s="85">
        <f>COUNTIF(study_countries!A:A,A140)</f>
        <v>1</v>
      </c>
      <c r="K140" s="85" t="s">
        <v>271</v>
      </c>
      <c r="L140" s="85" t="s">
        <v>1379</v>
      </c>
      <c r="M140" s="85" t="s">
        <v>1380</v>
      </c>
      <c r="N140" s="85"/>
      <c r="O140" s="85"/>
      <c r="P140" s="85"/>
      <c r="Q140" s="85"/>
      <c r="R140" s="85"/>
      <c r="S140" s="85"/>
      <c r="T140" s="85"/>
      <c r="U140" s="85"/>
      <c r="V140" s="85"/>
      <c r="W140" s="85"/>
      <c r="X140" s="85"/>
      <c r="Y140" s="85"/>
      <c r="Z140" s="85"/>
      <c r="AA140" s="85"/>
      <c r="AB140" s="85" t="s">
        <v>66</v>
      </c>
      <c r="AC140" s="85" t="s">
        <v>67</v>
      </c>
      <c r="AD140" s="85" t="s">
        <v>88</v>
      </c>
      <c r="AE140" s="85" t="s">
        <v>64</v>
      </c>
      <c r="AF140" s="85" t="s">
        <v>65</v>
      </c>
      <c r="AG140" s="85" t="s">
        <v>65</v>
      </c>
      <c r="AH140" s="85"/>
      <c r="AI140" s="85" t="s">
        <v>69</v>
      </c>
      <c r="AJ140" s="85" t="s">
        <v>65</v>
      </c>
      <c r="AK140" s="85" t="s">
        <v>65</v>
      </c>
      <c r="AL140" s="85" t="s">
        <v>65</v>
      </c>
      <c r="AM140" s="85" t="s">
        <v>136</v>
      </c>
      <c r="AN140" s="85" t="s">
        <v>65</v>
      </c>
      <c r="AO140" s="85"/>
      <c r="AP140" s="85"/>
      <c r="AQ140" s="85" t="s">
        <v>1381</v>
      </c>
      <c r="AR140" s="85" t="s">
        <v>277</v>
      </c>
      <c r="AS140" s="91" t="s">
        <v>65</v>
      </c>
      <c r="AT140" s="85"/>
      <c r="AU140" s="85" t="s">
        <v>65</v>
      </c>
      <c r="AV140" s="85"/>
      <c r="AW140" s="85"/>
      <c r="AX140" s="85"/>
      <c r="AY140" s="22" t="s">
        <v>1382</v>
      </c>
      <c r="AZ140" s="108" t="s">
        <v>1383</v>
      </c>
    </row>
    <row r="141" spans="1:52" ht="105.75" customHeight="1">
      <c r="A141" s="84">
        <v>140</v>
      </c>
      <c r="B141" s="85" t="s">
        <v>1384</v>
      </c>
      <c r="C141" s="85" t="s">
        <v>1385</v>
      </c>
      <c r="D141" s="85" t="s">
        <v>1386</v>
      </c>
      <c r="E141" s="85">
        <v>2026</v>
      </c>
      <c r="F141" s="85" t="s">
        <v>55</v>
      </c>
      <c r="G141" s="85" t="s">
        <v>129</v>
      </c>
      <c r="H141" s="85" t="s">
        <v>238</v>
      </c>
      <c r="I141" s="85" t="str">
        <f t="array" ref="I141">_xlfn.TEXTJOIN(",", TRUE, IF(Table4[study_id]=Table3[[#This Row],[study_id]], Table4[iso_code], ""))</f>
        <v>KE</v>
      </c>
      <c r="J141" s="85">
        <f>COUNTIF(study_countries!A:A,A141)</f>
        <v>1</v>
      </c>
      <c r="K141" s="85" t="s">
        <v>321</v>
      </c>
      <c r="L141" s="85" t="s">
        <v>1387</v>
      </c>
      <c r="M141" s="85" t="s">
        <v>1388</v>
      </c>
      <c r="N141" s="85">
        <v>2020</v>
      </c>
      <c r="O141" s="85">
        <v>2040</v>
      </c>
      <c r="P141" s="85" t="s">
        <v>61</v>
      </c>
      <c r="Q141" s="85" t="s">
        <v>84</v>
      </c>
      <c r="R141" s="85" t="s">
        <v>63</v>
      </c>
      <c r="S141" s="85" t="s">
        <v>64</v>
      </c>
      <c r="T141" s="85" t="s">
        <v>64</v>
      </c>
      <c r="U141" s="85" t="s">
        <v>64</v>
      </c>
      <c r="V141" s="85" t="s">
        <v>64</v>
      </c>
      <c r="W141" s="85" t="s">
        <v>65</v>
      </c>
      <c r="X141" s="85" t="s">
        <v>64</v>
      </c>
      <c r="Y141" s="85" t="s">
        <v>64</v>
      </c>
      <c r="Z141" s="85" t="s">
        <v>65</v>
      </c>
      <c r="AA141" s="85" t="s">
        <v>64</v>
      </c>
      <c r="AB141" s="85" t="s">
        <v>146</v>
      </c>
      <c r="AC141" s="85" t="s">
        <v>104</v>
      </c>
      <c r="AD141" s="85" t="s">
        <v>172</v>
      </c>
      <c r="AE141" s="85" t="s">
        <v>64</v>
      </c>
      <c r="AF141" s="85" t="s">
        <v>64</v>
      </c>
      <c r="AG141" s="85" t="s">
        <v>64</v>
      </c>
      <c r="AH141" s="85" t="s">
        <v>65</v>
      </c>
      <c r="AI141" s="85" t="s">
        <v>89</v>
      </c>
      <c r="AJ141" s="85" t="s">
        <v>65</v>
      </c>
      <c r="AK141" s="85" t="s">
        <v>65</v>
      </c>
      <c r="AL141" s="85" t="s">
        <v>65</v>
      </c>
      <c r="AM141" s="85" t="s">
        <v>64</v>
      </c>
      <c r="AN141" s="85" t="s">
        <v>65</v>
      </c>
      <c r="AO141" s="85" t="s">
        <v>1389</v>
      </c>
      <c r="AP141" s="85" t="s">
        <v>1390</v>
      </c>
      <c r="AQ141" s="85" t="s">
        <v>1391</v>
      </c>
      <c r="AR141" s="85" t="s">
        <v>1310</v>
      </c>
      <c r="AS141" s="91" t="s">
        <v>136</v>
      </c>
      <c r="AT141" s="85"/>
      <c r="AU141" s="85" t="s">
        <v>65</v>
      </c>
      <c r="AV141" s="85" t="s">
        <v>75</v>
      </c>
      <c r="AW141" s="85" t="s">
        <v>65</v>
      </c>
      <c r="AX141" s="85"/>
      <c r="AY141" s="22" t="s">
        <v>1392</v>
      </c>
      <c r="AZ141" s="108" t="s">
        <v>1393</v>
      </c>
    </row>
    <row r="142" spans="1:52" ht="92.25" customHeight="1">
      <c r="A142" s="84">
        <v>141</v>
      </c>
      <c r="B142" s="85" t="s">
        <v>1394</v>
      </c>
      <c r="C142" s="85" t="s">
        <v>387</v>
      </c>
      <c r="D142" s="85" t="s">
        <v>1395</v>
      </c>
      <c r="E142" s="85">
        <v>2021</v>
      </c>
      <c r="F142" s="85" t="s">
        <v>55</v>
      </c>
      <c r="G142" s="85" t="s">
        <v>129</v>
      </c>
      <c r="H142" s="85" t="s">
        <v>238</v>
      </c>
      <c r="I142" s="85" t="str">
        <f t="array" ref="I142">_xlfn.TEXTJOIN(",", TRUE, IF(Table4[study_id]=Table3[[#This Row],[study_id]], Table4[iso_code], ""))</f>
        <v>MZ</v>
      </c>
      <c r="J142" s="85">
        <f>COUNTIF(study_countries!A:A,A142)</f>
        <v>1</v>
      </c>
      <c r="K142" s="85" t="s">
        <v>271</v>
      </c>
      <c r="L142" s="85" t="s">
        <v>1396</v>
      </c>
      <c r="M142" s="85" t="s">
        <v>1397</v>
      </c>
      <c r="N142" s="85">
        <v>2019</v>
      </c>
      <c r="O142" s="85">
        <v>2030</v>
      </c>
      <c r="P142" s="85" t="s">
        <v>61</v>
      </c>
      <c r="Q142" s="85" t="s">
        <v>441</v>
      </c>
      <c r="R142" s="85" t="s">
        <v>194</v>
      </c>
      <c r="S142" s="85" t="s">
        <v>64</v>
      </c>
      <c r="T142" s="85" t="s">
        <v>64</v>
      </c>
      <c r="U142" s="85" t="s">
        <v>64</v>
      </c>
      <c r="V142" s="85" t="s">
        <v>64</v>
      </c>
      <c r="W142" s="85" t="s">
        <v>65</v>
      </c>
      <c r="X142" s="85" t="s">
        <v>65</v>
      </c>
      <c r="Y142" s="85" t="s">
        <v>64</v>
      </c>
      <c r="Z142" s="85" t="s">
        <v>65</v>
      </c>
      <c r="AA142" s="85" t="s">
        <v>65</v>
      </c>
      <c r="AB142" s="85" t="s">
        <v>66</v>
      </c>
      <c r="AC142" s="85" t="s">
        <v>67</v>
      </c>
      <c r="AD142" s="85" t="s">
        <v>68</v>
      </c>
      <c r="AE142" s="85" t="s">
        <v>64</v>
      </c>
      <c r="AF142" s="85" t="s">
        <v>64</v>
      </c>
      <c r="AG142" s="85" t="s">
        <v>64</v>
      </c>
      <c r="AH142" s="85" t="s">
        <v>65</v>
      </c>
      <c r="AI142" s="85" t="s">
        <v>89</v>
      </c>
      <c r="AJ142" s="85" t="s">
        <v>65</v>
      </c>
      <c r="AK142" s="85" t="s">
        <v>136</v>
      </c>
      <c r="AL142" s="85" t="s">
        <v>65</v>
      </c>
      <c r="AM142" s="85" t="s">
        <v>64</v>
      </c>
      <c r="AN142" s="85" t="s">
        <v>65</v>
      </c>
      <c r="AO142" s="85" t="s">
        <v>1398</v>
      </c>
      <c r="AP142" s="85" t="s">
        <v>1399</v>
      </c>
      <c r="AQ142" s="85" t="s">
        <v>1400</v>
      </c>
      <c r="AR142" s="85" t="s">
        <v>1401</v>
      </c>
      <c r="AS142" s="91" t="s">
        <v>136</v>
      </c>
      <c r="AT142" s="85" t="s">
        <v>1402</v>
      </c>
      <c r="AU142" s="85" t="s">
        <v>65</v>
      </c>
      <c r="AV142" s="85" t="s">
        <v>75</v>
      </c>
      <c r="AW142" s="85" t="s">
        <v>65</v>
      </c>
      <c r="AX142" s="85"/>
      <c r="AY142" s="22" t="s">
        <v>1403</v>
      </c>
      <c r="AZ142" s="108" t="s">
        <v>1404</v>
      </c>
    </row>
    <row r="143" spans="1:52" ht="75.75" customHeight="1">
      <c r="A143" s="84">
        <v>142</v>
      </c>
      <c r="B143" s="85" t="s">
        <v>1405</v>
      </c>
      <c r="C143" s="85" t="s">
        <v>1406</v>
      </c>
      <c r="D143" s="85" t="s">
        <v>1407</v>
      </c>
      <c r="E143" s="85">
        <v>2016</v>
      </c>
      <c r="F143" s="85" t="s">
        <v>236</v>
      </c>
      <c r="G143" s="85" t="s">
        <v>129</v>
      </c>
      <c r="H143" s="85" t="s">
        <v>238</v>
      </c>
      <c r="I143" s="85" t="str">
        <f t="array" ref="I143">_xlfn.TEXTJOIN(",", TRUE, IF(Table4[study_id]=Table3[[#This Row],[study_id]], Table4[iso_code], ""))</f>
        <v>EG</v>
      </c>
      <c r="J143" s="85">
        <f>COUNTIF(study_countries!A:A,A143)</f>
        <v>1</v>
      </c>
      <c r="K143" s="85" t="s">
        <v>321</v>
      </c>
      <c r="L143" s="85" t="s">
        <v>1408</v>
      </c>
      <c r="M143" s="85" t="s">
        <v>1409</v>
      </c>
      <c r="N143" s="85">
        <v>2007</v>
      </c>
      <c r="O143" s="85">
        <v>2030</v>
      </c>
      <c r="P143" s="85"/>
      <c r="Q143" s="85"/>
      <c r="R143" s="85"/>
      <c r="S143" s="85"/>
      <c r="T143" s="85"/>
      <c r="U143" s="85"/>
      <c r="V143" s="85"/>
      <c r="W143" s="85"/>
      <c r="X143" s="85"/>
      <c r="Y143" s="85"/>
      <c r="Z143" s="85"/>
      <c r="AA143" s="85"/>
      <c r="AB143" s="85" t="s">
        <v>146</v>
      </c>
      <c r="AC143" s="85" t="s">
        <v>67</v>
      </c>
      <c r="AD143" s="85" t="s">
        <v>88</v>
      </c>
      <c r="AE143" s="85" t="s">
        <v>64</v>
      </c>
      <c r="AF143" s="85" t="s">
        <v>64</v>
      </c>
      <c r="AG143" s="85" t="s">
        <v>65</v>
      </c>
      <c r="AH143" s="85"/>
      <c r="AI143" s="85" t="s">
        <v>89</v>
      </c>
      <c r="AJ143" s="85" t="s">
        <v>65</v>
      </c>
      <c r="AK143" s="85" t="s">
        <v>65</v>
      </c>
      <c r="AL143" s="85" t="s">
        <v>65</v>
      </c>
      <c r="AM143" s="85" t="s">
        <v>65</v>
      </c>
      <c r="AN143" s="85" t="s">
        <v>65</v>
      </c>
      <c r="AO143" s="85"/>
      <c r="AP143" s="85"/>
      <c r="AQ143" s="85" t="s">
        <v>1410</v>
      </c>
      <c r="AR143" s="85" t="s">
        <v>874</v>
      </c>
      <c r="AS143" s="91" t="s">
        <v>64</v>
      </c>
      <c r="AT143" s="85"/>
      <c r="AU143" s="85" t="s">
        <v>65</v>
      </c>
      <c r="AV143" s="85"/>
      <c r="AW143" s="85"/>
      <c r="AX143" s="85"/>
      <c r="AY143" s="22" t="s">
        <v>1411</v>
      </c>
      <c r="AZ143" s="108" t="s">
        <v>1412</v>
      </c>
    </row>
    <row r="144" spans="1:52" ht="76.5" customHeight="1">
      <c r="A144" s="84">
        <v>143</v>
      </c>
      <c r="B144" s="85" t="s">
        <v>1413</v>
      </c>
      <c r="C144" s="85" t="s">
        <v>1414</v>
      </c>
      <c r="D144" s="85" t="s">
        <v>1415</v>
      </c>
      <c r="E144" s="85">
        <v>2025</v>
      </c>
      <c r="F144" s="85" t="s">
        <v>55</v>
      </c>
      <c r="G144" s="85" t="s">
        <v>129</v>
      </c>
      <c r="H144" s="85" t="s">
        <v>238</v>
      </c>
      <c r="I144" s="85" t="str">
        <f t="array" ref="I144">_xlfn.TEXTJOIN(",", TRUE, IF(Table4[study_id]=Table3[[#This Row],[study_id]], Table4[iso_code], ""))</f>
        <v>SL</v>
      </c>
      <c r="J144" s="85">
        <f>COUNTIF(study_countries!A:A,A144)</f>
        <v>1</v>
      </c>
      <c r="K144" s="85" t="s">
        <v>248</v>
      </c>
      <c r="L144" s="85" t="s">
        <v>1416</v>
      </c>
      <c r="M144" s="85" t="s">
        <v>1417</v>
      </c>
      <c r="N144" s="85">
        <v>2023</v>
      </c>
      <c r="O144" s="85">
        <v>2050</v>
      </c>
      <c r="P144" s="85" t="s">
        <v>61</v>
      </c>
      <c r="Q144" s="85" t="s">
        <v>159</v>
      </c>
      <c r="R144" s="85" t="s">
        <v>63</v>
      </c>
      <c r="S144" s="85" t="s">
        <v>64</v>
      </c>
      <c r="T144" s="85" t="s">
        <v>64</v>
      </c>
      <c r="U144" s="85" t="s">
        <v>65</v>
      </c>
      <c r="V144" s="85" t="s">
        <v>64</v>
      </c>
      <c r="W144" s="85" t="s">
        <v>65</v>
      </c>
      <c r="X144" s="85" t="s">
        <v>65</v>
      </c>
      <c r="Y144" s="85" t="s">
        <v>64</v>
      </c>
      <c r="Z144" s="85" t="s">
        <v>65</v>
      </c>
      <c r="AA144" s="85" t="s">
        <v>65</v>
      </c>
      <c r="AB144" s="85" t="s">
        <v>66</v>
      </c>
      <c r="AC144" s="85" t="s">
        <v>87</v>
      </c>
      <c r="AD144" s="85" t="s">
        <v>88</v>
      </c>
      <c r="AE144" s="85" t="s">
        <v>64</v>
      </c>
      <c r="AF144" s="85" t="s">
        <v>64</v>
      </c>
      <c r="AG144" s="85" t="s">
        <v>64</v>
      </c>
      <c r="AH144" s="85" t="s">
        <v>65</v>
      </c>
      <c r="AI144" s="85" t="s">
        <v>89</v>
      </c>
      <c r="AJ144" s="85" t="s">
        <v>65</v>
      </c>
      <c r="AK144" s="85" t="s">
        <v>65</v>
      </c>
      <c r="AL144" s="85" t="s">
        <v>65</v>
      </c>
      <c r="AM144" s="85" t="s">
        <v>136</v>
      </c>
      <c r="AN144" s="85" t="s">
        <v>65</v>
      </c>
      <c r="AO144" s="85" t="s">
        <v>1418</v>
      </c>
      <c r="AP144" s="85" t="s">
        <v>1419</v>
      </c>
      <c r="AQ144" s="85" t="s">
        <v>1420</v>
      </c>
      <c r="AR144" s="85" t="s">
        <v>255</v>
      </c>
      <c r="AS144" s="91" t="s">
        <v>64</v>
      </c>
      <c r="AT144" s="85"/>
      <c r="AU144" s="85" t="s">
        <v>65</v>
      </c>
      <c r="AV144" s="88">
        <v>0.1</v>
      </c>
      <c r="AW144" s="85" t="s">
        <v>65</v>
      </c>
      <c r="AX144" s="85"/>
      <c r="AY144" s="22" t="s">
        <v>1421</v>
      </c>
      <c r="AZ144" s="108" t="s">
        <v>1422</v>
      </c>
    </row>
    <row r="145" spans="1:52" ht="78.75" customHeight="1">
      <c r="A145" s="84">
        <v>144</v>
      </c>
      <c r="B145" s="85" t="s">
        <v>1423</v>
      </c>
      <c r="C145" s="85" t="s">
        <v>1424</v>
      </c>
      <c r="D145" s="85" t="s">
        <v>1425</v>
      </c>
      <c r="E145" s="85">
        <v>2025</v>
      </c>
      <c r="F145" s="85" t="s">
        <v>55</v>
      </c>
      <c r="G145" s="85" t="s">
        <v>129</v>
      </c>
      <c r="H145" s="85" t="s">
        <v>101</v>
      </c>
      <c r="I145" s="85" t="str">
        <f t="array" ref="I145">_xlfn.TEXTJOIN(",", TRUE, IF(Table4[study_id]=Table3[[#This Row],[study_id]], Table4[iso_code], ""))</f>
        <v>MA,TN,DZ</v>
      </c>
      <c r="J145" s="85">
        <f>COUNTIF(study_countries!A:A,A145)</f>
        <v>3</v>
      </c>
      <c r="K145" s="85" t="s">
        <v>223</v>
      </c>
      <c r="L145" s="85" t="s">
        <v>1426</v>
      </c>
      <c r="M145" s="85" t="s">
        <v>1427</v>
      </c>
      <c r="N145" s="85">
        <v>2018</v>
      </c>
      <c r="O145" s="85">
        <v>2050</v>
      </c>
      <c r="P145" s="85" t="s">
        <v>61</v>
      </c>
      <c r="Q145" s="85" t="s">
        <v>84</v>
      </c>
      <c r="R145" s="85" t="s">
        <v>63</v>
      </c>
      <c r="S145" s="85" t="s">
        <v>64</v>
      </c>
      <c r="T145" s="85" t="s">
        <v>64</v>
      </c>
      <c r="U145" s="85" t="s">
        <v>64</v>
      </c>
      <c r="V145" s="85" t="s">
        <v>65</v>
      </c>
      <c r="W145" s="85" t="s">
        <v>65</v>
      </c>
      <c r="X145" s="85" t="s">
        <v>65</v>
      </c>
      <c r="Y145" s="85" t="s">
        <v>64</v>
      </c>
      <c r="Z145" s="85" t="s">
        <v>64</v>
      </c>
      <c r="AA145" s="85" t="s">
        <v>64</v>
      </c>
      <c r="AB145" s="85" t="s">
        <v>66</v>
      </c>
      <c r="AC145" s="85" t="s">
        <v>67</v>
      </c>
      <c r="AD145" s="85" t="s">
        <v>88</v>
      </c>
      <c r="AE145" s="85" t="s">
        <v>64</v>
      </c>
      <c r="AF145" s="85" t="s">
        <v>64</v>
      </c>
      <c r="AG145" s="85" t="s">
        <v>64</v>
      </c>
      <c r="AH145" s="85" t="s">
        <v>65</v>
      </c>
      <c r="AI145" s="85" t="s">
        <v>89</v>
      </c>
      <c r="AJ145" s="85" t="s">
        <v>65</v>
      </c>
      <c r="AK145" s="85" t="s">
        <v>65</v>
      </c>
      <c r="AL145" s="85" t="s">
        <v>65</v>
      </c>
      <c r="AM145" s="85" t="s">
        <v>65</v>
      </c>
      <c r="AN145" s="85" t="s">
        <v>65</v>
      </c>
      <c r="AO145" s="85" t="s">
        <v>1428</v>
      </c>
      <c r="AP145" s="85" t="s">
        <v>1429</v>
      </c>
      <c r="AQ145" s="85" t="s">
        <v>1430</v>
      </c>
      <c r="AR145" s="85" t="s">
        <v>1431</v>
      </c>
      <c r="AS145" s="85" t="s">
        <v>65</v>
      </c>
      <c r="AT145" s="85"/>
      <c r="AU145" s="85" t="s">
        <v>65</v>
      </c>
      <c r="AV145" s="88">
        <v>0.05</v>
      </c>
      <c r="AW145" s="85" t="s">
        <v>65</v>
      </c>
      <c r="AX145" s="85"/>
      <c r="AY145" s="22" t="s">
        <v>1432</v>
      </c>
      <c r="AZ145" s="108" t="s">
        <v>1433</v>
      </c>
    </row>
    <row r="146" spans="1:52" ht="108.75" customHeight="1">
      <c r="A146" s="84">
        <v>145</v>
      </c>
      <c r="B146" s="85" t="s">
        <v>1434</v>
      </c>
      <c r="C146" s="85" t="s">
        <v>752</v>
      </c>
      <c r="D146" s="85" t="s">
        <v>1435</v>
      </c>
      <c r="E146" s="85">
        <v>2021</v>
      </c>
      <c r="F146" s="85" t="s">
        <v>236</v>
      </c>
      <c r="G146" s="85" t="s">
        <v>594</v>
      </c>
      <c r="H146" s="85" t="s">
        <v>222</v>
      </c>
      <c r="I146" s="85" t="str">
        <f t="array" ref="I146">_xlfn.TEXTJOIN(",", TRUE, IF(Table4[study_id]=Table3[[#This Row],[study_id]], Table4[iso_code], ""))</f>
        <v>GH</v>
      </c>
      <c r="J146" s="85">
        <f>COUNTIF(study_countries!A:A,A146)</f>
        <v>1</v>
      </c>
      <c r="K146" s="85" t="s">
        <v>248</v>
      </c>
      <c r="L146" s="85" t="s">
        <v>1436</v>
      </c>
      <c r="M146" s="85" t="s">
        <v>1437</v>
      </c>
      <c r="N146" s="85"/>
      <c r="O146" s="85"/>
      <c r="P146" s="85"/>
      <c r="Q146" s="85"/>
      <c r="R146" s="85"/>
      <c r="S146" s="85"/>
      <c r="T146" s="85"/>
      <c r="U146" s="85"/>
      <c r="V146" s="85"/>
      <c r="W146" s="85"/>
      <c r="X146" s="85"/>
      <c r="Y146" s="85"/>
      <c r="Z146" s="85"/>
      <c r="AA146" s="85"/>
      <c r="AB146" s="85" t="s">
        <v>66</v>
      </c>
      <c r="AC146" s="85" t="s">
        <v>67</v>
      </c>
      <c r="AD146" s="85" t="s">
        <v>88</v>
      </c>
      <c r="AE146" s="85" t="s">
        <v>64</v>
      </c>
      <c r="AF146" s="85" t="s">
        <v>64</v>
      </c>
      <c r="AG146" s="85" t="s">
        <v>65</v>
      </c>
      <c r="AH146" s="85"/>
      <c r="AI146" s="85" t="s">
        <v>69</v>
      </c>
      <c r="AJ146" s="85" t="s">
        <v>65</v>
      </c>
      <c r="AK146" s="85" t="s">
        <v>65</v>
      </c>
      <c r="AL146" s="85" t="s">
        <v>64</v>
      </c>
      <c r="AM146" s="85" t="s">
        <v>65</v>
      </c>
      <c r="AN146" s="85" t="s">
        <v>65</v>
      </c>
      <c r="AO146" s="85"/>
      <c r="AP146" s="85"/>
      <c r="AQ146" s="85" t="s">
        <v>1438</v>
      </c>
      <c r="AR146" s="85" t="s">
        <v>1439</v>
      </c>
      <c r="AS146" s="85" t="s">
        <v>65</v>
      </c>
      <c r="AT146" s="85"/>
      <c r="AU146" s="85" t="s">
        <v>65</v>
      </c>
      <c r="AV146" s="85"/>
      <c r="AW146" s="85"/>
      <c r="AX146" s="85"/>
      <c r="AY146" s="22" t="s">
        <v>1440</v>
      </c>
      <c r="AZ146" s="108" t="s">
        <v>1441</v>
      </c>
    </row>
    <row r="147" spans="1:52" ht="83.25" customHeight="1">
      <c r="A147" s="84">
        <v>146</v>
      </c>
      <c r="B147" s="85" t="s">
        <v>1442</v>
      </c>
      <c r="C147" s="85" t="s">
        <v>387</v>
      </c>
      <c r="D147" s="85" t="s">
        <v>1443</v>
      </c>
      <c r="E147" s="85">
        <v>2026</v>
      </c>
      <c r="F147" s="85" t="s">
        <v>55</v>
      </c>
      <c r="G147" s="85" t="s">
        <v>129</v>
      </c>
      <c r="H147" s="85" t="s">
        <v>238</v>
      </c>
      <c r="I147" s="85" t="str">
        <f t="array" ref="I147">_xlfn.TEXTJOIN(",", TRUE, IF(Table4[study_id]=Table3[[#This Row],[study_id]], Table4[iso_code], ""))</f>
        <v>BI</v>
      </c>
      <c r="J147" s="85">
        <f>COUNTIF(study_countries!A:A,A147)</f>
        <v>1</v>
      </c>
      <c r="K147" s="85" t="s">
        <v>321</v>
      </c>
      <c r="L147" s="85" t="s">
        <v>1444</v>
      </c>
      <c r="M147" s="85" t="s">
        <v>1445</v>
      </c>
      <c r="N147" s="85">
        <v>2015</v>
      </c>
      <c r="O147" s="85">
        <v>2040</v>
      </c>
      <c r="P147" s="85" t="s">
        <v>61</v>
      </c>
      <c r="Q147" s="85" t="s">
        <v>441</v>
      </c>
      <c r="R147" s="85" t="s">
        <v>194</v>
      </c>
      <c r="S147" s="85" t="s">
        <v>64</v>
      </c>
      <c r="T147" s="85" t="s">
        <v>64</v>
      </c>
      <c r="U147" s="85" t="s">
        <v>64</v>
      </c>
      <c r="V147" s="85" t="s">
        <v>64</v>
      </c>
      <c r="W147" s="85" t="s">
        <v>65</v>
      </c>
      <c r="X147" s="85" t="s">
        <v>65</v>
      </c>
      <c r="Y147" s="85" t="s">
        <v>64</v>
      </c>
      <c r="Z147" s="85" t="s">
        <v>65</v>
      </c>
      <c r="AA147" s="85" t="s">
        <v>65</v>
      </c>
      <c r="AB147" s="85" t="s">
        <v>66</v>
      </c>
      <c r="AC147" s="85" t="s">
        <v>67</v>
      </c>
      <c r="AD147" s="85" t="s">
        <v>88</v>
      </c>
      <c r="AE147" s="85" t="s">
        <v>64</v>
      </c>
      <c r="AF147" s="85" t="s">
        <v>64</v>
      </c>
      <c r="AG147" s="85" t="s">
        <v>65</v>
      </c>
      <c r="AH147" s="85" t="s">
        <v>65</v>
      </c>
      <c r="AI147" s="85" t="s">
        <v>89</v>
      </c>
      <c r="AJ147" s="85" t="s">
        <v>65</v>
      </c>
      <c r="AK147" s="85" t="s">
        <v>64</v>
      </c>
      <c r="AL147" s="85" t="s">
        <v>64</v>
      </c>
      <c r="AM147" s="85" t="s">
        <v>64</v>
      </c>
      <c r="AN147" s="85" t="s">
        <v>64</v>
      </c>
      <c r="AO147" s="85" t="s">
        <v>1446</v>
      </c>
      <c r="AP147" s="85" t="s">
        <v>1447</v>
      </c>
      <c r="AQ147" s="85" t="s">
        <v>1448</v>
      </c>
      <c r="AR147" s="85" t="s">
        <v>1449</v>
      </c>
      <c r="AS147" s="85" t="s">
        <v>64</v>
      </c>
      <c r="AT147" s="85"/>
      <c r="AU147" s="85" t="s">
        <v>65</v>
      </c>
      <c r="AV147" s="85" t="s">
        <v>75</v>
      </c>
      <c r="AW147" s="85" t="s">
        <v>65</v>
      </c>
      <c r="AX147" s="85"/>
      <c r="AY147" s="22" t="s">
        <v>1450</v>
      </c>
      <c r="AZ147" s="108" t="s">
        <v>1451</v>
      </c>
    </row>
    <row r="148" spans="1:52" ht="84.75" customHeight="1">
      <c r="A148" s="84">
        <v>147</v>
      </c>
      <c r="B148" s="85" t="s">
        <v>1452</v>
      </c>
      <c r="C148" s="85" t="s">
        <v>269</v>
      </c>
      <c r="D148" s="85" t="s">
        <v>1453</v>
      </c>
      <c r="E148" s="85">
        <v>2026</v>
      </c>
      <c r="F148" s="85" t="s">
        <v>55</v>
      </c>
      <c r="G148" s="85" t="s">
        <v>129</v>
      </c>
      <c r="H148" s="85" t="s">
        <v>238</v>
      </c>
      <c r="I148" s="85" t="str">
        <f t="array" ref="I148">_xlfn.TEXTJOIN(",", TRUE, IF(Table4[study_id]=Table3[[#This Row],[study_id]], Table4[iso_code], ""))</f>
        <v>ET</v>
      </c>
      <c r="J148" s="85">
        <f>COUNTIF(study_countries!A:A,A148)</f>
        <v>1</v>
      </c>
      <c r="K148" s="85" t="s">
        <v>321</v>
      </c>
      <c r="L148" s="85" t="s">
        <v>1454</v>
      </c>
      <c r="M148" s="85" t="s">
        <v>1455</v>
      </c>
      <c r="N148" s="85">
        <v>2022</v>
      </c>
      <c r="O148" s="85">
        <v>2050</v>
      </c>
      <c r="P148" s="85" t="s">
        <v>61</v>
      </c>
      <c r="Q148" s="85" t="s">
        <v>84</v>
      </c>
      <c r="R148" s="85" t="s">
        <v>63</v>
      </c>
      <c r="S148" s="85" t="s">
        <v>64</v>
      </c>
      <c r="T148" s="85" t="s">
        <v>64</v>
      </c>
      <c r="U148" s="85" t="s">
        <v>64</v>
      </c>
      <c r="V148" s="85" t="s">
        <v>65</v>
      </c>
      <c r="W148" s="85" t="s">
        <v>65</v>
      </c>
      <c r="X148" s="85" t="s">
        <v>64</v>
      </c>
      <c r="Y148" s="85" t="s">
        <v>64</v>
      </c>
      <c r="Z148" s="85" t="s">
        <v>65</v>
      </c>
      <c r="AA148" s="85" t="s">
        <v>64</v>
      </c>
      <c r="AB148" s="85" t="s">
        <v>146</v>
      </c>
      <c r="AC148" s="85" t="s">
        <v>104</v>
      </c>
      <c r="AD148" s="85" t="s">
        <v>88</v>
      </c>
      <c r="AE148" s="85" t="s">
        <v>64</v>
      </c>
      <c r="AF148" s="85" t="s">
        <v>64</v>
      </c>
      <c r="AG148" s="85" t="s">
        <v>65</v>
      </c>
      <c r="AH148" s="85" t="s">
        <v>65</v>
      </c>
      <c r="AI148" s="85" t="s">
        <v>882</v>
      </c>
      <c r="AJ148" s="85" t="s">
        <v>65</v>
      </c>
      <c r="AK148" s="85" t="s">
        <v>65</v>
      </c>
      <c r="AL148" s="85" t="s">
        <v>65</v>
      </c>
      <c r="AM148" s="85" t="s">
        <v>65</v>
      </c>
      <c r="AN148" s="85" t="s">
        <v>65</v>
      </c>
      <c r="AO148" s="85" t="s">
        <v>1456</v>
      </c>
      <c r="AP148" s="85"/>
      <c r="AQ148" s="85" t="s">
        <v>1457</v>
      </c>
      <c r="AR148" s="85" t="s">
        <v>199</v>
      </c>
      <c r="AS148" s="85" t="s">
        <v>64</v>
      </c>
      <c r="AT148" s="85"/>
      <c r="AU148" s="85" t="s">
        <v>64</v>
      </c>
      <c r="AV148" s="85" t="s">
        <v>75</v>
      </c>
      <c r="AW148" s="85" t="s">
        <v>65</v>
      </c>
      <c r="AX148" s="85"/>
      <c r="AY148" s="22" t="s">
        <v>1458</v>
      </c>
      <c r="AZ148" s="108" t="s">
        <v>1459</v>
      </c>
    </row>
    <row r="149" spans="1:52" ht="84" customHeight="1">
      <c r="A149" s="84">
        <v>148</v>
      </c>
      <c r="B149" s="85" t="s">
        <v>1460</v>
      </c>
      <c r="C149" s="85" t="s">
        <v>1461</v>
      </c>
      <c r="D149" s="85" t="s">
        <v>1462</v>
      </c>
      <c r="E149" s="85">
        <v>2024</v>
      </c>
      <c r="F149" s="85" t="s">
        <v>236</v>
      </c>
      <c r="G149" s="85" t="s">
        <v>194</v>
      </c>
      <c r="H149" s="85" t="s">
        <v>222</v>
      </c>
      <c r="I149" s="85" t="str">
        <f t="array" ref="I149">_xlfn.TEXTJOIN(",", TRUE, IF(Table4[study_id]=Table3[[#This Row],[study_id]], Table4[iso_code], ""))</f>
        <v>KE</v>
      </c>
      <c r="J149" s="85">
        <f>COUNTIF(study_countries!A:A,A149)</f>
        <v>1</v>
      </c>
      <c r="K149" s="85" t="s">
        <v>321</v>
      </c>
      <c r="L149" s="85" t="s">
        <v>1463</v>
      </c>
      <c r="M149" s="85" t="s">
        <v>1464</v>
      </c>
      <c r="N149" s="85"/>
      <c r="O149" s="85"/>
      <c r="P149" s="85"/>
      <c r="Q149" s="85"/>
      <c r="R149" s="85"/>
      <c r="S149" s="85"/>
      <c r="T149" s="85"/>
      <c r="U149" s="85"/>
      <c r="V149" s="85"/>
      <c r="W149" s="85"/>
      <c r="X149" s="85"/>
      <c r="Y149" s="85"/>
      <c r="Z149" s="85"/>
      <c r="AA149" s="85"/>
      <c r="AB149" s="85" t="s">
        <v>66</v>
      </c>
      <c r="AC149" s="85" t="s">
        <v>67</v>
      </c>
      <c r="AD149" s="85" t="s">
        <v>88</v>
      </c>
      <c r="AE149" s="85" t="s">
        <v>64</v>
      </c>
      <c r="AF149" s="85" t="s">
        <v>65</v>
      </c>
      <c r="AG149" s="85" t="s">
        <v>65</v>
      </c>
      <c r="AH149" s="85"/>
      <c r="AI149" s="85" t="s">
        <v>89</v>
      </c>
      <c r="AJ149" s="85" t="s">
        <v>65</v>
      </c>
      <c r="AK149" s="85" t="s">
        <v>65</v>
      </c>
      <c r="AL149" s="85" t="s">
        <v>65</v>
      </c>
      <c r="AM149" s="85" t="s">
        <v>64</v>
      </c>
      <c r="AN149" s="85" t="s">
        <v>65</v>
      </c>
      <c r="AO149" s="85"/>
      <c r="AP149" s="85"/>
      <c r="AQ149" s="85" t="s">
        <v>1465</v>
      </c>
      <c r="AR149" s="85" t="s">
        <v>568</v>
      </c>
      <c r="AS149" s="85" t="s">
        <v>65</v>
      </c>
      <c r="AT149" s="85"/>
      <c r="AU149" s="85" t="s">
        <v>65</v>
      </c>
      <c r="AV149" s="85"/>
      <c r="AW149" s="85"/>
      <c r="AX149" s="85"/>
      <c r="AY149" s="22" t="s">
        <v>1466</v>
      </c>
      <c r="AZ149" s="108" t="s">
        <v>1467</v>
      </c>
    </row>
    <row r="150" spans="1:52" ht="90.75" customHeight="1">
      <c r="A150" s="84">
        <v>149</v>
      </c>
      <c r="B150" s="85" t="s">
        <v>1468</v>
      </c>
      <c r="C150" s="85" t="s">
        <v>1469</v>
      </c>
      <c r="D150" s="85" t="s">
        <v>1470</v>
      </c>
      <c r="E150" s="85">
        <v>2016</v>
      </c>
      <c r="F150" s="85" t="s">
        <v>236</v>
      </c>
      <c r="G150" s="85" t="s">
        <v>206</v>
      </c>
      <c r="H150" s="85" t="s">
        <v>238</v>
      </c>
      <c r="I150" s="85" t="str">
        <f t="array" ref="I150">_xlfn.TEXTJOIN(",", TRUE, IF(Table4[study_id]=Table3[[#This Row],[study_id]], Table4[iso_code], ""))</f>
        <v>ZA</v>
      </c>
      <c r="J150" s="85">
        <f>COUNTIF(study_countries!A:A,A150)</f>
        <v>1</v>
      </c>
      <c r="K150" s="85" t="s">
        <v>271</v>
      </c>
      <c r="L150" s="85" t="s">
        <v>1471</v>
      </c>
      <c r="M150" s="85" t="s">
        <v>1472</v>
      </c>
      <c r="N150" s="85">
        <v>2015</v>
      </c>
      <c r="O150" s="85">
        <v>2050</v>
      </c>
      <c r="P150" s="85"/>
      <c r="Q150" s="85"/>
      <c r="R150" s="85"/>
      <c r="S150" s="85"/>
      <c r="T150" s="85"/>
      <c r="U150" s="85"/>
      <c r="V150" s="85"/>
      <c r="W150" s="85"/>
      <c r="X150" s="85"/>
      <c r="Y150" s="85"/>
      <c r="Z150" s="85"/>
      <c r="AA150" s="85"/>
      <c r="AB150" s="85" t="s">
        <v>146</v>
      </c>
      <c r="AC150" s="85" t="s">
        <v>67</v>
      </c>
      <c r="AD150" s="85" t="s">
        <v>88</v>
      </c>
      <c r="AE150" s="85" t="s">
        <v>64</v>
      </c>
      <c r="AF150" s="85" t="s">
        <v>64</v>
      </c>
      <c r="AG150" s="85" t="s">
        <v>65</v>
      </c>
      <c r="AH150" s="85"/>
      <c r="AI150" s="85" t="s">
        <v>89</v>
      </c>
      <c r="AJ150" s="85" t="s">
        <v>65</v>
      </c>
      <c r="AK150" s="85" t="s">
        <v>64</v>
      </c>
      <c r="AL150" s="85" t="s">
        <v>64</v>
      </c>
      <c r="AM150" s="85" t="s">
        <v>65</v>
      </c>
      <c r="AN150" s="85" t="s">
        <v>65</v>
      </c>
      <c r="AO150" s="85"/>
      <c r="AP150" s="85"/>
      <c r="AQ150" s="85" t="s">
        <v>1473</v>
      </c>
      <c r="AR150" s="85" t="s">
        <v>1474</v>
      </c>
      <c r="AS150" s="85" t="s">
        <v>136</v>
      </c>
      <c r="AT150" s="85"/>
      <c r="AU150" s="85" t="s">
        <v>65</v>
      </c>
      <c r="AV150" s="85"/>
      <c r="AW150" s="85"/>
      <c r="AX150" s="85"/>
      <c r="AY150" s="22" t="s">
        <v>1475</v>
      </c>
      <c r="AZ150" s="108" t="s">
        <v>1476</v>
      </c>
    </row>
    <row r="151" spans="1:52" ht="83.25" customHeight="1">
      <c r="A151" s="84">
        <v>150</v>
      </c>
      <c r="B151" s="85" t="s">
        <v>1477</v>
      </c>
      <c r="C151" s="85" t="s">
        <v>752</v>
      </c>
      <c r="D151" s="85" t="s">
        <v>1478</v>
      </c>
      <c r="E151" s="85">
        <v>2021</v>
      </c>
      <c r="F151" s="85" t="s">
        <v>236</v>
      </c>
      <c r="G151" s="85" t="s">
        <v>754</v>
      </c>
      <c r="H151" s="85" t="s">
        <v>222</v>
      </c>
      <c r="I151" s="85" t="str">
        <f t="array" ref="I151">_xlfn.TEXTJOIN(",", TRUE, IF(Table4[study_id]=Table3[[#This Row],[study_id]], Table4[iso_code], ""))</f>
        <v>ZA</v>
      </c>
      <c r="J151" s="85">
        <f>COUNTIF(study_countries!A:A,A151)</f>
        <v>1</v>
      </c>
      <c r="K151" s="85" t="s">
        <v>271</v>
      </c>
      <c r="L151" s="85" t="s">
        <v>1479</v>
      </c>
      <c r="M151" s="85" t="s">
        <v>1480</v>
      </c>
      <c r="N151" s="85"/>
      <c r="O151" s="85"/>
      <c r="P151" s="85"/>
      <c r="Q151" s="85"/>
      <c r="R151" s="85"/>
      <c r="S151" s="85"/>
      <c r="T151" s="85"/>
      <c r="U151" s="85"/>
      <c r="V151" s="85"/>
      <c r="W151" s="85"/>
      <c r="X151" s="85"/>
      <c r="Y151" s="85"/>
      <c r="Z151" s="85"/>
      <c r="AA151" s="85"/>
      <c r="AB151" s="85" t="s">
        <v>66</v>
      </c>
      <c r="AC151" s="85" t="s">
        <v>67</v>
      </c>
      <c r="AD151" s="85" t="s">
        <v>88</v>
      </c>
      <c r="AE151" s="85" t="s">
        <v>64</v>
      </c>
      <c r="AF151" s="85" t="s">
        <v>64</v>
      </c>
      <c r="AG151" s="85" t="s">
        <v>65</v>
      </c>
      <c r="AH151" s="85"/>
      <c r="AI151" s="85" t="s">
        <v>119</v>
      </c>
      <c r="AJ151" s="85" t="s">
        <v>65</v>
      </c>
      <c r="AK151" s="85" t="s">
        <v>65</v>
      </c>
      <c r="AL151" s="85" t="s">
        <v>65</v>
      </c>
      <c r="AM151" s="85" t="s">
        <v>64</v>
      </c>
      <c r="AN151" s="85" t="s">
        <v>64</v>
      </c>
      <c r="AO151" s="85"/>
      <c r="AP151" s="85"/>
      <c r="AQ151" s="85" t="s">
        <v>1481</v>
      </c>
      <c r="AR151" s="85" t="s">
        <v>1482</v>
      </c>
      <c r="AS151" s="85" t="s">
        <v>64</v>
      </c>
      <c r="AT151" s="85"/>
      <c r="AU151" s="85" t="s">
        <v>65</v>
      </c>
      <c r="AV151" s="85"/>
      <c r="AW151" s="85"/>
      <c r="AX151" s="85"/>
      <c r="AY151" s="22" t="s">
        <v>1483</v>
      </c>
      <c r="AZ151" s="108" t="s">
        <v>1484</v>
      </c>
    </row>
    <row r="152" spans="1:52" ht="91.5" customHeight="1">
      <c r="A152" s="84">
        <v>151</v>
      </c>
      <c r="B152" s="85" t="s">
        <v>1485</v>
      </c>
      <c r="C152" s="85" t="s">
        <v>387</v>
      </c>
      <c r="D152" s="85" t="s">
        <v>1486</v>
      </c>
      <c r="E152" s="85">
        <v>2024</v>
      </c>
      <c r="F152" s="85" t="s">
        <v>55</v>
      </c>
      <c r="G152" s="85" t="s">
        <v>129</v>
      </c>
      <c r="H152" s="85" t="s">
        <v>238</v>
      </c>
      <c r="I152" s="85" t="str">
        <f t="array" ref="I152">_xlfn.TEXTJOIN(",", TRUE, IF(Table4[study_id]=Table3[[#This Row],[study_id]], Table4[iso_code], ""))</f>
        <v>KE</v>
      </c>
      <c r="J152" s="85">
        <f>COUNTIF(study_countries!A:A,A152)</f>
        <v>1</v>
      </c>
      <c r="K152" s="85" t="s">
        <v>321</v>
      </c>
      <c r="L152" s="85" t="s">
        <v>1487</v>
      </c>
      <c r="M152" s="85" t="s">
        <v>1488</v>
      </c>
      <c r="N152" s="85">
        <v>2015</v>
      </c>
      <c r="O152" s="85">
        <v>2040</v>
      </c>
      <c r="P152" s="85" t="s">
        <v>159</v>
      </c>
      <c r="Q152" s="85" t="s">
        <v>441</v>
      </c>
      <c r="R152" s="85" t="s">
        <v>194</v>
      </c>
      <c r="S152" s="85" t="s">
        <v>64</v>
      </c>
      <c r="T152" s="85" t="s">
        <v>64</v>
      </c>
      <c r="U152" s="85" t="s">
        <v>65</v>
      </c>
      <c r="V152" s="85" t="s">
        <v>64</v>
      </c>
      <c r="W152" s="85" t="s">
        <v>64</v>
      </c>
      <c r="X152" s="85" t="s">
        <v>64</v>
      </c>
      <c r="Y152" s="85" t="s">
        <v>64</v>
      </c>
      <c r="Z152" s="85" t="s">
        <v>65</v>
      </c>
      <c r="AA152" s="85" t="s">
        <v>64</v>
      </c>
      <c r="AB152" s="85" t="s">
        <v>146</v>
      </c>
      <c r="AC152" s="85" t="s">
        <v>67</v>
      </c>
      <c r="AD152" s="85" t="s">
        <v>68</v>
      </c>
      <c r="AE152" s="85" t="s">
        <v>64</v>
      </c>
      <c r="AF152" s="85" t="s">
        <v>64</v>
      </c>
      <c r="AG152" s="85" t="s">
        <v>65</v>
      </c>
      <c r="AH152" s="85" t="s">
        <v>65</v>
      </c>
      <c r="AI152" s="85" t="s">
        <v>89</v>
      </c>
      <c r="AJ152" s="85" t="s">
        <v>136</v>
      </c>
      <c r="AK152" s="85" t="s">
        <v>64</v>
      </c>
      <c r="AL152" s="85" t="s">
        <v>64</v>
      </c>
      <c r="AM152" s="85" t="s">
        <v>65</v>
      </c>
      <c r="AN152" s="85" t="s">
        <v>64</v>
      </c>
      <c r="AO152" s="85" t="s">
        <v>1489</v>
      </c>
      <c r="AP152" s="85" t="s">
        <v>1490</v>
      </c>
      <c r="AQ152" s="85" t="s">
        <v>1491</v>
      </c>
      <c r="AR152" s="85" t="s">
        <v>1449</v>
      </c>
      <c r="AS152" s="85" t="s">
        <v>64</v>
      </c>
      <c r="AT152" s="85"/>
      <c r="AU152" s="85" t="s">
        <v>65</v>
      </c>
      <c r="AV152" s="85" t="s">
        <v>75</v>
      </c>
      <c r="AW152" s="85" t="s">
        <v>65</v>
      </c>
      <c r="AX152" s="85"/>
      <c r="AY152" s="22" t="s">
        <v>1492</v>
      </c>
      <c r="AZ152" s="108" t="s">
        <v>1451</v>
      </c>
    </row>
    <row r="153" spans="1:52" ht="75" customHeight="1">
      <c r="A153" s="84">
        <v>152</v>
      </c>
      <c r="B153" s="85" t="s">
        <v>3664</v>
      </c>
      <c r="C153" s="85" t="s">
        <v>3646</v>
      </c>
      <c r="D153" s="85" t="s">
        <v>3665</v>
      </c>
      <c r="E153" s="85" t="s">
        <v>3666</v>
      </c>
      <c r="F153" s="85" t="s">
        <v>236</v>
      </c>
      <c r="G153" s="85" t="s">
        <v>594</v>
      </c>
      <c r="H153" s="85" t="s">
        <v>222</v>
      </c>
      <c r="I153" s="85" t="s">
        <v>1579</v>
      </c>
      <c r="J153" s="85" t="s">
        <v>3667</v>
      </c>
      <c r="K153" s="85" t="s">
        <v>271</v>
      </c>
      <c r="L153" s="85" t="s">
        <v>3668</v>
      </c>
      <c r="M153" s="85" t="s">
        <v>3669</v>
      </c>
      <c r="N153" s="85" t="s">
        <v>3666</v>
      </c>
      <c r="O153" s="85" t="s">
        <v>3670</v>
      </c>
      <c r="P153" s="85"/>
      <c r="Q153" s="85"/>
      <c r="R153" s="85"/>
      <c r="S153" s="85"/>
      <c r="T153" s="85"/>
      <c r="U153" s="85"/>
      <c r="V153" s="85"/>
      <c r="W153" s="85"/>
      <c r="X153" s="85"/>
      <c r="Y153" s="85"/>
      <c r="Z153" s="85"/>
      <c r="AA153" s="85"/>
      <c r="AB153" s="85" t="s">
        <v>66</v>
      </c>
      <c r="AC153" s="85" t="s">
        <v>104</v>
      </c>
      <c r="AD153" s="85" t="s">
        <v>88</v>
      </c>
      <c r="AE153" s="85" t="s">
        <v>64</v>
      </c>
      <c r="AF153" s="85" t="s">
        <v>64</v>
      </c>
      <c r="AG153" s="85" t="s">
        <v>65</v>
      </c>
      <c r="AH153" s="85"/>
      <c r="AI153" s="85" t="s">
        <v>69</v>
      </c>
      <c r="AJ153" s="85" t="s">
        <v>136</v>
      </c>
      <c r="AK153" s="85" t="s">
        <v>65</v>
      </c>
      <c r="AL153" s="85" t="s">
        <v>65</v>
      </c>
      <c r="AM153" s="85" t="s">
        <v>64</v>
      </c>
      <c r="AN153" s="85" t="s">
        <v>65</v>
      </c>
      <c r="AO153" s="85"/>
      <c r="AP153" s="85"/>
      <c r="AQ153" s="85" t="s">
        <v>3671</v>
      </c>
      <c r="AR153" s="85" t="s">
        <v>3672</v>
      </c>
      <c r="AS153" s="85" t="s">
        <v>136</v>
      </c>
      <c r="AT153" s="85"/>
      <c r="AU153" s="85" t="s">
        <v>65</v>
      </c>
      <c r="AV153" s="85"/>
      <c r="AW153" s="85"/>
      <c r="AX153" s="85"/>
      <c r="AY153" s="85" t="s">
        <v>3673</v>
      </c>
      <c r="AZ153" s="87" t="s">
        <v>3674</v>
      </c>
    </row>
    <row r="154" spans="1:52" ht="75" customHeight="1">
      <c r="A154" s="84">
        <v>153</v>
      </c>
      <c r="B154" s="85" t="s">
        <v>3675</v>
      </c>
      <c r="C154" s="85" t="s">
        <v>752</v>
      </c>
      <c r="D154" s="85" t="s">
        <v>3676</v>
      </c>
      <c r="E154" s="85" t="s">
        <v>3677</v>
      </c>
      <c r="F154" s="85" t="s">
        <v>236</v>
      </c>
      <c r="G154" s="85" t="s">
        <v>594</v>
      </c>
      <c r="H154" s="85" t="s">
        <v>238</v>
      </c>
      <c r="I154" s="85" t="s">
        <v>1591</v>
      </c>
      <c r="J154" s="85" t="s">
        <v>3667</v>
      </c>
      <c r="K154" s="85" t="s">
        <v>321</v>
      </c>
      <c r="L154" s="85" t="s">
        <v>3678</v>
      </c>
      <c r="M154" s="85" t="s">
        <v>3679</v>
      </c>
      <c r="N154" s="85"/>
      <c r="O154" s="85"/>
      <c r="P154" s="85"/>
      <c r="Q154" s="85"/>
      <c r="R154" s="85"/>
      <c r="S154" s="85"/>
      <c r="T154" s="85"/>
      <c r="U154" s="85"/>
      <c r="V154" s="85"/>
      <c r="W154" s="85"/>
      <c r="X154" s="85"/>
      <c r="Y154" s="85"/>
      <c r="Z154" s="85"/>
      <c r="AA154" s="85"/>
      <c r="AB154" s="85" t="s">
        <v>66</v>
      </c>
      <c r="AC154" s="85" t="s">
        <v>67</v>
      </c>
      <c r="AD154" s="85" t="s">
        <v>88</v>
      </c>
      <c r="AE154" s="85" t="s">
        <v>64</v>
      </c>
      <c r="AF154" s="85" t="s">
        <v>64</v>
      </c>
      <c r="AG154" s="85" t="s">
        <v>65</v>
      </c>
      <c r="AH154" s="85"/>
      <c r="AI154" s="85" t="s">
        <v>69</v>
      </c>
      <c r="AJ154" s="85" t="s">
        <v>65</v>
      </c>
      <c r="AK154" s="85" t="s">
        <v>65</v>
      </c>
      <c r="AL154" s="85" t="s">
        <v>65</v>
      </c>
      <c r="AM154" s="85" t="s">
        <v>64</v>
      </c>
      <c r="AN154" s="85" t="s">
        <v>65</v>
      </c>
      <c r="AO154" s="85"/>
      <c r="AP154" s="85"/>
      <c r="AQ154" s="85" t="s">
        <v>3680</v>
      </c>
      <c r="AR154" s="85" t="s">
        <v>3681</v>
      </c>
      <c r="AS154" s="85" t="s">
        <v>65</v>
      </c>
      <c r="AT154" s="85"/>
      <c r="AU154" s="85" t="s">
        <v>65</v>
      </c>
      <c r="AV154" s="85"/>
      <c r="AW154" s="85"/>
      <c r="AX154" s="85"/>
      <c r="AY154" s="85" t="s">
        <v>3682</v>
      </c>
      <c r="AZ154" s="87" t="s">
        <v>3683</v>
      </c>
    </row>
    <row r="155" spans="1:52" ht="75" customHeight="1">
      <c r="A155" s="84">
        <v>154</v>
      </c>
      <c r="B155" s="85" t="s">
        <v>3684</v>
      </c>
      <c r="C155" s="85" t="s">
        <v>752</v>
      </c>
      <c r="D155" s="85" t="s">
        <v>3685</v>
      </c>
      <c r="E155" s="85" t="s">
        <v>3686</v>
      </c>
      <c r="F155" s="85" t="s">
        <v>236</v>
      </c>
      <c r="G155" s="85" t="s">
        <v>754</v>
      </c>
      <c r="H155" s="85" t="s">
        <v>222</v>
      </c>
      <c r="I155" s="85" t="s">
        <v>199</v>
      </c>
      <c r="J155" s="85" t="s">
        <v>3667</v>
      </c>
      <c r="K155" s="85" t="s">
        <v>321</v>
      </c>
      <c r="L155" s="85" t="s">
        <v>3687</v>
      </c>
      <c r="M155" s="85" t="s">
        <v>3688</v>
      </c>
      <c r="N155" s="85"/>
      <c r="O155" s="85"/>
      <c r="P155" s="85"/>
      <c r="Q155" s="85"/>
      <c r="R155" s="85"/>
      <c r="S155" s="85"/>
      <c r="T155" s="85"/>
      <c r="U155" s="85"/>
      <c r="V155" s="85"/>
      <c r="W155" s="85"/>
      <c r="X155" s="85"/>
      <c r="Y155" s="85"/>
      <c r="Z155" s="85"/>
      <c r="AA155" s="85"/>
      <c r="AB155" s="85" t="s">
        <v>66</v>
      </c>
      <c r="AC155" s="85" t="s">
        <v>67</v>
      </c>
      <c r="AD155" s="85" t="s">
        <v>88</v>
      </c>
      <c r="AE155" s="85" t="s">
        <v>64</v>
      </c>
      <c r="AF155" s="85" t="s">
        <v>64</v>
      </c>
      <c r="AG155" s="85" t="s">
        <v>65</v>
      </c>
      <c r="AH155" s="85"/>
      <c r="AI155" s="85" t="s">
        <v>69</v>
      </c>
      <c r="AJ155" s="85" t="s">
        <v>65</v>
      </c>
      <c r="AK155" s="85" t="s">
        <v>65</v>
      </c>
      <c r="AL155" s="85" t="s">
        <v>65</v>
      </c>
      <c r="AM155" s="85" t="s">
        <v>64</v>
      </c>
      <c r="AN155" s="85" t="s">
        <v>65</v>
      </c>
      <c r="AO155" s="85"/>
      <c r="AP155" s="85"/>
      <c r="AQ155" s="85" t="s">
        <v>3689</v>
      </c>
      <c r="AR155" s="85" t="s">
        <v>3690</v>
      </c>
      <c r="AS155" s="85" t="s">
        <v>136</v>
      </c>
      <c r="AT155" s="85"/>
      <c r="AU155" s="85" t="s">
        <v>65</v>
      </c>
      <c r="AV155" s="85"/>
      <c r="AW155" s="85"/>
      <c r="AX155" s="85"/>
      <c r="AY155" s="85" t="s">
        <v>3691</v>
      </c>
      <c r="AZ155" s="87" t="s">
        <v>3692</v>
      </c>
    </row>
    <row r="156" spans="1:52" ht="75" customHeight="1">
      <c r="A156" s="84">
        <v>155</v>
      </c>
      <c r="B156" s="85" t="s">
        <v>3693</v>
      </c>
      <c r="C156" s="85" t="s">
        <v>823</v>
      </c>
      <c r="D156" s="85" t="s">
        <v>3694</v>
      </c>
      <c r="E156" s="85" t="s">
        <v>3695</v>
      </c>
      <c r="F156" s="85" t="s">
        <v>236</v>
      </c>
      <c r="G156" s="85" t="s">
        <v>754</v>
      </c>
      <c r="H156" s="85" t="s">
        <v>222</v>
      </c>
      <c r="I156" s="85" t="s">
        <v>1264</v>
      </c>
      <c r="J156" s="85" t="s">
        <v>3667</v>
      </c>
      <c r="K156" s="85" t="s">
        <v>248</v>
      </c>
      <c r="L156" s="85" t="s">
        <v>3696</v>
      </c>
      <c r="M156" s="85" t="s">
        <v>3697</v>
      </c>
      <c r="N156" s="85"/>
      <c r="O156" s="85"/>
      <c r="P156" s="85"/>
      <c r="Q156" s="85"/>
      <c r="R156" s="85"/>
      <c r="S156" s="85"/>
      <c r="T156" s="85"/>
      <c r="U156" s="85"/>
      <c r="V156" s="85"/>
      <c r="W156" s="85"/>
      <c r="X156" s="85"/>
      <c r="Y156" s="85"/>
      <c r="Z156" s="85"/>
      <c r="AA156" s="85"/>
      <c r="AB156" s="85" t="s">
        <v>66</v>
      </c>
      <c r="AC156" s="85" t="s">
        <v>67</v>
      </c>
      <c r="AD156" s="85" t="s">
        <v>88</v>
      </c>
      <c r="AE156" s="85" t="s">
        <v>64</v>
      </c>
      <c r="AF156" s="85" t="s">
        <v>64</v>
      </c>
      <c r="AG156" s="85" t="s">
        <v>65</v>
      </c>
      <c r="AH156" s="85"/>
      <c r="AI156" s="85" t="s">
        <v>89</v>
      </c>
      <c r="AJ156" s="85" t="s">
        <v>65</v>
      </c>
      <c r="AK156" s="85" t="s">
        <v>65</v>
      </c>
      <c r="AL156" s="85" t="s">
        <v>65</v>
      </c>
      <c r="AM156" s="85" t="s">
        <v>65</v>
      </c>
      <c r="AN156" s="85" t="s">
        <v>65</v>
      </c>
      <c r="AO156" s="85"/>
      <c r="AP156" s="85"/>
      <c r="AQ156" s="85" t="s">
        <v>3698</v>
      </c>
      <c r="AR156" s="85" t="s">
        <v>1264</v>
      </c>
      <c r="AS156" s="85" t="s">
        <v>64</v>
      </c>
      <c r="AT156" s="85"/>
      <c r="AU156" s="85" t="s">
        <v>65</v>
      </c>
      <c r="AV156" s="85"/>
      <c r="AW156" s="85"/>
      <c r="AX156" s="85"/>
      <c r="AY156" s="85" t="s">
        <v>3699</v>
      </c>
      <c r="AZ156" s="87" t="s">
        <v>3700</v>
      </c>
    </row>
    <row r="157" spans="1:52" ht="75" customHeight="1">
      <c r="A157" s="84">
        <v>156</v>
      </c>
      <c r="B157" s="85" t="s">
        <v>3701</v>
      </c>
      <c r="C157" s="85" t="s">
        <v>752</v>
      </c>
      <c r="D157" s="85" t="s">
        <v>3702</v>
      </c>
      <c r="E157" s="85" t="s">
        <v>3686</v>
      </c>
      <c r="F157" s="85" t="s">
        <v>236</v>
      </c>
      <c r="G157" s="85" t="s">
        <v>754</v>
      </c>
      <c r="H157" s="85" t="s">
        <v>222</v>
      </c>
      <c r="I157" s="85" t="s">
        <v>1264</v>
      </c>
      <c r="J157" s="85" t="s">
        <v>3667</v>
      </c>
      <c r="K157" s="85" t="s">
        <v>248</v>
      </c>
      <c r="L157" s="85" t="s">
        <v>3703</v>
      </c>
      <c r="M157" s="85" t="s">
        <v>3704</v>
      </c>
      <c r="N157" s="85"/>
      <c r="O157" s="85"/>
      <c r="P157" s="85"/>
      <c r="Q157" s="85"/>
      <c r="R157" s="85"/>
      <c r="S157" s="85"/>
      <c r="T157" s="85"/>
      <c r="U157" s="85"/>
      <c r="V157" s="85"/>
      <c r="W157" s="85"/>
      <c r="X157" s="85"/>
      <c r="Y157" s="85"/>
      <c r="Z157" s="85"/>
      <c r="AA157" s="85"/>
      <c r="AB157" s="85" t="s">
        <v>66</v>
      </c>
      <c r="AC157" s="85" t="s">
        <v>67</v>
      </c>
      <c r="AD157" s="85" t="s">
        <v>88</v>
      </c>
      <c r="AE157" s="85" t="s">
        <v>64</v>
      </c>
      <c r="AF157" s="85" t="s">
        <v>64</v>
      </c>
      <c r="AG157" s="85" t="s">
        <v>65</v>
      </c>
      <c r="AH157" s="85"/>
      <c r="AI157" s="85" t="s">
        <v>69</v>
      </c>
      <c r="AJ157" s="85" t="s">
        <v>65</v>
      </c>
      <c r="AK157" s="85" t="s">
        <v>65</v>
      </c>
      <c r="AL157" s="85" t="s">
        <v>65</v>
      </c>
      <c r="AM157" s="85" t="s">
        <v>64</v>
      </c>
      <c r="AN157" s="85" t="s">
        <v>65</v>
      </c>
      <c r="AO157" s="85"/>
      <c r="AP157" s="85"/>
      <c r="AQ157" s="85" t="s">
        <v>3705</v>
      </c>
      <c r="AR157" s="85" t="s">
        <v>1264</v>
      </c>
      <c r="AS157" s="85" t="s">
        <v>64</v>
      </c>
      <c r="AT157" s="85"/>
      <c r="AU157" s="85" t="s">
        <v>65</v>
      </c>
      <c r="AV157" s="85"/>
      <c r="AW157" s="85"/>
      <c r="AX157" s="85"/>
      <c r="AY157" s="85" t="s">
        <v>3706</v>
      </c>
      <c r="AZ157" s="87" t="s">
        <v>3707</v>
      </c>
    </row>
    <row r="158" spans="1:52" ht="75" customHeight="1">
      <c r="A158" s="84">
        <v>157</v>
      </c>
      <c r="B158" s="85" t="s">
        <v>3708</v>
      </c>
      <c r="C158" s="85" t="s">
        <v>295</v>
      </c>
      <c r="D158" s="85" t="s">
        <v>3709</v>
      </c>
      <c r="E158" s="85" t="s">
        <v>3666</v>
      </c>
      <c r="F158" s="85" t="s">
        <v>236</v>
      </c>
      <c r="G158" s="85" t="s">
        <v>594</v>
      </c>
      <c r="H158" s="85" t="s">
        <v>222</v>
      </c>
      <c r="I158" s="85" t="s">
        <v>434</v>
      </c>
      <c r="J158" s="85" t="s">
        <v>3667</v>
      </c>
      <c r="K158" s="85" t="s">
        <v>321</v>
      </c>
      <c r="L158" s="85" t="s">
        <v>3710</v>
      </c>
      <c r="M158" s="85" t="s">
        <v>3711</v>
      </c>
      <c r="N158" s="85" t="s">
        <v>3712</v>
      </c>
      <c r="O158" s="85" t="s">
        <v>3713</v>
      </c>
      <c r="P158" s="85"/>
      <c r="Q158" s="85"/>
      <c r="R158" s="85"/>
      <c r="S158" s="85"/>
      <c r="T158" s="85"/>
      <c r="U158" s="85"/>
      <c r="V158" s="85"/>
      <c r="W158" s="85"/>
      <c r="X158" s="85"/>
      <c r="Y158" s="85"/>
      <c r="Z158" s="85"/>
      <c r="AA158" s="85"/>
      <c r="AB158" s="85" t="s">
        <v>66</v>
      </c>
      <c r="AC158" s="85" t="s">
        <v>87</v>
      </c>
      <c r="AD158" s="85" t="s">
        <v>88</v>
      </c>
      <c r="AE158" s="85" t="s">
        <v>64</v>
      </c>
      <c r="AF158" s="85" t="s">
        <v>65</v>
      </c>
      <c r="AG158" s="85" t="s">
        <v>65</v>
      </c>
      <c r="AH158" s="85"/>
      <c r="AI158" s="85" t="s">
        <v>69</v>
      </c>
      <c r="AJ158" s="85" t="s">
        <v>65</v>
      </c>
      <c r="AK158" s="85" t="s">
        <v>64</v>
      </c>
      <c r="AL158" s="85" t="s">
        <v>64</v>
      </c>
      <c r="AM158" s="85" t="s">
        <v>65</v>
      </c>
      <c r="AN158" s="85" t="s">
        <v>65</v>
      </c>
      <c r="AO158" s="85"/>
      <c r="AP158" s="85"/>
      <c r="AQ158" s="85" t="s">
        <v>3714</v>
      </c>
      <c r="AR158" s="85" t="s">
        <v>3715</v>
      </c>
      <c r="AS158" s="85" t="s">
        <v>64</v>
      </c>
      <c r="AT158" s="85"/>
      <c r="AU158" s="85" t="s">
        <v>64</v>
      </c>
      <c r="AV158" s="85"/>
      <c r="AW158" s="85"/>
      <c r="AX158" s="85"/>
      <c r="AY158" s="85" t="s">
        <v>3716</v>
      </c>
      <c r="AZ158" s="87" t="s">
        <v>3717</v>
      </c>
    </row>
    <row r="159" spans="1:52" ht="75" customHeight="1">
      <c r="A159" s="84">
        <v>158</v>
      </c>
      <c r="B159" s="85" t="s">
        <v>3718</v>
      </c>
      <c r="C159" s="85" t="s">
        <v>823</v>
      </c>
      <c r="D159" s="85" t="s">
        <v>3719</v>
      </c>
      <c r="E159" s="85" t="s">
        <v>3720</v>
      </c>
      <c r="F159" s="85" t="s">
        <v>236</v>
      </c>
      <c r="G159" s="85" t="s">
        <v>1370</v>
      </c>
      <c r="H159" s="85" t="s">
        <v>238</v>
      </c>
      <c r="I159" s="85" t="s">
        <v>618</v>
      </c>
      <c r="J159" s="85" t="s">
        <v>3667</v>
      </c>
      <c r="K159" s="85" t="s">
        <v>271</v>
      </c>
      <c r="L159" s="85" t="s">
        <v>3721</v>
      </c>
      <c r="M159" s="85" t="s">
        <v>3722</v>
      </c>
      <c r="N159" s="85"/>
      <c r="O159" s="85"/>
      <c r="P159" s="85"/>
      <c r="Q159" s="85"/>
      <c r="R159" s="85"/>
      <c r="S159" s="85"/>
      <c r="T159" s="85"/>
      <c r="U159" s="85"/>
      <c r="V159" s="85"/>
      <c r="W159" s="85"/>
      <c r="X159" s="85"/>
      <c r="Y159" s="85"/>
      <c r="Z159" s="85"/>
      <c r="AA159" s="85"/>
      <c r="AB159" s="85" t="s">
        <v>66</v>
      </c>
      <c r="AC159" s="85" t="s">
        <v>67</v>
      </c>
      <c r="AD159" s="85" t="s">
        <v>88</v>
      </c>
      <c r="AE159" s="85" t="s">
        <v>64</v>
      </c>
      <c r="AF159" s="85" t="s">
        <v>64</v>
      </c>
      <c r="AG159" s="85" t="s">
        <v>65</v>
      </c>
      <c r="AH159" s="85"/>
      <c r="AI159" s="85" t="s">
        <v>89</v>
      </c>
      <c r="AJ159" s="85" t="s">
        <v>65</v>
      </c>
      <c r="AK159" s="85" t="s">
        <v>65</v>
      </c>
      <c r="AL159" s="85" t="s">
        <v>65</v>
      </c>
      <c r="AM159" s="85" t="s">
        <v>64</v>
      </c>
      <c r="AN159" s="85" t="s">
        <v>65</v>
      </c>
      <c r="AO159" s="85"/>
      <c r="AP159" s="85"/>
      <c r="AQ159" s="85" t="s">
        <v>3723</v>
      </c>
      <c r="AR159" s="85" t="s">
        <v>618</v>
      </c>
      <c r="AS159" s="85" t="s">
        <v>64</v>
      </c>
      <c r="AT159" s="85"/>
      <c r="AU159" s="85" t="s">
        <v>65</v>
      </c>
      <c r="AV159" s="85"/>
      <c r="AW159" s="85"/>
      <c r="AX159" s="85"/>
      <c r="AY159" s="85" t="s">
        <v>3724</v>
      </c>
      <c r="AZ159" s="87" t="s">
        <v>3725</v>
      </c>
    </row>
    <row r="160" spans="1:52" ht="75" customHeight="1">
      <c r="A160" s="84">
        <v>159</v>
      </c>
      <c r="B160" s="85" t="s">
        <v>3726</v>
      </c>
      <c r="C160" s="85" t="s">
        <v>823</v>
      </c>
      <c r="D160" s="85" t="s">
        <v>3727</v>
      </c>
      <c r="E160" s="85" t="s">
        <v>3728</v>
      </c>
      <c r="F160" s="85" t="s">
        <v>236</v>
      </c>
      <c r="G160" s="85" t="s">
        <v>594</v>
      </c>
      <c r="H160" s="85" t="s">
        <v>222</v>
      </c>
      <c r="I160" s="85" t="s">
        <v>290</v>
      </c>
      <c r="J160" s="85" t="s">
        <v>3667</v>
      </c>
      <c r="K160" s="85" t="s">
        <v>284</v>
      </c>
      <c r="L160" s="85" t="s">
        <v>3729</v>
      </c>
      <c r="M160" s="85" t="s">
        <v>3730</v>
      </c>
      <c r="N160" s="85"/>
      <c r="O160" s="85"/>
      <c r="P160" s="85"/>
      <c r="Q160" s="85"/>
      <c r="R160" s="85"/>
      <c r="S160" s="85"/>
      <c r="T160" s="85"/>
      <c r="U160" s="85"/>
      <c r="V160" s="85"/>
      <c r="W160" s="85"/>
      <c r="X160" s="85"/>
      <c r="Y160" s="85"/>
      <c r="Z160" s="85"/>
      <c r="AA160" s="85"/>
      <c r="AB160" s="85" t="s">
        <v>66</v>
      </c>
      <c r="AC160" s="85" t="s">
        <v>67</v>
      </c>
      <c r="AD160" s="85" t="s">
        <v>88</v>
      </c>
      <c r="AE160" s="85" t="s">
        <v>64</v>
      </c>
      <c r="AF160" s="85" t="s">
        <v>65</v>
      </c>
      <c r="AG160" s="85" t="s">
        <v>65</v>
      </c>
      <c r="AH160" s="85"/>
      <c r="AI160" s="85" t="s">
        <v>69</v>
      </c>
      <c r="AJ160" s="85" t="s">
        <v>65</v>
      </c>
      <c r="AK160" s="85" t="s">
        <v>65</v>
      </c>
      <c r="AL160" s="85" t="s">
        <v>65</v>
      </c>
      <c r="AM160" s="85" t="s">
        <v>64</v>
      </c>
      <c r="AN160" s="85" t="s">
        <v>65</v>
      </c>
      <c r="AO160" s="85"/>
      <c r="AP160" s="85"/>
      <c r="AQ160" s="85" t="s">
        <v>3731</v>
      </c>
      <c r="AR160" s="85" t="s">
        <v>290</v>
      </c>
      <c r="AS160" s="85" t="s">
        <v>64</v>
      </c>
      <c r="AT160" s="85"/>
      <c r="AU160" s="85" t="s">
        <v>65</v>
      </c>
      <c r="AV160" s="85"/>
      <c r="AW160" s="85"/>
      <c r="AX160" s="85"/>
      <c r="AY160" s="85" t="s">
        <v>3732</v>
      </c>
      <c r="AZ160" s="87" t="s">
        <v>3733</v>
      </c>
    </row>
    <row r="161" spans="1:52" ht="75" customHeight="1">
      <c r="A161" s="84">
        <v>160</v>
      </c>
      <c r="B161" s="85" t="s">
        <v>3734</v>
      </c>
      <c r="C161" s="85" t="s">
        <v>295</v>
      </c>
      <c r="D161" s="85" t="s">
        <v>3735</v>
      </c>
      <c r="E161" s="85" t="s">
        <v>3736</v>
      </c>
      <c r="F161" s="85" t="s">
        <v>236</v>
      </c>
      <c r="G161" s="85" t="s">
        <v>594</v>
      </c>
      <c r="H161" s="85" t="s">
        <v>238</v>
      </c>
      <c r="I161" s="85" t="s">
        <v>199</v>
      </c>
      <c r="J161" s="85" t="s">
        <v>3667</v>
      </c>
      <c r="K161" s="85" t="s">
        <v>321</v>
      </c>
      <c r="L161" s="85" t="s">
        <v>3737</v>
      </c>
      <c r="M161" s="85" t="s">
        <v>3738</v>
      </c>
      <c r="N161" s="85" t="s">
        <v>3739</v>
      </c>
      <c r="O161" s="85" t="s">
        <v>3740</v>
      </c>
      <c r="P161" s="85"/>
      <c r="Q161" s="85"/>
      <c r="R161" s="85"/>
      <c r="S161" s="85"/>
      <c r="T161" s="85"/>
      <c r="U161" s="85"/>
      <c r="V161" s="85"/>
      <c r="W161" s="85"/>
      <c r="X161" s="85"/>
      <c r="Y161" s="85"/>
      <c r="Z161" s="85"/>
      <c r="AA161" s="85"/>
      <c r="AB161" s="85" t="s">
        <v>66</v>
      </c>
      <c r="AC161" s="85" t="s">
        <v>104</v>
      </c>
      <c r="AD161" s="85" t="s">
        <v>88</v>
      </c>
      <c r="AE161" s="85" t="s">
        <v>64</v>
      </c>
      <c r="AF161" s="85" t="s">
        <v>65</v>
      </c>
      <c r="AG161" s="85" t="s">
        <v>65</v>
      </c>
      <c r="AH161" s="85"/>
      <c r="AI161" s="85" t="s">
        <v>89</v>
      </c>
      <c r="AJ161" s="85" t="s">
        <v>65</v>
      </c>
      <c r="AK161" s="85" t="s">
        <v>65</v>
      </c>
      <c r="AL161" s="85" t="s">
        <v>65</v>
      </c>
      <c r="AM161" s="85" t="s">
        <v>65</v>
      </c>
      <c r="AN161" s="85" t="s">
        <v>65</v>
      </c>
      <c r="AO161" s="85"/>
      <c r="AP161" s="85"/>
      <c r="AQ161" s="85" t="s">
        <v>3741</v>
      </c>
      <c r="AR161" s="85" t="s">
        <v>3742</v>
      </c>
      <c r="AS161" s="85" t="s">
        <v>136</v>
      </c>
      <c r="AT161" s="85"/>
      <c r="AU161" s="85" t="s">
        <v>65</v>
      </c>
      <c r="AV161" s="85"/>
      <c r="AW161" s="85"/>
      <c r="AX161" s="85"/>
      <c r="AY161" s="85" t="s">
        <v>3743</v>
      </c>
      <c r="AZ161" s="87" t="s">
        <v>3744</v>
      </c>
    </row>
    <row r="162" spans="1:52" ht="75" customHeight="1">
      <c r="A162" s="84">
        <v>161</v>
      </c>
      <c r="B162" s="85" t="s">
        <v>3745</v>
      </c>
      <c r="C162" s="85" t="s">
        <v>823</v>
      </c>
      <c r="D162" s="85" t="s">
        <v>3746</v>
      </c>
      <c r="E162" s="85" t="s">
        <v>3666</v>
      </c>
      <c r="F162" s="85" t="s">
        <v>236</v>
      </c>
      <c r="G162" s="85" t="s">
        <v>808</v>
      </c>
      <c r="H162" s="85" t="s">
        <v>222</v>
      </c>
      <c r="I162" s="85" t="s">
        <v>1264</v>
      </c>
      <c r="J162" s="85" t="s">
        <v>3667</v>
      </c>
      <c r="K162" s="85" t="s">
        <v>248</v>
      </c>
      <c r="L162" s="85" t="s">
        <v>3747</v>
      </c>
      <c r="M162" s="85" t="s">
        <v>3748</v>
      </c>
      <c r="N162" s="85"/>
      <c r="O162" s="85"/>
      <c r="P162" s="85"/>
      <c r="Q162" s="85"/>
      <c r="R162" s="85"/>
      <c r="S162" s="85"/>
      <c r="T162" s="85"/>
      <c r="U162" s="85"/>
      <c r="V162" s="85"/>
      <c r="W162" s="85"/>
      <c r="X162" s="85"/>
      <c r="Y162" s="85"/>
      <c r="Z162" s="85"/>
      <c r="AA162" s="85"/>
      <c r="AB162" s="85" t="s">
        <v>66</v>
      </c>
      <c r="AC162" s="85" t="s">
        <v>67</v>
      </c>
      <c r="AD162" s="85" t="s">
        <v>88</v>
      </c>
      <c r="AE162" s="85" t="s">
        <v>64</v>
      </c>
      <c r="AF162" s="85" t="s">
        <v>64</v>
      </c>
      <c r="AG162" s="85" t="s">
        <v>65</v>
      </c>
      <c r="AH162" s="85"/>
      <c r="AI162" s="85" t="s">
        <v>3749</v>
      </c>
      <c r="AJ162" s="85" t="s">
        <v>65</v>
      </c>
      <c r="AK162" s="85" t="s">
        <v>65</v>
      </c>
      <c r="AL162" s="85" t="s">
        <v>65</v>
      </c>
      <c r="AM162" s="85" t="s">
        <v>65</v>
      </c>
      <c r="AN162" s="85" t="s">
        <v>65</v>
      </c>
      <c r="AO162" s="85"/>
      <c r="AP162" s="85"/>
      <c r="AQ162" s="85" t="s">
        <v>3750</v>
      </c>
      <c r="AR162" s="85" t="s">
        <v>1022</v>
      </c>
      <c r="AS162" s="85" t="s">
        <v>65</v>
      </c>
      <c r="AT162" s="85"/>
      <c r="AU162" s="85" t="s">
        <v>65</v>
      </c>
      <c r="AV162" s="85"/>
      <c r="AW162" s="85"/>
      <c r="AX162" s="85"/>
      <c r="AY162" s="85" t="s">
        <v>3751</v>
      </c>
      <c r="AZ162" s="87" t="s">
        <v>3752</v>
      </c>
    </row>
    <row r="163" spans="1:52" ht="75" customHeight="1">
      <c r="A163" s="84">
        <v>162</v>
      </c>
      <c r="B163" s="85" t="s">
        <v>3753</v>
      </c>
      <c r="C163" s="85" t="s">
        <v>3754</v>
      </c>
      <c r="D163" s="85" t="s">
        <v>3755</v>
      </c>
      <c r="E163" s="85" t="s">
        <v>3756</v>
      </c>
      <c r="F163" s="85" t="s">
        <v>236</v>
      </c>
      <c r="G163" s="85" t="s">
        <v>237</v>
      </c>
      <c r="H163" s="85" t="s">
        <v>222</v>
      </c>
      <c r="I163" s="85" t="s">
        <v>290</v>
      </c>
      <c r="J163" s="85" t="s">
        <v>3667</v>
      </c>
      <c r="K163" s="85" t="s">
        <v>284</v>
      </c>
      <c r="L163" s="85" t="s">
        <v>3757</v>
      </c>
      <c r="M163" s="85" t="s">
        <v>3758</v>
      </c>
      <c r="N163" s="85" t="s">
        <v>3759</v>
      </c>
      <c r="O163" s="85" t="s">
        <v>3760</v>
      </c>
      <c r="P163" s="85"/>
      <c r="Q163" s="85"/>
      <c r="R163" s="85"/>
      <c r="S163" s="85"/>
      <c r="T163" s="85"/>
      <c r="U163" s="85"/>
      <c r="V163" s="85"/>
      <c r="W163" s="85"/>
      <c r="X163" s="85"/>
      <c r="Y163" s="85"/>
      <c r="Z163" s="85"/>
      <c r="AA163" s="85"/>
      <c r="AB163" s="85" t="s">
        <v>66</v>
      </c>
      <c r="AC163" s="85" t="s">
        <v>67</v>
      </c>
      <c r="AD163" s="85" t="s">
        <v>88</v>
      </c>
      <c r="AE163" s="85" t="s">
        <v>64</v>
      </c>
      <c r="AF163" s="85" t="s">
        <v>65</v>
      </c>
      <c r="AG163" s="85" t="s">
        <v>65</v>
      </c>
      <c r="AH163" s="85"/>
      <c r="AI163" s="85" t="s">
        <v>69</v>
      </c>
      <c r="AJ163" s="85" t="s">
        <v>65</v>
      </c>
      <c r="AK163" s="85" t="s">
        <v>65</v>
      </c>
      <c r="AL163" s="85" t="s">
        <v>65</v>
      </c>
      <c r="AM163" s="85" t="s">
        <v>136</v>
      </c>
      <c r="AN163" s="85" t="s">
        <v>65</v>
      </c>
      <c r="AO163" s="85"/>
      <c r="AP163" s="85"/>
      <c r="AQ163" s="85" t="s">
        <v>3761</v>
      </c>
      <c r="AR163" s="85" t="s">
        <v>290</v>
      </c>
      <c r="AS163" s="85" t="s">
        <v>64</v>
      </c>
      <c r="AT163" s="85"/>
      <c r="AU163" s="85" t="s">
        <v>65</v>
      </c>
      <c r="AV163" s="85"/>
      <c r="AW163" s="85"/>
      <c r="AX163" s="85"/>
      <c r="AY163" s="85" t="s">
        <v>3762</v>
      </c>
      <c r="AZ163" s="87" t="s">
        <v>3763</v>
      </c>
    </row>
    <row r="164" spans="1:52" ht="75" customHeight="1">
      <c r="A164" s="84">
        <v>163</v>
      </c>
      <c r="B164" s="85" t="s">
        <v>3764</v>
      </c>
      <c r="C164" s="85" t="s">
        <v>752</v>
      </c>
      <c r="D164" s="85" t="s">
        <v>3765</v>
      </c>
      <c r="E164" s="85" t="s">
        <v>3686</v>
      </c>
      <c r="F164" s="85" t="s">
        <v>236</v>
      </c>
      <c r="G164" s="85" t="s">
        <v>754</v>
      </c>
      <c r="H164" s="85" t="s">
        <v>238</v>
      </c>
      <c r="I164" s="85" t="s">
        <v>874</v>
      </c>
      <c r="J164" s="85" t="s">
        <v>3667</v>
      </c>
      <c r="K164" s="85" t="s">
        <v>321</v>
      </c>
      <c r="L164" s="85" t="s">
        <v>3766</v>
      </c>
      <c r="M164" s="85" t="s">
        <v>3767</v>
      </c>
      <c r="N164" s="85"/>
      <c r="O164" s="85"/>
      <c r="P164" s="85"/>
      <c r="Q164" s="85"/>
      <c r="R164" s="85"/>
      <c r="S164" s="85"/>
      <c r="T164" s="85"/>
      <c r="U164" s="85"/>
      <c r="V164" s="85"/>
      <c r="W164" s="85"/>
      <c r="X164" s="85"/>
      <c r="Y164" s="85"/>
      <c r="Z164" s="85"/>
      <c r="AA164" s="85"/>
      <c r="AB164" s="85" t="s">
        <v>66</v>
      </c>
      <c r="AC164" s="85" t="s">
        <v>67</v>
      </c>
      <c r="AD164" s="85" t="s">
        <v>88</v>
      </c>
      <c r="AE164" s="85" t="s">
        <v>64</v>
      </c>
      <c r="AF164" s="85" t="s">
        <v>64</v>
      </c>
      <c r="AG164" s="85" t="s">
        <v>65</v>
      </c>
      <c r="AH164" s="85"/>
      <c r="AI164" s="85" t="s">
        <v>89</v>
      </c>
      <c r="AJ164" s="85" t="s">
        <v>65</v>
      </c>
      <c r="AK164" s="85" t="s">
        <v>65</v>
      </c>
      <c r="AL164" s="85" t="s">
        <v>65</v>
      </c>
      <c r="AM164" s="85" t="s">
        <v>65</v>
      </c>
      <c r="AN164" s="85" t="s">
        <v>65</v>
      </c>
      <c r="AO164" s="85"/>
      <c r="AP164" s="85"/>
      <c r="AQ164" s="85" t="s">
        <v>3768</v>
      </c>
      <c r="AR164" s="85" t="s">
        <v>874</v>
      </c>
      <c r="AS164" s="85" t="s">
        <v>64</v>
      </c>
      <c r="AT164" s="85"/>
      <c r="AU164" s="85" t="s">
        <v>65</v>
      </c>
      <c r="AV164" s="85"/>
      <c r="AW164" s="85"/>
      <c r="AX164" s="85"/>
      <c r="AY164" s="85" t="s">
        <v>3769</v>
      </c>
      <c r="AZ164" s="87" t="s">
        <v>3770</v>
      </c>
    </row>
    <row r="165" spans="1:52" ht="75" customHeight="1">
      <c r="A165" s="84">
        <v>164</v>
      </c>
      <c r="B165" s="85" t="s">
        <v>3771</v>
      </c>
      <c r="C165" s="85" t="s">
        <v>752</v>
      </c>
      <c r="D165" s="85" t="s">
        <v>3772</v>
      </c>
      <c r="E165" s="85" t="s">
        <v>3756</v>
      </c>
      <c r="F165" s="85" t="s">
        <v>236</v>
      </c>
      <c r="G165" s="85" t="s">
        <v>754</v>
      </c>
      <c r="H165" s="85" t="s">
        <v>222</v>
      </c>
      <c r="I165" s="85" t="s">
        <v>1591</v>
      </c>
      <c r="J165" s="85" t="s">
        <v>3667</v>
      </c>
      <c r="K165" s="85" t="s">
        <v>321</v>
      </c>
      <c r="L165" s="85" t="s">
        <v>3773</v>
      </c>
      <c r="M165" s="85" t="s">
        <v>3774</v>
      </c>
      <c r="N165" s="85"/>
      <c r="O165" s="85"/>
      <c r="P165" s="85"/>
      <c r="Q165" s="85"/>
      <c r="R165" s="85"/>
      <c r="S165" s="85"/>
      <c r="T165" s="85"/>
      <c r="U165" s="85"/>
      <c r="V165" s="85"/>
      <c r="W165" s="85"/>
      <c r="X165" s="85"/>
      <c r="Y165" s="85"/>
      <c r="Z165" s="85"/>
      <c r="AA165" s="85"/>
      <c r="AB165" s="85" t="s">
        <v>66</v>
      </c>
      <c r="AC165" s="85" t="s">
        <v>67</v>
      </c>
      <c r="AD165" s="85" t="s">
        <v>88</v>
      </c>
      <c r="AE165" s="85" t="s">
        <v>64</v>
      </c>
      <c r="AF165" s="85" t="s">
        <v>65</v>
      </c>
      <c r="AG165" s="85" t="s">
        <v>65</v>
      </c>
      <c r="AH165" s="85"/>
      <c r="AI165" s="85" t="s">
        <v>69</v>
      </c>
      <c r="AJ165" s="85" t="s">
        <v>65</v>
      </c>
      <c r="AK165" s="85" t="s">
        <v>65</v>
      </c>
      <c r="AL165" s="85" t="s">
        <v>65</v>
      </c>
      <c r="AM165" s="85" t="s">
        <v>64</v>
      </c>
      <c r="AN165" s="85" t="s">
        <v>65</v>
      </c>
      <c r="AO165" s="85"/>
      <c r="AP165" s="85"/>
      <c r="AQ165" s="85" t="s">
        <v>3775</v>
      </c>
      <c r="AR165" s="85" t="s">
        <v>3776</v>
      </c>
      <c r="AS165" s="85" t="s">
        <v>65</v>
      </c>
      <c r="AT165" s="85"/>
      <c r="AU165" s="85" t="s">
        <v>65</v>
      </c>
      <c r="AV165" s="85"/>
      <c r="AW165" s="85"/>
      <c r="AX165" s="85"/>
      <c r="AY165" s="85" t="s">
        <v>3777</v>
      </c>
      <c r="AZ165" s="87" t="s">
        <v>3778</v>
      </c>
    </row>
    <row r="166" spans="1:52" ht="75" customHeight="1">
      <c r="A166" s="84">
        <v>165</v>
      </c>
      <c r="B166" s="85" t="s">
        <v>3779</v>
      </c>
      <c r="C166" s="85" t="s">
        <v>3780</v>
      </c>
      <c r="D166" s="85" t="s">
        <v>3781</v>
      </c>
      <c r="E166" s="85" t="s">
        <v>3720</v>
      </c>
      <c r="F166" s="85" t="s">
        <v>236</v>
      </c>
      <c r="G166" s="85" t="s">
        <v>808</v>
      </c>
      <c r="H166" s="85" t="s">
        <v>238</v>
      </c>
      <c r="I166" s="85" t="s">
        <v>199</v>
      </c>
      <c r="J166" s="85" t="s">
        <v>3667</v>
      </c>
      <c r="K166" s="85" t="s">
        <v>321</v>
      </c>
      <c r="L166" s="85" t="s">
        <v>3782</v>
      </c>
      <c r="M166" s="85" t="s">
        <v>3783</v>
      </c>
      <c r="N166" s="85" t="s">
        <v>3739</v>
      </c>
      <c r="O166" s="85" t="s">
        <v>3670</v>
      </c>
      <c r="P166" s="85"/>
      <c r="Q166" s="85"/>
      <c r="R166" s="85"/>
      <c r="S166" s="85"/>
      <c r="T166" s="85"/>
      <c r="U166" s="85"/>
      <c r="V166" s="85"/>
      <c r="W166" s="85"/>
      <c r="X166" s="85"/>
      <c r="Y166" s="85"/>
      <c r="Z166" s="85"/>
      <c r="AA166" s="85"/>
      <c r="AB166" s="85" t="s">
        <v>146</v>
      </c>
      <c r="AC166" s="85" t="s">
        <v>87</v>
      </c>
      <c r="AD166" s="85" t="s">
        <v>88</v>
      </c>
      <c r="AE166" s="85" t="s">
        <v>64</v>
      </c>
      <c r="AF166" s="85" t="s">
        <v>64</v>
      </c>
      <c r="AG166" s="85" t="s">
        <v>65</v>
      </c>
      <c r="AH166" s="85"/>
      <c r="AI166" s="85" t="s">
        <v>89</v>
      </c>
      <c r="AJ166" s="85" t="s">
        <v>65</v>
      </c>
      <c r="AK166" s="85" t="s">
        <v>65</v>
      </c>
      <c r="AL166" s="85" t="s">
        <v>65</v>
      </c>
      <c r="AM166" s="85" t="s">
        <v>65</v>
      </c>
      <c r="AN166" s="85" t="s">
        <v>64</v>
      </c>
      <c r="AO166" s="85"/>
      <c r="AP166" s="85"/>
      <c r="AQ166" s="85" t="s">
        <v>3784</v>
      </c>
      <c r="AR166" s="85" t="s">
        <v>199</v>
      </c>
      <c r="AS166" s="85" t="s">
        <v>64</v>
      </c>
      <c r="AT166" s="85"/>
      <c r="AU166" s="85" t="s">
        <v>65</v>
      </c>
      <c r="AV166" s="85"/>
      <c r="AW166" s="85"/>
      <c r="AX166" s="85"/>
      <c r="AY166" s="85" t="s">
        <v>3785</v>
      </c>
      <c r="AZ166" s="87" t="s">
        <v>3786</v>
      </c>
    </row>
    <row r="167" spans="1:52" ht="75" customHeight="1">
      <c r="A167" s="84">
        <v>166</v>
      </c>
      <c r="B167" s="85" t="s">
        <v>3787</v>
      </c>
      <c r="C167" s="85" t="s">
        <v>3788</v>
      </c>
      <c r="D167" s="85" t="s">
        <v>3789</v>
      </c>
      <c r="E167" s="85" t="s">
        <v>3713</v>
      </c>
      <c r="F167" s="85" t="s">
        <v>236</v>
      </c>
      <c r="G167" s="85" t="s">
        <v>237</v>
      </c>
      <c r="H167" s="85" t="s">
        <v>238</v>
      </c>
      <c r="I167" s="85" t="s">
        <v>1031</v>
      </c>
      <c r="J167" s="85" t="s">
        <v>3667</v>
      </c>
      <c r="K167" s="85" t="s">
        <v>248</v>
      </c>
      <c r="L167" s="85" t="s">
        <v>3790</v>
      </c>
      <c r="M167" s="85" t="s">
        <v>3791</v>
      </c>
      <c r="N167" s="85"/>
      <c r="O167" s="85"/>
      <c r="P167" s="85"/>
      <c r="Q167" s="85"/>
      <c r="R167" s="85"/>
      <c r="S167" s="85"/>
      <c r="T167" s="85"/>
      <c r="U167" s="85"/>
      <c r="V167" s="85"/>
      <c r="W167" s="85"/>
      <c r="X167" s="85"/>
      <c r="Y167" s="85"/>
      <c r="Z167" s="85"/>
      <c r="AA167" s="85"/>
      <c r="AB167" s="85" t="s">
        <v>66</v>
      </c>
      <c r="AC167" s="85" t="s">
        <v>67</v>
      </c>
      <c r="AD167" s="85" t="s">
        <v>88</v>
      </c>
      <c r="AE167" s="85" t="s">
        <v>64</v>
      </c>
      <c r="AF167" s="85" t="s">
        <v>64</v>
      </c>
      <c r="AG167" s="85" t="s">
        <v>65</v>
      </c>
      <c r="AH167" s="85"/>
      <c r="AI167" s="85" t="s">
        <v>89</v>
      </c>
      <c r="AJ167" s="85" t="s">
        <v>65</v>
      </c>
      <c r="AK167" s="85" t="s">
        <v>65</v>
      </c>
      <c r="AL167" s="85" t="s">
        <v>65</v>
      </c>
      <c r="AM167" s="85" t="s">
        <v>65</v>
      </c>
      <c r="AN167" s="85" t="s">
        <v>65</v>
      </c>
      <c r="AO167" s="85"/>
      <c r="AP167" s="85"/>
      <c r="AQ167" s="85" t="s">
        <v>3792</v>
      </c>
      <c r="AR167" s="85" t="s">
        <v>3793</v>
      </c>
      <c r="AS167" s="85" t="s">
        <v>136</v>
      </c>
      <c r="AT167" s="85"/>
      <c r="AU167" s="85" t="s">
        <v>65</v>
      </c>
      <c r="AV167" s="85"/>
      <c r="AW167" s="85"/>
      <c r="AX167" s="85"/>
      <c r="AY167" s="85" t="s">
        <v>3794</v>
      </c>
      <c r="AZ167" s="87" t="s">
        <v>3795</v>
      </c>
    </row>
    <row r="168" spans="1:52" ht="75" customHeight="1">
      <c r="A168" s="84">
        <v>167</v>
      </c>
      <c r="B168" s="85" t="s">
        <v>3796</v>
      </c>
      <c r="C168" s="85" t="s">
        <v>1544</v>
      </c>
      <c r="D168" s="85" t="s">
        <v>3797</v>
      </c>
      <c r="E168" s="85" t="s">
        <v>3798</v>
      </c>
      <c r="F168" s="85" t="s">
        <v>236</v>
      </c>
      <c r="G168" s="85" t="s">
        <v>808</v>
      </c>
      <c r="H168" s="85" t="s">
        <v>238</v>
      </c>
      <c r="I168" s="85" t="s">
        <v>434</v>
      </c>
      <c r="J168" s="85" t="s">
        <v>3667</v>
      </c>
      <c r="K168" s="85" t="s">
        <v>321</v>
      </c>
      <c r="L168" s="85" t="s">
        <v>3799</v>
      </c>
      <c r="M168" s="85" t="s">
        <v>3800</v>
      </c>
      <c r="N168" s="85"/>
      <c r="O168" s="85"/>
      <c r="P168" s="85"/>
      <c r="Q168" s="85"/>
      <c r="R168" s="85"/>
      <c r="S168" s="85"/>
      <c r="T168" s="85"/>
      <c r="U168" s="85"/>
      <c r="V168" s="85"/>
      <c r="W168" s="85"/>
      <c r="X168" s="85"/>
      <c r="Y168" s="85"/>
      <c r="Z168" s="85"/>
      <c r="AA168" s="85"/>
      <c r="AB168" s="85" t="s">
        <v>66</v>
      </c>
      <c r="AC168" s="85" t="s">
        <v>67</v>
      </c>
      <c r="AD168" s="85" t="s">
        <v>88</v>
      </c>
      <c r="AE168" s="85" t="s">
        <v>65</v>
      </c>
      <c r="AF168" s="85" t="s">
        <v>65</v>
      </c>
      <c r="AG168" s="85" t="s">
        <v>65</v>
      </c>
      <c r="AH168" s="85"/>
      <c r="AI168" s="85" t="s">
        <v>89</v>
      </c>
      <c r="AJ168" s="85" t="s">
        <v>65</v>
      </c>
      <c r="AK168" s="85" t="s">
        <v>65</v>
      </c>
      <c r="AL168" s="85" t="s">
        <v>65</v>
      </c>
      <c r="AM168" s="85" t="s">
        <v>64</v>
      </c>
      <c r="AN168" s="85" t="s">
        <v>65</v>
      </c>
      <c r="AO168" s="85"/>
      <c r="AP168" s="85"/>
      <c r="AQ168" s="85" t="s">
        <v>3801</v>
      </c>
      <c r="AR168" s="85" t="s">
        <v>618</v>
      </c>
      <c r="AS168" s="85" t="s">
        <v>64</v>
      </c>
      <c r="AT168" s="85"/>
      <c r="AU168" s="85" t="s">
        <v>65</v>
      </c>
      <c r="AV168" s="85"/>
      <c r="AW168" s="85"/>
      <c r="AX168" s="85"/>
      <c r="AY168" s="85" t="s">
        <v>3802</v>
      </c>
      <c r="AZ168" s="87" t="s">
        <v>3803</v>
      </c>
    </row>
    <row r="169" spans="1:52" ht="75" customHeight="1">
      <c r="A169" s="84">
        <v>168</v>
      </c>
      <c r="B169" s="85" t="s">
        <v>3804</v>
      </c>
      <c r="C169" s="85" t="s">
        <v>387</v>
      </c>
      <c r="D169" s="85" t="s">
        <v>3805</v>
      </c>
      <c r="E169" s="85" t="s">
        <v>3712</v>
      </c>
      <c r="F169" s="85" t="s">
        <v>55</v>
      </c>
      <c r="G169" s="85" t="s">
        <v>129</v>
      </c>
      <c r="H169" s="85" t="s">
        <v>238</v>
      </c>
      <c r="I169" s="85" t="s">
        <v>434</v>
      </c>
      <c r="J169" s="85" t="s">
        <v>3667</v>
      </c>
      <c r="K169" s="85" t="s">
        <v>321</v>
      </c>
      <c r="L169" s="85" t="s">
        <v>3806</v>
      </c>
      <c r="M169" s="85" t="s">
        <v>3807</v>
      </c>
      <c r="N169" s="85" t="s">
        <v>3808</v>
      </c>
      <c r="O169" s="85" t="s">
        <v>3670</v>
      </c>
      <c r="P169" s="85" t="s">
        <v>61</v>
      </c>
      <c r="Q169" s="85" t="s">
        <v>441</v>
      </c>
      <c r="R169" s="85" t="s">
        <v>194</v>
      </c>
      <c r="S169" s="85" t="s">
        <v>64</v>
      </c>
      <c r="T169" s="85" t="s">
        <v>64</v>
      </c>
      <c r="U169" s="85" t="s">
        <v>64</v>
      </c>
      <c r="V169" s="85" t="s">
        <v>65</v>
      </c>
      <c r="W169" s="85" t="s">
        <v>64</v>
      </c>
      <c r="X169" s="85" t="s">
        <v>64</v>
      </c>
      <c r="Y169" s="85" t="s">
        <v>64</v>
      </c>
      <c r="Z169" s="85" t="s">
        <v>65</v>
      </c>
      <c r="AA169" s="85" t="s">
        <v>64</v>
      </c>
      <c r="AB169" s="85" t="s">
        <v>66</v>
      </c>
      <c r="AC169" s="85" t="s">
        <v>67</v>
      </c>
      <c r="AD169" s="85" t="s">
        <v>68</v>
      </c>
      <c r="AE169" s="85" t="s">
        <v>64</v>
      </c>
      <c r="AF169" s="85" t="s">
        <v>64</v>
      </c>
      <c r="AG169" s="85" t="s">
        <v>64</v>
      </c>
      <c r="AH169" s="85" t="s">
        <v>65</v>
      </c>
      <c r="AI169" s="85" t="s">
        <v>89</v>
      </c>
      <c r="AJ169" s="85" t="s">
        <v>65</v>
      </c>
      <c r="AK169" s="85" t="s">
        <v>65</v>
      </c>
      <c r="AL169" s="85" t="s">
        <v>65</v>
      </c>
      <c r="AM169" s="85" t="s">
        <v>65</v>
      </c>
      <c r="AN169" s="85" t="s">
        <v>136</v>
      </c>
      <c r="AO169" s="85" t="s">
        <v>3809</v>
      </c>
      <c r="AP169" s="85" t="s">
        <v>3810</v>
      </c>
      <c r="AQ169" s="85" t="s">
        <v>3811</v>
      </c>
      <c r="AR169" s="85" t="s">
        <v>434</v>
      </c>
      <c r="AS169" s="85" t="s">
        <v>64</v>
      </c>
      <c r="AT169" s="85"/>
      <c r="AU169" s="85" t="s">
        <v>65</v>
      </c>
      <c r="AV169" s="85" t="s">
        <v>3812</v>
      </c>
      <c r="AW169" s="85" t="s">
        <v>65</v>
      </c>
      <c r="AX169" s="85"/>
      <c r="AY169" s="85" t="s">
        <v>3813</v>
      </c>
      <c r="AZ169" s="87" t="s">
        <v>3814</v>
      </c>
    </row>
    <row r="170" spans="1:52" ht="75" customHeight="1">
      <c r="A170" s="84">
        <v>169</v>
      </c>
      <c r="B170" s="85" t="s">
        <v>3815</v>
      </c>
      <c r="C170" s="85" t="s">
        <v>752</v>
      </c>
      <c r="D170" s="85" t="s">
        <v>3816</v>
      </c>
      <c r="E170" s="85" t="s">
        <v>3798</v>
      </c>
      <c r="F170" s="85" t="s">
        <v>236</v>
      </c>
      <c r="G170" s="85" t="s">
        <v>594</v>
      </c>
      <c r="H170" s="85" t="s">
        <v>222</v>
      </c>
      <c r="I170" s="85" t="s">
        <v>1264</v>
      </c>
      <c r="J170" s="85" t="s">
        <v>3667</v>
      </c>
      <c r="K170" s="85" t="s">
        <v>248</v>
      </c>
      <c r="L170" s="85" t="s">
        <v>3817</v>
      </c>
      <c r="M170" s="85" t="s">
        <v>3818</v>
      </c>
      <c r="N170" s="85"/>
      <c r="O170" s="85"/>
      <c r="P170" s="85"/>
      <c r="Q170" s="85"/>
      <c r="R170" s="85"/>
      <c r="S170" s="85"/>
      <c r="T170" s="85"/>
      <c r="U170" s="85"/>
      <c r="V170" s="85"/>
      <c r="W170" s="85"/>
      <c r="X170" s="85"/>
      <c r="Y170" s="85"/>
      <c r="Z170" s="85"/>
      <c r="AA170" s="85"/>
      <c r="AB170" s="85" t="s">
        <v>66</v>
      </c>
      <c r="AC170" s="85" t="s">
        <v>67</v>
      </c>
      <c r="AD170" s="85" t="s">
        <v>88</v>
      </c>
      <c r="AE170" s="85" t="s">
        <v>64</v>
      </c>
      <c r="AF170" s="85" t="s">
        <v>65</v>
      </c>
      <c r="AG170" s="85" t="s">
        <v>65</v>
      </c>
      <c r="AH170" s="85"/>
      <c r="AI170" s="85" t="s">
        <v>69</v>
      </c>
      <c r="AJ170" s="85" t="s">
        <v>65</v>
      </c>
      <c r="AK170" s="85" t="s">
        <v>65</v>
      </c>
      <c r="AL170" s="85" t="s">
        <v>65</v>
      </c>
      <c r="AM170" s="85" t="s">
        <v>64</v>
      </c>
      <c r="AN170" s="85" t="s">
        <v>65</v>
      </c>
      <c r="AO170" s="85"/>
      <c r="AP170" s="85"/>
      <c r="AQ170" s="85" t="s">
        <v>3819</v>
      </c>
      <c r="AR170" s="85" t="s">
        <v>2403</v>
      </c>
      <c r="AS170" s="85" t="s">
        <v>65</v>
      </c>
      <c r="AT170" s="85"/>
      <c r="AU170" s="85" t="s">
        <v>65</v>
      </c>
      <c r="AV170" s="85"/>
      <c r="AW170" s="85"/>
      <c r="AX170" s="85"/>
      <c r="AY170" s="85" t="s">
        <v>3820</v>
      </c>
      <c r="AZ170" s="87" t="s">
        <v>3821</v>
      </c>
    </row>
    <row r="171" spans="1:52" ht="75" customHeight="1">
      <c r="A171" s="84">
        <v>170</v>
      </c>
      <c r="B171" s="85" t="s">
        <v>3822</v>
      </c>
      <c r="C171" s="85" t="s">
        <v>3823</v>
      </c>
      <c r="D171" s="85" t="s">
        <v>3824</v>
      </c>
      <c r="E171" s="85" t="s">
        <v>3686</v>
      </c>
      <c r="F171" s="85" t="s">
        <v>236</v>
      </c>
      <c r="G171" s="85" t="s">
        <v>237</v>
      </c>
      <c r="H171" s="85" t="s">
        <v>222</v>
      </c>
      <c r="I171" s="85" t="s">
        <v>1031</v>
      </c>
      <c r="J171" s="85" t="s">
        <v>3667</v>
      </c>
      <c r="K171" s="85" t="s">
        <v>248</v>
      </c>
      <c r="L171" s="85" t="s">
        <v>3825</v>
      </c>
      <c r="M171" s="85" t="s">
        <v>3826</v>
      </c>
      <c r="N171" s="85"/>
      <c r="O171" s="85"/>
      <c r="P171" s="85"/>
      <c r="Q171" s="85"/>
      <c r="R171" s="85"/>
      <c r="S171" s="85"/>
      <c r="T171" s="85"/>
      <c r="U171" s="85"/>
      <c r="V171" s="85"/>
      <c r="W171" s="85"/>
      <c r="X171" s="85"/>
      <c r="Y171" s="85"/>
      <c r="Z171" s="85"/>
      <c r="AA171" s="85"/>
      <c r="AB171" s="85" t="s">
        <v>66</v>
      </c>
      <c r="AC171" s="85" t="s">
        <v>67</v>
      </c>
      <c r="AD171" s="85" t="s">
        <v>88</v>
      </c>
      <c r="AE171" s="85" t="s">
        <v>64</v>
      </c>
      <c r="AF171" s="85" t="s">
        <v>64</v>
      </c>
      <c r="AG171" s="85" t="s">
        <v>65</v>
      </c>
      <c r="AH171" s="85"/>
      <c r="AI171" s="85" t="s">
        <v>89</v>
      </c>
      <c r="AJ171" s="85" t="s">
        <v>65</v>
      </c>
      <c r="AK171" s="85" t="s">
        <v>136</v>
      </c>
      <c r="AL171" s="85" t="s">
        <v>65</v>
      </c>
      <c r="AM171" s="85" t="s">
        <v>136</v>
      </c>
      <c r="AN171" s="85" t="s">
        <v>136</v>
      </c>
      <c r="AO171" s="85"/>
      <c r="AP171" s="85"/>
      <c r="AQ171" s="85" t="s">
        <v>3827</v>
      </c>
      <c r="AR171" s="85" t="s">
        <v>727</v>
      </c>
      <c r="AS171" s="85" t="s">
        <v>65</v>
      </c>
      <c r="AT171" s="85"/>
      <c r="AU171" s="85" t="s">
        <v>65</v>
      </c>
      <c r="AV171" s="85"/>
      <c r="AW171" s="85"/>
      <c r="AX171" s="85"/>
      <c r="AY171" s="85" t="s">
        <v>3828</v>
      </c>
      <c r="AZ171" s="87" t="s">
        <v>3829</v>
      </c>
    </row>
    <row r="172" spans="1:52" ht="75" customHeight="1">
      <c r="A172" s="84">
        <v>171</v>
      </c>
      <c r="B172" s="85" t="s">
        <v>1243</v>
      </c>
      <c r="C172" s="85" t="s">
        <v>752</v>
      </c>
      <c r="D172" s="85" t="s">
        <v>3830</v>
      </c>
      <c r="E172" s="85" t="s">
        <v>3756</v>
      </c>
      <c r="F172" s="85" t="s">
        <v>236</v>
      </c>
      <c r="G172" s="85" t="s">
        <v>754</v>
      </c>
      <c r="H172" s="85" t="s">
        <v>222</v>
      </c>
      <c r="I172" s="85" t="s">
        <v>255</v>
      </c>
      <c r="J172" s="85" t="s">
        <v>3667</v>
      </c>
      <c r="K172" s="85" t="s">
        <v>248</v>
      </c>
      <c r="L172" s="85" t="s">
        <v>3831</v>
      </c>
      <c r="M172" s="85" t="s">
        <v>3832</v>
      </c>
      <c r="N172" s="85"/>
      <c r="O172" s="85"/>
      <c r="P172" s="85"/>
      <c r="Q172" s="85"/>
      <c r="R172" s="85"/>
      <c r="S172" s="85"/>
      <c r="T172" s="85"/>
      <c r="U172" s="85"/>
      <c r="V172" s="85"/>
      <c r="W172" s="85"/>
      <c r="X172" s="85"/>
      <c r="Y172" s="85"/>
      <c r="Z172" s="85"/>
      <c r="AA172" s="85"/>
      <c r="AB172" s="85" t="s">
        <v>66</v>
      </c>
      <c r="AC172" s="85" t="s">
        <v>67</v>
      </c>
      <c r="AD172" s="85" t="s">
        <v>88</v>
      </c>
      <c r="AE172" s="85" t="s">
        <v>64</v>
      </c>
      <c r="AF172" s="85" t="s">
        <v>65</v>
      </c>
      <c r="AG172" s="85" t="s">
        <v>65</v>
      </c>
      <c r="AH172" s="85"/>
      <c r="AI172" s="85" t="s">
        <v>89</v>
      </c>
      <c r="AJ172" s="85" t="s">
        <v>65</v>
      </c>
      <c r="AK172" s="85" t="s">
        <v>65</v>
      </c>
      <c r="AL172" s="85" t="s">
        <v>65</v>
      </c>
      <c r="AM172" s="85" t="s">
        <v>65</v>
      </c>
      <c r="AN172" s="85" t="s">
        <v>65</v>
      </c>
      <c r="AO172" s="85"/>
      <c r="AP172" s="85"/>
      <c r="AQ172" s="85" t="s">
        <v>3833</v>
      </c>
      <c r="AR172" s="85" t="s">
        <v>3834</v>
      </c>
      <c r="AS172" s="85" t="s">
        <v>65</v>
      </c>
      <c r="AT172" s="85"/>
      <c r="AU172" s="85" t="s">
        <v>65</v>
      </c>
      <c r="AV172" s="85"/>
      <c r="AW172" s="85"/>
      <c r="AX172" s="85"/>
      <c r="AY172" s="85" t="s">
        <v>3835</v>
      </c>
      <c r="AZ172" s="87" t="s">
        <v>1250</v>
      </c>
    </row>
    <row r="173" spans="1:52" ht="75" customHeight="1">
      <c r="A173" s="84">
        <v>172</v>
      </c>
      <c r="B173" s="85" t="s">
        <v>3836</v>
      </c>
      <c r="C173" s="85" t="s">
        <v>752</v>
      </c>
      <c r="D173" s="85" t="s">
        <v>3837</v>
      </c>
      <c r="E173" s="85" t="s">
        <v>3713</v>
      </c>
      <c r="F173" s="85" t="s">
        <v>236</v>
      </c>
      <c r="G173" s="85" t="s">
        <v>594</v>
      </c>
      <c r="H173" s="85" t="s">
        <v>222</v>
      </c>
      <c r="I173" s="85" t="s">
        <v>1264</v>
      </c>
      <c r="J173" s="85" t="s">
        <v>3667</v>
      </c>
      <c r="K173" s="85" t="s">
        <v>248</v>
      </c>
      <c r="L173" s="85" t="s">
        <v>3838</v>
      </c>
      <c r="M173" s="85" t="s">
        <v>3839</v>
      </c>
      <c r="N173" s="85"/>
      <c r="O173" s="85"/>
      <c r="P173" s="85"/>
      <c r="Q173" s="85"/>
      <c r="R173" s="85"/>
      <c r="S173" s="85"/>
      <c r="T173" s="85"/>
      <c r="U173" s="85"/>
      <c r="V173" s="85"/>
      <c r="W173" s="85"/>
      <c r="X173" s="85"/>
      <c r="Y173" s="85"/>
      <c r="Z173" s="85"/>
      <c r="AA173" s="85"/>
      <c r="AB173" s="85" t="s">
        <v>66</v>
      </c>
      <c r="AC173" s="85" t="s">
        <v>67</v>
      </c>
      <c r="AD173" s="85" t="s">
        <v>88</v>
      </c>
      <c r="AE173" s="85" t="s">
        <v>64</v>
      </c>
      <c r="AF173" s="85" t="s">
        <v>64</v>
      </c>
      <c r="AG173" s="85" t="s">
        <v>65</v>
      </c>
      <c r="AH173" s="85"/>
      <c r="AI173" s="85" t="s">
        <v>69</v>
      </c>
      <c r="AJ173" s="85" t="s">
        <v>65</v>
      </c>
      <c r="AK173" s="85" t="s">
        <v>65</v>
      </c>
      <c r="AL173" s="85" t="s">
        <v>65</v>
      </c>
      <c r="AM173" s="85" t="s">
        <v>64</v>
      </c>
      <c r="AN173" s="85" t="s">
        <v>65</v>
      </c>
      <c r="AO173" s="85"/>
      <c r="AP173" s="85"/>
      <c r="AQ173" s="85" t="s">
        <v>3840</v>
      </c>
      <c r="AR173" s="85" t="s">
        <v>1264</v>
      </c>
      <c r="AS173" s="85" t="s">
        <v>64</v>
      </c>
      <c r="AT173" s="85"/>
      <c r="AU173" s="85" t="s">
        <v>65</v>
      </c>
      <c r="AV173" s="85"/>
      <c r="AW173" s="85"/>
      <c r="AX173" s="85"/>
      <c r="AY173" s="85" t="s">
        <v>3841</v>
      </c>
      <c r="AZ173" s="87" t="s">
        <v>3842</v>
      </c>
    </row>
    <row r="174" spans="1:52" ht="75" customHeight="1">
      <c r="A174" s="84">
        <v>173</v>
      </c>
      <c r="B174" s="85" t="s">
        <v>3843</v>
      </c>
      <c r="C174" s="85" t="s">
        <v>387</v>
      </c>
      <c r="D174" s="85" t="s">
        <v>3844</v>
      </c>
      <c r="E174" s="85" t="s">
        <v>3739</v>
      </c>
      <c r="F174" s="85" t="s">
        <v>55</v>
      </c>
      <c r="G174" s="85" t="s">
        <v>129</v>
      </c>
      <c r="H174" s="85" t="s">
        <v>222</v>
      </c>
      <c r="I174" s="85" t="s">
        <v>1593</v>
      </c>
      <c r="J174" s="85" t="s">
        <v>3667</v>
      </c>
      <c r="K174" s="85" t="s">
        <v>248</v>
      </c>
      <c r="L174" s="85" t="s">
        <v>3845</v>
      </c>
      <c r="M174" s="85" t="s">
        <v>3846</v>
      </c>
      <c r="N174" s="85" t="s">
        <v>3798</v>
      </c>
      <c r="O174" s="85" t="s">
        <v>3847</v>
      </c>
      <c r="P174" s="85" t="s">
        <v>61</v>
      </c>
      <c r="Q174" s="85" t="s">
        <v>441</v>
      </c>
      <c r="R174" s="85" t="s">
        <v>194</v>
      </c>
      <c r="S174" s="85" t="s">
        <v>65</v>
      </c>
      <c r="T174" s="85" t="s">
        <v>64</v>
      </c>
      <c r="U174" s="85" t="s">
        <v>64</v>
      </c>
      <c r="V174" s="85" t="s">
        <v>65</v>
      </c>
      <c r="W174" s="85" t="s">
        <v>65</v>
      </c>
      <c r="X174" s="85" t="s">
        <v>65</v>
      </c>
      <c r="Y174" s="85" t="s">
        <v>64</v>
      </c>
      <c r="Z174" s="85" t="s">
        <v>65</v>
      </c>
      <c r="AA174" s="85" t="s">
        <v>65</v>
      </c>
      <c r="AB174" s="85" t="s">
        <v>66</v>
      </c>
      <c r="AC174" s="85" t="s">
        <v>67</v>
      </c>
      <c r="AD174" s="85" t="s">
        <v>88</v>
      </c>
      <c r="AE174" s="85" t="s">
        <v>64</v>
      </c>
      <c r="AF174" s="85" t="s">
        <v>64</v>
      </c>
      <c r="AG174" s="85" t="s">
        <v>65</v>
      </c>
      <c r="AH174" s="85" t="s">
        <v>65</v>
      </c>
      <c r="AI174" s="85" t="s">
        <v>89</v>
      </c>
      <c r="AJ174" s="85" t="s">
        <v>65</v>
      </c>
      <c r="AK174" s="85" t="s">
        <v>65</v>
      </c>
      <c r="AL174" s="85" t="s">
        <v>65</v>
      </c>
      <c r="AM174" s="85" t="s">
        <v>65</v>
      </c>
      <c r="AN174" s="85" t="s">
        <v>65</v>
      </c>
      <c r="AO174" s="85" t="s">
        <v>3848</v>
      </c>
      <c r="AP174" s="85" t="s">
        <v>3849</v>
      </c>
      <c r="AQ174" s="85" t="s">
        <v>3850</v>
      </c>
      <c r="AR174" s="85" t="s">
        <v>3851</v>
      </c>
      <c r="AS174" s="85" t="s">
        <v>136</v>
      </c>
      <c r="AT174" s="85"/>
      <c r="AU174" s="85" t="s">
        <v>65</v>
      </c>
      <c r="AV174" s="85" t="s">
        <v>75</v>
      </c>
      <c r="AW174" s="85" t="s">
        <v>65</v>
      </c>
      <c r="AX174" s="85"/>
      <c r="AY174" s="85" t="s">
        <v>3852</v>
      </c>
      <c r="AZ174" s="87" t="s">
        <v>3853</v>
      </c>
    </row>
    <row r="175" spans="1:52" ht="75" customHeight="1">
      <c r="A175" s="84">
        <v>174</v>
      </c>
      <c r="B175" s="85" t="s">
        <v>3854</v>
      </c>
      <c r="C175" s="85" t="s">
        <v>752</v>
      </c>
      <c r="D175" s="85" t="s">
        <v>3855</v>
      </c>
      <c r="E175" s="85" t="s">
        <v>3677</v>
      </c>
      <c r="F175" s="85" t="s">
        <v>236</v>
      </c>
      <c r="G175" s="85" t="s">
        <v>754</v>
      </c>
      <c r="H175" s="85" t="s">
        <v>222</v>
      </c>
      <c r="I175" s="85" t="s">
        <v>618</v>
      </c>
      <c r="J175" s="85" t="s">
        <v>3667</v>
      </c>
      <c r="K175" s="85" t="s">
        <v>271</v>
      </c>
      <c r="L175" s="85" t="s">
        <v>3856</v>
      </c>
      <c r="M175" s="85" t="s">
        <v>3857</v>
      </c>
      <c r="N175" s="85"/>
      <c r="O175" s="85"/>
      <c r="P175" s="85"/>
      <c r="Q175" s="85"/>
      <c r="R175" s="85"/>
      <c r="S175" s="85"/>
      <c r="T175" s="85"/>
      <c r="U175" s="85"/>
      <c r="V175" s="85"/>
      <c r="W175" s="85"/>
      <c r="X175" s="85"/>
      <c r="Y175" s="85"/>
      <c r="Z175" s="85"/>
      <c r="AA175" s="85"/>
      <c r="AB175" s="85" t="s">
        <v>66</v>
      </c>
      <c r="AC175" s="85" t="s">
        <v>67</v>
      </c>
      <c r="AD175" s="85" t="s">
        <v>88</v>
      </c>
      <c r="AE175" s="85" t="s">
        <v>65</v>
      </c>
      <c r="AF175" s="85" t="s">
        <v>65</v>
      </c>
      <c r="AG175" s="85" t="s">
        <v>65</v>
      </c>
      <c r="AH175" s="85"/>
      <c r="AI175" s="85" t="s">
        <v>89</v>
      </c>
      <c r="AJ175" s="85" t="s">
        <v>65</v>
      </c>
      <c r="AK175" s="85" t="s">
        <v>65</v>
      </c>
      <c r="AL175" s="85" t="s">
        <v>65</v>
      </c>
      <c r="AM175" s="85" t="s">
        <v>64</v>
      </c>
      <c r="AN175" s="85" t="s">
        <v>65</v>
      </c>
      <c r="AO175" s="85"/>
      <c r="AP175" s="85"/>
      <c r="AQ175" s="85" t="s">
        <v>3858</v>
      </c>
      <c r="AR175" s="85" t="s">
        <v>618</v>
      </c>
      <c r="AS175" s="85" t="s">
        <v>64</v>
      </c>
      <c r="AT175" s="85"/>
      <c r="AU175" s="85" t="s">
        <v>65</v>
      </c>
      <c r="AV175" s="85"/>
      <c r="AW175" s="85"/>
      <c r="AX175" s="85"/>
      <c r="AY175" s="85" t="s">
        <v>3859</v>
      </c>
      <c r="AZ175" s="87"/>
    </row>
    <row r="176" spans="1:52" ht="75" customHeight="1">
      <c r="A176" s="84">
        <v>175</v>
      </c>
      <c r="B176" s="85" t="s">
        <v>3860</v>
      </c>
      <c r="C176" s="85" t="s">
        <v>752</v>
      </c>
      <c r="D176" s="85" t="s">
        <v>3861</v>
      </c>
      <c r="E176" s="85" t="s">
        <v>3695</v>
      </c>
      <c r="F176" s="85" t="s">
        <v>236</v>
      </c>
      <c r="G176" s="85" t="s">
        <v>754</v>
      </c>
      <c r="H176" s="85" t="s">
        <v>222</v>
      </c>
      <c r="I176" s="85" t="s">
        <v>1264</v>
      </c>
      <c r="J176" s="85" t="s">
        <v>3667</v>
      </c>
      <c r="K176" s="85" t="s">
        <v>248</v>
      </c>
      <c r="L176" s="85" t="s">
        <v>3862</v>
      </c>
      <c r="M176" s="85" t="s">
        <v>3863</v>
      </c>
      <c r="N176" s="85"/>
      <c r="O176" s="85"/>
      <c r="P176" s="85"/>
      <c r="Q176" s="85"/>
      <c r="R176" s="85"/>
      <c r="S176" s="85"/>
      <c r="T176" s="85"/>
      <c r="U176" s="85"/>
      <c r="V176" s="85"/>
      <c r="W176" s="85"/>
      <c r="X176" s="85"/>
      <c r="Y176" s="85"/>
      <c r="Z176" s="85"/>
      <c r="AA176" s="85"/>
      <c r="AB176" s="85" t="s">
        <v>66</v>
      </c>
      <c r="AC176" s="85" t="s">
        <v>67</v>
      </c>
      <c r="AD176" s="85" t="s">
        <v>88</v>
      </c>
      <c r="AE176" s="85" t="s">
        <v>64</v>
      </c>
      <c r="AF176" s="85" t="s">
        <v>64</v>
      </c>
      <c r="AG176" s="85" t="s">
        <v>65</v>
      </c>
      <c r="AH176" s="85"/>
      <c r="AI176" s="85" t="s">
        <v>69</v>
      </c>
      <c r="AJ176" s="85" t="s">
        <v>65</v>
      </c>
      <c r="AK176" s="85" t="s">
        <v>65</v>
      </c>
      <c r="AL176" s="85" t="s">
        <v>65</v>
      </c>
      <c r="AM176" s="85" t="s">
        <v>64</v>
      </c>
      <c r="AN176" s="85" t="s">
        <v>65</v>
      </c>
      <c r="AO176" s="85"/>
      <c r="AP176" s="85"/>
      <c r="AQ176" s="85" t="s">
        <v>3864</v>
      </c>
      <c r="AR176" s="85" t="s">
        <v>1264</v>
      </c>
      <c r="AS176" s="85" t="s">
        <v>64</v>
      </c>
      <c r="AT176" s="85"/>
      <c r="AU176" s="85" t="s">
        <v>65</v>
      </c>
      <c r="AV176" s="85"/>
      <c r="AW176" s="85"/>
      <c r="AX176" s="85"/>
      <c r="AY176" s="85" t="s">
        <v>3865</v>
      </c>
      <c r="AZ176" s="87" t="s">
        <v>3866</v>
      </c>
    </row>
    <row r="177" spans="1:52" ht="75" customHeight="1">
      <c r="A177" s="84">
        <v>176</v>
      </c>
      <c r="B177" s="85" t="s">
        <v>3867</v>
      </c>
      <c r="C177" s="85" t="s">
        <v>752</v>
      </c>
      <c r="D177" s="85" t="s">
        <v>3868</v>
      </c>
      <c r="E177" s="85" t="s">
        <v>3739</v>
      </c>
      <c r="F177" s="85" t="s">
        <v>236</v>
      </c>
      <c r="G177" s="85" t="s">
        <v>594</v>
      </c>
      <c r="H177" s="85" t="s">
        <v>222</v>
      </c>
      <c r="I177" s="85" t="s">
        <v>1264</v>
      </c>
      <c r="J177" s="85" t="s">
        <v>3667</v>
      </c>
      <c r="K177" s="85" t="s">
        <v>248</v>
      </c>
      <c r="L177" s="85" t="s">
        <v>3869</v>
      </c>
      <c r="M177" s="85" t="s">
        <v>3870</v>
      </c>
      <c r="N177" s="85"/>
      <c r="O177" s="85"/>
      <c r="P177" s="85"/>
      <c r="Q177" s="85"/>
      <c r="R177" s="85"/>
      <c r="S177" s="85"/>
      <c r="T177" s="85"/>
      <c r="U177" s="85"/>
      <c r="V177" s="85"/>
      <c r="W177" s="85"/>
      <c r="X177" s="85"/>
      <c r="Y177" s="85"/>
      <c r="Z177" s="85"/>
      <c r="AA177" s="85"/>
      <c r="AB177" s="85" t="s">
        <v>66</v>
      </c>
      <c r="AC177" s="85" t="s">
        <v>67</v>
      </c>
      <c r="AD177" s="85" t="s">
        <v>88</v>
      </c>
      <c r="AE177" s="85" t="s">
        <v>64</v>
      </c>
      <c r="AF177" s="85" t="s">
        <v>64</v>
      </c>
      <c r="AG177" s="85" t="s">
        <v>65</v>
      </c>
      <c r="AH177" s="85"/>
      <c r="AI177" s="85" t="s">
        <v>69</v>
      </c>
      <c r="AJ177" s="85" t="s">
        <v>65</v>
      </c>
      <c r="AK177" s="85" t="s">
        <v>136</v>
      </c>
      <c r="AL177" s="85" t="s">
        <v>65</v>
      </c>
      <c r="AM177" s="85" t="s">
        <v>136</v>
      </c>
      <c r="AN177" s="85" t="s">
        <v>65</v>
      </c>
      <c r="AO177" s="85"/>
      <c r="AP177" s="85"/>
      <c r="AQ177" s="85" t="s">
        <v>3871</v>
      </c>
      <c r="AR177" s="85" t="s">
        <v>1264</v>
      </c>
      <c r="AS177" s="85" t="s">
        <v>64</v>
      </c>
      <c r="AT177" s="85"/>
      <c r="AU177" s="85" t="s">
        <v>65</v>
      </c>
      <c r="AV177" s="85"/>
      <c r="AW177" s="85"/>
      <c r="AX177" s="85"/>
      <c r="AY177" s="85" t="s">
        <v>3872</v>
      </c>
      <c r="AZ177" s="87" t="s">
        <v>3873</v>
      </c>
    </row>
    <row r="178" spans="1:52" ht="75" customHeight="1">
      <c r="A178" s="84">
        <v>177</v>
      </c>
      <c r="B178" s="85" t="s">
        <v>3874</v>
      </c>
      <c r="C178" s="85" t="s">
        <v>3652</v>
      </c>
      <c r="D178" s="85" t="s">
        <v>3875</v>
      </c>
      <c r="E178" s="85" t="s">
        <v>3739</v>
      </c>
      <c r="F178" s="85" t="s">
        <v>236</v>
      </c>
      <c r="G178" s="85" t="s">
        <v>808</v>
      </c>
      <c r="H178" s="85" t="s">
        <v>222</v>
      </c>
      <c r="I178" s="85" t="s">
        <v>1560</v>
      </c>
      <c r="J178" s="85" t="s">
        <v>3667</v>
      </c>
      <c r="K178" s="85" t="s">
        <v>284</v>
      </c>
      <c r="L178" s="85" t="s">
        <v>3876</v>
      </c>
      <c r="M178" s="85" t="s">
        <v>3877</v>
      </c>
      <c r="N178" s="85"/>
      <c r="O178" s="85"/>
      <c r="P178" s="85"/>
      <c r="Q178" s="85"/>
      <c r="R178" s="85"/>
      <c r="S178" s="85"/>
      <c r="T178" s="85"/>
      <c r="U178" s="85"/>
      <c r="V178" s="85"/>
      <c r="W178" s="85"/>
      <c r="X178" s="85"/>
      <c r="Y178" s="85"/>
      <c r="Z178" s="85"/>
      <c r="AA178" s="85"/>
      <c r="AB178" s="85" t="s">
        <v>66</v>
      </c>
      <c r="AC178" s="85" t="s">
        <v>67</v>
      </c>
      <c r="AD178" s="85" t="s">
        <v>88</v>
      </c>
      <c r="AE178" s="85" t="s">
        <v>64</v>
      </c>
      <c r="AF178" s="85" t="s">
        <v>65</v>
      </c>
      <c r="AG178" s="85" t="s">
        <v>65</v>
      </c>
      <c r="AH178" s="85"/>
      <c r="AI178" s="85" t="s">
        <v>69</v>
      </c>
      <c r="AJ178" s="85" t="s">
        <v>65</v>
      </c>
      <c r="AK178" s="85" t="s">
        <v>65</v>
      </c>
      <c r="AL178" s="85" t="s">
        <v>65</v>
      </c>
      <c r="AM178" s="85" t="s">
        <v>65</v>
      </c>
      <c r="AN178" s="85" t="s">
        <v>65</v>
      </c>
      <c r="AO178" s="85"/>
      <c r="AP178" s="85"/>
      <c r="AQ178" s="85" t="s">
        <v>3878</v>
      </c>
      <c r="AR178" s="85" t="s">
        <v>3879</v>
      </c>
      <c r="AS178" s="85" t="s">
        <v>64</v>
      </c>
      <c r="AT178" s="85"/>
      <c r="AU178" s="85" t="s">
        <v>65</v>
      </c>
      <c r="AV178" s="85"/>
      <c r="AW178" s="85"/>
      <c r="AX178" s="85"/>
      <c r="AY178" s="85" t="s">
        <v>3880</v>
      </c>
      <c r="AZ178" s="87" t="s">
        <v>3881</v>
      </c>
    </row>
    <row r="179" spans="1:52" ht="75" customHeight="1">
      <c r="A179" s="84">
        <v>178</v>
      </c>
      <c r="B179" s="85" t="s">
        <v>3882</v>
      </c>
      <c r="C179" s="85" t="s">
        <v>1186</v>
      </c>
      <c r="D179" s="85" t="s">
        <v>3883</v>
      </c>
      <c r="E179" s="85" t="s">
        <v>3686</v>
      </c>
      <c r="F179" s="85" t="s">
        <v>236</v>
      </c>
      <c r="G179" s="85" t="s">
        <v>594</v>
      </c>
      <c r="H179" s="85" t="s">
        <v>222</v>
      </c>
      <c r="I179" s="85" t="s">
        <v>1264</v>
      </c>
      <c r="J179" s="85" t="s">
        <v>3667</v>
      </c>
      <c r="K179" s="85" t="s">
        <v>248</v>
      </c>
      <c r="L179" s="85" t="s">
        <v>3884</v>
      </c>
      <c r="M179" s="85" t="s">
        <v>3885</v>
      </c>
      <c r="N179" s="85"/>
      <c r="O179" s="85"/>
      <c r="P179" s="85"/>
      <c r="Q179" s="85"/>
      <c r="R179" s="85"/>
      <c r="S179" s="85"/>
      <c r="T179" s="85"/>
      <c r="U179" s="85"/>
      <c r="V179" s="85"/>
      <c r="W179" s="85"/>
      <c r="X179" s="85"/>
      <c r="Y179" s="85"/>
      <c r="Z179" s="85"/>
      <c r="AA179" s="85"/>
      <c r="AB179" s="85" t="s">
        <v>66</v>
      </c>
      <c r="AC179" s="85" t="s">
        <v>67</v>
      </c>
      <c r="AD179" s="85" t="s">
        <v>88</v>
      </c>
      <c r="AE179" s="85" t="s">
        <v>64</v>
      </c>
      <c r="AF179" s="85" t="s">
        <v>64</v>
      </c>
      <c r="AG179" s="85" t="s">
        <v>65</v>
      </c>
      <c r="AH179" s="85"/>
      <c r="AI179" s="85" t="s">
        <v>69</v>
      </c>
      <c r="AJ179" s="85" t="s">
        <v>65</v>
      </c>
      <c r="AK179" s="85" t="s">
        <v>65</v>
      </c>
      <c r="AL179" s="85" t="s">
        <v>65</v>
      </c>
      <c r="AM179" s="85" t="s">
        <v>65</v>
      </c>
      <c r="AN179" s="85" t="s">
        <v>65</v>
      </c>
      <c r="AO179" s="85"/>
      <c r="AP179" s="85"/>
      <c r="AQ179" s="85" t="s">
        <v>3886</v>
      </c>
      <c r="AR179" s="85" t="s">
        <v>3887</v>
      </c>
      <c r="AS179" s="85" t="s">
        <v>136</v>
      </c>
      <c r="AT179" s="85"/>
      <c r="AU179" s="85" t="s">
        <v>65</v>
      </c>
      <c r="AV179" s="85"/>
      <c r="AW179" s="85"/>
      <c r="AX179" s="85"/>
      <c r="AY179" s="85" t="s">
        <v>3888</v>
      </c>
      <c r="AZ179" s="87" t="s">
        <v>3889</v>
      </c>
    </row>
    <row r="180" spans="1:52" ht="75" customHeight="1">
      <c r="A180" s="84">
        <v>179</v>
      </c>
      <c r="B180" s="85" t="s">
        <v>3890</v>
      </c>
      <c r="C180" s="85" t="s">
        <v>752</v>
      </c>
      <c r="D180" s="85" t="s">
        <v>3891</v>
      </c>
      <c r="E180" s="85" t="s">
        <v>3712</v>
      </c>
      <c r="F180" s="85" t="s">
        <v>236</v>
      </c>
      <c r="G180" s="85" t="s">
        <v>594</v>
      </c>
      <c r="H180" s="85" t="s">
        <v>222</v>
      </c>
      <c r="I180" s="85" t="s">
        <v>1264</v>
      </c>
      <c r="J180" s="85" t="s">
        <v>3667</v>
      </c>
      <c r="K180" s="85" t="s">
        <v>248</v>
      </c>
      <c r="L180" s="85" t="s">
        <v>3892</v>
      </c>
      <c r="M180" s="85" t="s">
        <v>3893</v>
      </c>
      <c r="N180" s="85"/>
      <c r="O180" s="85"/>
      <c r="P180" s="85"/>
      <c r="Q180" s="85"/>
      <c r="R180" s="85"/>
      <c r="S180" s="85"/>
      <c r="T180" s="85"/>
      <c r="U180" s="85"/>
      <c r="V180" s="85"/>
      <c r="W180" s="85"/>
      <c r="X180" s="85"/>
      <c r="Y180" s="85"/>
      <c r="Z180" s="85"/>
      <c r="AA180" s="85"/>
      <c r="AB180" s="85" t="s">
        <v>66</v>
      </c>
      <c r="AC180" s="85" t="s">
        <v>67</v>
      </c>
      <c r="AD180" s="85" t="s">
        <v>88</v>
      </c>
      <c r="AE180" s="85" t="s">
        <v>64</v>
      </c>
      <c r="AF180" s="85" t="s">
        <v>64</v>
      </c>
      <c r="AG180" s="85" t="s">
        <v>65</v>
      </c>
      <c r="AH180" s="85"/>
      <c r="AI180" s="85" t="s">
        <v>69</v>
      </c>
      <c r="AJ180" s="85" t="s">
        <v>65</v>
      </c>
      <c r="AK180" s="85" t="s">
        <v>65</v>
      </c>
      <c r="AL180" s="85" t="s">
        <v>65</v>
      </c>
      <c r="AM180" s="85" t="s">
        <v>64</v>
      </c>
      <c r="AN180" s="85" t="s">
        <v>65</v>
      </c>
      <c r="AO180" s="85"/>
      <c r="AP180" s="85"/>
      <c r="AQ180" s="85" t="s">
        <v>3894</v>
      </c>
      <c r="AR180" s="85" t="s">
        <v>618</v>
      </c>
      <c r="AS180" s="85" t="s">
        <v>64</v>
      </c>
      <c r="AT180" s="85"/>
      <c r="AU180" s="85" t="s">
        <v>65</v>
      </c>
      <c r="AV180" s="85"/>
      <c r="AW180" s="85"/>
      <c r="AX180" s="85"/>
      <c r="AY180" s="85" t="s">
        <v>3895</v>
      </c>
      <c r="AZ180" s="87" t="s">
        <v>3896</v>
      </c>
    </row>
    <row r="181" spans="1:52" ht="75" customHeight="1">
      <c r="A181" s="84">
        <v>180</v>
      </c>
      <c r="B181" s="85" t="s">
        <v>3897</v>
      </c>
      <c r="C181" s="85" t="s">
        <v>3653</v>
      </c>
      <c r="D181" s="85" t="s">
        <v>3898</v>
      </c>
      <c r="E181" s="85" t="s">
        <v>3739</v>
      </c>
      <c r="F181" s="85" t="s">
        <v>236</v>
      </c>
      <c r="G181" s="85" t="s">
        <v>808</v>
      </c>
      <c r="H181" s="85" t="s">
        <v>238</v>
      </c>
      <c r="I181" s="85" t="s">
        <v>1583</v>
      </c>
      <c r="J181" s="85" t="s">
        <v>3667</v>
      </c>
      <c r="K181" s="85" t="s">
        <v>248</v>
      </c>
      <c r="L181" s="85" t="s">
        <v>3899</v>
      </c>
      <c r="M181" s="85" t="s">
        <v>3900</v>
      </c>
      <c r="N181" s="85"/>
      <c r="O181" s="85"/>
      <c r="P181" s="85"/>
      <c r="Q181" s="85"/>
      <c r="R181" s="85"/>
      <c r="S181" s="85"/>
      <c r="T181" s="85"/>
      <c r="U181" s="85"/>
      <c r="V181" s="85"/>
      <c r="W181" s="85"/>
      <c r="X181" s="85"/>
      <c r="Y181" s="85"/>
      <c r="Z181" s="85"/>
      <c r="AA181" s="85"/>
      <c r="AB181" s="85" t="s">
        <v>66</v>
      </c>
      <c r="AC181" s="85" t="s">
        <v>67</v>
      </c>
      <c r="AD181" s="85" t="s">
        <v>88</v>
      </c>
      <c r="AE181" s="85" t="s">
        <v>65</v>
      </c>
      <c r="AF181" s="85" t="s">
        <v>65</v>
      </c>
      <c r="AG181" s="85" t="s">
        <v>65</v>
      </c>
      <c r="AH181" s="85"/>
      <c r="AI181" s="85" t="s">
        <v>89</v>
      </c>
      <c r="AJ181" s="85" t="s">
        <v>65</v>
      </c>
      <c r="AK181" s="85" t="s">
        <v>65</v>
      </c>
      <c r="AL181" s="85" t="s">
        <v>65</v>
      </c>
      <c r="AM181" s="85" t="s">
        <v>64</v>
      </c>
      <c r="AN181" s="85" t="s">
        <v>65</v>
      </c>
      <c r="AO181" s="85"/>
      <c r="AP181" s="85"/>
      <c r="AQ181" s="85" t="s">
        <v>3901</v>
      </c>
      <c r="AR181" s="85" t="s">
        <v>1583</v>
      </c>
      <c r="AS181" s="85" t="s">
        <v>64</v>
      </c>
      <c r="AT181" s="85"/>
      <c r="AU181" s="85" t="s">
        <v>65</v>
      </c>
      <c r="AV181" s="85"/>
      <c r="AW181" s="85"/>
      <c r="AX181" s="85"/>
      <c r="AY181" s="85" t="s">
        <v>3902</v>
      </c>
      <c r="AZ181" s="87" t="s">
        <v>3903</v>
      </c>
    </row>
    <row r="182" spans="1:52" ht="75" customHeight="1">
      <c r="A182" s="84">
        <v>181</v>
      </c>
      <c r="B182" s="85" t="s">
        <v>3904</v>
      </c>
      <c r="C182" s="85" t="s">
        <v>3905</v>
      </c>
      <c r="D182" s="85" t="s">
        <v>3906</v>
      </c>
      <c r="E182" s="85" t="s">
        <v>3686</v>
      </c>
      <c r="F182" s="85" t="s">
        <v>55</v>
      </c>
      <c r="G182" s="85" t="s">
        <v>129</v>
      </c>
      <c r="H182" s="85" t="s">
        <v>238</v>
      </c>
      <c r="I182" s="85" t="s">
        <v>874</v>
      </c>
      <c r="J182" s="85" t="s">
        <v>3667</v>
      </c>
      <c r="K182" s="85" t="s">
        <v>321</v>
      </c>
      <c r="L182" s="85" t="s">
        <v>3907</v>
      </c>
      <c r="M182" s="85" t="s">
        <v>3908</v>
      </c>
      <c r="N182" s="85" t="s">
        <v>3739</v>
      </c>
      <c r="O182" s="85" t="s">
        <v>3909</v>
      </c>
      <c r="P182" s="85" t="s">
        <v>61</v>
      </c>
      <c r="Q182" s="85" t="s">
        <v>84</v>
      </c>
      <c r="R182" s="85" t="s">
        <v>3910</v>
      </c>
      <c r="S182" s="85" t="s">
        <v>64</v>
      </c>
      <c r="T182" s="85" t="s">
        <v>64</v>
      </c>
      <c r="U182" s="85" t="s">
        <v>64</v>
      </c>
      <c r="V182" s="85" t="s">
        <v>64</v>
      </c>
      <c r="W182" s="85" t="s">
        <v>65</v>
      </c>
      <c r="X182" s="85" t="s">
        <v>64</v>
      </c>
      <c r="Y182" s="85" t="s">
        <v>64</v>
      </c>
      <c r="Z182" s="85" t="s">
        <v>64</v>
      </c>
      <c r="AA182" s="85" t="s">
        <v>65</v>
      </c>
      <c r="AB182" s="85" t="s">
        <v>146</v>
      </c>
      <c r="AC182" s="85" t="s">
        <v>67</v>
      </c>
      <c r="AD182" s="85" t="s">
        <v>68</v>
      </c>
      <c r="AE182" s="85" t="s">
        <v>64</v>
      </c>
      <c r="AF182" s="85" t="s">
        <v>64</v>
      </c>
      <c r="AG182" s="85" t="s">
        <v>65</v>
      </c>
      <c r="AH182" s="85" t="s">
        <v>65</v>
      </c>
      <c r="AI182" s="85" t="s">
        <v>89</v>
      </c>
      <c r="AJ182" s="85" t="s">
        <v>65</v>
      </c>
      <c r="AK182" s="85" t="s">
        <v>65</v>
      </c>
      <c r="AL182" s="85" t="s">
        <v>65</v>
      </c>
      <c r="AM182" s="85" t="s">
        <v>136</v>
      </c>
      <c r="AN182" s="85" t="s">
        <v>65</v>
      </c>
      <c r="AO182" s="85" t="s">
        <v>3911</v>
      </c>
      <c r="AP182" s="85" t="s">
        <v>3912</v>
      </c>
      <c r="AQ182" s="85" t="s">
        <v>3913</v>
      </c>
      <c r="AR182" s="85" t="s">
        <v>538</v>
      </c>
      <c r="AS182" s="85" t="s">
        <v>65</v>
      </c>
      <c r="AT182" s="85"/>
      <c r="AU182" s="85" t="s">
        <v>65</v>
      </c>
      <c r="AV182" s="85" t="s">
        <v>3914</v>
      </c>
      <c r="AW182" s="85" t="s">
        <v>65</v>
      </c>
      <c r="AX182" s="85"/>
      <c r="AY182" s="85" t="s">
        <v>3915</v>
      </c>
      <c r="AZ182" s="87" t="s">
        <v>3916</v>
      </c>
    </row>
    <row r="183" spans="1:52" ht="75" customHeight="1">
      <c r="A183" s="84">
        <v>182</v>
      </c>
      <c r="B183" s="85" t="s">
        <v>3917</v>
      </c>
      <c r="C183" s="85" t="s">
        <v>1741</v>
      </c>
      <c r="D183" s="85" t="s">
        <v>3918</v>
      </c>
      <c r="E183" s="85" t="s">
        <v>3736</v>
      </c>
      <c r="F183" s="85" t="s">
        <v>55</v>
      </c>
      <c r="G183" s="85" t="s">
        <v>129</v>
      </c>
      <c r="H183" s="85" t="s">
        <v>238</v>
      </c>
      <c r="I183" s="85" t="s">
        <v>618</v>
      </c>
      <c r="J183" s="85" t="s">
        <v>3667</v>
      </c>
      <c r="K183" s="85" t="s">
        <v>271</v>
      </c>
      <c r="L183" s="85" t="s">
        <v>3919</v>
      </c>
      <c r="M183" s="85" t="s">
        <v>3920</v>
      </c>
      <c r="N183" s="85"/>
      <c r="O183" s="85" t="s">
        <v>3740</v>
      </c>
      <c r="P183" s="85" t="s">
        <v>61</v>
      </c>
      <c r="Q183" s="85" t="s">
        <v>84</v>
      </c>
      <c r="R183" s="85" t="s">
        <v>379</v>
      </c>
      <c r="S183" s="85" t="s">
        <v>64</v>
      </c>
      <c r="T183" s="85" t="s">
        <v>64</v>
      </c>
      <c r="U183" s="85" t="s">
        <v>64</v>
      </c>
      <c r="V183" s="85" t="s">
        <v>65</v>
      </c>
      <c r="W183" s="85" t="s">
        <v>64</v>
      </c>
      <c r="X183" s="85" t="s">
        <v>65</v>
      </c>
      <c r="Y183" s="85" t="s">
        <v>64</v>
      </c>
      <c r="Z183" s="85" t="s">
        <v>64</v>
      </c>
      <c r="AA183" s="85" t="s">
        <v>64</v>
      </c>
      <c r="AB183" s="85" t="s">
        <v>66</v>
      </c>
      <c r="AC183" s="85" t="s">
        <v>67</v>
      </c>
      <c r="AD183" s="85" t="s">
        <v>88</v>
      </c>
      <c r="AE183" s="85" t="s">
        <v>64</v>
      </c>
      <c r="AF183" s="85" t="s">
        <v>64</v>
      </c>
      <c r="AG183" s="85" t="s">
        <v>65</v>
      </c>
      <c r="AH183" s="85" t="s">
        <v>65</v>
      </c>
      <c r="AI183" s="85" t="s">
        <v>89</v>
      </c>
      <c r="AJ183" s="85" t="s">
        <v>65</v>
      </c>
      <c r="AK183" s="85" t="s">
        <v>65</v>
      </c>
      <c r="AL183" s="85" t="s">
        <v>65</v>
      </c>
      <c r="AM183" s="85" t="s">
        <v>64</v>
      </c>
      <c r="AN183" s="85" t="s">
        <v>65</v>
      </c>
      <c r="AO183" s="85" t="s">
        <v>3921</v>
      </c>
      <c r="AP183" s="85" t="s">
        <v>3922</v>
      </c>
      <c r="AQ183" s="85" t="s">
        <v>3923</v>
      </c>
      <c r="AR183" s="85" t="s">
        <v>3924</v>
      </c>
      <c r="AS183" s="85" t="s">
        <v>64</v>
      </c>
      <c r="AT183" s="85"/>
      <c r="AU183" s="85" t="s">
        <v>65</v>
      </c>
      <c r="AV183" s="85" t="s">
        <v>3925</v>
      </c>
      <c r="AW183" s="85" t="s">
        <v>65</v>
      </c>
      <c r="AX183" s="85"/>
      <c r="AY183" s="85" t="s">
        <v>3926</v>
      </c>
      <c r="AZ183" s="87" t="s">
        <v>3927</v>
      </c>
    </row>
    <row r="184" spans="1:52" ht="75" customHeight="1">
      <c r="A184" s="84">
        <v>183</v>
      </c>
      <c r="B184" s="85" t="s">
        <v>3928</v>
      </c>
      <c r="C184" s="85" t="s">
        <v>269</v>
      </c>
      <c r="D184" s="85" t="s">
        <v>3929</v>
      </c>
      <c r="E184" s="85" t="s">
        <v>3798</v>
      </c>
      <c r="F184" s="85" t="s">
        <v>55</v>
      </c>
      <c r="G184" s="85" t="s">
        <v>206</v>
      </c>
      <c r="H184" s="85" t="s">
        <v>238</v>
      </c>
      <c r="I184" s="85" t="s">
        <v>1264</v>
      </c>
      <c r="J184" s="85" t="s">
        <v>3667</v>
      </c>
      <c r="K184" s="85" t="s">
        <v>248</v>
      </c>
      <c r="L184" s="85" t="s">
        <v>3930</v>
      </c>
      <c r="M184" s="85" t="s">
        <v>3931</v>
      </c>
      <c r="N184" s="85" t="s">
        <v>3808</v>
      </c>
      <c r="O184" s="85" t="s">
        <v>3740</v>
      </c>
      <c r="P184" s="85" t="s">
        <v>61</v>
      </c>
      <c r="Q184" s="85" t="s">
        <v>84</v>
      </c>
      <c r="R184" s="85" t="s">
        <v>3910</v>
      </c>
      <c r="S184" s="85" t="s">
        <v>64</v>
      </c>
      <c r="T184" s="85" t="s">
        <v>64</v>
      </c>
      <c r="U184" s="85" t="s">
        <v>64</v>
      </c>
      <c r="V184" s="85" t="s">
        <v>64</v>
      </c>
      <c r="W184" s="85" t="s">
        <v>65</v>
      </c>
      <c r="X184" s="85" t="s">
        <v>65</v>
      </c>
      <c r="Y184" s="85" t="s">
        <v>64</v>
      </c>
      <c r="Z184" s="85" t="s">
        <v>65</v>
      </c>
      <c r="AA184" s="85" t="s">
        <v>64</v>
      </c>
      <c r="AB184" s="85" t="s">
        <v>3932</v>
      </c>
      <c r="AC184" s="85" t="s">
        <v>104</v>
      </c>
      <c r="AD184" s="85" t="s">
        <v>88</v>
      </c>
      <c r="AE184" s="85" t="s">
        <v>64</v>
      </c>
      <c r="AF184" s="85" t="s">
        <v>64</v>
      </c>
      <c r="AG184" s="85" t="s">
        <v>64</v>
      </c>
      <c r="AH184" s="85" t="s">
        <v>65</v>
      </c>
      <c r="AI184" s="85" t="s">
        <v>89</v>
      </c>
      <c r="AJ184" s="85" t="s">
        <v>136</v>
      </c>
      <c r="AK184" s="85" t="s">
        <v>64</v>
      </c>
      <c r="AL184" s="85" t="s">
        <v>64</v>
      </c>
      <c r="AM184" s="85" t="s">
        <v>64</v>
      </c>
      <c r="AN184" s="85" t="s">
        <v>136</v>
      </c>
      <c r="AO184" s="85"/>
      <c r="AP184" s="85" t="s">
        <v>3933</v>
      </c>
      <c r="AQ184" s="85" t="s">
        <v>474</v>
      </c>
      <c r="AR184" s="85" t="s">
        <v>475</v>
      </c>
      <c r="AS184" s="85" t="s">
        <v>65</v>
      </c>
      <c r="AT184" s="85"/>
      <c r="AU184" s="85" t="s">
        <v>64</v>
      </c>
      <c r="AV184" s="85" t="s">
        <v>75</v>
      </c>
      <c r="AW184" s="85" t="s">
        <v>65</v>
      </c>
      <c r="AX184" s="85"/>
      <c r="AY184" s="85" t="s">
        <v>3934</v>
      </c>
      <c r="AZ184" s="87"/>
    </row>
    <row r="185" spans="1:52" ht="75" customHeight="1">
      <c r="A185" s="84">
        <v>184</v>
      </c>
      <c r="B185" s="85" t="s">
        <v>3935</v>
      </c>
      <c r="C185" s="85" t="s">
        <v>269</v>
      </c>
      <c r="D185" s="85" t="s">
        <v>3936</v>
      </c>
      <c r="E185" s="85" t="s">
        <v>3695</v>
      </c>
      <c r="F185" s="85" t="s">
        <v>55</v>
      </c>
      <c r="G185" s="85" t="s">
        <v>129</v>
      </c>
      <c r="H185" s="85" t="s">
        <v>238</v>
      </c>
      <c r="I185" s="85" t="s">
        <v>519</v>
      </c>
      <c r="J185" s="85" t="s">
        <v>3667</v>
      </c>
      <c r="K185" s="85" t="s">
        <v>223</v>
      </c>
      <c r="L185" s="85" t="s">
        <v>3937</v>
      </c>
      <c r="M185" s="85" t="s">
        <v>3938</v>
      </c>
      <c r="N185" s="85" t="s">
        <v>3808</v>
      </c>
      <c r="O185" s="85" t="s">
        <v>3909</v>
      </c>
      <c r="P185" s="85" t="s">
        <v>61</v>
      </c>
      <c r="Q185" s="85" t="s">
        <v>84</v>
      </c>
      <c r="R185" s="85" t="s">
        <v>379</v>
      </c>
      <c r="S185" s="85" t="s">
        <v>64</v>
      </c>
      <c r="T185" s="85" t="s">
        <v>64</v>
      </c>
      <c r="U185" s="85" t="s">
        <v>64</v>
      </c>
      <c r="V185" s="85" t="s">
        <v>65</v>
      </c>
      <c r="W185" s="85" t="s">
        <v>65</v>
      </c>
      <c r="X185" s="85" t="s">
        <v>65</v>
      </c>
      <c r="Y185" s="85" t="s">
        <v>64</v>
      </c>
      <c r="Z185" s="85" t="s">
        <v>65</v>
      </c>
      <c r="AA185" s="85" t="s">
        <v>64</v>
      </c>
      <c r="AB185" s="85" t="s">
        <v>66</v>
      </c>
      <c r="AC185" s="85" t="s">
        <v>104</v>
      </c>
      <c r="AD185" s="85" t="s">
        <v>88</v>
      </c>
      <c r="AE185" s="85" t="s">
        <v>64</v>
      </c>
      <c r="AF185" s="85" t="s">
        <v>64</v>
      </c>
      <c r="AG185" s="85" t="s">
        <v>65</v>
      </c>
      <c r="AH185" s="85" t="s">
        <v>65</v>
      </c>
      <c r="AI185" s="85" t="s">
        <v>89</v>
      </c>
      <c r="AJ185" s="85" t="s">
        <v>65</v>
      </c>
      <c r="AK185" s="85" t="s">
        <v>65</v>
      </c>
      <c r="AL185" s="85" t="s">
        <v>65</v>
      </c>
      <c r="AM185" s="85" t="s">
        <v>64</v>
      </c>
      <c r="AN185" s="85" t="s">
        <v>65</v>
      </c>
      <c r="AO185" s="85" t="s">
        <v>3939</v>
      </c>
      <c r="AP185" s="85" t="s">
        <v>3940</v>
      </c>
      <c r="AQ185" s="85" t="s">
        <v>3941</v>
      </c>
      <c r="AR185" s="85" t="s">
        <v>519</v>
      </c>
      <c r="AS185" s="85" t="s">
        <v>64</v>
      </c>
      <c r="AT185" s="85"/>
      <c r="AU185" s="85" t="s">
        <v>65</v>
      </c>
      <c r="AV185" s="85" t="s">
        <v>3942</v>
      </c>
      <c r="AW185" s="85" t="s">
        <v>65</v>
      </c>
      <c r="AX185" s="85"/>
      <c r="AY185" s="85" t="s">
        <v>3943</v>
      </c>
      <c r="AZ185" s="87" t="s">
        <v>3944</v>
      </c>
    </row>
    <row r="186" spans="1:52" ht="75" customHeight="1">
      <c r="A186" s="84">
        <v>185</v>
      </c>
      <c r="B186" s="85" t="s">
        <v>3945</v>
      </c>
      <c r="C186" s="85" t="s">
        <v>3946</v>
      </c>
      <c r="D186" s="85" t="s">
        <v>3947</v>
      </c>
      <c r="E186" s="85" t="s">
        <v>3798</v>
      </c>
      <c r="F186" s="85" t="s">
        <v>55</v>
      </c>
      <c r="G186" s="85" t="s">
        <v>129</v>
      </c>
      <c r="H186" s="85" t="s">
        <v>238</v>
      </c>
      <c r="I186" s="85" t="s">
        <v>255</v>
      </c>
      <c r="J186" s="85" t="s">
        <v>3667</v>
      </c>
      <c r="K186" s="85" t="s">
        <v>248</v>
      </c>
      <c r="L186" s="85" t="s">
        <v>3948</v>
      </c>
      <c r="M186" s="85" t="s">
        <v>3949</v>
      </c>
      <c r="N186" s="85" t="s">
        <v>3950</v>
      </c>
      <c r="O186" s="85" t="s">
        <v>3847</v>
      </c>
      <c r="P186" s="85" t="s">
        <v>61</v>
      </c>
      <c r="Q186" s="85" t="s">
        <v>84</v>
      </c>
      <c r="R186" s="85" t="s">
        <v>3910</v>
      </c>
      <c r="S186" s="85" t="s">
        <v>64</v>
      </c>
      <c r="T186" s="85" t="s">
        <v>64</v>
      </c>
      <c r="U186" s="85" t="s">
        <v>64</v>
      </c>
      <c r="V186" s="85" t="s">
        <v>64</v>
      </c>
      <c r="W186" s="85" t="s">
        <v>65</v>
      </c>
      <c r="X186" s="85" t="s">
        <v>65</v>
      </c>
      <c r="Y186" s="85" t="s">
        <v>64</v>
      </c>
      <c r="Z186" s="85" t="s">
        <v>65</v>
      </c>
      <c r="AA186" s="85" t="s">
        <v>65</v>
      </c>
      <c r="AB186" s="85" t="s">
        <v>66</v>
      </c>
      <c r="AC186" s="85" t="s">
        <v>87</v>
      </c>
      <c r="AD186" s="85" t="s">
        <v>88</v>
      </c>
      <c r="AE186" s="85" t="s">
        <v>64</v>
      </c>
      <c r="AF186" s="85" t="s">
        <v>64</v>
      </c>
      <c r="AG186" s="85" t="s">
        <v>64</v>
      </c>
      <c r="AH186" s="85" t="s">
        <v>65</v>
      </c>
      <c r="AI186" s="85" t="s">
        <v>89</v>
      </c>
      <c r="AJ186" s="85" t="s">
        <v>65</v>
      </c>
      <c r="AK186" s="85" t="s">
        <v>65</v>
      </c>
      <c r="AL186" s="85" t="s">
        <v>65</v>
      </c>
      <c r="AM186" s="85" t="s">
        <v>64</v>
      </c>
      <c r="AN186" s="85" t="s">
        <v>136</v>
      </c>
      <c r="AO186" s="85" t="s">
        <v>3951</v>
      </c>
      <c r="AP186" s="85"/>
      <c r="AQ186" s="85" t="s">
        <v>3952</v>
      </c>
      <c r="AR186" s="85" t="s">
        <v>277</v>
      </c>
      <c r="AS186" s="85" t="s">
        <v>65</v>
      </c>
      <c r="AT186" s="85"/>
      <c r="AU186" s="85" t="s">
        <v>65</v>
      </c>
      <c r="AV186" s="85" t="s">
        <v>3953</v>
      </c>
      <c r="AW186" s="85" t="s">
        <v>65</v>
      </c>
      <c r="AX186" s="85"/>
      <c r="AY186" s="85" t="s">
        <v>3954</v>
      </c>
      <c r="AZ186" s="87" t="s">
        <v>3955</v>
      </c>
    </row>
    <row r="187" spans="1:52" ht="75" customHeight="1">
      <c r="A187" s="84">
        <v>186</v>
      </c>
      <c r="B187" s="85" t="s">
        <v>794</v>
      </c>
      <c r="C187" s="85" t="s">
        <v>1513</v>
      </c>
      <c r="D187" s="85" t="s">
        <v>3956</v>
      </c>
      <c r="E187" s="85" t="s">
        <v>3957</v>
      </c>
      <c r="F187" s="85" t="s">
        <v>55</v>
      </c>
      <c r="G187" s="85" t="s">
        <v>129</v>
      </c>
      <c r="H187" s="85" t="s">
        <v>238</v>
      </c>
      <c r="I187" s="85" t="s">
        <v>618</v>
      </c>
      <c r="J187" s="85" t="s">
        <v>3667</v>
      </c>
      <c r="K187" s="85" t="s">
        <v>271</v>
      </c>
      <c r="L187" s="85" t="s">
        <v>3958</v>
      </c>
      <c r="M187" s="85" t="s">
        <v>3959</v>
      </c>
      <c r="N187" s="85" t="s">
        <v>3960</v>
      </c>
      <c r="O187" s="85" t="s">
        <v>3739</v>
      </c>
      <c r="P187" s="85" t="s">
        <v>61</v>
      </c>
      <c r="Q187" s="85" t="s">
        <v>159</v>
      </c>
      <c r="R187" s="85" t="s">
        <v>3910</v>
      </c>
      <c r="S187" s="85" t="s">
        <v>64</v>
      </c>
      <c r="T187" s="85" t="s">
        <v>64</v>
      </c>
      <c r="U187" s="85" t="s">
        <v>64</v>
      </c>
      <c r="V187" s="85" t="s">
        <v>64</v>
      </c>
      <c r="W187" s="85" t="s">
        <v>64</v>
      </c>
      <c r="X187" s="85" t="s">
        <v>65</v>
      </c>
      <c r="Y187" s="85" t="s">
        <v>64</v>
      </c>
      <c r="Z187" s="85" t="s">
        <v>65</v>
      </c>
      <c r="AA187" s="85" t="s">
        <v>64</v>
      </c>
      <c r="AB187" s="85" t="s">
        <v>146</v>
      </c>
      <c r="AC187" s="85" t="s">
        <v>87</v>
      </c>
      <c r="AD187" s="85" t="s">
        <v>88</v>
      </c>
      <c r="AE187" s="85" t="s">
        <v>64</v>
      </c>
      <c r="AF187" s="85" t="s">
        <v>64</v>
      </c>
      <c r="AG187" s="85" t="s">
        <v>65</v>
      </c>
      <c r="AH187" s="85" t="s">
        <v>65</v>
      </c>
      <c r="AI187" s="85" t="s">
        <v>89</v>
      </c>
      <c r="AJ187" s="85" t="s">
        <v>65</v>
      </c>
      <c r="AK187" s="85" t="s">
        <v>65</v>
      </c>
      <c r="AL187" s="85" t="s">
        <v>65</v>
      </c>
      <c r="AM187" s="85" t="s">
        <v>136</v>
      </c>
      <c r="AN187" s="85" t="s">
        <v>65</v>
      </c>
      <c r="AO187" s="85" t="s">
        <v>3961</v>
      </c>
      <c r="AP187" s="85"/>
      <c r="AQ187" s="85" t="s">
        <v>3962</v>
      </c>
      <c r="AR187" s="85" t="s">
        <v>618</v>
      </c>
      <c r="AS187" s="85" t="s">
        <v>64</v>
      </c>
      <c r="AT187" s="85"/>
      <c r="AU187" s="85" t="s">
        <v>65</v>
      </c>
      <c r="AV187" s="85" t="s">
        <v>3963</v>
      </c>
      <c r="AW187" s="85" t="s">
        <v>65</v>
      </c>
      <c r="AX187" s="85"/>
      <c r="AY187" s="85" t="s">
        <v>3964</v>
      </c>
      <c r="AZ187" s="87" t="s">
        <v>3965</v>
      </c>
    </row>
    <row r="188" spans="1:52" ht="75" customHeight="1">
      <c r="A188" s="84">
        <v>187</v>
      </c>
      <c r="B188" s="85" t="s">
        <v>3966</v>
      </c>
      <c r="C188" s="85" t="s">
        <v>752</v>
      </c>
      <c r="D188" s="85" t="s">
        <v>3967</v>
      </c>
      <c r="E188" s="85" t="s">
        <v>3712</v>
      </c>
      <c r="F188" s="85" t="s">
        <v>236</v>
      </c>
      <c r="G188" s="85" t="s">
        <v>754</v>
      </c>
      <c r="H188" s="85" t="s">
        <v>222</v>
      </c>
      <c r="I188" s="85" t="s">
        <v>1264</v>
      </c>
      <c r="J188" s="85" t="s">
        <v>3667</v>
      </c>
      <c r="K188" s="85" t="s">
        <v>248</v>
      </c>
      <c r="L188" s="85" t="s">
        <v>3968</v>
      </c>
      <c r="M188" s="85" t="s">
        <v>3969</v>
      </c>
      <c r="N188" s="85"/>
      <c r="O188" s="85"/>
      <c r="P188" s="85"/>
      <c r="Q188" s="85"/>
      <c r="R188" s="85"/>
      <c r="S188" s="85"/>
      <c r="T188" s="85"/>
      <c r="U188" s="85"/>
      <c r="V188" s="85"/>
      <c r="W188" s="85"/>
      <c r="X188" s="85"/>
      <c r="Y188" s="85"/>
      <c r="Z188" s="85"/>
      <c r="AA188" s="85"/>
      <c r="AB188" s="85" t="s">
        <v>66</v>
      </c>
      <c r="AC188" s="85" t="s">
        <v>67</v>
      </c>
      <c r="AD188" s="85" t="s">
        <v>88</v>
      </c>
      <c r="AE188" s="85" t="s">
        <v>64</v>
      </c>
      <c r="AF188" s="85" t="s">
        <v>64</v>
      </c>
      <c r="AG188" s="85" t="s">
        <v>65</v>
      </c>
      <c r="AH188" s="85"/>
      <c r="AI188" s="85" t="s">
        <v>69</v>
      </c>
      <c r="AJ188" s="85" t="s">
        <v>65</v>
      </c>
      <c r="AK188" s="85" t="s">
        <v>65</v>
      </c>
      <c r="AL188" s="85" t="s">
        <v>65</v>
      </c>
      <c r="AM188" s="85" t="s">
        <v>64</v>
      </c>
      <c r="AN188" s="85" t="s">
        <v>64</v>
      </c>
      <c r="AO188" s="85"/>
      <c r="AP188" s="85"/>
      <c r="AQ188" s="85" t="s">
        <v>3970</v>
      </c>
      <c r="AR188" s="85" t="s">
        <v>618</v>
      </c>
      <c r="AS188" s="85" t="s">
        <v>136</v>
      </c>
      <c r="AT188" s="85"/>
      <c r="AU188" s="85" t="s">
        <v>65</v>
      </c>
      <c r="AV188" s="85"/>
      <c r="AW188" s="85"/>
      <c r="AX188" s="85"/>
      <c r="AY188" s="85" t="s">
        <v>3971</v>
      </c>
      <c r="AZ188" s="87" t="s">
        <v>3972</v>
      </c>
    </row>
    <row r="189" spans="1:52" ht="146.25" customHeight="1">
      <c r="A189" s="84">
        <v>188</v>
      </c>
      <c r="B189" s="85" t="s">
        <v>3973</v>
      </c>
      <c r="C189" s="85" t="s">
        <v>53</v>
      </c>
      <c r="D189" s="85" t="s">
        <v>3974</v>
      </c>
      <c r="E189" s="85" t="s">
        <v>3728</v>
      </c>
      <c r="F189" s="85" t="s">
        <v>55</v>
      </c>
      <c r="G189" s="85" t="s">
        <v>129</v>
      </c>
      <c r="H189" s="85" t="s">
        <v>57</v>
      </c>
      <c r="I189" s="85" t="s">
        <v>3975</v>
      </c>
      <c r="J189" s="85" t="s">
        <v>3976</v>
      </c>
      <c r="K189" s="85" t="s">
        <v>3977</v>
      </c>
      <c r="L189" s="85" t="s">
        <v>3978</v>
      </c>
      <c r="M189" s="85" t="s">
        <v>3979</v>
      </c>
      <c r="N189" s="85" t="s">
        <v>3950</v>
      </c>
      <c r="O189" s="85" t="s">
        <v>3909</v>
      </c>
      <c r="P189" s="85" t="s">
        <v>61</v>
      </c>
      <c r="Q189" s="85" t="s">
        <v>84</v>
      </c>
      <c r="R189" s="85" t="s">
        <v>3910</v>
      </c>
      <c r="S189" s="85" t="s">
        <v>64</v>
      </c>
      <c r="T189" s="85" t="s">
        <v>64</v>
      </c>
      <c r="U189" s="85" t="s">
        <v>64</v>
      </c>
      <c r="V189" s="85" t="s">
        <v>64</v>
      </c>
      <c r="W189" s="85" t="s">
        <v>64</v>
      </c>
      <c r="X189" s="85" t="s">
        <v>64</v>
      </c>
      <c r="Y189" s="85" t="s">
        <v>64</v>
      </c>
      <c r="Z189" s="85" t="s">
        <v>65</v>
      </c>
      <c r="AA189" s="85" t="s">
        <v>64</v>
      </c>
      <c r="AB189" s="85" t="s">
        <v>146</v>
      </c>
      <c r="AC189" s="85" t="s">
        <v>67</v>
      </c>
      <c r="AD189" s="85" t="s">
        <v>88</v>
      </c>
      <c r="AE189" s="85" t="s">
        <v>64</v>
      </c>
      <c r="AF189" s="85" t="s">
        <v>64</v>
      </c>
      <c r="AG189" s="85" t="s">
        <v>64</v>
      </c>
      <c r="AH189" s="85" t="s">
        <v>65</v>
      </c>
      <c r="AI189" s="85" t="s">
        <v>89</v>
      </c>
      <c r="AJ189" s="85" t="s">
        <v>65</v>
      </c>
      <c r="AK189" s="85" t="s">
        <v>64</v>
      </c>
      <c r="AL189" s="85" t="s">
        <v>64</v>
      </c>
      <c r="AM189" s="85" t="s">
        <v>65</v>
      </c>
      <c r="AN189" s="85" t="s">
        <v>65</v>
      </c>
      <c r="AO189" s="85" t="s">
        <v>3980</v>
      </c>
      <c r="AP189" s="85" t="s">
        <v>3981</v>
      </c>
      <c r="AQ189" s="85" t="s">
        <v>3982</v>
      </c>
      <c r="AR189" s="85" t="s">
        <v>3983</v>
      </c>
      <c r="AS189" s="85" t="s">
        <v>65</v>
      </c>
      <c r="AT189" s="85"/>
      <c r="AU189" s="85" t="s">
        <v>65</v>
      </c>
      <c r="AV189" s="85" t="s">
        <v>75</v>
      </c>
      <c r="AW189" s="85" t="s">
        <v>65</v>
      </c>
      <c r="AX189" s="85"/>
      <c r="AY189" s="85" t="s">
        <v>3984</v>
      </c>
      <c r="AZ189" s="87" t="s">
        <v>3985</v>
      </c>
    </row>
    <row r="190" spans="1:52" ht="75" customHeight="1">
      <c r="A190" s="84">
        <v>189</v>
      </c>
      <c r="B190" s="85" t="s">
        <v>3986</v>
      </c>
      <c r="C190" s="85" t="s">
        <v>752</v>
      </c>
      <c r="D190" s="85" t="s">
        <v>3987</v>
      </c>
      <c r="E190" s="85" t="s">
        <v>3808</v>
      </c>
      <c r="F190" s="85" t="s">
        <v>236</v>
      </c>
      <c r="G190" s="85" t="s">
        <v>754</v>
      </c>
      <c r="H190" s="85" t="s">
        <v>222</v>
      </c>
      <c r="I190" s="85" t="s">
        <v>874</v>
      </c>
      <c r="J190" s="85" t="s">
        <v>3667</v>
      </c>
      <c r="K190" s="85" t="s">
        <v>321</v>
      </c>
      <c r="L190" s="85" t="s">
        <v>3988</v>
      </c>
      <c r="M190" s="85" t="s">
        <v>3989</v>
      </c>
      <c r="N190" s="85"/>
      <c r="O190" s="85"/>
      <c r="P190" s="85"/>
      <c r="Q190" s="85"/>
      <c r="R190" s="85"/>
      <c r="S190" s="85"/>
      <c r="T190" s="85"/>
      <c r="U190" s="85"/>
      <c r="V190" s="85"/>
      <c r="W190" s="85"/>
      <c r="X190" s="85"/>
      <c r="Y190" s="85"/>
      <c r="Z190" s="85"/>
      <c r="AA190" s="85"/>
      <c r="AB190" s="85" t="s">
        <v>66</v>
      </c>
      <c r="AC190" s="85" t="s">
        <v>67</v>
      </c>
      <c r="AD190" s="85" t="s">
        <v>88</v>
      </c>
      <c r="AE190" s="85" t="s">
        <v>65</v>
      </c>
      <c r="AF190" s="85" t="s">
        <v>65</v>
      </c>
      <c r="AG190" s="85" t="s">
        <v>65</v>
      </c>
      <c r="AH190" s="85"/>
      <c r="AI190" s="85" t="s">
        <v>105</v>
      </c>
      <c r="AJ190" s="85" t="s">
        <v>65</v>
      </c>
      <c r="AK190" s="85" t="s">
        <v>65</v>
      </c>
      <c r="AL190" s="85" t="s">
        <v>65</v>
      </c>
      <c r="AM190" s="85" t="s">
        <v>65</v>
      </c>
      <c r="AN190" s="85" t="s">
        <v>65</v>
      </c>
      <c r="AO190" s="85"/>
      <c r="AP190" s="85"/>
      <c r="AQ190" s="85" t="s">
        <v>3990</v>
      </c>
      <c r="AR190" s="85" t="s">
        <v>3991</v>
      </c>
      <c r="AS190" s="85" t="s">
        <v>136</v>
      </c>
      <c r="AT190" s="85"/>
      <c r="AU190" s="85" t="s">
        <v>65</v>
      </c>
      <c r="AV190" s="85"/>
      <c r="AW190" s="85"/>
      <c r="AX190" s="85"/>
      <c r="AY190" s="85" t="s">
        <v>3992</v>
      </c>
      <c r="AZ190" s="87" t="s">
        <v>3993</v>
      </c>
    </row>
    <row r="191" spans="1:52" ht="75" customHeight="1">
      <c r="A191" s="84">
        <v>190</v>
      </c>
      <c r="B191" s="85" t="s">
        <v>3986</v>
      </c>
      <c r="C191" s="85" t="s">
        <v>752</v>
      </c>
      <c r="D191" s="85" t="s">
        <v>3994</v>
      </c>
      <c r="E191" s="85" t="s">
        <v>3995</v>
      </c>
      <c r="F191" s="85" t="s">
        <v>236</v>
      </c>
      <c r="G191" s="85" t="s">
        <v>754</v>
      </c>
      <c r="H191" s="85" t="s">
        <v>222</v>
      </c>
      <c r="I191" s="85" t="s">
        <v>874</v>
      </c>
      <c r="J191" s="85" t="s">
        <v>3667</v>
      </c>
      <c r="K191" s="85" t="s">
        <v>321</v>
      </c>
      <c r="L191" s="85" t="s">
        <v>3996</v>
      </c>
      <c r="M191" s="85" t="s">
        <v>3997</v>
      </c>
      <c r="N191" s="85"/>
      <c r="O191" s="85"/>
      <c r="P191" s="85"/>
      <c r="Q191" s="85"/>
      <c r="R191" s="85"/>
      <c r="S191" s="85"/>
      <c r="T191" s="85"/>
      <c r="U191" s="85"/>
      <c r="V191" s="85"/>
      <c r="W191" s="85"/>
      <c r="X191" s="85"/>
      <c r="Y191" s="85"/>
      <c r="Z191" s="85"/>
      <c r="AA191" s="85"/>
      <c r="AB191" s="85" t="s">
        <v>66</v>
      </c>
      <c r="AC191" s="85" t="s">
        <v>67</v>
      </c>
      <c r="AD191" s="85" t="s">
        <v>88</v>
      </c>
      <c r="AE191" s="85" t="s">
        <v>64</v>
      </c>
      <c r="AF191" s="85" t="s">
        <v>64</v>
      </c>
      <c r="AG191" s="85" t="s">
        <v>65</v>
      </c>
      <c r="AH191" s="85"/>
      <c r="AI191" s="85" t="s">
        <v>89</v>
      </c>
      <c r="AJ191" s="85" t="s">
        <v>65</v>
      </c>
      <c r="AK191" s="85" t="s">
        <v>65</v>
      </c>
      <c r="AL191" s="85" t="s">
        <v>65</v>
      </c>
      <c r="AM191" s="85" t="s">
        <v>64</v>
      </c>
      <c r="AN191" s="85" t="s">
        <v>64</v>
      </c>
      <c r="AO191" s="85"/>
      <c r="AP191" s="85"/>
      <c r="AQ191" s="85" t="s">
        <v>3990</v>
      </c>
      <c r="AR191" s="85" t="s">
        <v>3991</v>
      </c>
      <c r="AS191" s="85" t="s">
        <v>136</v>
      </c>
      <c r="AT191" s="85"/>
      <c r="AU191" s="85" t="s">
        <v>65</v>
      </c>
      <c r="AV191" s="85"/>
      <c r="AW191" s="85"/>
      <c r="AX191" s="85"/>
      <c r="AY191" s="85" t="s">
        <v>3998</v>
      </c>
      <c r="AZ191" s="87" t="s">
        <v>3993</v>
      </c>
    </row>
    <row r="192" spans="1:52" ht="75" customHeight="1">
      <c r="A192" s="84">
        <v>191</v>
      </c>
      <c r="B192" s="85" t="s">
        <v>3999</v>
      </c>
      <c r="C192" s="85" t="s">
        <v>387</v>
      </c>
      <c r="D192" s="85" t="s">
        <v>4000</v>
      </c>
      <c r="E192" s="85" t="s">
        <v>4001</v>
      </c>
      <c r="F192" s="85" t="s">
        <v>55</v>
      </c>
      <c r="G192" s="85" t="s">
        <v>129</v>
      </c>
      <c r="H192" s="85" t="s">
        <v>238</v>
      </c>
      <c r="I192" s="85" t="s">
        <v>618</v>
      </c>
      <c r="J192" s="85" t="s">
        <v>3667</v>
      </c>
      <c r="K192" s="85" t="s">
        <v>271</v>
      </c>
      <c r="L192" s="85" t="s">
        <v>4002</v>
      </c>
      <c r="M192" s="85" t="s">
        <v>4003</v>
      </c>
      <c r="N192" s="85" t="s">
        <v>4004</v>
      </c>
      <c r="O192" s="85" t="s">
        <v>3740</v>
      </c>
      <c r="P192" s="85" t="s">
        <v>61</v>
      </c>
      <c r="Q192" s="85" t="s">
        <v>441</v>
      </c>
      <c r="R192" s="85" t="s">
        <v>194</v>
      </c>
      <c r="S192" s="85" t="s">
        <v>64</v>
      </c>
      <c r="T192" s="85" t="s">
        <v>64</v>
      </c>
      <c r="U192" s="85" t="s">
        <v>64</v>
      </c>
      <c r="V192" s="85" t="s">
        <v>64</v>
      </c>
      <c r="W192" s="85" t="s">
        <v>64</v>
      </c>
      <c r="X192" s="85" t="s">
        <v>65</v>
      </c>
      <c r="Y192" s="85" t="s">
        <v>64</v>
      </c>
      <c r="Z192" s="85" t="s">
        <v>65</v>
      </c>
      <c r="AA192" s="85" t="s">
        <v>64</v>
      </c>
      <c r="AB192" s="85" t="s">
        <v>146</v>
      </c>
      <c r="AC192" s="85" t="s">
        <v>67</v>
      </c>
      <c r="AD192" s="85" t="s">
        <v>68</v>
      </c>
      <c r="AE192" s="85" t="s">
        <v>64</v>
      </c>
      <c r="AF192" s="85" t="s">
        <v>64</v>
      </c>
      <c r="AG192" s="85" t="s">
        <v>65</v>
      </c>
      <c r="AH192" s="85" t="s">
        <v>65</v>
      </c>
      <c r="AI192" s="85" t="s">
        <v>89</v>
      </c>
      <c r="AJ192" s="85" t="s">
        <v>65</v>
      </c>
      <c r="AK192" s="85" t="s">
        <v>64</v>
      </c>
      <c r="AL192" s="85" t="s">
        <v>136</v>
      </c>
      <c r="AM192" s="85" t="s">
        <v>65</v>
      </c>
      <c r="AN192" s="85" t="s">
        <v>65</v>
      </c>
      <c r="AO192" s="85" t="s">
        <v>4005</v>
      </c>
      <c r="AP192" s="85" t="s">
        <v>4006</v>
      </c>
      <c r="AQ192" s="85" t="s">
        <v>4007</v>
      </c>
      <c r="AR192" s="85" t="s">
        <v>618</v>
      </c>
      <c r="AS192" s="85" t="s">
        <v>64</v>
      </c>
      <c r="AT192" s="85"/>
      <c r="AU192" s="85" t="s">
        <v>65</v>
      </c>
      <c r="AV192" s="85" t="s">
        <v>75</v>
      </c>
      <c r="AW192" s="85" t="s">
        <v>65</v>
      </c>
      <c r="AX192" s="85"/>
      <c r="AY192" s="85" t="s">
        <v>4008</v>
      </c>
      <c r="AZ192" s="87" t="s">
        <v>4009</v>
      </c>
    </row>
    <row r="193" spans="1:52" ht="75" customHeight="1">
      <c r="A193" s="84">
        <v>192</v>
      </c>
      <c r="B193" s="85" t="s">
        <v>4010</v>
      </c>
      <c r="C193" s="85" t="s">
        <v>752</v>
      </c>
      <c r="D193" s="85" t="s">
        <v>4011</v>
      </c>
      <c r="E193" s="85" t="s">
        <v>3728</v>
      </c>
      <c r="F193" s="85" t="s">
        <v>236</v>
      </c>
      <c r="G193" s="85" t="s">
        <v>754</v>
      </c>
      <c r="H193" s="85" t="s">
        <v>222</v>
      </c>
      <c r="I193" s="85" t="s">
        <v>884</v>
      </c>
      <c r="J193" s="85" t="s">
        <v>3667</v>
      </c>
      <c r="K193" s="85" t="s">
        <v>321</v>
      </c>
      <c r="L193" s="85" t="s">
        <v>4012</v>
      </c>
      <c r="M193" s="85" t="s">
        <v>4013</v>
      </c>
      <c r="N193" s="85"/>
      <c r="O193" s="85"/>
      <c r="P193" s="85"/>
      <c r="Q193" s="85"/>
      <c r="R193" s="85"/>
      <c r="S193" s="85"/>
      <c r="T193" s="85"/>
      <c r="U193" s="85"/>
      <c r="V193" s="85"/>
      <c r="W193" s="85"/>
      <c r="X193" s="85"/>
      <c r="Y193" s="85"/>
      <c r="Z193" s="85"/>
      <c r="AA193" s="85"/>
      <c r="AB193" s="85" t="s">
        <v>66</v>
      </c>
      <c r="AC193" s="85" t="s">
        <v>67</v>
      </c>
      <c r="AD193" s="85" t="s">
        <v>88</v>
      </c>
      <c r="AE193" s="85" t="s">
        <v>64</v>
      </c>
      <c r="AF193" s="85" t="s">
        <v>64</v>
      </c>
      <c r="AG193" s="85" t="s">
        <v>65</v>
      </c>
      <c r="AH193" s="85"/>
      <c r="AI193" s="85" t="s">
        <v>69</v>
      </c>
      <c r="AJ193" s="85" t="s">
        <v>65</v>
      </c>
      <c r="AK193" s="85" t="s">
        <v>65</v>
      </c>
      <c r="AL193" s="85" t="s">
        <v>65</v>
      </c>
      <c r="AM193" s="85" t="s">
        <v>64</v>
      </c>
      <c r="AN193" s="85" t="s">
        <v>65</v>
      </c>
      <c r="AO193" s="85"/>
      <c r="AP193" s="85"/>
      <c r="AQ193" s="85" t="s">
        <v>4014</v>
      </c>
      <c r="AR193" s="85" t="s">
        <v>4015</v>
      </c>
      <c r="AS193" s="85" t="s">
        <v>65</v>
      </c>
      <c r="AT193" s="85"/>
      <c r="AU193" s="85" t="s">
        <v>65</v>
      </c>
      <c r="AV193" s="85"/>
      <c r="AW193" s="85"/>
      <c r="AX193" s="85"/>
      <c r="AY193" s="85" t="s">
        <v>4016</v>
      </c>
      <c r="AZ193" s="87" t="s">
        <v>4017</v>
      </c>
    </row>
    <row r="194" spans="1:52" ht="75" customHeight="1">
      <c r="A194" s="84">
        <v>193</v>
      </c>
      <c r="B194" s="85" t="s">
        <v>4018</v>
      </c>
      <c r="C194" s="85" t="s">
        <v>3655</v>
      </c>
      <c r="D194" s="85" t="s">
        <v>4019</v>
      </c>
      <c r="E194" s="85" t="s">
        <v>3756</v>
      </c>
      <c r="F194" s="85" t="s">
        <v>236</v>
      </c>
      <c r="G194" s="85" t="s">
        <v>237</v>
      </c>
      <c r="H194" s="85" t="s">
        <v>238</v>
      </c>
      <c r="I194" s="85" t="s">
        <v>290</v>
      </c>
      <c r="J194" s="85" t="s">
        <v>3667</v>
      </c>
      <c r="K194" s="85" t="s">
        <v>284</v>
      </c>
      <c r="L194" s="85" t="s">
        <v>4020</v>
      </c>
      <c r="M194" s="85" t="s">
        <v>4021</v>
      </c>
      <c r="N194" s="85"/>
      <c r="O194" s="85"/>
      <c r="P194" s="85"/>
      <c r="Q194" s="85"/>
      <c r="R194" s="85"/>
      <c r="S194" s="85"/>
      <c r="T194" s="85"/>
      <c r="U194" s="85"/>
      <c r="V194" s="85"/>
      <c r="W194" s="85"/>
      <c r="X194" s="85"/>
      <c r="Y194" s="85"/>
      <c r="Z194" s="85"/>
      <c r="AA194" s="85"/>
      <c r="AB194" s="85" t="s">
        <v>66</v>
      </c>
      <c r="AC194" s="85" t="s">
        <v>67</v>
      </c>
      <c r="AD194" s="85" t="s">
        <v>88</v>
      </c>
      <c r="AE194" s="85" t="s">
        <v>64</v>
      </c>
      <c r="AF194" s="85" t="s">
        <v>64</v>
      </c>
      <c r="AG194" s="85" t="s">
        <v>65</v>
      </c>
      <c r="AH194" s="85"/>
      <c r="AI194" s="85" t="s">
        <v>89</v>
      </c>
      <c r="AJ194" s="85" t="s">
        <v>65</v>
      </c>
      <c r="AK194" s="85" t="s">
        <v>65</v>
      </c>
      <c r="AL194" s="85" t="s">
        <v>65</v>
      </c>
      <c r="AM194" s="85" t="s">
        <v>65</v>
      </c>
      <c r="AN194" s="85" t="s">
        <v>65</v>
      </c>
      <c r="AO194" s="85"/>
      <c r="AP194" s="85"/>
      <c r="AQ194" s="85" t="s">
        <v>4022</v>
      </c>
      <c r="AR194" s="85" t="s">
        <v>2065</v>
      </c>
      <c r="AS194" s="85" t="s">
        <v>65</v>
      </c>
      <c r="AT194" s="85"/>
      <c r="AU194" s="85" t="s">
        <v>65</v>
      </c>
      <c r="AV194" s="85"/>
      <c r="AW194" s="85"/>
      <c r="AX194" s="85"/>
      <c r="AY194" s="85" t="s">
        <v>4023</v>
      </c>
      <c r="AZ194" s="87" t="s">
        <v>4024</v>
      </c>
    </row>
    <row r="195" spans="1:52" ht="75" customHeight="1">
      <c r="A195" s="84">
        <v>194</v>
      </c>
      <c r="B195" s="85" t="s">
        <v>4025</v>
      </c>
      <c r="C195" s="85" t="s">
        <v>3656</v>
      </c>
      <c r="D195" s="85" t="s">
        <v>4026</v>
      </c>
      <c r="E195" s="85" t="s">
        <v>3695</v>
      </c>
      <c r="F195" s="85" t="s">
        <v>236</v>
      </c>
      <c r="G195" s="85" t="s">
        <v>206</v>
      </c>
      <c r="H195" s="85" t="s">
        <v>222</v>
      </c>
      <c r="I195" s="85" t="s">
        <v>290</v>
      </c>
      <c r="J195" s="85" t="s">
        <v>3667</v>
      </c>
      <c r="K195" s="85" t="s">
        <v>284</v>
      </c>
      <c r="L195" s="85" t="s">
        <v>4027</v>
      </c>
      <c r="M195" s="85" t="s">
        <v>4028</v>
      </c>
      <c r="N195" s="85"/>
      <c r="O195" s="85"/>
      <c r="P195" s="85"/>
      <c r="Q195" s="85"/>
      <c r="R195" s="85"/>
      <c r="S195" s="85"/>
      <c r="T195" s="85"/>
      <c r="U195" s="85"/>
      <c r="V195" s="85"/>
      <c r="W195" s="85"/>
      <c r="X195" s="85"/>
      <c r="Y195" s="85"/>
      <c r="Z195" s="85"/>
      <c r="AA195" s="85"/>
      <c r="AB195" s="85" t="s">
        <v>66</v>
      </c>
      <c r="AC195" s="85" t="s">
        <v>87</v>
      </c>
      <c r="AD195" s="85" t="s">
        <v>88</v>
      </c>
      <c r="AE195" s="85" t="s">
        <v>64</v>
      </c>
      <c r="AF195" s="85" t="s">
        <v>64</v>
      </c>
      <c r="AG195" s="85" t="s">
        <v>65</v>
      </c>
      <c r="AH195" s="85"/>
      <c r="AI195" s="85" t="s">
        <v>89</v>
      </c>
      <c r="AJ195" s="85" t="s">
        <v>65</v>
      </c>
      <c r="AK195" s="85" t="s">
        <v>65</v>
      </c>
      <c r="AL195" s="85" t="s">
        <v>65</v>
      </c>
      <c r="AM195" s="85" t="s">
        <v>65</v>
      </c>
      <c r="AN195" s="85" t="s">
        <v>65</v>
      </c>
      <c r="AO195" s="85"/>
      <c r="AP195" s="85"/>
      <c r="AQ195" s="85" t="s">
        <v>4029</v>
      </c>
      <c r="AR195" s="85" t="s">
        <v>4030</v>
      </c>
      <c r="AS195" s="85" t="s">
        <v>136</v>
      </c>
      <c r="AT195" s="85"/>
      <c r="AU195" s="85" t="s">
        <v>65</v>
      </c>
      <c r="AV195" s="85"/>
      <c r="AW195" s="85"/>
      <c r="AX195" s="85"/>
      <c r="AY195" s="85" t="s">
        <v>4031</v>
      </c>
      <c r="AZ195" s="87"/>
    </row>
    <row r="196" spans="1:52" ht="75" customHeight="1">
      <c r="A196" s="84">
        <v>195</v>
      </c>
      <c r="B196" s="85" t="s">
        <v>4032</v>
      </c>
      <c r="C196" s="85" t="s">
        <v>823</v>
      </c>
      <c r="D196" s="85" t="s">
        <v>4033</v>
      </c>
      <c r="E196" s="85" t="s">
        <v>3712</v>
      </c>
      <c r="F196" s="85" t="s">
        <v>236</v>
      </c>
      <c r="G196" s="85" t="s">
        <v>594</v>
      </c>
      <c r="H196" s="85" t="s">
        <v>222</v>
      </c>
      <c r="I196" s="114" t="s">
        <v>1557</v>
      </c>
      <c r="J196" s="114" t="s">
        <v>3667</v>
      </c>
      <c r="K196" s="85" t="s">
        <v>271</v>
      </c>
      <c r="L196" s="85" t="s">
        <v>4034</v>
      </c>
      <c r="M196" s="85" t="s">
        <v>4035</v>
      </c>
      <c r="N196" s="85"/>
      <c r="O196" s="85"/>
      <c r="P196" s="85"/>
      <c r="Q196" s="85"/>
      <c r="R196" s="85"/>
      <c r="S196" s="85"/>
      <c r="T196" s="85"/>
      <c r="U196" s="85"/>
      <c r="V196" s="85"/>
      <c r="W196" s="85"/>
      <c r="X196" s="85"/>
      <c r="Y196" s="85"/>
      <c r="Z196" s="85"/>
      <c r="AA196" s="85"/>
      <c r="AB196" s="85" t="s">
        <v>66</v>
      </c>
      <c r="AC196" s="85" t="s">
        <v>67</v>
      </c>
      <c r="AD196" s="85" t="s">
        <v>88</v>
      </c>
      <c r="AE196" s="85" t="s">
        <v>64</v>
      </c>
      <c r="AF196" s="85" t="s">
        <v>64</v>
      </c>
      <c r="AG196" s="85" t="s">
        <v>65</v>
      </c>
      <c r="AH196" s="85"/>
      <c r="AI196" s="85" t="s">
        <v>69</v>
      </c>
      <c r="AJ196" s="85" t="s">
        <v>136</v>
      </c>
      <c r="AK196" s="85" t="s">
        <v>136</v>
      </c>
      <c r="AL196" s="85" t="s">
        <v>65</v>
      </c>
      <c r="AM196" s="85" t="s">
        <v>64</v>
      </c>
      <c r="AN196" s="85" t="s">
        <v>65</v>
      </c>
      <c r="AO196" s="85"/>
      <c r="AP196" s="85"/>
      <c r="AQ196" s="85" t="s">
        <v>4036</v>
      </c>
      <c r="AR196" s="85" t="s">
        <v>4037</v>
      </c>
      <c r="AS196" s="85" t="s">
        <v>64</v>
      </c>
      <c r="AT196" s="85"/>
      <c r="AU196" s="85" t="s">
        <v>65</v>
      </c>
      <c r="AV196" s="85"/>
      <c r="AW196" s="85"/>
      <c r="AX196" s="85"/>
      <c r="AY196" s="85" t="s">
        <v>4038</v>
      </c>
      <c r="AZ196" s="87" t="s">
        <v>4039</v>
      </c>
    </row>
    <row r="197" spans="1:52" ht="75" customHeight="1">
      <c r="A197" s="84">
        <v>196</v>
      </c>
      <c r="B197" s="85" t="s">
        <v>4040</v>
      </c>
      <c r="C197" s="85" t="s">
        <v>722</v>
      </c>
      <c r="D197" s="85" t="s">
        <v>4041</v>
      </c>
      <c r="E197" s="85" t="s">
        <v>3739</v>
      </c>
      <c r="F197" s="85" t="s">
        <v>55</v>
      </c>
      <c r="G197" s="85" t="s">
        <v>129</v>
      </c>
      <c r="H197" s="85" t="s">
        <v>238</v>
      </c>
      <c r="I197" s="114" t="s">
        <v>1264</v>
      </c>
      <c r="J197" s="114" t="s">
        <v>3667</v>
      </c>
      <c r="K197" s="85" t="s">
        <v>248</v>
      </c>
      <c r="L197" s="85" t="s">
        <v>4042</v>
      </c>
      <c r="M197" s="85" t="s">
        <v>4043</v>
      </c>
      <c r="N197" s="85"/>
      <c r="O197" s="85" t="s">
        <v>3740</v>
      </c>
      <c r="P197" s="85" t="s">
        <v>61</v>
      </c>
      <c r="Q197" s="85" t="s">
        <v>84</v>
      </c>
      <c r="R197" s="85" t="s">
        <v>194</v>
      </c>
      <c r="S197" s="85" t="s">
        <v>64</v>
      </c>
      <c r="T197" s="85" t="s">
        <v>64</v>
      </c>
      <c r="U197" s="85" t="s">
        <v>64</v>
      </c>
      <c r="V197" s="85" t="s">
        <v>65</v>
      </c>
      <c r="W197" s="85" t="s">
        <v>65</v>
      </c>
      <c r="X197" s="85" t="s">
        <v>65</v>
      </c>
      <c r="Y197" s="85" t="s">
        <v>64</v>
      </c>
      <c r="Z197" s="85" t="s">
        <v>65</v>
      </c>
      <c r="AA197" s="85" t="s">
        <v>65</v>
      </c>
      <c r="AB197" s="85" t="s">
        <v>66</v>
      </c>
      <c r="AC197" s="85" t="s">
        <v>67</v>
      </c>
      <c r="AD197" s="85" t="s">
        <v>88</v>
      </c>
      <c r="AE197" s="85" t="s">
        <v>64</v>
      </c>
      <c r="AF197" s="85" t="s">
        <v>64</v>
      </c>
      <c r="AG197" s="85" t="s">
        <v>65</v>
      </c>
      <c r="AH197" s="85" t="s">
        <v>65</v>
      </c>
      <c r="AI197" s="85" t="s">
        <v>89</v>
      </c>
      <c r="AJ197" s="85" t="s">
        <v>65</v>
      </c>
      <c r="AK197" s="85" t="s">
        <v>65</v>
      </c>
      <c r="AL197" s="85" t="s">
        <v>65</v>
      </c>
      <c r="AM197" s="85" t="s">
        <v>64</v>
      </c>
      <c r="AN197" s="85" t="s">
        <v>65</v>
      </c>
      <c r="AO197" s="85" t="s">
        <v>4044</v>
      </c>
      <c r="AP197" s="85" t="s">
        <v>4045</v>
      </c>
      <c r="AQ197" s="85" t="s">
        <v>4046</v>
      </c>
      <c r="AR197" s="85" t="s">
        <v>4047</v>
      </c>
      <c r="AS197" s="85" t="s">
        <v>65</v>
      </c>
      <c r="AT197" s="85"/>
      <c r="AU197" s="85" t="s">
        <v>65</v>
      </c>
      <c r="AV197" s="85" t="s">
        <v>4048</v>
      </c>
      <c r="AW197" s="85" t="s">
        <v>65</v>
      </c>
      <c r="AX197" s="85"/>
      <c r="AY197" s="85" t="s">
        <v>4049</v>
      </c>
      <c r="AZ197" s="87" t="s">
        <v>4050</v>
      </c>
    </row>
    <row r="198" spans="1:52" ht="75" customHeight="1">
      <c r="A198" s="84">
        <v>197</v>
      </c>
      <c r="B198" s="85" t="s">
        <v>4051</v>
      </c>
      <c r="C198" s="85" t="s">
        <v>4052</v>
      </c>
      <c r="D198" s="85" t="s">
        <v>4053</v>
      </c>
      <c r="E198" s="85" t="s">
        <v>3712</v>
      </c>
      <c r="F198" s="85" t="s">
        <v>236</v>
      </c>
      <c r="G198" s="85" t="s">
        <v>237</v>
      </c>
      <c r="H198" s="85" t="s">
        <v>238</v>
      </c>
      <c r="I198" s="114" t="s">
        <v>519</v>
      </c>
      <c r="J198" s="114" t="s">
        <v>3667</v>
      </c>
      <c r="K198" s="85" t="s">
        <v>223</v>
      </c>
      <c r="L198" s="85" t="s">
        <v>4054</v>
      </c>
      <c r="M198" s="85" t="s">
        <v>4055</v>
      </c>
      <c r="N198" s="85"/>
      <c r="O198" s="85"/>
      <c r="P198" s="85"/>
      <c r="Q198" s="85"/>
      <c r="R198" s="85"/>
      <c r="S198" s="85"/>
      <c r="T198" s="85"/>
      <c r="U198" s="85"/>
      <c r="V198" s="85"/>
      <c r="W198" s="85"/>
      <c r="X198" s="85"/>
      <c r="Y198" s="85"/>
      <c r="Z198" s="85"/>
      <c r="AA198" s="85"/>
      <c r="AB198" s="85" t="s">
        <v>66</v>
      </c>
      <c r="AC198" s="85" t="s">
        <v>104</v>
      </c>
      <c r="AD198" s="85" t="s">
        <v>88</v>
      </c>
      <c r="AE198" s="85" t="s">
        <v>64</v>
      </c>
      <c r="AF198" s="85" t="s">
        <v>65</v>
      </c>
      <c r="AG198" s="85" t="s">
        <v>65</v>
      </c>
      <c r="AH198" s="85"/>
      <c r="AI198" s="85" t="s">
        <v>89</v>
      </c>
      <c r="AJ198" s="85" t="s">
        <v>65</v>
      </c>
      <c r="AK198" s="85" t="s">
        <v>65</v>
      </c>
      <c r="AL198" s="85" t="s">
        <v>65</v>
      </c>
      <c r="AM198" s="85" t="s">
        <v>65</v>
      </c>
      <c r="AN198" s="85" t="s">
        <v>65</v>
      </c>
      <c r="AO198" s="85"/>
      <c r="AP198" s="85"/>
      <c r="AQ198" s="85" t="s">
        <v>4056</v>
      </c>
      <c r="AR198" s="85" t="s">
        <v>519</v>
      </c>
      <c r="AS198" s="85" t="s">
        <v>64</v>
      </c>
      <c r="AT198" s="85"/>
      <c r="AU198" s="85" t="s">
        <v>65</v>
      </c>
      <c r="AV198" s="85"/>
      <c r="AW198" s="85"/>
      <c r="AX198" s="85"/>
      <c r="AY198" s="85" t="s">
        <v>4057</v>
      </c>
      <c r="AZ198" s="87" t="s">
        <v>4058</v>
      </c>
    </row>
    <row r="199" spans="1:52" ht="75" customHeight="1">
      <c r="A199" s="84">
        <v>198</v>
      </c>
      <c r="B199" s="85" t="s">
        <v>4059</v>
      </c>
      <c r="C199" s="85" t="s">
        <v>3652</v>
      </c>
      <c r="D199" s="85" t="s">
        <v>4060</v>
      </c>
      <c r="E199" s="85" t="s">
        <v>3736</v>
      </c>
      <c r="F199" s="85" t="s">
        <v>236</v>
      </c>
      <c r="G199" s="85" t="s">
        <v>237</v>
      </c>
      <c r="H199" s="85" t="s">
        <v>222</v>
      </c>
      <c r="I199" s="114" t="s">
        <v>812</v>
      </c>
      <c r="J199" s="114" t="s">
        <v>3667</v>
      </c>
      <c r="K199" s="85" t="s">
        <v>223</v>
      </c>
      <c r="L199" s="85" t="s">
        <v>4061</v>
      </c>
      <c r="M199" s="85" t="s">
        <v>4062</v>
      </c>
      <c r="N199" s="85"/>
      <c r="O199" s="85"/>
      <c r="P199" s="85"/>
      <c r="Q199" s="85"/>
      <c r="R199" s="85"/>
      <c r="S199" s="85"/>
      <c r="T199" s="85"/>
      <c r="U199" s="85"/>
      <c r="V199" s="85"/>
      <c r="W199" s="85"/>
      <c r="X199" s="85"/>
      <c r="Y199" s="85"/>
      <c r="Z199" s="85"/>
      <c r="AA199" s="85"/>
      <c r="AB199" s="85" t="s">
        <v>66</v>
      </c>
      <c r="AC199" s="85" t="s">
        <v>67</v>
      </c>
      <c r="AD199" s="85" t="s">
        <v>88</v>
      </c>
      <c r="AE199" s="85" t="s">
        <v>64</v>
      </c>
      <c r="AF199" s="85" t="s">
        <v>64</v>
      </c>
      <c r="AG199" s="85" t="s">
        <v>65</v>
      </c>
      <c r="AH199" s="85"/>
      <c r="AI199" s="85" t="s">
        <v>89</v>
      </c>
      <c r="AJ199" s="85" t="s">
        <v>65</v>
      </c>
      <c r="AK199" s="85" t="s">
        <v>65</v>
      </c>
      <c r="AL199" s="85" t="s">
        <v>65</v>
      </c>
      <c r="AM199" s="85" t="s">
        <v>65</v>
      </c>
      <c r="AN199" s="85" t="s">
        <v>65</v>
      </c>
      <c r="AO199" s="85"/>
      <c r="AP199" s="85"/>
      <c r="AQ199" s="85" t="s">
        <v>4063</v>
      </c>
      <c r="AR199" s="85" t="s">
        <v>812</v>
      </c>
      <c r="AS199" s="85" t="s">
        <v>64</v>
      </c>
      <c r="AT199" s="85"/>
      <c r="AU199" s="85" t="s">
        <v>65</v>
      </c>
      <c r="AV199" s="85"/>
      <c r="AW199" s="85"/>
      <c r="AX199" s="85"/>
      <c r="AY199" s="85" t="s">
        <v>4064</v>
      </c>
      <c r="AZ199" s="87" t="s">
        <v>4065</v>
      </c>
    </row>
    <row r="200" spans="1:52" ht="75" customHeight="1">
      <c r="A200" s="84">
        <v>199</v>
      </c>
      <c r="B200" s="85" t="s">
        <v>4066</v>
      </c>
      <c r="C200" s="85" t="s">
        <v>3658</v>
      </c>
      <c r="D200" s="85" t="s">
        <v>4067</v>
      </c>
      <c r="E200" s="85" t="s">
        <v>3712</v>
      </c>
      <c r="F200" s="85" t="s">
        <v>236</v>
      </c>
      <c r="G200" s="85" t="s">
        <v>754</v>
      </c>
      <c r="H200" s="85" t="s">
        <v>222</v>
      </c>
      <c r="I200" s="114" t="s">
        <v>874</v>
      </c>
      <c r="J200" s="114" t="s">
        <v>3667</v>
      </c>
      <c r="K200" s="85" t="s">
        <v>321</v>
      </c>
      <c r="L200" s="85" t="s">
        <v>4068</v>
      </c>
      <c r="M200" s="85" t="s">
        <v>4069</v>
      </c>
      <c r="N200" s="85"/>
      <c r="O200" s="85"/>
      <c r="P200" s="85"/>
      <c r="Q200" s="85"/>
      <c r="R200" s="85"/>
      <c r="S200" s="85"/>
      <c r="T200" s="85"/>
      <c r="U200" s="85"/>
      <c r="V200" s="85"/>
      <c r="W200" s="85"/>
      <c r="X200" s="85"/>
      <c r="Y200" s="85"/>
      <c r="Z200" s="85"/>
      <c r="AA200" s="85"/>
      <c r="AB200" s="85" t="s">
        <v>66</v>
      </c>
      <c r="AC200" s="85" t="s">
        <v>67</v>
      </c>
      <c r="AD200" s="85" t="s">
        <v>88</v>
      </c>
      <c r="AE200" s="85" t="s">
        <v>64</v>
      </c>
      <c r="AF200" s="85" t="s">
        <v>64</v>
      </c>
      <c r="AG200" s="85" t="s">
        <v>65</v>
      </c>
      <c r="AH200" s="85"/>
      <c r="AI200" s="85" t="s">
        <v>69</v>
      </c>
      <c r="AJ200" s="85" t="s">
        <v>65</v>
      </c>
      <c r="AK200" s="85" t="s">
        <v>65</v>
      </c>
      <c r="AL200" s="85" t="s">
        <v>65</v>
      </c>
      <c r="AM200" s="85" t="s">
        <v>65</v>
      </c>
      <c r="AN200" s="85" t="s">
        <v>65</v>
      </c>
      <c r="AO200" s="85"/>
      <c r="AP200" s="85"/>
      <c r="AQ200" s="85" t="s">
        <v>4070</v>
      </c>
      <c r="AR200" s="85" t="s">
        <v>874</v>
      </c>
      <c r="AS200" s="85" t="s">
        <v>64</v>
      </c>
      <c r="AT200" s="85"/>
      <c r="AU200" s="85" t="s">
        <v>65</v>
      </c>
      <c r="AV200" s="85"/>
      <c r="AW200" s="85"/>
      <c r="AX200" s="85"/>
      <c r="AY200" s="85" t="s">
        <v>4071</v>
      </c>
      <c r="AZ200" s="87"/>
    </row>
    <row r="201" spans="1:52" ht="75" customHeight="1">
      <c r="A201" s="84">
        <v>200</v>
      </c>
      <c r="B201" s="85" t="s">
        <v>4072</v>
      </c>
      <c r="C201" s="85" t="s">
        <v>4073</v>
      </c>
      <c r="D201" s="85" t="s">
        <v>4074</v>
      </c>
      <c r="E201" s="85" t="s">
        <v>3695</v>
      </c>
      <c r="F201" s="85" t="s">
        <v>55</v>
      </c>
      <c r="G201" s="85" t="s">
        <v>206</v>
      </c>
      <c r="H201" s="85" t="s">
        <v>101</v>
      </c>
      <c r="I201" s="114" t="s">
        <v>4075</v>
      </c>
      <c r="J201" s="114" t="s">
        <v>4076</v>
      </c>
      <c r="K201" s="85" t="s">
        <v>271</v>
      </c>
      <c r="L201" s="85" t="s">
        <v>4077</v>
      </c>
      <c r="M201" s="85" t="s">
        <v>4078</v>
      </c>
      <c r="N201" s="85"/>
      <c r="O201" s="85"/>
      <c r="P201" s="85" t="s">
        <v>61</v>
      </c>
      <c r="Q201" s="85" t="s">
        <v>84</v>
      </c>
      <c r="R201" s="85" t="s">
        <v>3910</v>
      </c>
      <c r="S201" s="85" t="s">
        <v>64</v>
      </c>
      <c r="T201" s="85" t="s">
        <v>64</v>
      </c>
      <c r="U201" s="85" t="s">
        <v>64</v>
      </c>
      <c r="V201" s="85" t="s">
        <v>64</v>
      </c>
      <c r="W201" s="85" t="s">
        <v>64</v>
      </c>
      <c r="X201" s="85" t="s">
        <v>65</v>
      </c>
      <c r="Y201" s="85" t="s">
        <v>64</v>
      </c>
      <c r="Z201" s="85" t="s">
        <v>65</v>
      </c>
      <c r="AA201" s="85" t="s">
        <v>64</v>
      </c>
      <c r="AB201" s="85" t="s">
        <v>66</v>
      </c>
      <c r="AC201" s="85" t="s">
        <v>104</v>
      </c>
      <c r="AD201" s="85" t="s">
        <v>88</v>
      </c>
      <c r="AE201" s="85" t="s">
        <v>64</v>
      </c>
      <c r="AF201" s="85" t="s">
        <v>65</v>
      </c>
      <c r="AG201" s="85" t="s">
        <v>65</v>
      </c>
      <c r="AH201" s="85" t="s">
        <v>65</v>
      </c>
      <c r="AI201" s="85" t="s">
        <v>89</v>
      </c>
      <c r="AJ201" s="85" t="s">
        <v>65</v>
      </c>
      <c r="AK201" s="85" t="s">
        <v>65</v>
      </c>
      <c r="AL201" s="85" t="s">
        <v>65</v>
      </c>
      <c r="AM201" s="85" t="s">
        <v>65</v>
      </c>
      <c r="AN201" s="85" t="s">
        <v>65</v>
      </c>
      <c r="AO201" s="85" t="s">
        <v>4079</v>
      </c>
      <c r="AP201" s="85" t="s">
        <v>4080</v>
      </c>
      <c r="AQ201" s="85" t="s">
        <v>4081</v>
      </c>
      <c r="AR201" s="85" t="s">
        <v>109</v>
      </c>
      <c r="AS201" s="85" t="s">
        <v>65</v>
      </c>
      <c r="AT201" s="85"/>
      <c r="AU201" s="85" t="s">
        <v>65</v>
      </c>
      <c r="AV201" s="85" t="s">
        <v>75</v>
      </c>
      <c r="AW201" s="85" t="s">
        <v>65</v>
      </c>
      <c r="AX201" s="85"/>
      <c r="AY201" s="85" t="s">
        <v>4082</v>
      </c>
      <c r="AZ201" s="87" t="s">
        <v>112</v>
      </c>
    </row>
    <row r="202" spans="1:52" ht="75" customHeight="1">
      <c r="A202" s="84">
        <v>201</v>
      </c>
      <c r="B202" s="85" t="s">
        <v>4083</v>
      </c>
      <c r="C202" s="85" t="s">
        <v>823</v>
      </c>
      <c r="D202" s="85" t="s">
        <v>4084</v>
      </c>
      <c r="E202" s="85" t="s">
        <v>3666</v>
      </c>
      <c r="F202" s="85" t="s">
        <v>236</v>
      </c>
      <c r="G202" s="85" t="s">
        <v>594</v>
      </c>
      <c r="H202" s="85" t="s">
        <v>238</v>
      </c>
      <c r="I202" s="114" t="s">
        <v>812</v>
      </c>
      <c r="J202" s="114" t="s">
        <v>3667</v>
      </c>
      <c r="K202" s="85" t="s">
        <v>223</v>
      </c>
      <c r="L202" s="85" t="s">
        <v>4085</v>
      </c>
      <c r="M202" s="85" t="s">
        <v>4086</v>
      </c>
      <c r="N202" s="85"/>
      <c r="O202" s="85"/>
      <c r="P202" s="85"/>
      <c r="Q202" s="85"/>
      <c r="R202" s="85"/>
      <c r="S202" s="85"/>
      <c r="T202" s="85"/>
      <c r="U202" s="85"/>
      <c r="V202" s="85"/>
      <c r="W202" s="85"/>
      <c r="X202" s="85"/>
      <c r="Y202" s="85"/>
      <c r="Z202" s="85"/>
      <c r="AA202" s="85"/>
      <c r="AB202" s="85" t="s">
        <v>66</v>
      </c>
      <c r="AC202" s="85" t="s">
        <v>67</v>
      </c>
      <c r="AD202" s="85" t="s">
        <v>88</v>
      </c>
      <c r="AE202" s="85" t="s">
        <v>64</v>
      </c>
      <c r="AF202" s="85" t="s">
        <v>64</v>
      </c>
      <c r="AG202" s="85" t="s">
        <v>65</v>
      </c>
      <c r="AH202" s="85"/>
      <c r="AI202" s="85" t="s">
        <v>89</v>
      </c>
      <c r="AJ202" s="85" t="s">
        <v>65</v>
      </c>
      <c r="AK202" s="85" t="s">
        <v>65</v>
      </c>
      <c r="AL202" s="85" t="s">
        <v>65</v>
      </c>
      <c r="AM202" s="85" t="s">
        <v>64</v>
      </c>
      <c r="AN202" s="85" t="s">
        <v>65</v>
      </c>
      <c r="AO202" s="85"/>
      <c r="AP202" s="85"/>
      <c r="AQ202" s="85" t="s">
        <v>4087</v>
      </c>
      <c r="AR202" s="85" t="s">
        <v>4088</v>
      </c>
      <c r="AS202" s="85" t="s">
        <v>136</v>
      </c>
      <c r="AT202" s="85"/>
      <c r="AU202" s="85" t="s">
        <v>65</v>
      </c>
      <c r="AV202" s="85"/>
      <c r="AW202" s="85"/>
      <c r="AX202" s="85"/>
      <c r="AY202" s="85" t="s">
        <v>4089</v>
      </c>
      <c r="AZ202" s="87" t="s">
        <v>4090</v>
      </c>
    </row>
    <row r="203" spans="1:52" ht="75" customHeight="1">
      <c r="A203" s="84">
        <v>202</v>
      </c>
      <c r="B203" s="85" t="s">
        <v>4091</v>
      </c>
      <c r="C203" s="85" t="s">
        <v>53</v>
      </c>
      <c r="D203" s="85" t="s">
        <v>4092</v>
      </c>
      <c r="E203" s="85" t="s">
        <v>3728</v>
      </c>
      <c r="F203" s="85" t="s">
        <v>55</v>
      </c>
      <c r="G203" s="85" t="s">
        <v>129</v>
      </c>
      <c r="H203" s="85" t="s">
        <v>238</v>
      </c>
      <c r="I203" s="114" t="s">
        <v>199</v>
      </c>
      <c r="J203" s="114" t="s">
        <v>3667</v>
      </c>
      <c r="K203" s="85" t="s">
        <v>321</v>
      </c>
      <c r="L203" s="85" t="s">
        <v>4093</v>
      </c>
      <c r="M203" s="85" t="s">
        <v>4094</v>
      </c>
      <c r="N203" s="85" t="s">
        <v>3950</v>
      </c>
      <c r="O203" s="85" t="s">
        <v>3909</v>
      </c>
      <c r="P203" s="85" t="s">
        <v>61</v>
      </c>
      <c r="Q203" s="85" t="s">
        <v>84</v>
      </c>
      <c r="R203" s="85" t="s">
        <v>3910</v>
      </c>
      <c r="S203" s="85" t="s">
        <v>64</v>
      </c>
      <c r="T203" s="85" t="s">
        <v>64</v>
      </c>
      <c r="U203" s="85" t="s">
        <v>64</v>
      </c>
      <c r="V203" s="85" t="s">
        <v>64</v>
      </c>
      <c r="W203" s="85" t="s">
        <v>65</v>
      </c>
      <c r="X203" s="85" t="s">
        <v>64</v>
      </c>
      <c r="Y203" s="85" t="s">
        <v>64</v>
      </c>
      <c r="Z203" s="85" t="s">
        <v>65</v>
      </c>
      <c r="AA203" s="85" t="s">
        <v>64</v>
      </c>
      <c r="AB203" s="85" t="s">
        <v>66</v>
      </c>
      <c r="AC203" s="85" t="s">
        <v>67</v>
      </c>
      <c r="AD203" s="85" t="s">
        <v>88</v>
      </c>
      <c r="AE203" s="85" t="s">
        <v>64</v>
      </c>
      <c r="AF203" s="85" t="s">
        <v>64</v>
      </c>
      <c r="AG203" s="85" t="s">
        <v>64</v>
      </c>
      <c r="AH203" s="85" t="s">
        <v>65</v>
      </c>
      <c r="AI203" s="85" t="s">
        <v>89</v>
      </c>
      <c r="AJ203" s="85" t="s">
        <v>65</v>
      </c>
      <c r="AK203" s="85" t="s">
        <v>65</v>
      </c>
      <c r="AL203" s="85" t="s">
        <v>65</v>
      </c>
      <c r="AM203" s="85" t="s">
        <v>65</v>
      </c>
      <c r="AN203" s="85" t="s">
        <v>65</v>
      </c>
      <c r="AO203" s="85" t="s">
        <v>4095</v>
      </c>
      <c r="AP203" s="85" t="s">
        <v>4096</v>
      </c>
      <c r="AQ203" s="85" t="s">
        <v>4097</v>
      </c>
      <c r="AR203" s="85" t="s">
        <v>4098</v>
      </c>
      <c r="AS203" s="85" t="s">
        <v>65</v>
      </c>
      <c r="AT203" s="85"/>
      <c r="AU203" s="85" t="s">
        <v>65</v>
      </c>
      <c r="AV203" s="85" t="s">
        <v>75</v>
      </c>
      <c r="AW203" s="85" t="s">
        <v>65</v>
      </c>
      <c r="AX203" s="85"/>
      <c r="AY203" s="85" t="s">
        <v>4099</v>
      </c>
      <c r="AZ203" s="87" t="s">
        <v>4100</v>
      </c>
    </row>
    <row r="204" spans="1:52" ht="75" customHeight="1">
      <c r="A204" s="84">
        <v>203</v>
      </c>
      <c r="B204" s="85" t="s">
        <v>4101</v>
      </c>
      <c r="C204" s="85" t="s">
        <v>3653</v>
      </c>
      <c r="D204" s="85" t="s">
        <v>4102</v>
      </c>
      <c r="E204" s="85" t="s">
        <v>3808</v>
      </c>
      <c r="F204" s="85" t="s">
        <v>236</v>
      </c>
      <c r="G204" s="85" t="s">
        <v>808</v>
      </c>
      <c r="H204" s="85" t="s">
        <v>222</v>
      </c>
      <c r="I204" s="114" t="s">
        <v>199</v>
      </c>
      <c r="J204" s="114" t="s">
        <v>3667</v>
      </c>
      <c r="K204" s="85" t="s">
        <v>321</v>
      </c>
      <c r="L204" s="85" t="s">
        <v>4103</v>
      </c>
      <c r="M204" s="85" t="s">
        <v>4104</v>
      </c>
      <c r="N204" s="85"/>
      <c r="O204" s="85"/>
      <c r="P204" s="85"/>
      <c r="Q204" s="85"/>
      <c r="R204" s="85"/>
      <c r="S204" s="85"/>
      <c r="T204" s="85"/>
      <c r="U204" s="85"/>
      <c r="V204" s="85"/>
      <c r="W204" s="85"/>
      <c r="X204" s="85"/>
      <c r="Y204" s="85"/>
      <c r="Z204" s="85"/>
      <c r="AA204" s="85"/>
      <c r="AB204" s="85" t="s">
        <v>66</v>
      </c>
      <c r="AC204" s="85" t="s">
        <v>67</v>
      </c>
      <c r="AD204" s="85" t="s">
        <v>88</v>
      </c>
      <c r="AE204" s="85" t="s">
        <v>64</v>
      </c>
      <c r="AF204" s="85" t="s">
        <v>64</v>
      </c>
      <c r="AG204" s="85" t="s">
        <v>65</v>
      </c>
      <c r="AH204" s="85"/>
      <c r="AI204" s="85" t="s">
        <v>3749</v>
      </c>
      <c r="AJ204" s="85" t="s">
        <v>65</v>
      </c>
      <c r="AK204" s="85" t="s">
        <v>65</v>
      </c>
      <c r="AL204" s="85" t="s">
        <v>65</v>
      </c>
      <c r="AM204" s="85" t="s">
        <v>65</v>
      </c>
      <c r="AN204" s="85" t="s">
        <v>64</v>
      </c>
      <c r="AO204" s="85"/>
      <c r="AP204" s="85"/>
      <c r="AQ204" s="85" t="s">
        <v>4105</v>
      </c>
      <c r="AR204" s="85" t="s">
        <v>199</v>
      </c>
      <c r="AS204" s="85" t="s">
        <v>64</v>
      </c>
      <c r="AT204" s="85"/>
      <c r="AU204" s="85" t="s">
        <v>64</v>
      </c>
      <c r="AV204" s="85"/>
      <c r="AW204" s="85"/>
      <c r="AX204" s="85"/>
      <c r="AY204" s="85" t="s">
        <v>4106</v>
      </c>
      <c r="AZ204" s="87"/>
    </row>
    <row r="205" spans="1:52" ht="75" customHeight="1">
      <c r="A205" s="84">
        <v>204</v>
      </c>
      <c r="B205" s="85" t="s">
        <v>4107</v>
      </c>
      <c r="C205" s="85" t="s">
        <v>823</v>
      </c>
      <c r="D205" s="85" t="s">
        <v>4108</v>
      </c>
      <c r="E205" s="85" t="s">
        <v>3736</v>
      </c>
      <c r="F205" s="85" t="s">
        <v>236</v>
      </c>
      <c r="G205" s="85" t="s">
        <v>594</v>
      </c>
      <c r="H205" s="85" t="s">
        <v>222</v>
      </c>
      <c r="I205" s="114" t="s">
        <v>1264</v>
      </c>
      <c r="J205" s="114" t="s">
        <v>3667</v>
      </c>
      <c r="K205" s="85" t="s">
        <v>248</v>
      </c>
      <c r="L205" s="85" t="s">
        <v>4109</v>
      </c>
      <c r="M205" s="85" t="s">
        <v>4110</v>
      </c>
      <c r="N205" s="85"/>
      <c r="O205" s="85"/>
      <c r="P205" s="85"/>
      <c r="Q205" s="85"/>
      <c r="R205" s="85"/>
      <c r="S205" s="85"/>
      <c r="T205" s="85"/>
      <c r="U205" s="85"/>
      <c r="V205" s="85"/>
      <c r="W205" s="85"/>
      <c r="X205" s="85"/>
      <c r="Y205" s="85"/>
      <c r="Z205" s="85"/>
      <c r="AA205" s="85"/>
      <c r="AB205" s="85" t="s">
        <v>66</v>
      </c>
      <c r="AC205" s="85" t="s">
        <v>67</v>
      </c>
      <c r="AD205" s="85" t="s">
        <v>88</v>
      </c>
      <c r="AE205" s="85" t="s">
        <v>64</v>
      </c>
      <c r="AF205" s="85" t="s">
        <v>65</v>
      </c>
      <c r="AG205" s="85" t="s">
        <v>65</v>
      </c>
      <c r="AH205" s="85"/>
      <c r="AI205" s="85" t="s">
        <v>69</v>
      </c>
      <c r="AJ205" s="85" t="s">
        <v>65</v>
      </c>
      <c r="AK205" s="85" t="s">
        <v>136</v>
      </c>
      <c r="AL205" s="85" t="s">
        <v>65</v>
      </c>
      <c r="AM205" s="85" t="s">
        <v>64</v>
      </c>
      <c r="AN205" s="85" t="s">
        <v>65</v>
      </c>
      <c r="AO205" s="85"/>
      <c r="AP205" s="85"/>
      <c r="AQ205" s="85" t="s">
        <v>4111</v>
      </c>
      <c r="AR205" s="85" t="s">
        <v>4112</v>
      </c>
      <c r="AS205" s="85" t="s">
        <v>136</v>
      </c>
      <c r="AT205" s="85"/>
      <c r="AU205" s="85" t="s">
        <v>65</v>
      </c>
      <c r="AV205" s="85"/>
      <c r="AW205" s="85"/>
      <c r="AX205" s="85"/>
      <c r="AY205" s="85" t="s">
        <v>4113</v>
      </c>
      <c r="AZ205" s="87" t="s">
        <v>4114</v>
      </c>
    </row>
    <row r="206" spans="1:52" ht="75" customHeight="1">
      <c r="A206" s="84">
        <v>205</v>
      </c>
      <c r="B206" s="85" t="s">
        <v>4115</v>
      </c>
      <c r="C206" s="85" t="s">
        <v>1186</v>
      </c>
      <c r="D206" s="85" t="s">
        <v>4116</v>
      </c>
      <c r="E206" s="85" t="s">
        <v>3736</v>
      </c>
      <c r="F206" s="85" t="s">
        <v>236</v>
      </c>
      <c r="G206" s="85" t="s">
        <v>594</v>
      </c>
      <c r="H206" s="85" t="s">
        <v>222</v>
      </c>
      <c r="I206" s="114" t="s">
        <v>255</v>
      </c>
      <c r="J206" s="114" t="s">
        <v>3667</v>
      </c>
      <c r="K206" s="85" t="s">
        <v>248</v>
      </c>
      <c r="L206" s="85" t="s">
        <v>4117</v>
      </c>
      <c r="M206" s="85" t="s">
        <v>4118</v>
      </c>
      <c r="N206" s="85"/>
      <c r="O206" s="85"/>
      <c r="P206" s="85"/>
      <c r="Q206" s="85"/>
      <c r="R206" s="85"/>
      <c r="S206" s="85"/>
      <c r="T206" s="85"/>
      <c r="U206" s="85"/>
      <c r="V206" s="85"/>
      <c r="W206" s="85"/>
      <c r="X206" s="85"/>
      <c r="Y206" s="85"/>
      <c r="Z206" s="85"/>
      <c r="AA206" s="85"/>
      <c r="AB206" s="85" t="s">
        <v>66</v>
      </c>
      <c r="AC206" s="85" t="s">
        <v>67</v>
      </c>
      <c r="AD206" s="85" t="s">
        <v>88</v>
      </c>
      <c r="AE206" s="85" t="s">
        <v>64</v>
      </c>
      <c r="AF206" s="85" t="s">
        <v>64</v>
      </c>
      <c r="AG206" s="85" t="s">
        <v>65</v>
      </c>
      <c r="AH206" s="85"/>
      <c r="AI206" s="85" t="s">
        <v>69</v>
      </c>
      <c r="AJ206" s="85" t="s">
        <v>65</v>
      </c>
      <c r="AK206" s="85" t="s">
        <v>65</v>
      </c>
      <c r="AL206" s="85" t="s">
        <v>65</v>
      </c>
      <c r="AM206" s="85" t="s">
        <v>65</v>
      </c>
      <c r="AN206" s="85" t="s">
        <v>65</v>
      </c>
      <c r="AO206" s="85"/>
      <c r="AP206" s="85"/>
      <c r="AQ206" s="85" t="s">
        <v>4119</v>
      </c>
      <c r="AR206" s="85" t="s">
        <v>4120</v>
      </c>
      <c r="AS206" s="85" t="s">
        <v>136</v>
      </c>
      <c r="AT206" s="85"/>
      <c r="AU206" s="85" t="s">
        <v>65</v>
      </c>
      <c r="AV206" s="85"/>
      <c r="AW206" s="85"/>
      <c r="AX206" s="85"/>
      <c r="AY206" s="85" t="s">
        <v>4121</v>
      </c>
      <c r="AZ206" s="87" t="s">
        <v>4122</v>
      </c>
    </row>
    <row r="207" spans="1:52" ht="75" customHeight="1">
      <c r="A207" s="84">
        <v>206</v>
      </c>
      <c r="B207" s="85" t="s">
        <v>4123</v>
      </c>
      <c r="C207" s="85" t="s">
        <v>387</v>
      </c>
      <c r="D207" s="85" t="s">
        <v>4124</v>
      </c>
      <c r="E207" s="85" t="s">
        <v>3739</v>
      </c>
      <c r="F207" s="85" t="s">
        <v>55</v>
      </c>
      <c r="G207" s="85" t="s">
        <v>129</v>
      </c>
      <c r="H207" s="85" t="s">
        <v>238</v>
      </c>
      <c r="I207" s="114" t="s">
        <v>1264</v>
      </c>
      <c r="J207" s="114" t="s">
        <v>3667</v>
      </c>
      <c r="K207" s="85" t="s">
        <v>248</v>
      </c>
      <c r="L207" s="85" t="s">
        <v>4125</v>
      </c>
      <c r="M207" s="85" t="s">
        <v>4126</v>
      </c>
      <c r="N207" s="85" t="s">
        <v>3808</v>
      </c>
      <c r="O207" s="85" t="s">
        <v>3740</v>
      </c>
      <c r="P207" s="85" t="s">
        <v>61</v>
      </c>
      <c r="Q207" s="85" t="s">
        <v>193</v>
      </c>
      <c r="R207" s="85" t="s">
        <v>194</v>
      </c>
      <c r="S207" s="85" t="s">
        <v>64</v>
      </c>
      <c r="T207" s="85" t="s">
        <v>64</v>
      </c>
      <c r="U207" s="85" t="s">
        <v>64</v>
      </c>
      <c r="V207" s="85" t="s">
        <v>64</v>
      </c>
      <c r="W207" s="85" t="s">
        <v>65</v>
      </c>
      <c r="X207" s="85" t="s">
        <v>65</v>
      </c>
      <c r="Y207" s="85" t="s">
        <v>64</v>
      </c>
      <c r="Z207" s="85" t="s">
        <v>65</v>
      </c>
      <c r="AA207" s="85" t="s">
        <v>64</v>
      </c>
      <c r="AB207" s="85" t="s">
        <v>66</v>
      </c>
      <c r="AC207" s="85" t="s">
        <v>67</v>
      </c>
      <c r="AD207" s="85" t="s">
        <v>88</v>
      </c>
      <c r="AE207" s="85" t="s">
        <v>64</v>
      </c>
      <c r="AF207" s="85" t="s">
        <v>64</v>
      </c>
      <c r="AG207" s="85" t="s">
        <v>64</v>
      </c>
      <c r="AH207" s="85" t="s">
        <v>65</v>
      </c>
      <c r="AI207" s="85" t="s">
        <v>89</v>
      </c>
      <c r="AJ207" s="85" t="s">
        <v>65</v>
      </c>
      <c r="AK207" s="85" t="s">
        <v>65</v>
      </c>
      <c r="AL207" s="85" t="s">
        <v>65</v>
      </c>
      <c r="AM207" s="85" t="s">
        <v>64</v>
      </c>
      <c r="AN207" s="85" t="s">
        <v>65</v>
      </c>
      <c r="AO207" s="85" t="s">
        <v>4127</v>
      </c>
      <c r="AP207" s="85" t="s">
        <v>4128</v>
      </c>
      <c r="AQ207" s="85" t="s">
        <v>4129</v>
      </c>
      <c r="AR207" s="85" t="s">
        <v>4130</v>
      </c>
      <c r="AS207" s="85" t="s">
        <v>136</v>
      </c>
      <c r="AT207" s="85"/>
      <c r="AU207" s="85" t="s">
        <v>65</v>
      </c>
      <c r="AV207" s="85" t="s">
        <v>75</v>
      </c>
      <c r="AW207" s="85" t="s">
        <v>65</v>
      </c>
      <c r="AX207" s="85"/>
      <c r="AY207" s="85" t="s">
        <v>4131</v>
      </c>
      <c r="AZ207" s="87" t="s">
        <v>4132</v>
      </c>
    </row>
    <row r="208" spans="1:52" ht="75" customHeight="1">
      <c r="A208" s="84">
        <v>207</v>
      </c>
      <c r="B208" s="85" t="s">
        <v>4133</v>
      </c>
      <c r="C208" s="85" t="s">
        <v>1780</v>
      </c>
      <c r="D208" s="85" t="s">
        <v>4134</v>
      </c>
      <c r="E208" s="85" t="s">
        <v>3995</v>
      </c>
      <c r="F208" s="85" t="s">
        <v>55</v>
      </c>
      <c r="G208" s="85" t="s">
        <v>129</v>
      </c>
      <c r="H208" s="85" t="s">
        <v>238</v>
      </c>
      <c r="I208" s="114" t="s">
        <v>618</v>
      </c>
      <c r="J208" s="114" t="s">
        <v>3667</v>
      </c>
      <c r="K208" s="85" t="s">
        <v>271</v>
      </c>
      <c r="L208" s="85" t="s">
        <v>4135</v>
      </c>
      <c r="M208" s="85" t="s">
        <v>4136</v>
      </c>
      <c r="N208" s="85" t="s">
        <v>4137</v>
      </c>
      <c r="O208" s="85" t="s">
        <v>3909</v>
      </c>
      <c r="P208" s="85" t="s">
        <v>159</v>
      </c>
      <c r="Q208" s="85" t="s">
        <v>159</v>
      </c>
      <c r="R208" s="85" t="s">
        <v>3910</v>
      </c>
      <c r="S208" s="85" t="s">
        <v>65</v>
      </c>
      <c r="T208" s="85" t="s">
        <v>64</v>
      </c>
      <c r="U208" s="85" t="s">
        <v>64</v>
      </c>
      <c r="V208" s="85" t="s">
        <v>65</v>
      </c>
      <c r="W208" s="85" t="s">
        <v>65</v>
      </c>
      <c r="X208" s="85" t="s">
        <v>65</v>
      </c>
      <c r="Y208" s="85" t="s">
        <v>64</v>
      </c>
      <c r="Z208" s="85" t="s">
        <v>64</v>
      </c>
      <c r="AA208" s="85" t="s">
        <v>64</v>
      </c>
      <c r="AB208" s="85" t="s">
        <v>146</v>
      </c>
      <c r="AC208" s="85" t="s">
        <v>67</v>
      </c>
      <c r="AD208" s="85" t="s">
        <v>88</v>
      </c>
      <c r="AE208" s="85" t="s">
        <v>64</v>
      </c>
      <c r="AF208" s="85" t="s">
        <v>64</v>
      </c>
      <c r="AG208" s="85" t="s">
        <v>64</v>
      </c>
      <c r="AH208" s="85" t="s">
        <v>65</v>
      </c>
      <c r="AI208" s="85" t="s">
        <v>89</v>
      </c>
      <c r="AJ208" s="85" t="s">
        <v>65</v>
      </c>
      <c r="AK208" s="85" t="s">
        <v>136</v>
      </c>
      <c r="AL208" s="85" t="s">
        <v>64</v>
      </c>
      <c r="AM208" s="85" t="s">
        <v>136</v>
      </c>
      <c r="AN208" s="85" t="s">
        <v>136</v>
      </c>
      <c r="AO208" s="85" t="s">
        <v>4138</v>
      </c>
      <c r="AP208" s="85" t="s">
        <v>4139</v>
      </c>
      <c r="AQ208" s="85" t="s">
        <v>4140</v>
      </c>
      <c r="AR208" s="85" t="s">
        <v>618</v>
      </c>
      <c r="AS208" s="85" t="s">
        <v>64</v>
      </c>
      <c r="AT208" s="85"/>
      <c r="AU208" s="85" t="s">
        <v>65</v>
      </c>
      <c r="AV208" s="85" t="s">
        <v>3925</v>
      </c>
      <c r="AW208" s="85" t="s">
        <v>65</v>
      </c>
      <c r="AX208" s="85"/>
      <c r="AY208" s="85" t="s">
        <v>4141</v>
      </c>
      <c r="AZ208" s="87" t="s">
        <v>4142</v>
      </c>
    </row>
    <row r="209" spans="1:52" ht="75" customHeight="1">
      <c r="A209" s="84">
        <v>208</v>
      </c>
      <c r="B209" s="85" t="s">
        <v>4143</v>
      </c>
      <c r="C209" s="85" t="s">
        <v>823</v>
      </c>
      <c r="D209" s="85" t="s">
        <v>4144</v>
      </c>
      <c r="E209" s="85" t="s">
        <v>3695</v>
      </c>
      <c r="F209" s="85" t="s">
        <v>236</v>
      </c>
      <c r="G209" s="85" t="s">
        <v>754</v>
      </c>
      <c r="H209" s="85" t="s">
        <v>222</v>
      </c>
      <c r="I209" s="114" t="s">
        <v>874</v>
      </c>
      <c r="J209" s="114" t="s">
        <v>3667</v>
      </c>
      <c r="K209" s="85" t="s">
        <v>321</v>
      </c>
      <c r="L209" s="85" t="s">
        <v>4145</v>
      </c>
      <c r="M209" s="85" t="s">
        <v>4146</v>
      </c>
      <c r="N209" s="85"/>
      <c r="O209" s="85"/>
      <c r="P209" s="85"/>
      <c r="Q209" s="85"/>
      <c r="R209" s="85"/>
      <c r="S209" s="85"/>
      <c r="T209" s="85"/>
      <c r="U209" s="85"/>
      <c r="V209" s="85"/>
      <c r="W209" s="85"/>
      <c r="X209" s="85"/>
      <c r="Y209" s="85"/>
      <c r="Z209" s="85"/>
      <c r="AA209" s="85"/>
      <c r="AB209" s="85" t="s">
        <v>66</v>
      </c>
      <c r="AC209" s="85" t="s">
        <v>67</v>
      </c>
      <c r="AD209" s="85" t="s">
        <v>88</v>
      </c>
      <c r="AE209" s="85" t="s">
        <v>64</v>
      </c>
      <c r="AF209" s="85" t="s">
        <v>64</v>
      </c>
      <c r="AG209" s="85" t="s">
        <v>65</v>
      </c>
      <c r="AH209" s="85"/>
      <c r="AI209" s="85" t="s">
        <v>3749</v>
      </c>
      <c r="AJ209" s="85" t="s">
        <v>65</v>
      </c>
      <c r="AK209" s="85" t="s">
        <v>65</v>
      </c>
      <c r="AL209" s="85" t="s">
        <v>65</v>
      </c>
      <c r="AM209" s="85" t="s">
        <v>64</v>
      </c>
      <c r="AN209" s="85" t="s">
        <v>64</v>
      </c>
      <c r="AO209" s="85"/>
      <c r="AP209" s="85"/>
      <c r="AQ209" s="85" t="s">
        <v>4147</v>
      </c>
      <c r="AR209" s="85" t="s">
        <v>4148</v>
      </c>
      <c r="AS209" s="85" t="s">
        <v>136</v>
      </c>
      <c r="AT209" s="85"/>
      <c r="AU209" s="85" t="s">
        <v>65</v>
      </c>
      <c r="AV209" s="85"/>
      <c r="AW209" s="85"/>
      <c r="AX209" s="85"/>
      <c r="AY209" s="85" t="s">
        <v>4149</v>
      </c>
      <c r="AZ209" s="87" t="s">
        <v>4150</v>
      </c>
    </row>
    <row r="210" spans="1:52" ht="75" customHeight="1">
      <c r="A210" s="84">
        <v>209</v>
      </c>
      <c r="B210" s="85" t="s">
        <v>4151</v>
      </c>
      <c r="C210" s="85" t="s">
        <v>823</v>
      </c>
      <c r="D210" s="85" t="s">
        <v>4152</v>
      </c>
      <c r="E210" s="85" t="s">
        <v>3736</v>
      </c>
      <c r="F210" s="85" t="s">
        <v>236</v>
      </c>
      <c r="G210" s="85" t="s">
        <v>594</v>
      </c>
      <c r="H210" s="85" t="s">
        <v>222</v>
      </c>
      <c r="I210" s="114" t="s">
        <v>874</v>
      </c>
      <c r="J210" s="114" t="s">
        <v>3667</v>
      </c>
      <c r="K210" s="85" t="s">
        <v>321</v>
      </c>
      <c r="L210" s="85" t="s">
        <v>4153</v>
      </c>
      <c r="M210" s="85" t="s">
        <v>4154</v>
      </c>
      <c r="N210" s="85"/>
      <c r="O210" s="85"/>
      <c r="P210" s="85"/>
      <c r="Q210" s="85"/>
      <c r="R210" s="85"/>
      <c r="S210" s="85"/>
      <c r="T210" s="85"/>
      <c r="U210" s="85"/>
      <c r="V210" s="85"/>
      <c r="W210" s="85"/>
      <c r="X210" s="85"/>
      <c r="Y210" s="85"/>
      <c r="Z210" s="85"/>
      <c r="AA210" s="85"/>
      <c r="AB210" s="85" t="s">
        <v>66</v>
      </c>
      <c r="AC210" s="85" t="s">
        <v>67</v>
      </c>
      <c r="AD210" s="85" t="s">
        <v>88</v>
      </c>
      <c r="AE210" s="85" t="s">
        <v>64</v>
      </c>
      <c r="AF210" s="85" t="s">
        <v>64</v>
      </c>
      <c r="AG210" s="85" t="s">
        <v>65</v>
      </c>
      <c r="AH210" s="85"/>
      <c r="AI210" s="85" t="s">
        <v>69</v>
      </c>
      <c r="AJ210" s="85" t="s">
        <v>65</v>
      </c>
      <c r="AK210" s="85" t="s">
        <v>65</v>
      </c>
      <c r="AL210" s="85" t="s">
        <v>65</v>
      </c>
      <c r="AM210" s="85" t="s">
        <v>64</v>
      </c>
      <c r="AN210" s="85" t="s">
        <v>65</v>
      </c>
      <c r="AO210" s="85"/>
      <c r="AP210" s="85"/>
      <c r="AQ210" s="85" t="s">
        <v>4155</v>
      </c>
      <c r="AR210" s="85" t="s">
        <v>4156</v>
      </c>
      <c r="AS210" s="85" t="s">
        <v>136</v>
      </c>
      <c r="AT210" s="85"/>
      <c r="AU210" s="85" t="s">
        <v>65</v>
      </c>
      <c r="AV210" s="85"/>
      <c r="AW210" s="85"/>
      <c r="AX210" s="85"/>
      <c r="AY210" s="85" t="s">
        <v>4157</v>
      </c>
      <c r="AZ210" s="87" t="s">
        <v>4158</v>
      </c>
    </row>
    <row r="211" spans="1:52" ht="75" customHeight="1">
      <c r="A211" s="84">
        <v>210</v>
      </c>
      <c r="B211" s="85" t="s">
        <v>4159</v>
      </c>
      <c r="C211" s="85" t="s">
        <v>823</v>
      </c>
      <c r="D211" s="85" t="s">
        <v>824</v>
      </c>
      <c r="E211" s="85" t="s">
        <v>3686</v>
      </c>
      <c r="F211" s="85" t="s">
        <v>236</v>
      </c>
      <c r="G211" s="85" t="s">
        <v>754</v>
      </c>
      <c r="H211" s="85" t="s">
        <v>222</v>
      </c>
      <c r="I211" s="114" t="s">
        <v>812</v>
      </c>
      <c r="J211" s="114" t="s">
        <v>3667</v>
      </c>
      <c r="K211" s="85" t="s">
        <v>223</v>
      </c>
      <c r="L211" s="85" t="s">
        <v>4160</v>
      </c>
      <c r="M211" s="85" t="s">
        <v>4161</v>
      </c>
      <c r="N211" s="85"/>
      <c r="O211" s="85"/>
      <c r="P211" s="85"/>
      <c r="Q211" s="85"/>
      <c r="R211" s="85"/>
      <c r="S211" s="85"/>
      <c r="T211" s="85"/>
      <c r="U211" s="85"/>
      <c r="V211" s="85"/>
      <c r="W211" s="85"/>
      <c r="X211" s="85"/>
      <c r="Y211" s="85"/>
      <c r="Z211" s="85"/>
      <c r="AA211" s="85"/>
      <c r="AB211" s="85" t="s">
        <v>66</v>
      </c>
      <c r="AC211" s="85" t="s">
        <v>67</v>
      </c>
      <c r="AD211" s="85" t="s">
        <v>88</v>
      </c>
      <c r="AE211" s="85" t="s">
        <v>65</v>
      </c>
      <c r="AF211" s="85" t="s">
        <v>64</v>
      </c>
      <c r="AG211" s="85" t="s">
        <v>65</v>
      </c>
      <c r="AH211" s="85"/>
      <c r="AI211" s="85" t="s">
        <v>89</v>
      </c>
      <c r="AJ211" s="85" t="s">
        <v>65</v>
      </c>
      <c r="AK211" s="85" t="s">
        <v>65</v>
      </c>
      <c r="AL211" s="85" t="s">
        <v>65</v>
      </c>
      <c r="AM211" s="85" t="s">
        <v>64</v>
      </c>
      <c r="AN211" s="85" t="s">
        <v>65</v>
      </c>
      <c r="AO211" s="85"/>
      <c r="AP211" s="85"/>
      <c r="AQ211" s="85" t="s">
        <v>827</v>
      </c>
      <c r="AR211" s="85" t="s">
        <v>812</v>
      </c>
      <c r="AS211" s="85" t="s">
        <v>64</v>
      </c>
      <c r="AT211" s="85"/>
      <c r="AU211" s="85" t="s">
        <v>65</v>
      </c>
      <c r="AV211" s="85"/>
      <c r="AW211" s="85"/>
      <c r="AX211" s="85"/>
      <c r="AY211" s="85" t="s">
        <v>828</v>
      </c>
      <c r="AZ211" s="87" t="s">
        <v>829</v>
      </c>
    </row>
    <row r="212" spans="1:52" ht="75" customHeight="1">
      <c r="A212" s="84">
        <v>211</v>
      </c>
      <c r="B212" s="85" t="s">
        <v>4162</v>
      </c>
      <c r="C212" s="85" t="s">
        <v>823</v>
      </c>
      <c r="D212" s="85" t="s">
        <v>4163</v>
      </c>
      <c r="E212" s="85" t="s">
        <v>3736</v>
      </c>
      <c r="F212" s="85" t="s">
        <v>236</v>
      </c>
      <c r="G212" s="85" t="s">
        <v>754</v>
      </c>
      <c r="H212" s="85" t="s">
        <v>222</v>
      </c>
      <c r="I212" s="114" t="s">
        <v>290</v>
      </c>
      <c r="J212" s="114" t="s">
        <v>3667</v>
      </c>
      <c r="K212" s="85" t="s">
        <v>284</v>
      </c>
      <c r="L212" s="85" t="s">
        <v>4164</v>
      </c>
      <c r="M212" s="85" t="s">
        <v>4165</v>
      </c>
      <c r="N212" s="85"/>
      <c r="O212" s="85"/>
      <c r="P212" s="85"/>
      <c r="Q212" s="85"/>
      <c r="R212" s="85"/>
      <c r="S212" s="85"/>
      <c r="T212" s="85"/>
      <c r="U212" s="85"/>
      <c r="V212" s="85"/>
      <c r="W212" s="85"/>
      <c r="X212" s="85"/>
      <c r="Y212" s="85"/>
      <c r="Z212" s="85"/>
      <c r="AA212" s="85"/>
      <c r="AB212" s="85" t="s">
        <v>66</v>
      </c>
      <c r="AC212" s="85" t="s">
        <v>67</v>
      </c>
      <c r="AD212" s="85" t="s">
        <v>88</v>
      </c>
      <c r="AE212" s="85" t="s">
        <v>64</v>
      </c>
      <c r="AF212" s="85" t="s">
        <v>65</v>
      </c>
      <c r="AG212" s="85" t="s">
        <v>65</v>
      </c>
      <c r="AH212" s="85"/>
      <c r="AI212" s="85" t="s">
        <v>3749</v>
      </c>
      <c r="AJ212" s="85" t="s">
        <v>65</v>
      </c>
      <c r="AK212" s="85" t="s">
        <v>65</v>
      </c>
      <c r="AL212" s="85" t="s">
        <v>65</v>
      </c>
      <c r="AM212" s="85" t="s">
        <v>64</v>
      </c>
      <c r="AN212" s="85" t="s">
        <v>64</v>
      </c>
      <c r="AO212" s="85"/>
      <c r="AP212" s="85"/>
      <c r="AQ212" s="85" t="s">
        <v>4166</v>
      </c>
      <c r="AR212" s="85" t="s">
        <v>4167</v>
      </c>
      <c r="AS212" s="85" t="s">
        <v>136</v>
      </c>
      <c r="AT212" s="85"/>
      <c r="AU212" s="85" t="s">
        <v>65</v>
      </c>
      <c r="AV212" s="85"/>
      <c r="AW212" s="85"/>
      <c r="AX212" s="85"/>
      <c r="AY212" s="85" t="s">
        <v>4168</v>
      </c>
      <c r="AZ212" s="87" t="s">
        <v>4169</v>
      </c>
    </row>
    <row r="213" spans="1:52" ht="75" customHeight="1">
      <c r="A213" s="84">
        <v>212</v>
      </c>
      <c r="B213" s="85" t="s">
        <v>4170</v>
      </c>
      <c r="C213" s="85" t="s">
        <v>752</v>
      </c>
      <c r="D213" s="85" t="s">
        <v>4171</v>
      </c>
      <c r="E213" s="85" t="s">
        <v>3739</v>
      </c>
      <c r="F213" s="85" t="s">
        <v>236</v>
      </c>
      <c r="G213" s="85" t="s">
        <v>808</v>
      </c>
      <c r="H213" s="85" t="s">
        <v>222</v>
      </c>
      <c r="I213" s="114" t="s">
        <v>199</v>
      </c>
      <c r="J213" s="114" t="s">
        <v>3667</v>
      </c>
      <c r="K213" s="85" t="s">
        <v>321</v>
      </c>
      <c r="L213" s="85" t="s">
        <v>4172</v>
      </c>
      <c r="M213" s="85" t="s">
        <v>4173</v>
      </c>
      <c r="N213" s="85"/>
      <c r="O213" s="85"/>
      <c r="P213" s="85"/>
      <c r="Q213" s="85"/>
      <c r="R213" s="85"/>
      <c r="S213" s="85"/>
      <c r="T213" s="85"/>
      <c r="U213" s="85"/>
      <c r="V213" s="85"/>
      <c r="W213" s="85"/>
      <c r="X213" s="85"/>
      <c r="Y213" s="85"/>
      <c r="Z213" s="85"/>
      <c r="AA213" s="85"/>
      <c r="AB213" s="85" t="s">
        <v>66</v>
      </c>
      <c r="AC213" s="85" t="s">
        <v>67</v>
      </c>
      <c r="AD213" s="85" t="s">
        <v>88</v>
      </c>
      <c r="AE213" s="85" t="s">
        <v>64</v>
      </c>
      <c r="AF213" s="85" t="s">
        <v>64</v>
      </c>
      <c r="AG213" s="85" t="s">
        <v>65</v>
      </c>
      <c r="AH213" s="85"/>
      <c r="AI213" s="85" t="s">
        <v>89</v>
      </c>
      <c r="AJ213" s="85" t="s">
        <v>65</v>
      </c>
      <c r="AK213" s="85" t="s">
        <v>65</v>
      </c>
      <c r="AL213" s="85" t="s">
        <v>65</v>
      </c>
      <c r="AM213" s="85" t="s">
        <v>65</v>
      </c>
      <c r="AN213" s="85" t="s">
        <v>65</v>
      </c>
      <c r="AO213" s="85"/>
      <c r="AP213" s="85"/>
      <c r="AQ213" s="85" t="s">
        <v>4174</v>
      </c>
      <c r="AR213" s="85" t="s">
        <v>4175</v>
      </c>
      <c r="AS213" s="85" t="s">
        <v>136</v>
      </c>
      <c r="AT213" s="85"/>
      <c r="AU213" s="85" t="s">
        <v>65</v>
      </c>
      <c r="AV213" s="85"/>
      <c r="AW213" s="85"/>
      <c r="AX213" s="85"/>
      <c r="AY213" s="85" t="s">
        <v>4176</v>
      </c>
      <c r="AZ213" s="87" t="s">
        <v>4177</v>
      </c>
    </row>
    <row r="214" spans="1:52" ht="75" customHeight="1">
      <c r="A214" s="84">
        <v>213</v>
      </c>
      <c r="B214" s="85" t="s">
        <v>4178</v>
      </c>
      <c r="C214" s="85" t="s">
        <v>752</v>
      </c>
      <c r="D214" s="85" t="s">
        <v>4179</v>
      </c>
      <c r="E214" s="85" t="s">
        <v>3736</v>
      </c>
      <c r="F214" s="85" t="s">
        <v>236</v>
      </c>
      <c r="G214" s="85" t="s">
        <v>594</v>
      </c>
      <c r="H214" s="85" t="s">
        <v>222</v>
      </c>
      <c r="I214" s="114" t="s">
        <v>1333</v>
      </c>
      <c r="J214" s="114" t="s">
        <v>4180</v>
      </c>
      <c r="K214" s="85" t="s">
        <v>4181</v>
      </c>
      <c r="L214" s="85" t="s">
        <v>4182</v>
      </c>
      <c r="M214" s="85" t="s">
        <v>4183</v>
      </c>
      <c r="N214" s="85"/>
      <c r="O214" s="85"/>
      <c r="P214" s="85"/>
      <c r="Q214" s="85"/>
      <c r="R214" s="85"/>
      <c r="S214" s="85"/>
      <c r="T214" s="85"/>
      <c r="U214" s="85"/>
      <c r="V214" s="85"/>
      <c r="W214" s="85"/>
      <c r="X214" s="85"/>
      <c r="Y214" s="85"/>
      <c r="Z214" s="85"/>
      <c r="AA214" s="85"/>
      <c r="AB214" s="85" t="s">
        <v>66</v>
      </c>
      <c r="AC214" s="85" t="s">
        <v>67</v>
      </c>
      <c r="AD214" s="85" t="s">
        <v>88</v>
      </c>
      <c r="AE214" s="85" t="s">
        <v>64</v>
      </c>
      <c r="AF214" s="85" t="s">
        <v>64</v>
      </c>
      <c r="AG214" s="85" t="s">
        <v>65</v>
      </c>
      <c r="AH214" s="85"/>
      <c r="AI214" s="85" t="s">
        <v>69</v>
      </c>
      <c r="AJ214" s="85" t="s">
        <v>65</v>
      </c>
      <c r="AK214" s="85" t="s">
        <v>65</v>
      </c>
      <c r="AL214" s="85" t="s">
        <v>65</v>
      </c>
      <c r="AM214" s="85" t="s">
        <v>64</v>
      </c>
      <c r="AN214" s="85" t="s">
        <v>65</v>
      </c>
      <c r="AO214" s="85"/>
      <c r="AP214" s="85"/>
      <c r="AQ214" s="85" t="s">
        <v>4184</v>
      </c>
      <c r="AR214" s="85" t="s">
        <v>4185</v>
      </c>
      <c r="AS214" s="85" t="s">
        <v>64</v>
      </c>
      <c r="AT214" s="85"/>
      <c r="AU214" s="85" t="s">
        <v>65</v>
      </c>
      <c r="AV214" s="85"/>
      <c r="AW214" s="85"/>
      <c r="AX214" s="85"/>
      <c r="AY214" s="85" t="s">
        <v>4186</v>
      </c>
      <c r="AZ214" s="87" t="s">
        <v>4187</v>
      </c>
    </row>
    <row r="215" spans="1:52" ht="75" customHeight="1">
      <c r="A215" s="84">
        <v>214</v>
      </c>
      <c r="B215" s="85" t="s">
        <v>1209</v>
      </c>
      <c r="C215" s="85" t="s">
        <v>387</v>
      </c>
      <c r="D215" s="85" t="s">
        <v>4188</v>
      </c>
      <c r="E215" s="85" t="s">
        <v>3686</v>
      </c>
      <c r="F215" s="85" t="s">
        <v>55</v>
      </c>
      <c r="G215" s="85" t="s">
        <v>129</v>
      </c>
      <c r="H215" s="85" t="s">
        <v>238</v>
      </c>
      <c r="I215" s="114" t="s">
        <v>290</v>
      </c>
      <c r="J215" s="114" t="s">
        <v>3667</v>
      </c>
      <c r="K215" s="85" t="s">
        <v>284</v>
      </c>
      <c r="L215" s="85" t="s">
        <v>4189</v>
      </c>
      <c r="M215" s="85" t="s">
        <v>4190</v>
      </c>
      <c r="N215" s="85" t="s">
        <v>3995</v>
      </c>
      <c r="O215" s="85" t="s">
        <v>4191</v>
      </c>
      <c r="P215" s="85" t="s">
        <v>61</v>
      </c>
      <c r="Q215" s="85" t="s">
        <v>441</v>
      </c>
      <c r="R215" s="85" t="s">
        <v>194</v>
      </c>
      <c r="S215" s="85" t="s">
        <v>64</v>
      </c>
      <c r="T215" s="85" t="s">
        <v>64</v>
      </c>
      <c r="U215" s="85" t="s">
        <v>64</v>
      </c>
      <c r="V215" s="85" t="s">
        <v>64</v>
      </c>
      <c r="W215" s="85" t="s">
        <v>65</v>
      </c>
      <c r="X215" s="85" t="s">
        <v>65</v>
      </c>
      <c r="Y215" s="85" t="s">
        <v>64</v>
      </c>
      <c r="Z215" s="85" t="s">
        <v>65</v>
      </c>
      <c r="AA215" s="85" t="s">
        <v>65</v>
      </c>
      <c r="AB215" s="85" t="s">
        <v>66</v>
      </c>
      <c r="AC215" s="85" t="s">
        <v>67</v>
      </c>
      <c r="AD215" s="85" t="s">
        <v>88</v>
      </c>
      <c r="AE215" s="85" t="s">
        <v>64</v>
      </c>
      <c r="AF215" s="85" t="s">
        <v>64</v>
      </c>
      <c r="AG215" s="85" t="s">
        <v>64</v>
      </c>
      <c r="AH215" s="85" t="s">
        <v>65</v>
      </c>
      <c r="AI215" s="85" t="s">
        <v>89</v>
      </c>
      <c r="AJ215" s="85" t="s">
        <v>65</v>
      </c>
      <c r="AK215" s="85" t="s">
        <v>136</v>
      </c>
      <c r="AL215" s="85" t="s">
        <v>65</v>
      </c>
      <c r="AM215" s="85" t="s">
        <v>64</v>
      </c>
      <c r="AN215" s="85" t="s">
        <v>136</v>
      </c>
      <c r="AO215" s="85"/>
      <c r="AP215" s="85" t="s">
        <v>4192</v>
      </c>
      <c r="AQ215" s="85" t="s">
        <v>4193</v>
      </c>
      <c r="AR215" s="85" t="s">
        <v>1216</v>
      </c>
      <c r="AS215" s="85" t="s">
        <v>136</v>
      </c>
      <c r="AT215" s="85"/>
      <c r="AU215" s="85" t="s">
        <v>65</v>
      </c>
      <c r="AV215" s="85" t="s">
        <v>3925</v>
      </c>
      <c r="AW215" s="85" t="s">
        <v>65</v>
      </c>
      <c r="AX215" s="85"/>
      <c r="AY215" s="85" t="s">
        <v>4194</v>
      </c>
      <c r="AZ215" s="87" t="s">
        <v>1218</v>
      </c>
    </row>
    <row r="216" spans="1:52" ht="75" customHeight="1">
      <c r="A216" s="84">
        <v>215</v>
      </c>
      <c r="B216" s="85" t="s">
        <v>4195</v>
      </c>
      <c r="C216" s="85" t="s">
        <v>823</v>
      </c>
      <c r="D216" s="85" t="s">
        <v>4196</v>
      </c>
      <c r="E216" s="85" t="s">
        <v>3736</v>
      </c>
      <c r="F216" s="85" t="s">
        <v>236</v>
      </c>
      <c r="G216" s="85" t="s">
        <v>808</v>
      </c>
      <c r="H216" s="85" t="s">
        <v>222</v>
      </c>
      <c r="I216" s="114" t="s">
        <v>1575</v>
      </c>
      <c r="J216" s="114" t="s">
        <v>3667</v>
      </c>
      <c r="K216" s="85" t="s">
        <v>223</v>
      </c>
      <c r="L216" s="85" t="s">
        <v>4197</v>
      </c>
      <c r="M216" s="85" t="s">
        <v>4198</v>
      </c>
      <c r="N216" s="85"/>
      <c r="O216" s="85"/>
      <c r="P216" s="85"/>
      <c r="Q216" s="85"/>
      <c r="R216" s="85"/>
      <c r="S216" s="85"/>
      <c r="T216" s="85"/>
      <c r="U216" s="85"/>
      <c r="V216" s="85"/>
      <c r="W216" s="85"/>
      <c r="X216" s="85"/>
      <c r="Y216" s="85"/>
      <c r="Z216" s="85"/>
      <c r="AA216" s="85"/>
      <c r="AB216" s="85" t="s">
        <v>66</v>
      </c>
      <c r="AC216" s="85" t="s">
        <v>67</v>
      </c>
      <c r="AD216" s="85" t="s">
        <v>88</v>
      </c>
      <c r="AE216" s="85" t="s">
        <v>64</v>
      </c>
      <c r="AF216" s="85" t="s">
        <v>64</v>
      </c>
      <c r="AG216" s="85" t="s">
        <v>65</v>
      </c>
      <c r="AH216" s="85"/>
      <c r="AI216" s="85" t="s">
        <v>69</v>
      </c>
      <c r="AJ216" s="85" t="s">
        <v>65</v>
      </c>
      <c r="AK216" s="85" t="s">
        <v>65</v>
      </c>
      <c r="AL216" s="85" t="s">
        <v>65</v>
      </c>
      <c r="AM216" s="85" t="s">
        <v>64</v>
      </c>
      <c r="AN216" s="85" t="s">
        <v>64</v>
      </c>
      <c r="AO216" s="85"/>
      <c r="AP216" s="85"/>
      <c r="AQ216" s="85" t="s">
        <v>4199</v>
      </c>
      <c r="AR216" s="85" t="s">
        <v>4200</v>
      </c>
      <c r="AS216" s="85" t="s">
        <v>136</v>
      </c>
      <c r="AT216" s="85"/>
      <c r="AU216" s="85" t="s">
        <v>65</v>
      </c>
      <c r="AV216" s="85"/>
      <c r="AW216" s="85"/>
      <c r="AX216" s="85"/>
      <c r="AY216" s="85" t="s">
        <v>4201</v>
      </c>
      <c r="AZ216" s="87" t="s">
        <v>4202</v>
      </c>
    </row>
    <row r="217" spans="1:52" ht="75" customHeight="1">
      <c r="A217" s="84">
        <v>216</v>
      </c>
      <c r="B217" s="85" t="s">
        <v>4203</v>
      </c>
      <c r="C217" s="85" t="s">
        <v>823</v>
      </c>
      <c r="D217" s="85" t="s">
        <v>4204</v>
      </c>
      <c r="E217" s="85" t="s">
        <v>3686</v>
      </c>
      <c r="F217" s="85" t="s">
        <v>236</v>
      </c>
      <c r="G217" s="85" t="s">
        <v>754</v>
      </c>
      <c r="H217" s="85" t="s">
        <v>222</v>
      </c>
      <c r="I217" s="114" t="s">
        <v>290</v>
      </c>
      <c r="J217" s="114" t="s">
        <v>3667</v>
      </c>
      <c r="K217" s="85" t="s">
        <v>284</v>
      </c>
      <c r="L217" s="85" t="s">
        <v>4205</v>
      </c>
      <c r="M217" s="85" t="s">
        <v>4206</v>
      </c>
      <c r="N217" s="85"/>
      <c r="O217" s="85"/>
      <c r="P217" s="85"/>
      <c r="Q217" s="85"/>
      <c r="R217" s="85"/>
      <c r="S217" s="85"/>
      <c r="T217" s="85"/>
      <c r="U217" s="85"/>
      <c r="V217" s="85"/>
      <c r="W217" s="85"/>
      <c r="X217" s="85"/>
      <c r="Y217" s="85"/>
      <c r="Z217" s="85"/>
      <c r="AA217" s="85"/>
      <c r="AB217" s="85" t="s">
        <v>66</v>
      </c>
      <c r="AC217" s="85" t="s">
        <v>67</v>
      </c>
      <c r="AD217" s="85" t="s">
        <v>88</v>
      </c>
      <c r="AE217" s="85" t="s">
        <v>64</v>
      </c>
      <c r="AF217" s="85" t="s">
        <v>64</v>
      </c>
      <c r="AG217" s="85" t="s">
        <v>65</v>
      </c>
      <c r="AH217" s="85"/>
      <c r="AI217" s="85" t="s">
        <v>69</v>
      </c>
      <c r="AJ217" s="85" t="s">
        <v>65</v>
      </c>
      <c r="AK217" s="85" t="s">
        <v>65</v>
      </c>
      <c r="AL217" s="85" t="s">
        <v>65</v>
      </c>
      <c r="AM217" s="85" t="s">
        <v>64</v>
      </c>
      <c r="AN217" s="85" t="s">
        <v>65</v>
      </c>
      <c r="AO217" s="85"/>
      <c r="AP217" s="85"/>
      <c r="AQ217" s="85" t="s">
        <v>4207</v>
      </c>
      <c r="AR217" s="85" t="s">
        <v>4208</v>
      </c>
      <c r="AS217" s="85" t="s">
        <v>64</v>
      </c>
      <c r="AT217" s="85"/>
      <c r="AU217" s="85" t="s">
        <v>65</v>
      </c>
      <c r="AV217" s="85"/>
      <c r="AW217" s="85"/>
      <c r="AX217" s="85"/>
      <c r="AY217" s="85" t="s">
        <v>4209</v>
      </c>
      <c r="AZ217" s="87" t="s">
        <v>4210</v>
      </c>
    </row>
    <row r="218" spans="1:52" ht="75" customHeight="1">
      <c r="A218" s="84">
        <v>217</v>
      </c>
      <c r="B218" s="85" t="s">
        <v>4143</v>
      </c>
      <c r="C218" s="85" t="s">
        <v>823</v>
      </c>
      <c r="D218" s="85" t="s">
        <v>4211</v>
      </c>
      <c r="E218" s="85" t="s">
        <v>3739</v>
      </c>
      <c r="F218" s="85" t="s">
        <v>236</v>
      </c>
      <c r="G218" s="85" t="s">
        <v>754</v>
      </c>
      <c r="H218" s="85" t="s">
        <v>222</v>
      </c>
      <c r="I218" s="114" t="s">
        <v>874</v>
      </c>
      <c r="J218" s="114" t="s">
        <v>3667</v>
      </c>
      <c r="K218" s="85" t="s">
        <v>321</v>
      </c>
      <c r="L218" s="85" t="s">
        <v>4212</v>
      </c>
      <c r="M218" s="85" t="s">
        <v>4213</v>
      </c>
      <c r="N218" s="85"/>
      <c r="O218" s="85"/>
      <c r="P218" s="85"/>
      <c r="Q218" s="85"/>
      <c r="R218" s="85"/>
      <c r="S218" s="85"/>
      <c r="T218" s="85"/>
      <c r="U218" s="85"/>
      <c r="V218" s="85"/>
      <c r="W218" s="85"/>
      <c r="X218" s="85"/>
      <c r="Y218" s="85"/>
      <c r="Z218" s="85"/>
      <c r="AA218" s="85"/>
      <c r="AB218" s="85" t="s">
        <v>66</v>
      </c>
      <c r="AC218" s="85" t="s">
        <v>67</v>
      </c>
      <c r="AD218" s="85" t="s">
        <v>88</v>
      </c>
      <c r="AE218" s="85" t="s">
        <v>64</v>
      </c>
      <c r="AF218" s="85" t="s">
        <v>64</v>
      </c>
      <c r="AG218" s="85" t="s">
        <v>65</v>
      </c>
      <c r="AH218" s="85"/>
      <c r="AI218" s="85" t="s">
        <v>69</v>
      </c>
      <c r="AJ218" s="85" t="s">
        <v>65</v>
      </c>
      <c r="AK218" s="85" t="s">
        <v>65</v>
      </c>
      <c r="AL218" s="85" t="s">
        <v>65</v>
      </c>
      <c r="AM218" s="85" t="s">
        <v>64</v>
      </c>
      <c r="AN218" s="85" t="s">
        <v>64</v>
      </c>
      <c r="AO218" s="85"/>
      <c r="AP218" s="85"/>
      <c r="AQ218" s="85" t="s">
        <v>4214</v>
      </c>
      <c r="AR218" s="85" t="s">
        <v>3991</v>
      </c>
      <c r="AS218" s="85" t="s">
        <v>136</v>
      </c>
      <c r="AT218" s="85"/>
      <c r="AU218" s="85" t="s">
        <v>65</v>
      </c>
      <c r="AV218" s="85"/>
      <c r="AW218" s="85"/>
      <c r="AX218" s="85"/>
      <c r="AY218" s="85" t="s">
        <v>4215</v>
      </c>
      <c r="AZ218" s="87" t="s">
        <v>4216</v>
      </c>
    </row>
    <row r="219" spans="1:52" ht="75" customHeight="1">
      <c r="A219" s="84">
        <v>218</v>
      </c>
      <c r="B219" s="85" t="s">
        <v>4217</v>
      </c>
      <c r="C219" s="85" t="s">
        <v>3662</v>
      </c>
      <c r="D219" s="85" t="s">
        <v>4218</v>
      </c>
      <c r="E219" s="85" t="s">
        <v>3695</v>
      </c>
      <c r="F219" s="85" t="s">
        <v>236</v>
      </c>
      <c r="G219" s="85" t="s">
        <v>808</v>
      </c>
      <c r="H219" s="85" t="s">
        <v>222</v>
      </c>
      <c r="I219" s="114" t="s">
        <v>1590</v>
      </c>
      <c r="J219" s="114" t="s">
        <v>3667</v>
      </c>
      <c r="K219" s="85" t="s">
        <v>248</v>
      </c>
      <c r="L219" s="85" t="s">
        <v>4219</v>
      </c>
      <c r="M219" s="85" t="s">
        <v>4220</v>
      </c>
      <c r="N219" s="85" t="s">
        <v>3960</v>
      </c>
      <c r="O219" s="85" t="s">
        <v>3909</v>
      </c>
      <c r="P219" s="85"/>
      <c r="Q219" s="85"/>
      <c r="R219" s="85"/>
      <c r="S219" s="85"/>
      <c r="T219" s="85"/>
      <c r="U219" s="85"/>
      <c r="V219" s="85"/>
      <c r="W219" s="85"/>
      <c r="X219" s="85"/>
      <c r="Y219" s="85"/>
      <c r="Z219" s="85"/>
      <c r="AA219" s="85"/>
      <c r="AB219" s="85" t="s">
        <v>66</v>
      </c>
      <c r="AC219" s="85" t="s">
        <v>67</v>
      </c>
      <c r="AD219" s="85" t="s">
        <v>88</v>
      </c>
      <c r="AE219" s="85" t="s">
        <v>64</v>
      </c>
      <c r="AF219" s="85" t="s">
        <v>65</v>
      </c>
      <c r="AG219" s="85" t="s">
        <v>65</v>
      </c>
      <c r="AH219" s="85"/>
      <c r="AI219" s="85" t="s">
        <v>3749</v>
      </c>
      <c r="AJ219" s="85" t="s">
        <v>65</v>
      </c>
      <c r="AK219" s="85" t="s">
        <v>65</v>
      </c>
      <c r="AL219" s="85" t="s">
        <v>65</v>
      </c>
      <c r="AM219" s="85" t="s">
        <v>65</v>
      </c>
      <c r="AN219" s="85" t="s">
        <v>136</v>
      </c>
      <c r="AO219" s="85"/>
      <c r="AP219" s="85"/>
      <c r="AQ219" s="85" t="s">
        <v>4221</v>
      </c>
      <c r="AR219" s="85" t="s">
        <v>4222</v>
      </c>
      <c r="AS219" s="85" t="s">
        <v>136</v>
      </c>
      <c r="AT219" s="85"/>
      <c r="AU219" s="85" t="s">
        <v>65</v>
      </c>
      <c r="AV219" s="85"/>
      <c r="AW219" s="85"/>
      <c r="AX219" s="85"/>
      <c r="AY219" s="85" t="s">
        <v>4223</v>
      </c>
      <c r="AZ219" s="87"/>
    </row>
    <row r="220" spans="1:52" ht="75" customHeight="1">
      <c r="A220" s="84">
        <v>219</v>
      </c>
      <c r="B220" s="85" t="s">
        <v>4224</v>
      </c>
      <c r="C220" s="85" t="s">
        <v>845</v>
      </c>
      <c r="D220" s="85" t="s">
        <v>4225</v>
      </c>
      <c r="E220" s="85" t="s">
        <v>3736</v>
      </c>
      <c r="F220" s="85" t="s">
        <v>236</v>
      </c>
      <c r="G220" s="85" t="s">
        <v>206</v>
      </c>
      <c r="H220" s="85" t="s">
        <v>222</v>
      </c>
      <c r="I220" s="114" t="s">
        <v>1564</v>
      </c>
      <c r="J220" s="114" t="s">
        <v>3667</v>
      </c>
      <c r="K220" s="85" t="s">
        <v>271</v>
      </c>
      <c r="L220" s="85" t="s">
        <v>4226</v>
      </c>
      <c r="M220" s="85" t="s">
        <v>4227</v>
      </c>
      <c r="N220" s="85" t="s">
        <v>3712</v>
      </c>
      <c r="O220" s="85" t="s">
        <v>3909</v>
      </c>
      <c r="P220" s="85"/>
      <c r="Q220" s="85"/>
      <c r="R220" s="85"/>
      <c r="S220" s="85"/>
      <c r="T220" s="85"/>
      <c r="U220" s="85"/>
      <c r="V220" s="85"/>
      <c r="W220" s="85"/>
      <c r="X220" s="85"/>
      <c r="Y220" s="85"/>
      <c r="Z220" s="85"/>
      <c r="AA220" s="85"/>
      <c r="AB220" s="85" t="s">
        <v>194</v>
      </c>
      <c r="AC220" s="85" t="s">
        <v>67</v>
      </c>
      <c r="AD220" s="85" t="s">
        <v>88</v>
      </c>
      <c r="AE220" s="85" t="s">
        <v>64</v>
      </c>
      <c r="AF220" s="85" t="s">
        <v>64</v>
      </c>
      <c r="AG220" s="85" t="s">
        <v>65</v>
      </c>
      <c r="AH220" s="85"/>
      <c r="AI220" s="85" t="s">
        <v>3749</v>
      </c>
      <c r="AJ220" s="85" t="s">
        <v>65</v>
      </c>
      <c r="AK220" s="85" t="s">
        <v>64</v>
      </c>
      <c r="AL220" s="85" t="s">
        <v>136</v>
      </c>
      <c r="AM220" s="85" t="s">
        <v>64</v>
      </c>
      <c r="AN220" s="85" t="s">
        <v>64</v>
      </c>
      <c r="AO220" s="85"/>
      <c r="AP220" s="85"/>
      <c r="AQ220" s="85" t="s">
        <v>4228</v>
      </c>
      <c r="AR220" s="85" t="s">
        <v>4229</v>
      </c>
      <c r="AS220" s="85" t="s">
        <v>136</v>
      </c>
      <c r="AT220" s="85"/>
      <c r="AU220" s="85" t="s">
        <v>65</v>
      </c>
      <c r="AV220" s="85"/>
      <c r="AW220" s="85"/>
      <c r="AX220" s="85"/>
      <c r="AY220" s="85" t="s">
        <v>4230</v>
      </c>
      <c r="AZ220" s="87" t="s">
        <v>4231</v>
      </c>
    </row>
    <row r="221" spans="1:52" ht="75" customHeight="1">
      <c r="A221" s="84">
        <v>220</v>
      </c>
      <c r="B221" s="85" t="s">
        <v>4232</v>
      </c>
      <c r="C221" s="85" t="s">
        <v>4233</v>
      </c>
      <c r="D221" s="85" t="s">
        <v>4234</v>
      </c>
      <c r="E221" s="85" t="s">
        <v>3666</v>
      </c>
      <c r="F221" s="85" t="s">
        <v>236</v>
      </c>
      <c r="G221" s="85" t="s">
        <v>129</v>
      </c>
      <c r="H221" s="85" t="s">
        <v>238</v>
      </c>
      <c r="I221" s="114" t="s">
        <v>199</v>
      </c>
      <c r="J221" s="114" t="s">
        <v>3667</v>
      </c>
      <c r="K221" s="85" t="s">
        <v>321</v>
      </c>
      <c r="L221" s="85" t="s">
        <v>4235</v>
      </c>
      <c r="M221" s="85" t="s">
        <v>4236</v>
      </c>
      <c r="N221" s="85" t="s">
        <v>3960</v>
      </c>
      <c r="O221" s="85" t="s">
        <v>3909</v>
      </c>
      <c r="P221" s="85"/>
      <c r="Q221" s="85"/>
      <c r="R221" s="85"/>
      <c r="S221" s="85"/>
      <c r="T221" s="85"/>
      <c r="U221" s="85"/>
      <c r="V221" s="85"/>
      <c r="W221" s="85"/>
      <c r="X221" s="85"/>
      <c r="Y221" s="85"/>
      <c r="Z221" s="85"/>
      <c r="AA221" s="85"/>
      <c r="AB221" s="85" t="s">
        <v>66</v>
      </c>
      <c r="AC221" s="85" t="s">
        <v>67</v>
      </c>
      <c r="AD221" s="85" t="s">
        <v>88</v>
      </c>
      <c r="AE221" s="85" t="s">
        <v>64</v>
      </c>
      <c r="AF221" s="85" t="s">
        <v>64</v>
      </c>
      <c r="AG221" s="85" t="s">
        <v>65</v>
      </c>
      <c r="AH221" s="85"/>
      <c r="AI221" s="85" t="s">
        <v>89</v>
      </c>
      <c r="AJ221" s="85" t="s">
        <v>65</v>
      </c>
      <c r="AK221" s="85" t="s">
        <v>65</v>
      </c>
      <c r="AL221" s="85" t="s">
        <v>65</v>
      </c>
      <c r="AM221" s="85" t="s">
        <v>64</v>
      </c>
      <c r="AN221" s="85" t="s">
        <v>64</v>
      </c>
      <c r="AO221" s="85"/>
      <c r="AP221" s="85"/>
      <c r="AQ221" s="85" t="s">
        <v>4237</v>
      </c>
      <c r="AR221" s="85" t="s">
        <v>4238</v>
      </c>
      <c r="AS221" s="85" t="s">
        <v>136</v>
      </c>
      <c r="AT221" s="85"/>
      <c r="AU221" s="85" t="s">
        <v>65</v>
      </c>
      <c r="AV221" s="85"/>
      <c r="AW221" s="85"/>
      <c r="AX221" s="85"/>
      <c r="AY221" s="85" t="s">
        <v>4239</v>
      </c>
      <c r="AZ221" s="87" t="s">
        <v>4240</v>
      </c>
    </row>
    <row r="222" spans="1:52" ht="75" customHeight="1">
      <c r="A222" s="84">
        <v>221</v>
      </c>
      <c r="B222" s="85" t="s">
        <v>4241</v>
      </c>
      <c r="C222" s="85" t="s">
        <v>4242</v>
      </c>
      <c r="D222" s="85" t="s">
        <v>4243</v>
      </c>
      <c r="E222" s="85" t="s">
        <v>3677</v>
      </c>
      <c r="F222" s="85" t="s">
        <v>236</v>
      </c>
      <c r="G222" s="85" t="s">
        <v>206</v>
      </c>
      <c r="H222" s="85" t="s">
        <v>222</v>
      </c>
      <c r="I222" s="114" t="s">
        <v>618</v>
      </c>
      <c r="J222" s="114" t="s">
        <v>3667</v>
      </c>
      <c r="K222" s="85" t="s">
        <v>271</v>
      </c>
      <c r="L222" s="85" t="s">
        <v>4244</v>
      </c>
      <c r="M222" s="85" t="s">
        <v>4245</v>
      </c>
      <c r="N222" s="85" t="s">
        <v>4004</v>
      </c>
      <c r="O222" s="85" t="s">
        <v>4246</v>
      </c>
      <c r="P222" s="85"/>
      <c r="Q222" s="85"/>
      <c r="R222" s="85"/>
      <c r="S222" s="85"/>
      <c r="T222" s="85"/>
      <c r="U222" s="85"/>
      <c r="V222" s="85"/>
      <c r="W222" s="85"/>
      <c r="X222" s="85"/>
      <c r="Y222" s="85"/>
      <c r="Z222" s="85"/>
      <c r="AA222" s="85"/>
      <c r="AB222" s="85" t="s">
        <v>194</v>
      </c>
      <c r="AC222" s="85" t="s">
        <v>67</v>
      </c>
      <c r="AD222" s="85" t="s">
        <v>88</v>
      </c>
      <c r="AE222" s="85" t="s">
        <v>65</v>
      </c>
      <c r="AF222" s="85" t="s">
        <v>65</v>
      </c>
      <c r="AG222" s="85" t="s">
        <v>65</v>
      </c>
      <c r="AH222" s="85"/>
      <c r="AI222" s="85" t="s">
        <v>89</v>
      </c>
      <c r="AJ222" s="85" t="s">
        <v>65</v>
      </c>
      <c r="AK222" s="85" t="s">
        <v>65</v>
      </c>
      <c r="AL222" s="85" t="s">
        <v>65</v>
      </c>
      <c r="AM222" s="85" t="s">
        <v>65</v>
      </c>
      <c r="AN222" s="85" t="s">
        <v>65</v>
      </c>
      <c r="AO222" s="85"/>
      <c r="AP222" s="85"/>
      <c r="AQ222" s="85" t="s">
        <v>4247</v>
      </c>
      <c r="AR222" s="85" t="s">
        <v>1482</v>
      </c>
      <c r="AS222" s="85" t="s">
        <v>64</v>
      </c>
      <c r="AT222" s="85"/>
      <c r="AU222" s="85" t="s">
        <v>65</v>
      </c>
      <c r="AV222" s="85"/>
      <c r="AW222" s="85"/>
      <c r="AX222" s="85"/>
      <c r="AY222" s="85" t="s">
        <v>4248</v>
      </c>
      <c r="AZ222" s="87" t="s">
        <v>4249</v>
      </c>
    </row>
    <row r="223" spans="1:52" ht="75" customHeight="1">
      <c r="A223" s="84">
        <v>222</v>
      </c>
      <c r="B223" s="85" t="s">
        <v>4250</v>
      </c>
      <c r="C223" s="85" t="s">
        <v>4251</v>
      </c>
      <c r="D223" s="85" t="s">
        <v>4252</v>
      </c>
      <c r="E223" s="85" t="s">
        <v>3712</v>
      </c>
      <c r="F223" s="85" t="s">
        <v>236</v>
      </c>
      <c r="G223" s="85" t="s">
        <v>237</v>
      </c>
      <c r="H223" s="85" t="s">
        <v>238</v>
      </c>
      <c r="I223" s="114" t="s">
        <v>874</v>
      </c>
      <c r="J223" s="114" t="s">
        <v>3667</v>
      </c>
      <c r="K223" s="85" t="s">
        <v>321</v>
      </c>
      <c r="L223" s="85" t="s">
        <v>4253</v>
      </c>
      <c r="M223" s="85" t="s">
        <v>4254</v>
      </c>
      <c r="N223" s="85"/>
      <c r="O223" s="85"/>
      <c r="P223" s="85"/>
      <c r="Q223" s="85"/>
      <c r="R223" s="85"/>
      <c r="S223" s="85"/>
      <c r="T223" s="85"/>
      <c r="U223" s="85"/>
      <c r="V223" s="85"/>
      <c r="W223" s="85"/>
      <c r="X223" s="85"/>
      <c r="Y223" s="85"/>
      <c r="Z223" s="85"/>
      <c r="AA223" s="85"/>
      <c r="AB223" s="85" t="s">
        <v>66</v>
      </c>
      <c r="AC223" s="85" t="s">
        <v>67</v>
      </c>
      <c r="AD223" s="85" t="s">
        <v>88</v>
      </c>
      <c r="AE223" s="85" t="s">
        <v>64</v>
      </c>
      <c r="AF223" s="85" t="s">
        <v>65</v>
      </c>
      <c r="AG223" s="85" t="s">
        <v>65</v>
      </c>
      <c r="AH223" s="85"/>
      <c r="AI223" s="85" t="s">
        <v>89</v>
      </c>
      <c r="AJ223" s="85" t="s">
        <v>65</v>
      </c>
      <c r="AK223" s="85" t="s">
        <v>65</v>
      </c>
      <c r="AL223" s="85" t="s">
        <v>65</v>
      </c>
      <c r="AM223" s="85" t="s">
        <v>65</v>
      </c>
      <c r="AN223" s="85" t="s">
        <v>65</v>
      </c>
      <c r="AO223" s="85"/>
      <c r="AP223" s="85"/>
      <c r="AQ223" s="85" t="s">
        <v>4255</v>
      </c>
      <c r="AR223" s="85" t="s">
        <v>4256</v>
      </c>
      <c r="AS223" s="85" t="s">
        <v>64</v>
      </c>
      <c r="AT223" s="85"/>
      <c r="AU223" s="85" t="s">
        <v>65</v>
      </c>
      <c r="AV223" s="85"/>
      <c r="AW223" s="85"/>
      <c r="AX223" s="85"/>
      <c r="AY223" s="85" t="s">
        <v>4257</v>
      </c>
      <c r="AZ223" s="87" t="s">
        <v>1089</v>
      </c>
    </row>
    <row r="224" spans="1:52" ht="75" customHeight="1">
      <c r="A224" s="84">
        <v>223</v>
      </c>
      <c r="B224" s="85" t="s">
        <v>4258</v>
      </c>
      <c r="C224" s="85" t="s">
        <v>375</v>
      </c>
      <c r="D224" s="85" t="s">
        <v>4259</v>
      </c>
      <c r="E224" s="85" t="s">
        <v>3712</v>
      </c>
      <c r="F224" s="85" t="s">
        <v>55</v>
      </c>
      <c r="G224" s="85" t="s">
        <v>129</v>
      </c>
      <c r="H224" s="85" t="s">
        <v>238</v>
      </c>
      <c r="I224" s="114" t="s">
        <v>1591</v>
      </c>
      <c r="J224" s="114" t="s">
        <v>3667</v>
      </c>
      <c r="K224" s="85" t="s">
        <v>321</v>
      </c>
      <c r="L224" s="85" t="s">
        <v>4260</v>
      </c>
      <c r="M224" s="85" t="s">
        <v>4261</v>
      </c>
      <c r="N224" s="85" t="s">
        <v>3808</v>
      </c>
      <c r="O224" s="85" t="s">
        <v>3909</v>
      </c>
      <c r="P224" s="85" t="s">
        <v>61</v>
      </c>
      <c r="Q224" s="85" t="s">
        <v>84</v>
      </c>
      <c r="R224" s="85" t="s">
        <v>3910</v>
      </c>
      <c r="S224" s="85" t="s">
        <v>64</v>
      </c>
      <c r="T224" s="85" t="s">
        <v>64</v>
      </c>
      <c r="U224" s="85" t="s">
        <v>65</v>
      </c>
      <c r="V224" s="85" t="s">
        <v>64</v>
      </c>
      <c r="W224" s="85" t="s">
        <v>64</v>
      </c>
      <c r="X224" s="85" t="s">
        <v>64</v>
      </c>
      <c r="Y224" s="85" t="s">
        <v>64</v>
      </c>
      <c r="Z224" s="85" t="s">
        <v>65</v>
      </c>
      <c r="AA224" s="85" t="s">
        <v>65</v>
      </c>
      <c r="AB224" s="85" t="s">
        <v>66</v>
      </c>
      <c r="AC224" s="85" t="s">
        <v>67</v>
      </c>
      <c r="AD224" s="85" t="s">
        <v>88</v>
      </c>
      <c r="AE224" s="85" t="s">
        <v>64</v>
      </c>
      <c r="AF224" s="85" t="s">
        <v>64</v>
      </c>
      <c r="AG224" s="85" t="s">
        <v>65</v>
      </c>
      <c r="AH224" s="85" t="s">
        <v>65</v>
      </c>
      <c r="AI224" s="85" t="s">
        <v>89</v>
      </c>
      <c r="AJ224" s="85" t="s">
        <v>65</v>
      </c>
      <c r="AK224" s="85" t="s">
        <v>65</v>
      </c>
      <c r="AL224" s="85" t="s">
        <v>65</v>
      </c>
      <c r="AM224" s="85" t="s">
        <v>65</v>
      </c>
      <c r="AN224" s="85" t="s">
        <v>65</v>
      </c>
      <c r="AO224" s="85" t="s">
        <v>4262</v>
      </c>
      <c r="AP224" s="85" t="s">
        <v>4263</v>
      </c>
      <c r="AQ224" s="85" t="s">
        <v>1465</v>
      </c>
      <c r="AR224" s="85" t="s">
        <v>568</v>
      </c>
      <c r="AS224" s="85" t="s">
        <v>136</v>
      </c>
      <c r="AT224" s="85"/>
      <c r="AU224" s="85" t="s">
        <v>65</v>
      </c>
      <c r="AV224" s="85" t="s">
        <v>3942</v>
      </c>
      <c r="AW224" s="85" t="s">
        <v>65</v>
      </c>
      <c r="AX224" s="85"/>
      <c r="AY224" s="85" t="s">
        <v>4264</v>
      </c>
      <c r="AZ224" s="87" t="s">
        <v>4265</v>
      </c>
    </row>
    <row r="225" spans="1:52" ht="75" customHeight="1">
      <c r="A225" s="84">
        <v>224</v>
      </c>
      <c r="B225" s="85" t="s">
        <v>4266</v>
      </c>
      <c r="C225" s="85" t="s">
        <v>1139</v>
      </c>
      <c r="D225" s="85" t="s">
        <v>4267</v>
      </c>
      <c r="E225" s="85" t="s">
        <v>3695</v>
      </c>
      <c r="F225" s="85" t="s">
        <v>236</v>
      </c>
      <c r="G225" s="85" t="s">
        <v>808</v>
      </c>
      <c r="H225" s="85" t="s">
        <v>238</v>
      </c>
      <c r="I225" s="114" t="s">
        <v>758</v>
      </c>
      <c r="J225" s="114" t="s">
        <v>3667</v>
      </c>
      <c r="K225" s="85" t="s">
        <v>271</v>
      </c>
      <c r="L225" s="85" t="s">
        <v>4268</v>
      </c>
      <c r="M225" s="85" t="s">
        <v>4269</v>
      </c>
      <c r="N225" s="85"/>
      <c r="O225" s="85"/>
      <c r="P225" s="85"/>
      <c r="Q225" s="85"/>
      <c r="R225" s="85"/>
      <c r="S225" s="85"/>
      <c r="T225" s="85"/>
      <c r="U225" s="85"/>
      <c r="V225" s="85"/>
      <c r="W225" s="85"/>
      <c r="X225" s="85"/>
      <c r="Y225" s="85"/>
      <c r="Z225" s="85"/>
      <c r="AA225" s="85"/>
      <c r="AB225" s="85" t="s">
        <v>66</v>
      </c>
      <c r="AC225" s="85" t="s">
        <v>104</v>
      </c>
      <c r="AD225" s="85" t="s">
        <v>88</v>
      </c>
      <c r="AE225" s="85" t="s">
        <v>64</v>
      </c>
      <c r="AF225" s="85" t="s">
        <v>65</v>
      </c>
      <c r="AG225" s="85" t="s">
        <v>65</v>
      </c>
      <c r="AH225" s="85"/>
      <c r="AI225" s="85" t="s">
        <v>69</v>
      </c>
      <c r="AJ225" s="85" t="s">
        <v>65</v>
      </c>
      <c r="AK225" s="85" t="s">
        <v>65</v>
      </c>
      <c r="AL225" s="85" t="s">
        <v>65</v>
      </c>
      <c r="AM225" s="85" t="s">
        <v>64</v>
      </c>
      <c r="AN225" s="85" t="s">
        <v>65</v>
      </c>
      <c r="AO225" s="85"/>
      <c r="AP225" s="85"/>
      <c r="AQ225" s="85" t="s">
        <v>4270</v>
      </c>
      <c r="AR225" s="85" t="s">
        <v>1580</v>
      </c>
      <c r="AS225" s="85" t="s">
        <v>64</v>
      </c>
      <c r="AT225" s="85"/>
      <c r="AU225" s="85" t="s">
        <v>65</v>
      </c>
      <c r="AV225" s="85"/>
      <c r="AW225" s="85"/>
      <c r="AX225" s="85"/>
      <c r="AY225" s="85" t="s">
        <v>4271</v>
      </c>
      <c r="AZ225" s="87" t="s">
        <v>4272</v>
      </c>
    </row>
    <row r="226" spans="1:52" ht="75" customHeight="1">
      <c r="A226" s="84">
        <v>225</v>
      </c>
      <c r="B226" s="85" t="s">
        <v>4273</v>
      </c>
      <c r="C226" s="85" t="s">
        <v>3663</v>
      </c>
      <c r="D226" s="85" t="s">
        <v>4274</v>
      </c>
      <c r="E226" s="85" t="s">
        <v>3666</v>
      </c>
      <c r="F226" s="85" t="s">
        <v>236</v>
      </c>
      <c r="G226" s="85" t="s">
        <v>1370</v>
      </c>
      <c r="H226" s="85" t="s">
        <v>101</v>
      </c>
      <c r="I226" s="114" t="s">
        <v>4275</v>
      </c>
      <c r="J226" s="114" t="s">
        <v>4276</v>
      </c>
      <c r="K226" s="85" t="s">
        <v>321</v>
      </c>
      <c r="L226" s="85" t="s">
        <v>4277</v>
      </c>
      <c r="M226" s="85" t="s">
        <v>4278</v>
      </c>
      <c r="N226" s="85"/>
      <c r="O226" s="85"/>
      <c r="P226" s="85"/>
      <c r="Q226" s="85"/>
      <c r="R226" s="85"/>
      <c r="S226" s="85"/>
      <c r="T226" s="85"/>
      <c r="U226" s="85"/>
      <c r="V226" s="85"/>
      <c r="W226" s="85"/>
      <c r="X226" s="85"/>
      <c r="Y226" s="85"/>
      <c r="Z226" s="85"/>
      <c r="AA226" s="85"/>
      <c r="AB226" s="85" t="s">
        <v>66</v>
      </c>
      <c r="AC226" s="85" t="s">
        <v>104</v>
      </c>
      <c r="AD226" s="85" t="s">
        <v>88</v>
      </c>
      <c r="AE226" s="85" t="s">
        <v>65</v>
      </c>
      <c r="AF226" s="85" t="s">
        <v>65</v>
      </c>
      <c r="AG226" s="85" t="s">
        <v>65</v>
      </c>
      <c r="AH226" s="85"/>
      <c r="AI226" s="85" t="s">
        <v>89</v>
      </c>
      <c r="AJ226" s="85" t="s">
        <v>65</v>
      </c>
      <c r="AK226" s="85" t="s">
        <v>65</v>
      </c>
      <c r="AL226" s="85" t="s">
        <v>65</v>
      </c>
      <c r="AM226" s="85" t="s">
        <v>64</v>
      </c>
      <c r="AN226" s="85" t="s">
        <v>65</v>
      </c>
      <c r="AO226" s="85"/>
      <c r="AP226" s="85"/>
      <c r="AQ226" s="85" t="s">
        <v>4279</v>
      </c>
      <c r="AR226" s="85" t="s">
        <v>4280</v>
      </c>
      <c r="AS226" s="85" t="s">
        <v>65</v>
      </c>
      <c r="AT226" s="85"/>
      <c r="AU226" s="85" t="s">
        <v>65</v>
      </c>
      <c r="AV226" s="85"/>
      <c r="AW226" s="85"/>
      <c r="AX226" s="85"/>
      <c r="AY226" s="85" t="s">
        <v>4281</v>
      </c>
      <c r="AZ226" s="87" t="s">
        <v>4282</v>
      </c>
    </row>
    <row r="227" spans="1:52" ht="75" customHeight="1">
      <c r="A227" s="84">
        <v>226</v>
      </c>
      <c r="B227" s="85" t="s">
        <v>4283</v>
      </c>
      <c r="C227" s="85" t="s">
        <v>1780</v>
      </c>
      <c r="D227" s="85" t="s">
        <v>4284</v>
      </c>
      <c r="E227" s="85" t="s">
        <v>3995</v>
      </c>
      <c r="F227" s="85" t="s">
        <v>55</v>
      </c>
      <c r="G227" s="85" t="s">
        <v>129</v>
      </c>
      <c r="H227" s="85" t="s">
        <v>238</v>
      </c>
      <c r="I227" s="114" t="s">
        <v>618</v>
      </c>
      <c r="J227" s="114" t="s">
        <v>3667</v>
      </c>
      <c r="K227" s="85" t="s">
        <v>271</v>
      </c>
      <c r="L227" s="85" t="s">
        <v>4285</v>
      </c>
      <c r="M227" s="85" t="s">
        <v>4286</v>
      </c>
      <c r="N227" s="85" t="s">
        <v>3950</v>
      </c>
      <c r="O227" s="85" t="s">
        <v>3670</v>
      </c>
      <c r="P227" s="85" t="s">
        <v>61</v>
      </c>
      <c r="Q227" s="85" t="s">
        <v>159</v>
      </c>
      <c r="R227" s="85" t="s">
        <v>3910</v>
      </c>
      <c r="S227" s="85" t="s">
        <v>64</v>
      </c>
      <c r="T227" s="85" t="s">
        <v>64</v>
      </c>
      <c r="U227" s="85" t="s">
        <v>64</v>
      </c>
      <c r="V227" s="85" t="s">
        <v>65</v>
      </c>
      <c r="W227" s="85" t="s">
        <v>64</v>
      </c>
      <c r="X227" s="85" t="s">
        <v>65</v>
      </c>
      <c r="Y227" s="85" t="s">
        <v>64</v>
      </c>
      <c r="Z227" s="85" t="s">
        <v>65</v>
      </c>
      <c r="AA227" s="85" t="s">
        <v>64</v>
      </c>
      <c r="AB227" s="85" t="s">
        <v>66</v>
      </c>
      <c r="AC227" s="85" t="s">
        <v>67</v>
      </c>
      <c r="AD227" s="85" t="s">
        <v>68</v>
      </c>
      <c r="AE227" s="85" t="s">
        <v>64</v>
      </c>
      <c r="AF227" s="85" t="s">
        <v>64</v>
      </c>
      <c r="AG227" s="85" t="s">
        <v>65</v>
      </c>
      <c r="AH227" s="85" t="s">
        <v>65</v>
      </c>
      <c r="AI227" s="85" t="s">
        <v>89</v>
      </c>
      <c r="AJ227" s="85" t="s">
        <v>65</v>
      </c>
      <c r="AK227" s="85" t="s">
        <v>65</v>
      </c>
      <c r="AL227" s="85" t="s">
        <v>65</v>
      </c>
      <c r="AM227" s="85" t="s">
        <v>64</v>
      </c>
      <c r="AN227" s="85" t="s">
        <v>65</v>
      </c>
      <c r="AO227" s="85"/>
      <c r="AP227" s="85"/>
      <c r="AQ227" s="85" t="s">
        <v>4287</v>
      </c>
      <c r="AR227" s="85" t="s">
        <v>4288</v>
      </c>
      <c r="AS227" s="85" t="s">
        <v>136</v>
      </c>
      <c r="AT227" s="85"/>
      <c r="AU227" s="85" t="s">
        <v>65</v>
      </c>
      <c r="AV227" s="85" t="s">
        <v>75</v>
      </c>
      <c r="AW227" s="85" t="s">
        <v>65</v>
      </c>
      <c r="AX227" s="85"/>
      <c r="AY227" s="85" t="s">
        <v>4289</v>
      </c>
      <c r="AZ227" s="87" t="s">
        <v>4290</v>
      </c>
    </row>
    <row r="228" spans="1:52" ht="75" customHeight="1">
      <c r="A228" s="84">
        <v>227</v>
      </c>
      <c r="B228" s="85" t="s">
        <v>4291</v>
      </c>
      <c r="C228" s="85" t="s">
        <v>752</v>
      </c>
      <c r="D228" s="85" t="s">
        <v>4292</v>
      </c>
      <c r="E228" s="85" t="s">
        <v>3686</v>
      </c>
      <c r="F228" s="85" t="s">
        <v>236</v>
      </c>
      <c r="G228" s="85" t="s">
        <v>594</v>
      </c>
      <c r="H228" s="85" t="s">
        <v>222</v>
      </c>
      <c r="I228" s="114" t="s">
        <v>1585</v>
      </c>
      <c r="J228" s="114" t="s">
        <v>3667</v>
      </c>
      <c r="K228" s="85" t="s">
        <v>248</v>
      </c>
      <c r="L228" s="85" t="s">
        <v>4293</v>
      </c>
      <c r="M228" s="85" t="s">
        <v>4294</v>
      </c>
      <c r="N228" s="85"/>
      <c r="O228" s="85"/>
      <c r="P228" s="85"/>
      <c r="Q228" s="85"/>
      <c r="R228" s="85"/>
      <c r="S228" s="85"/>
      <c r="T228" s="85"/>
      <c r="U228" s="85"/>
      <c r="V228" s="85"/>
      <c r="W228" s="85"/>
      <c r="X228" s="85"/>
      <c r="Y228" s="85"/>
      <c r="Z228" s="85"/>
      <c r="AA228" s="85"/>
      <c r="AB228" s="85" t="s">
        <v>66</v>
      </c>
      <c r="AC228" s="85" t="s">
        <v>67</v>
      </c>
      <c r="AD228" s="85" t="s">
        <v>88</v>
      </c>
      <c r="AE228" s="85" t="s">
        <v>64</v>
      </c>
      <c r="AF228" s="85" t="s">
        <v>64</v>
      </c>
      <c r="AG228" s="85" t="s">
        <v>65</v>
      </c>
      <c r="AH228" s="85"/>
      <c r="AI228" s="85" t="s">
        <v>69</v>
      </c>
      <c r="AJ228" s="85" t="s">
        <v>65</v>
      </c>
      <c r="AK228" s="85" t="s">
        <v>65</v>
      </c>
      <c r="AL228" s="85" t="s">
        <v>65</v>
      </c>
      <c r="AM228" s="85" t="s">
        <v>64</v>
      </c>
      <c r="AN228" s="85" t="s">
        <v>65</v>
      </c>
      <c r="AO228" s="85"/>
      <c r="AP228" s="85"/>
      <c r="AQ228" s="85" t="s">
        <v>4295</v>
      </c>
      <c r="AR228" s="85" t="s">
        <v>4296</v>
      </c>
      <c r="AS228" s="85" t="s">
        <v>65</v>
      </c>
      <c r="AT228" s="85"/>
      <c r="AU228" s="85" t="s">
        <v>65</v>
      </c>
      <c r="AV228" s="85"/>
      <c r="AW228" s="85"/>
      <c r="AX228" s="85"/>
      <c r="AY228" s="85" t="s">
        <v>4297</v>
      </c>
      <c r="AZ228" s="87" t="s">
        <v>4298</v>
      </c>
    </row>
    <row r="229" spans="1:52" ht="75" customHeight="1">
      <c r="A229" s="84">
        <v>228</v>
      </c>
      <c r="B229" s="85" t="s">
        <v>4299</v>
      </c>
      <c r="C229" s="85" t="s">
        <v>752</v>
      </c>
      <c r="D229" s="85" t="s">
        <v>4300</v>
      </c>
      <c r="E229" s="85" t="s">
        <v>3728</v>
      </c>
      <c r="F229" s="85" t="s">
        <v>236</v>
      </c>
      <c r="G229" s="85" t="s">
        <v>594</v>
      </c>
      <c r="H229" s="85" t="s">
        <v>222</v>
      </c>
      <c r="I229" s="114" t="s">
        <v>884</v>
      </c>
      <c r="J229" s="114" t="s">
        <v>3667</v>
      </c>
      <c r="K229" s="85" t="s">
        <v>321</v>
      </c>
      <c r="L229" s="85" t="s">
        <v>4301</v>
      </c>
      <c r="M229" s="85" t="s">
        <v>4302</v>
      </c>
      <c r="N229" s="85"/>
      <c r="O229" s="85"/>
      <c r="P229" s="85"/>
      <c r="Q229" s="85"/>
      <c r="R229" s="85"/>
      <c r="S229" s="85"/>
      <c r="T229" s="85"/>
      <c r="U229" s="85"/>
      <c r="V229" s="85"/>
      <c r="W229" s="85"/>
      <c r="X229" s="85"/>
      <c r="Y229" s="85"/>
      <c r="Z229" s="85"/>
      <c r="AA229" s="85"/>
      <c r="AB229" s="85" t="s">
        <v>66</v>
      </c>
      <c r="AC229" s="85" t="s">
        <v>67</v>
      </c>
      <c r="AD229" s="85" t="s">
        <v>88</v>
      </c>
      <c r="AE229" s="85" t="s">
        <v>64</v>
      </c>
      <c r="AF229" s="85" t="s">
        <v>65</v>
      </c>
      <c r="AG229" s="85" t="s">
        <v>65</v>
      </c>
      <c r="AH229" s="85"/>
      <c r="AI229" s="85" t="s">
        <v>69</v>
      </c>
      <c r="AJ229" s="85" t="s">
        <v>65</v>
      </c>
      <c r="AK229" s="85" t="s">
        <v>65</v>
      </c>
      <c r="AL229" s="85" t="s">
        <v>65</v>
      </c>
      <c r="AM229" s="85" t="s">
        <v>64</v>
      </c>
      <c r="AN229" s="85" t="s">
        <v>65</v>
      </c>
      <c r="AO229" s="85"/>
      <c r="AP229" s="85"/>
      <c r="AQ229" s="85" t="s">
        <v>4303</v>
      </c>
      <c r="AR229" s="85" t="s">
        <v>568</v>
      </c>
      <c r="AS229" s="85" t="s">
        <v>65</v>
      </c>
      <c r="AT229" s="85"/>
      <c r="AU229" s="85" t="s">
        <v>65</v>
      </c>
      <c r="AV229" s="85"/>
      <c r="AW229" s="85"/>
      <c r="AX229" s="85"/>
      <c r="AY229" s="85" t="s">
        <v>4304</v>
      </c>
      <c r="AZ229" s="87" t="s">
        <v>4305</v>
      </c>
    </row>
    <row r="230" spans="1:52" ht="75" customHeight="1">
      <c r="A230" s="84">
        <v>229</v>
      </c>
      <c r="B230" s="85" t="s">
        <v>4306</v>
      </c>
      <c r="C230" s="85" t="s">
        <v>823</v>
      </c>
      <c r="D230" s="85" t="s">
        <v>4307</v>
      </c>
      <c r="E230" s="85" t="s">
        <v>3686</v>
      </c>
      <c r="F230" s="85" t="s">
        <v>236</v>
      </c>
      <c r="G230" s="85" t="s">
        <v>594</v>
      </c>
      <c r="H230" s="85" t="s">
        <v>222</v>
      </c>
      <c r="I230" s="114" t="s">
        <v>1578</v>
      </c>
      <c r="J230" s="114" t="s">
        <v>3667</v>
      </c>
      <c r="K230" s="85" t="s">
        <v>223</v>
      </c>
      <c r="L230" s="85" t="s">
        <v>4308</v>
      </c>
      <c r="M230" s="85" t="s">
        <v>4309</v>
      </c>
      <c r="N230" s="85" t="s">
        <v>3686</v>
      </c>
      <c r="O230" s="85" t="s">
        <v>4310</v>
      </c>
      <c r="P230" s="85"/>
      <c r="Q230" s="85"/>
      <c r="R230" s="85"/>
      <c r="S230" s="85"/>
      <c r="T230" s="85"/>
      <c r="U230" s="85"/>
      <c r="V230" s="85"/>
      <c r="W230" s="85"/>
      <c r="X230" s="85"/>
      <c r="Y230" s="85"/>
      <c r="Z230" s="85"/>
      <c r="AA230" s="85"/>
      <c r="AB230" s="85" t="s">
        <v>66</v>
      </c>
      <c r="AC230" s="85" t="s">
        <v>67</v>
      </c>
      <c r="AD230" s="85" t="s">
        <v>88</v>
      </c>
      <c r="AE230" s="85" t="s">
        <v>64</v>
      </c>
      <c r="AF230" s="85" t="s">
        <v>65</v>
      </c>
      <c r="AG230" s="85" t="s">
        <v>65</v>
      </c>
      <c r="AH230" s="85"/>
      <c r="AI230" s="85" t="s">
        <v>69</v>
      </c>
      <c r="AJ230" s="85" t="s">
        <v>65</v>
      </c>
      <c r="AK230" s="85" t="s">
        <v>65</v>
      </c>
      <c r="AL230" s="85" t="s">
        <v>65</v>
      </c>
      <c r="AM230" s="85" t="s">
        <v>65</v>
      </c>
      <c r="AN230" s="85" t="s">
        <v>65</v>
      </c>
      <c r="AO230" s="85"/>
      <c r="AP230" s="85"/>
      <c r="AQ230" s="85" t="s">
        <v>4311</v>
      </c>
      <c r="AR230" s="85" t="s">
        <v>4312</v>
      </c>
      <c r="AS230" s="85" t="s">
        <v>64</v>
      </c>
      <c r="AT230" s="85"/>
      <c r="AU230" s="85" t="s">
        <v>65</v>
      </c>
      <c r="AV230" s="85"/>
      <c r="AW230" s="85"/>
      <c r="AX230" s="85"/>
      <c r="AY230" s="85" t="s">
        <v>4313</v>
      </c>
      <c r="AZ230" s="87" t="s">
        <v>4314</v>
      </c>
    </row>
    <row r="231" spans="1:52" ht="75" customHeight="1">
      <c r="A231" s="84">
        <v>230</v>
      </c>
      <c r="B231" s="85" t="s">
        <v>4315</v>
      </c>
      <c r="C231" s="85" t="s">
        <v>752</v>
      </c>
      <c r="D231" s="85" t="s">
        <v>4316</v>
      </c>
      <c r="E231" s="85" t="s">
        <v>3686</v>
      </c>
      <c r="F231" s="85" t="s">
        <v>236</v>
      </c>
      <c r="G231" s="85" t="s">
        <v>808</v>
      </c>
      <c r="H231" s="85" t="s">
        <v>222</v>
      </c>
      <c r="I231" s="114" t="s">
        <v>874</v>
      </c>
      <c r="J231" s="114" t="s">
        <v>3667</v>
      </c>
      <c r="K231" s="85" t="s">
        <v>321</v>
      </c>
      <c r="L231" s="85" t="s">
        <v>4317</v>
      </c>
      <c r="M231" s="85" t="s">
        <v>4318</v>
      </c>
      <c r="N231" s="85"/>
      <c r="O231" s="85"/>
      <c r="P231" s="85"/>
      <c r="Q231" s="85"/>
      <c r="R231" s="85"/>
      <c r="S231" s="85"/>
      <c r="T231" s="85"/>
      <c r="U231" s="85"/>
      <c r="V231" s="85"/>
      <c r="W231" s="85"/>
      <c r="X231" s="85"/>
      <c r="Y231" s="85"/>
      <c r="Z231" s="85"/>
      <c r="AA231" s="85"/>
      <c r="AB231" s="85" t="s">
        <v>66</v>
      </c>
      <c r="AC231" s="85" t="s">
        <v>67</v>
      </c>
      <c r="AD231" s="85" t="s">
        <v>88</v>
      </c>
      <c r="AE231" s="85" t="s">
        <v>64</v>
      </c>
      <c r="AF231" s="85" t="s">
        <v>64</v>
      </c>
      <c r="AG231" s="85" t="s">
        <v>65</v>
      </c>
      <c r="AH231" s="85"/>
      <c r="AI231" s="85" t="s">
        <v>958</v>
      </c>
      <c r="AJ231" s="85" t="s">
        <v>65</v>
      </c>
      <c r="AK231" s="85" t="s">
        <v>65</v>
      </c>
      <c r="AL231" s="85" t="s">
        <v>65</v>
      </c>
      <c r="AM231" s="85" t="s">
        <v>64</v>
      </c>
      <c r="AN231" s="85" t="s">
        <v>65</v>
      </c>
      <c r="AO231" s="85"/>
      <c r="AP231" s="85"/>
      <c r="AQ231" s="85" t="s">
        <v>4319</v>
      </c>
      <c r="AR231" s="85" t="s">
        <v>874</v>
      </c>
      <c r="AS231" s="85" t="s">
        <v>64</v>
      </c>
      <c r="AT231" s="85"/>
      <c r="AU231" s="85" t="s">
        <v>65</v>
      </c>
      <c r="AV231" s="85"/>
      <c r="AW231" s="85"/>
      <c r="AX231" s="85"/>
      <c r="AY231" s="85" t="s">
        <v>4320</v>
      </c>
      <c r="AZ231" s="87" t="s">
        <v>4321</v>
      </c>
    </row>
    <row r="232" spans="1:52" ht="75" customHeight="1">
      <c r="A232" s="84">
        <v>231</v>
      </c>
      <c r="B232" s="85" t="s">
        <v>1394</v>
      </c>
      <c r="C232" s="85" t="s">
        <v>387</v>
      </c>
      <c r="D232" s="85" t="s">
        <v>1395</v>
      </c>
      <c r="E232" s="85" t="s">
        <v>3695</v>
      </c>
      <c r="F232" s="85" t="s">
        <v>55</v>
      </c>
      <c r="G232" s="85" t="s">
        <v>129</v>
      </c>
      <c r="H232" s="85" t="s">
        <v>238</v>
      </c>
      <c r="I232" s="114" t="s">
        <v>1579</v>
      </c>
      <c r="J232" s="114" t="s">
        <v>3667</v>
      </c>
      <c r="K232" s="85" t="s">
        <v>271</v>
      </c>
      <c r="L232" s="85" t="s">
        <v>1396</v>
      </c>
      <c r="M232" s="85" t="s">
        <v>1397</v>
      </c>
      <c r="N232" s="85" t="s">
        <v>3720</v>
      </c>
      <c r="O232" s="85" t="s">
        <v>3740</v>
      </c>
      <c r="P232" s="85" t="s">
        <v>61</v>
      </c>
      <c r="Q232" s="85" t="s">
        <v>441</v>
      </c>
      <c r="R232" s="85" t="s">
        <v>3910</v>
      </c>
      <c r="S232" s="85" t="s">
        <v>64</v>
      </c>
      <c r="T232" s="85" t="s">
        <v>64</v>
      </c>
      <c r="U232" s="85" t="s">
        <v>64</v>
      </c>
      <c r="V232" s="85" t="s">
        <v>64</v>
      </c>
      <c r="W232" s="85" t="s">
        <v>65</v>
      </c>
      <c r="X232" s="85" t="s">
        <v>65</v>
      </c>
      <c r="Y232" s="85" t="s">
        <v>64</v>
      </c>
      <c r="Z232" s="85" t="s">
        <v>65</v>
      </c>
      <c r="AA232" s="85" t="s">
        <v>64</v>
      </c>
      <c r="AB232" s="85" t="s">
        <v>66</v>
      </c>
      <c r="AC232" s="85" t="s">
        <v>67</v>
      </c>
      <c r="AD232" s="85" t="s">
        <v>68</v>
      </c>
      <c r="AE232" s="85" t="s">
        <v>64</v>
      </c>
      <c r="AF232" s="85" t="s">
        <v>64</v>
      </c>
      <c r="AG232" s="85" t="s">
        <v>64</v>
      </c>
      <c r="AH232" s="85" t="s">
        <v>65</v>
      </c>
      <c r="AI232" s="85" t="s">
        <v>89</v>
      </c>
      <c r="AJ232" s="85" t="s">
        <v>65</v>
      </c>
      <c r="AK232" s="85" t="s">
        <v>136</v>
      </c>
      <c r="AL232" s="85" t="s">
        <v>65</v>
      </c>
      <c r="AM232" s="85" t="s">
        <v>64</v>
      </c>
      <c r="AN232" s="85" t="s">
        <v>65</v>
      </c>
      <c r="AO232" s="85" t="s">
        <v>1398</v>
      </c>
      <c r="AP232" s="85" t="s">
        <v>1399</v>
      </c>
      <c r="AQ232" s="85" t="s">
        <v>1400</v>
      </c>
      <c r="AR232" s="85" t="s">
        <v>1401</v>
      </c>
      <c r="AS232" s="85" t="s">
        <v>136</v>
      </c>
      <c r="AT232" s="85" t="s">
        <v>1402</v>
      </c>
      <c r="AU232" s="85" t="s">
        <v>65</v>
      </c>
      <c r="AV232" s="85" t="s">
        <v>75</v>
      </c>
      <c r="AW232" s="85" t="s">
        <v>65</v>
      </c>
      <c r="AX232" s="85"/>
      <c r="AY232" s="85" t="s">
        <v>1403</v>
      </c>
      <c r="AZ232" s="87" t="s">
        <v>1404</v>
      </c>
    </row>
    <row r="233" spans="1:52" ht="75" customHeight="1">
      <c r="A233" s="84">
        <v>232</v>
      </c>
      <c r="B233" s="85" t="s">
        <v>4322</v>
      </c>
      <c r="C233" s="85" t="s">
        <v>387</v>
      </c>
      <c r="D233" s="85" t="s">
        <v>1486</v>
      </c>
      <c r="E233" s="85" t="s">
        <v>3736</v>
      </c>
      <c r="F233" s="85" t="s">
        <v>55</v>
      </c>
      <c r="G233" s="85" t="s">
        <v>129</v>
      </c>
      <c r="H233" s="85" t="s">
        <v>238</v>
      </c>
      <c r="I233" s="114" t="s">
        <v>434</v>
      </c>
      <c r="J233" s="114" t="s">
        <v>3667</v>
      </c>
      <c r="K233" s="85" t="s">
        <v>321</v>
      </c>
      <c r="L233" s="85" t="s">
        <v>4323</v>
      </c>
      <c r="M233" s="85" t="s">
        <v>4324</v>
      </c>
      <c r="N233" s="85" t="s">
        <v>3808</v>
      </c>
      <c r="O233" s="85" t="s">
        <v>3847</v>
      </c>
      <c r="P233" s="85" t="s">
        <v>159</v>
      </c>
      <c r="Q233" s="85" t="s">
        <v>441</v>
      </c>
      <c r="R233" s="85" t="s">
        <v>194</v>
      </c>
      <c r="S233" s="85" t="s">
        <v>64</v>
      </c>
      <c r="T233" s="85" t="s">
        <v>64</v>
      </c>
      <c r="U233" s="85" t="s">
        <v>65</v>
      </c>
      <c r="V233" s="85" t="s">
        <v>64</v>
      </c>
      <c r="W233" s="85" t="s">
        <v>64</v>
      </c>
      <c r="X233" s="85" t="s">
        <v>64</v>
      </c>
      <c r="Y233" s="85" t="s">
        <v>64</v>
      </c>
      <c r="Z233" s="85" t="s">
        <v>65</v>
      </c>
      <c r="AA233" s="85" t="s">
        <v>64</v>
      </c>
      <c r="AB233" s="85" t="s">
        <v>146</v>
      </c>
      <c r="AC233" s="85" t="s">
        <v>67</v>
      </c>
      <c r="AD233" s="85" t="s">
        <v>68</v>
      </c>
      <c r="AE233" s="85" t="s">
        <v>64</v>
      </c>
      <c r="AF233" s="85" t="s">
        <v>64</v>
      </c>
      <c r="AG233" s="85" t="s">
        <v>65</v>
      </c>
      <c r="AH233" s="85" t="s">
        <v>65</v>
      </c>
      <c r="AI233" s="85" t="s">
        <v>89</v>
      </c>
      <c r="AJ233" s="85" t="s">
        <v>136</v>
      </c>
      <c r="AK233" s="85" t="s">
        <v>64</v>
      </c>
      <c r="AL233" s="85" t="s">
        <v>64</v>
      </c>
      <c r="AM233" s="85" t="s">
        <v>65</v>
      </c>
      <c r="AN233" s="85" t="s">
        <v>64</v>
      </c>
      <c r="AO233" s="85" t="s">
        <v>1489</v>
      </c>
      <c r="AP233" s="85" t="s">
        <v>1490</v>
      </c>
      <c r="AQ233" s="85" t="s">
        <v>1491</v>
      </c>
      <c r="AR233" s="85" t="s">
        <v>1449</v>
      </c>
      <c r="AS233" s="85" t="s">
        <v>64</v>
      </c>
      <c r="AT233" s="85"/>
      <c r="AU233" s="85" t="s">
        <v>65</v>
      </c>
      <c r="AV233" s="85" t="s">
        <v>75</v>
      </c>
      <c r="AW233" s="85" t="s">
        <v>65</v>
      </c>
      <c r="AX233" s="85"/>
      <c r="AY233" s="85" t="s">
        <v>1492</v>
      </c>
      <c r="AZ233" s="87" t="s">
        <v>1451</v>
      </c>
    </row>
    <row r="234" spans="1:52" ht="75" customHeight="1">
      <c r="A234" s="84">
        <v>233</v>
      </c>
      <c r="B234" s="85" t="s">
        <v>4325</v>
      </c>
      <c r="C234" s="85" t="s">
        <v>387</v>
      </c>
      <c r="D234" s="85" t="s">
        <v>4326</v>
      </c>
      <c r="E234" s="85" t="s">
        <v>3798</v>
      </c>
      <c r="F234" s="85" t="s">
        <v>55</v>
      </c>
      <c r="G234" s="85" t="s">
        <v>129</v>
      </c>
      <c r="H234" s="85" t="s">
        <v>238</v>
      </c>
      <c r="I234" s="114" t="s">
        <v>255</v>
      </c>
      <c r="J234" s="114" t="s">
        <v>3667</v>
      </c>
      <c r="K234" s="85" t="s">
        <v>248</v>
      </c>
      <c r="L234" s="85" t="s">
        <v>4327</v>
      </c>
      <c r="M234" s="85" t="s">
        <v>4328</v>
      </c>
      <c r="N234" s="85" t="s">
        <v>3950</v>
      </c>
      <c r="O234" s="85" t="s">
        <v>3740</v>
      </c>
      <c r="P234" s="85" t="s">
        <v>61</v>
      </c>
      <c r="Q234" s="85" t="s">
        <v>441</v>
      </c>
      <c r="R234" s="85" t="s">
        <v>194</v>
      </c>
      <c r="S234" s="85" t="s">
        <v>65</v>
      </c>
      <c r="T234" s="85" t="s">
        <v>65</v>
      </c>
      <c r="U234" s="85" t="s">
        <v>65</v>
      </c>
      <c r="V234" s="85" t="s">
        <v>64</v>
      </c>
      <c r="W234" s="85" t="s">
        <v>65</v>
      </c>
      <c r="X234" s="85" t="s">
        <v>65</v>
      </c>
      <c r="Y234" s="85" t="s">
        <v>64</v>
      </c>
      <c r="Z234" s="85" t="s">
        <v>65</v>
      </c>
      <c r="AA234" s="85" t="s">
        <v>65</v>
      </c>
      <c r="AB234" s="85" t="s">
        <v>146</v>
      </c>
      <c r="AC234" s="85" t="s">
        <v>67</v>
      </c>
      <c r="AD234" s="85" t="s">
        <v>88</v>
      </c>
      <c r="AE234" s="85" t="s">
        <v>64</v>
      </c>
      <c r="AF234" s="85" t="s">
        <v>64</v>
      </c>
      <c r="AG234" s="85" t="s">
        <v>65</v>
      </c>
      <c r="AH234" s="85" t="s">
        <v>65</v>
      </c>
      <c r="AI234" s="85" t="s">
        <v>69</v>
      </c>
      <c r="AJ234" s="85" t="s">
        <v>65</v>
      </c>
      <c r="AK234" s="85" t="s">
        <v>64</v>
      </c>
      <c r="AL234" s="85" t="s">
        <v>64</v>
      </c>
      <c r="AM234" s="85" t="s">
        <v>64</v>
      </c>
      <c r="AN234" s="85" t="s">
        <v>64</v>
      </c>
      <c r="AO234" s="85" t="s">
        <v>4329</v>
      </c>
      <c r="AP234" s="85" t="s">
        <v>4330</v>
      </c>
      <c r="AQ234" s="85" t="s">
        <v>4331</v>
      </c>
      <c r="AR234" s="85" t="s">
        <v>4332</v>
      </c>
      <c r="AS234" s="85" t="s">
        <v>136</v>
      </c>
      <c r="AT234" s="85"/>
      <c r="AU234" s="85" t="s">
        <v>65</v>
      </c>
      <c r="AV234" s="85" t="s">
        <v>75</v>
      </c>
      <c r="AW234" s="85" t="s">
        <v>65</v>
      </c>
      <c r="AX234" s="85"/>
      <c r="AY234" s="85" t="s">
        <v>4333</v>
      </c>
      <c r="AZ234" s="87" t="s">
        <v>4334</v>
      </c>
    </row>
    <row r="235" spans="1:52" ht="75" customHeight="1">
      <c r="A235" s="84">
        <v>234</v>
      </c>
      <c r="B235" s="85" t="s">
        <v>4335</v>
      </c>
      <c r="C235" s="85" t="s">
        <v>722</v>
      </c>
      <c r="D235" s="85" t="s">
        <v>4336</v>
      </c>
      <c r="E235" s="85" t="s">
        <v>3736</v>
      </c>
      <c r="F235" s="85" t="s">
        <v>55</v>
      </c>
      <c r="G235" s="85" t="s">
        <v>1370</v>
      </c>
      <c r="H235" s="85" t="s">
        <v>101</v>
      </c>
      <c r="I235" s="114" t="s">
        <v>4337</v>
      </c>
      <c r="J235" s="114" t="s">
        <v>4076</v>
      </c>
      <c r="K235" s="85" t="s">
        <v>284</v>
      </c>
      <c r="L235" s="85" t="s">
        <v>4338</v>
      </c>
      <c r="M235" s="85" t="s">
        <v>4339</v>
      </c>
      <c r="N235" s="85"/>
      <c r="O235" s="85"/>
      <c r="P235" s="85" t="s">
        <v>61</v>
      </c>
      <c r="Q235" s="85" t="s">
        <v>441</v>
      </c>
      <c r="R235" s="85" t="s">
        <v>194</v>
      </c>
      <c r="S235" s="85" t="s">
        <v>64</v>
      </c>
      <c r="T235" s="85" t="s">
        <v>64</v>
      </c>
      <c r="U235" s="85" t="s">
        <v>64</v>
      </c>
      <c r="V235" s="85" t="s">
        <v>65</v>
      </c>
      <c r="W235" s="85" t="s">
        <v>65</v>
      </c>
      <c r="X235" s="85" t="s">
        <v>65</v>
      </c>
      <c r="Y235" s="85" t="s">
        <v>64</v>
      </c>
      <c r="Z235" s="85" t="s">
        <v>65</v>
      </c>
      <c r="AA235" s="85" t="s">
        <v>65</v>
      </c>
      <c r="AB235" s="85" t="s">
        <v>66</v>
      </c>
      <c r="AC235" s="85" t="s">
        <v>67</v>
      </c>
      <c r="AD235" s="85" t="s">
        <v>88</v>
      </c>
      <c r="AE235" s="85" t="s">
        <v>64</v>
      </c>
      <c r="AF235" s="85" t="s">
        <v>64</v>
      </c>
      <c r="AG235" s="85" t="s">
        <v>65</v>
      </c>
      <c r="AH235" s="85" t="s">
        <v>65</v>
      </c>
      <c r="AI235" s="85" t="s">
        <v>89</v>
      </c>
      <c r="AJ235" s="85" t="s">
        <v>65</v>
      </c>
      <c r="AK235" s="85" t="s">
        <v>65</v>
      </c>
      <c r="AL235" s="85" t="s">
        <v>65</v>
      </c>
      <c r="AM235" s="85" t="s">
        <v>64</v>
      </c>
      <c r="AN235" s="85" t="s">
        <v>65</v>
      </c>
      <c r="AO235" s="85"/>
      <c r="AP235" s="85" t="s">
        <v>4340</v>
      </c>
      <c r="AQ235" s="85" t="s">
        <v>4341</v>
      </c>
      <c r="AR235" s="85" t="s">
        <v>4342</v>
      </c>
      <c r="AS235" s="85" t="s">
        <v>65</v>
      </c>
      <c r="AT235" s="85"/>
      <c r="AU235" s="85" t="s">
        <v>65</v>
      </c>
      <c r="AV235" s="85" t="s">
        <v>4048</v>
      </c>
      <c r="AW235" s="85" t="s">
        <v>65</v>
      </c>
      <c r="AX235" s="85"/>
      <c r="AY235" s="85" t="s">
        <v>4343</v>
      </c>
      <c r="AZ235" s="87" t="s">
        <v>4344</v>
      </c>
    </row>
    <row r="236" spans="1:52" ht="75" customHeight="1">
      <c r="A236" s="84">
        <v>235</v>
      </c>
      <c r="B236" s="85" t="s">
        <v>4345</v>
      </c>
      <c r="C236" s="85" t="s">
        <v>387</v>
      </c>
      <c r="D236" s="85" t="s">
        <v>4346</v>
      </c>
      <c r="E236" s="85" t="s">
        <v>3950</v>
      </c>
      <c r="F236" s="85" t="s">
        <v>55</v>
      </c>
      <c r="G236" s="85" t="s">
        <v>129</v>
      </c>
      <c r="H236" s="85" t="s">
        <v>101</v>
      </c>
      <c r="I236" s="114" t="s">
        <v>4347</v>
      </c>
      <c r="J236" s="114" t="s">
        <v>4348</v>
      </c>
      <c r="K236" s="85" t="s">
        <v>4349</v>
      </c>
      <c r="L236" s="85" t="s">
        <v>4350</v>
      </c>
      <c r="M236" s="85" t="s">
        <v>4351</v>
      </c>
      <c r="N236" s="85" t="s">
        <v>4004</v>
      </c>
      <c r="O236" s="85" t="s">
        <v>3740</v>
      </c>
      <c r="P236" s="85" t="s">
        <v>61</v>
      </c>
      <c r="Q236" s="85" t="s">
        <v>441</v>
      </c>
      <c r="R236" s="85" t="s">
        <v>194</v>
      </c>
      <c r="S236" s="85" t="s">
        <v>64</v>
      </c>
      <c r="T236" s="85" t="s">
        <v>64</v>
      </c>
      <c r="U236" s="85" t="s">
        <v>64</v>
      </c>
      <c r="V236" s="85" t="s">
        <v>64</v>
      </c>
      <c r="W236" s="85" t="s">
        <v>65</v>
      </c>
      <c r="X236" s="85" t="s">
        <v>64</v>
      </c>
      <c r="Y236" s="85" t="s">
        <v>64</v>
      </c>
      <c r="Z236" s="85" t="s">
        <v>65</v>
      </c>
      <c r="AA236" s="85" t="s">
        <v>64</v>
      </c>
      <c r="AB236" s="85" t="s">
        <v>146</v>
      </c>
      <c r="AC236" s="85" t="s">
        <v>67</v>
      </c>
      <c r="AD236" s="85" t="s">
        <v>88</v>
      </c>
      <c r="AE236" s="85" t="s">
        <v>64</v>
      </c>
      <c r="AF236" s="85" t="s">
        <v>65</v>
      </c>
      <c r="AG236" s="85" t="s">
        <v>65</v>
      </c>
      <c r="AH236" s="85" t="s">
        <v>65</v>
      </c>
      <c r="AI236" s="85" t="s">
        <v>89</v>
      </c>
      <c r="AJ236" s="85" t="s">
        <v>136</v>
      </c>
      <c r="AK236" s="85" t="s">
        <v>64</v>
      </c>
      <c r="AL236" s="85" t="s">
        <v>136</v>
      </c>
      <c r="AM236" s="85" t="s">
        <v>64</v>
      </c>
      <c r="AN236" s="85" t="s">
        <v>64</v>
      </c>
      <c r="AO236" s="85"/>
      <c r="AP236" s="85" t="s">
        <v>4352</v>
      </c>
      <c r="AQ236" s="85" t="s">
        <v>4140</v>
      </c>
      <c r="AR236" s="85" t="s">
        <v>618</v>
      </c>
      <c r="AS236" s="85" t="s">
        <v>64</v>
      </c>
      <c r="AT236" s="85"/>
      <c r="AU236" s="85" t="s">
        <v>65</v>
      </c>
      <c r="AV236" s="85" t="s">
        <v>75</v>
      </c>
      <c r="AW236" s="85" t="s">
        <v>65</v>
      </c>
      <c r="AX236" s="85"/>
      <c r="AY236" s="115" t="s">
        <v>4353</v>
      </c>
      <c r="AZ236" s="87"/>
    </row>
    <row r="237" spans="1:52" ht="15" customHeight="1">
      <c r="A237" s="94"/>
      <c r="B237" s="94"/>
      <c r="C237" s="94"/>
      <c r="D237" s="94"/>
      <c r="E237" s="94"/>
      <c r="F237" s="94"/>
      <c r="G237" s="94"/>
      <c r="H237" s="94"/>
      <c r="I237" s="94"/>
      <c r="J237" s="94"/>
      <c r="K237" s="94"/>
      <c r="L237" s="94"/>
      <c r="M237" s="94"/>
      <c r="N237" s="94"/>
      <c r="O237" s="94"/>
      <c r="P237" s="94"/>
      <c r="Q237" s="94"/>
      <c r="R237" s="105"/>
      <c r="S237" s="94"/>
      <c r="T237" s="94"/>
      <c r="U237" s="94"/>
      <c r="V237" s="94"/>
      <c r="W237" s="94"/>
      <c r="X237" s="94"/>
      <c r="Y237" s="94"/>
      <c r="Z237" s="94"/>
      <c r="AA237" s="94"/>
      <c r="AB237" s="94"/>
      <c r="AC237" s="94"/>
      <c r="AD237" s="94"/>
      <c r="AE237" s="94"/>
      <c r="AF237" s="94"/>
      <c r="AG237" s="94"/>
      <c r="AH237" s="94"/>
      <c r="AI237" s="94"/>
      <c r="AJ237" s="94"/>
      <c r="AK237" s="94"/>
      <c r="AL237" s="94"/>
      <c r="AM237" s="94"/>
      <c r="AN237" s="94"/>
      <c r="AO237" s="94"/>
      <c r="AP237" s="94"/>
      <c r="AQ237" s="94"/>
      <c r="AR237" s="94"/>
      <c r="AS237" s="94"/>
      <c r="AT237" s="94"/>
      <c r="AU237" s="105"/>
      <c r="AV237" s="94"/>
      <c r="AW237" s="94"/>
      <c r="AX237" s="94"/>
      <c r="AY237" s="94"/>
      <c r="AZ237" s="105"/>
    </row>
    <row r="238" spans="1:52" ht="15" customHeight="1">
      <c r="A238" s="94"/>
      <c r="B238" s="94"/>
      <c r="C238" s="94"/>
      <c r="D238" s="94"/>
      <c r="E238" s="94"/>
      <c r="F238" s="94"/>
      <c r="G238" s="94"/>
      <c r="H238" s="94"/>
      <c r="I238" s="94"/>
      <c r="J238" s="94"/>
      <c r="K238" s="94"/>
      <c r="L238" s="94"/>
      <c r="M238" s="94"/>
      <c r="N238" s="94"/>
      <c r="O238" s="94"/>
      <c r="P238" s="94"/>
      <c r="Q238" s="94"/>
      <c r="R238" s="105"/>
      <c r="S238" s="94"/>
      <c r="T238" s="94"/>
      <c r="U238" s="94"/>
      <c r="V238" s="94"/>
      <c r="W238" s="94"/>
      <c r="X238" s="94"/>
      <c r="Y238" s="94"/>
      <c r="Z238" s="94"/>
      <c r="AA238" s="94"/>
      <c r="AB238" s="94"/>
      <c r="AC238" s="94"/>
      <c r="AD238" s="94"/>
      <c r="AE238" s="94"/>
      <c r="AF238" s="94"/>
      <c r="AG238" s="94"/>
      <c r="AH238" s="94"/>
      <c r="AI238" s="94"/>
      <c r="AJ238" s="94"/>
      <c r="AK238" s="94"/>
      <c r="AL238" s="94"/>
      <c r="AM238" s="94"/>
      <c r="AN238" s="94"/>
      <c r="AO238" s="94"/>
      <c r="AP238" s="94"/>
      <c r="AQ238" s="94"/>
      <c r="AR238" s="94"/>
      <c r="AS238" s="94"/>
      <c r="AT238" s="94"/>
      <c r="AU238" s="105"/>
      <c r="AV238" s="94"/>
      <c r="AW238" s="94"/>
      <c r="AX238" s="94"/>
      <c r="AY238" s="94"/>
      <c r="AZ238" s="105"/>
    </row>
    <row r="239" spans="1:52" ht="15" customHeight="1">
      <c r="A239" s="94"/>
      <c r="B239" s="94"/>
      <c r="C239" s="94"/>
      <c r="D239" s="94"/>
      <c r="E239" s="94"/>
      <c r="F239" s="94"/>
      <c r="G239" s="94"/>
      <c r="H239" s="94"/>
      <c r="I239" s="94"/>
      <c r="J239" s="94"/>
      <c r="K239" s="94"/>
      <c r="L239" s="94"/>
      <c r="M239" s="94"/>
      <c r="N239" s="94"/>
      <c r="O239" s="94"/>
      <c r="P239" s="94"/>
      <c r="Q239" s="94"/>
      <c r="R239" s="105"/>
      <c r="S239" s="94"/>
      <c r="T239" s="94"/>
      <c r="U239" s="94"/>
      <c r="V239" s="94"/>
      <c r="W239" s="94"/>
      <c r="X239" s="94"/>
      <c r="Y239" s="94"/>
      <c r="Z239" s="94"/>
      <c r="AA239" s="94"/>
      <c r="AB239" s="94"/>
      <c r="AC239" s="94"/>
      <c r="AD239" s="94"/>
      <c r="AE239" s="94"/>
      <c r="AF239" s="94"/>
      <c r="AG239" s="94"/>
      <c r="AH239" s="94"/>
      <c r="AI239" s="94"/>
      <c r="AJ239" s="94"/>
      <c r="AK239" s="94"/>
      <c r="AL239" s="94"/>
      <c r="AM239" s="94"/>
      <c r="AN239" s="94"/>
      <c r="AO239" s="94"/>
      <c r="AP239" s="94"/>
      <c r="AQ239" s="94"/>
      <c r="AR239" s="94"/>
      <c r="AS239" s="94"/>
      <c r="AT239" s="94"/>
      <c r="AU239" s="105"/>
      <c r="AV239" s="94"/>
      <c r="AW239" s="94"/>
      <c r="AX239" s="94"/>
      <c r="AY239" s="94"/>
      <c r="AZ239" s="105"/>
    </row>
    <row r="240" spans="1:52" ht="15" customHeight="1">
      <c r="A240" s="94"/>
      <c r="B240" s="94"/>
      <c r="C240" s="94"/>
      <c r="D240" s="94"/>
      <c r="E240" s="94"/>
      <c r="F240" s="94"/>
      <c r="G240" s="94"/>
      <c r="H240" s="94"/>
      <c r="I240" s="94"/>
      <c r="J240" s="94"/>
      <c r="K240" s="94"/>
      <c r="L240" s="94"/>
      <c r="M240" s="94"/>
      <c r="N240" s="94"/>
      <c r="O240" s="94"/>
      <c r="P240" s="94"/>
      <c r="Q240" s="94"/>
      <c r="R240" s="105"/>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94"/>
      <c r="AU240" s="105"/>
      <c r="AV240" s="94"/>
      <c r="AW240" s="94"/>
      <c r="AX240" s="94"/>
      <c r="AY240" s="94"/>
      <c r="AZ240" s="105"/>
    </row>
    <row r="241" spans="1:52" ht="15" customHeight="1">
      <c r="A241" s="94"/>
      <c r="B241" s="94"/>
      <c r="C241" s="94"/>
      <c r="D241" s="94"/>
      <c r="E241" s="94"/>
      <c r="F241" s="94"/>
      <c r="G241" s="94"/>
      <c r="H241" s="94"/>
      <c r="I241" s="94"/>
      <c r="J241" s="94"/>
      <c r="K241" s="94"/>
      <c r="L241" s="94"/>
      <c r="M241" s="94"/>
      <c r="N241" s="94"/>
      <c r="O241" s="94"/>
      <c r="P241" s="94"/>
      <c r="Q241" s="94"/>
      <c r="R241" s="105"/>
      <c r="S241" s="94"/>
      <c r="T241" s="94"/>
      <c r="U241" s="94"/>
      <c r="V241" s="94"/>
      <c r="W241" s="94"/>
      <c r="X241" s="94"/>
      <c r="Y241" s="94"/>
      <c r="Z241" s="94"/>
      <c r="AA241" s="94"/>
      <c r="AB241" s="94"/>
      <c r="AC241" s="94"/>
      <c r="AD241" s="94"/>
      <c r="AE241" s="94"/>
      <c r="AF241" s="94"/>
      <c r="AG241" s="94"/>
      <c r="AH241" s="94"/>
      <c r="AI241" s="94"/>
      <c r="AJ241" s="94"/>
      <c r="AK241" s="94"/>
      <c r="AL241" s="94"/>
      <c r="AM241" s="94"/>
      <c r="AN241" s="94"/>
      <c r="AO241" s="94"/>
      <c r="AP241" s="94"/>
      <c r="AQ241" s="94"/>
      <c r="AR241" s="94"/>
      <c r="AS241" s="94"/>
      <c r="AT241" s="94"/>
      <c r="AU241" s="105"/>
      <c r="AV241" s="94"/>
      <c r="AW241" s="94"/>
      <c r="AX241" s="94"/>
      <c r="AY241" s="94"/>
      <c r="AZ241" s="105"/>
    </row>
    <row r="242" spans="1:52" ht="15" customHeight="1">
      <c r="A242" s="94"/>
      <c r="B242" s="94"/>
      <c r="C242" s="94"/>
      <c r="D242" s="94"/>
      <c r="E242" s="94"/>
      <c r="F242" s="94"/>
      <c r="G242" s="94"/>
      <c r="H242" s="94"/>
      <c r="I242" s="94"/>
      <c r="J242" s="94"/>
      <c r="K242" s="94"/>
      <c r="L242" s="94"/>
      <c r="M242" s="94"/>
      <c r="N242" s="94"/>
      <c r="O242" s="94"/>
      <c r="P242" s="94"/>
      <c r="Q242" s="94"/>
      <c r="R242" s="105"/>
      <c r="S242" s="94"/>
      <c r="T242" s="94"/>
      <c r="U242" s="94"/>
      <c r="V242" s="94"/>
      <c r="W242" s="94"/>
      <c r="X242" s="94"/>
      <c r="Y242" s="94"/>
      <c r="Z242" s="94"/>
      <c r="AA242" s="94"/>
      <c r="AB242" s="94"/>
      <c r="AC242" s="94"/>
      <c r="AD242" s="94"/>
      <c r="AE242" s="94"/>
      <c r="AF242" s="94"/>
      <c r="AG242" s="94"/>
      <c r="AH242" s="94"/>
      <c r="AI242" s="94"/>
      <c r="AJ242" s="94"/>
      <c r="AK242" s="94"/>
      <c r="AL242" s="94"/>
      <c r="AM242" s="94"/>
      <c r="AN242" s="94"/>
      <c r="AO242" s="94"/>
      <c r="AP242" s="94"/>
      <c r="AQ242" s="94"/>
      <c r="AR242" s="94"/>
      <c r="AS242" s="94"/>
      <c r="AT242" s="94"/>
      <c r="AU242" s="105"/>
      <c r="AV242" s="94"/>
      <c r="AW242" s="94"/>
      <c r="AX242" s="94"/>
      <c r="AY242" s="94"/>
      <c r="AZ242" s="105"/>
    </row>
    <row r="243" spans="1:52" ht="15" customHeight="1">
      <c r="A243" s="94"/>
      <c r="B243" s="94"/>
      <c r="C243" s="94"/>
      <c r="D243" s="94"/>
      <c r="E243" s="94"/>
      <c r="F243" s="94"/>
      <c r="G243" s="94"/>
      <c r="H243" s="94"/>
      <c r="I243" s="94"/>
      <c r="J243" s="94"/>
      <c r="K243" s="94"/>
      <c r="L243" s="94"/>
      <c r="M243" s="94"/>
      <c r="N243" s="94"/>
      <c r="O243" s="94"/>
      <c r="P243" s="94"/>
      <c r="Q243" s="94"/>
      <c r="R243" s="105"/>
      <c r="S243" s="94"/>
      <c r="T243" s="94"/>
      <c r="U243" s="94"/>
      <c r="V243" s="94"/>
      <c r="W243" s="94"/>
      <c r="X243" s="94"/>
      <c r="Y243" s="94"/>
      <c r="Z243" s="94"/>
      <c r="AA243" s="94"/>
      <c r="AB243" s="94"/>
      <c r="AC243" s="94"/>
      <c r="AD243" s="94"/>
      <c r="AE243" s="94"/>
      <c r="AF243" s="94"/>
      <c r="AG243" s="94"/>
      <c r="AH243" s="94"/>
      <c r="AI243" s="94"/>
      <c r="AJ243" s="94"/>
      <c r="AK243" s="94"/>
      <c r="AL243" s="94"/>
      <c r="AM243" s="94"/>
      <c r="AN243" s="94"/>
      <c r="AO243" s="94"/>
      <c r="AP243" s="94"/>
      <c r="AQ243" s="94"/>
      <c r="AR243" s="94"/>
      <c r="AS243" s="94"/>
      <c r="AT243" s="94"/>
      <c r="AU243" s="105"/>
      <c r="AV243" s="94"/>
      <c r="AW243" s="94"/>
      <c r="AX243" s="94"/>
      <c r="AY243" s="94"/>
      <c r="AZ243" s="105"/>
    </row>
    <row r="244" spans="1:52" ht="15" customHeight="1">
      <c r="A244" s="94"/>
      <c r="B244" s="94"/>
      <c r="C244" s="94"/>
      <c r="D244" s="94"/>
      <c r="E244" s="94"/>
      <c r="F244" s="94"/>
      <c r="G244" s="94"/>
      <c r="H244" s="94"/>
      <c r="I244" s="94"/>
      <c r="J244" s="94"/>
      <c r="K244" s="94"/>
      <c r="L244" s="94"/>
      <c r="M244" s="94"/>
      <c r="N244" s="94"/>
      <c r="O244" s="94"/>
      <c r="P244" s="94"/>
      <c r="Q244" s="94"/>
      <c r="R244" s="105"/>
      <c r="S244" s="94"/>
      <c r="T244" s="94"/>
      <c r="U244" s="94"/>
      <c r="V244" s="94"/>
      <c r="W244" s="94"/>
      <c r="X244" s="94"/>
      <c r="Y244" s="94"/>
      <c r="Z244" s="94"/>
      <c r="AA244" s="94"/>
      <c r="AB244" s="94"/>
      <c r="AC244" s="94"/>
      <c r="AD244" s="94"/>
      <c r="AE244" s="94"/>
      <c r="AF244" s="94"/>
      <c r="AG244" s="94"/>
      <c r="AH244" s="94"/>
      <c r="AI244" s="94"/>
      <c r="AJ244" s="94"/>
      <c r="AK244" s="94"/>
      <c r="AL244" s="94"/>
      <c r="AM244" s="94"/>
      <c r="AN244" s="94"/>
      <c r="AO244" s="94"/>
      <c r="AP244" s="94"/>
      <c r="AQ244" s="94"/>
      <c r="AR244" s="94"/>
      <c r="AS244" s="94"/>
      <c r="AT244" s="94"/>
      <c r="AU244" s="105"/>
      <c r="AV244" s="94"/>
      <c r="AW244" s="94"/>
      <c r="AX244" s="94"/>
      <c r="AY244" s="94"/>
      <c r="AZ244" s="105"/>
    </row>
    <row r="245" spans="1:52" ht="15" customHeight="1">
      <c r="A245" s="94"/>
      <c r="B245" s="94"/>
      <c r="C245" s="94"/>
      <c r="D245" s="94"/>
      <c r="E245" s="94"/>
      <c r="F245" s="94"/>
      <c r="G245" s="94"/>
      <c r="H245" s="94"/>
      <c r="I245" s="94"/>
      <c r="J245" s="94"/>
      <c r="K245" s="94"/>
      <c r="L245" s="94"/>
      <c r="M245" s="94"/>
      <c r="N245" s="94"/>
      <c r="O245" s="94"/>
      <c r="P245" s="94"/>
      <c r="Q245" s="94"/>
      <c r="R245" s="105"/>
      <c r="S245" s="94"/>
      <c r="T245" s="94"/>
      <c r="U245" s="94"/>
      <c r="V245" s="94"/>
      <c r="W245" s="94"/>
      <c r="X245" s="94"/>
      <c r="Y245" s="94"/>
      <c r="Z245" s="94"/>
      <c r="AA245" s="94"/>
      <c r="AB245" s="94"/>
      <c r="AC245" s="94"/>
      <c r="AD245" s="94"/>
      <c r="AE245" s="94"/>
      <c r="AF245" s="94"/>
      <c r="AG245" s="94"/>
      <c r="AH245" s="94"/>
      <c r="AI245" s="94"/>
      <c r="AJ245" s="94"/>
      <c r="AK245" s="94"/>
      <c r="AL245" s="94"/>
      <c r="AM245" s="94"/>
      <c r="AN245" s="94"/>
      <c r="AO245" s="94"/>
      <c r="AP245" s="94"/>
      <c r="AQ245" s="94"/>
      <c r="AR245" s="94"/>
      <c r="AS245" s="94"/>
      <c r="AT245" s="94"/>
      <c r="AU245" s="105"/>
      <c r="AV245" s="94"/>
      <c r="AW245" s="94"/>
      <c r="AX245" s="94"/>
      <c r="AY245" s="94"/>
      <c r="AZ245" s="105"/>
    </row>
    <row r="246" spans="1:52" ht="15" customHeight="1">
      <c r="A246" s="94"/>
      <c r="B246" s="94"/>
      <c r="C246" s="94"/>
      <c r="D246" s="94"/>
      <c r="E246" s="94"/>
      <c r="F246" s="94"/>
      <c r="G246" s="94"/>
      <c r="H246" s="94"/>
      <c r="I246" s="94"/>
      <c r="J246" s="94"/>
      <c r="K246" s="94"/>
      <c r="L246" s="94"/>
      <c r="M246" s="94"/>
      <c r="N246" s="94"/>
      <c r="O246" s="94"/>
      <c r="P246" s="94"/>
      <c r="Q246" s="94"/>
      <c r="R246" s="105"/>
      <c r="S246" s="94"/>
      <c r="T246" s="94"/>
      <c r="U246" s="94"/>
      <c r="V246" s="94"/>
      <c r="W246" s="94"/>
      <c r="X246" s="94"/>
      <c r="Y246" s="94"/>
      <c r="Z246" s="94"/>
      <c r="AA246" s="94"/>
      <c r="AB246" s="94"/>
      <c r="AC246" s="94"/>
      <c r="AD246" s="94"/>
      <c r="AE246" s="94"/>
      <c r="AF246" s="94"/>
      <c r="AG246" s="94"/>
      <c r="AH246" s="94"/>
      <c r="AI246" s="94"/>
      <c r="AJ246" s="94"/>
      <c r="AK246" s="94"/>
      <c r="AL246" s="94"/>
      <c r="AM246" s="94"/>
      <c r="AN246" s="94"/>
      <c r="AO246" s="94"/>
      <c r="AP246" s="94"/>
      <c r="AQ246" s="94"/>
      <c r="AR246" s="94"/>
      <c r="AS246" s="94"/>
      <c r="AT246" s="94"/>
      <c r="AU246" s="105"/>
      <c r="AV246" s="94"/>
      <c r="AW246" s="94"/>
      <c r="AX246" s="94"/>
      <c r="AY246" s="94"/>
      <c r="AZ246" s="105"/>
    </row>
    <row r="247" spans="1:52" ht="15" customHeight="1">
      <c r="A247" s="94"/>
      <c r="B247" s="94"/>
      <c r="C247" s="94"/>
      <c r="D247" s="94"/>
      <c r="E247" s="94"/>
      <c r="F247" s="94"/>
      <c r="G247" s="94"/>
      <c r="H247" s="94"/>
      <c r="I247" s="94"/>
      <c r="J247" s="94"/>
      <c r="K247" s="94"/>
      <c r="L247" s="94"/>
      <c r="M247" s="94"/>
      <c r="N247" s="94"/>
      <c r="O247" s="94"/>
      <c r="P247" s="94"/>
      <c r="Q247" s="94"/>
      <c r="R247" s="105"/>
      <c r="S247" s="94"/>
      <c r="T247" s="94"/>
      <c r="U247" s="94"/>
      <c r="V247" s="94"/>
      <c r="W247" s="94"/>
      <c r="X247" s="94"/>
      <c r="Y247" s="94"/>
      <c r="Z247" s="94"/>
      <c r="AA247" s="94"/>
      <c r="AB247" s="94"/>
      <c r="AC247" s="94"/>
      <c r="AD247" s="94"/>
      <c r="AE247" s="94"/>
      <c r="AF247" s="94"/>
      <c r="AG247" s="94"/>
      <c r="AH247" s="94"/>
      <c r="AI247" s="94"/>
      <c r="AJ247" s="94"/>
      <c r="AK247" s="94"/>
      <c r="AL247" s="94"/>
      <c r="AM247" s="94"/>
      <c r="AN247" s="94"/>
      <c r="AO247" s="94"/>
      <c r="AP247" s="94"/>
      <c r="AQ247" s="94"/>
      <c r="AR247" s="94"/>
      <c r="AS247" s="94"/>
      <c r="AT247" s="94"/>
      <c r="AU247" s="105"/>
      <c r="AV247" s="94"/>
      <c r="AW247" s="94"/>
      <c r="AX247" s="94"/>
      <c r="AY247" s="94"/>
      <c r="AZ247" s="105"/>
    </row>
    <row r="248" spans="1:52" ht="15" customHeight="1">
      <c r="A248" s="94"/>
      <c r="B248" s="94"/>
      <c r="C248" s="94"/>
      <c r="D248" s="94"/>
      <c r="E248" s="94"/>
      <c r="F248" s="94"/>
      <c r="G248" s="94"/>
      <c r="H248" s="94"/>
      <c r="I248" s="94"/>
      <c r="J248" s="94"/>
      <c r="K248" s="94"/>
      <c r="L248" s="94"/>
      <c r="M248" s="94"/>
      <c r="N248" s="94"/>
      <c r="O248" s="94"/>
      <c r="P248" s="94"/>
      <c r="Q248" s="94"/>
      <c r="R248" s="105"/>
      <c r="S248" s="94"/>
      <c r="T248" s="94"/>
      <c r="U248" s="94"/>
      <c r="V248" s="94"/>
      <c r="W248" s="94"/>
      <c r="X248" s="94"/>
      <c r="Y248" s="94"/>
      <c r="Z248" s="94"/>
      <c r="AA248" s="94"/>
      <c r="AB248" s="94"/>
      <c r="AC248" s="94"/>
      <c r="AD248" s="94"/>
      <c r="AE248" s="94"/>
      <c r="AF248" s="94"/>
      <c r="AG248" s="94"/>
      <c r="AH248" s="94"/>
      <c r="AI248" s="94"/>
      <c r="AJ248" s="94"/>
      <c r="AK248" s="94"/>
      <c r="AL248" s="94"/>
      <c r="AM248" s="94"/>
      <c r="AN248" s="94"/>
      <c r="AO248" s="94"/>
      <c r="AP248" s="94"/>
      <c r="AQ248" s="94"/>
      <c r="AR248" s="94"/>
      <c r="AS248" s="94"/>
      <c r="AT248" s="94"/>
      <c r="AU248" s="105"/>
      <c r="AV248" s="94"/>
      <c r="AW248" s="94"/>
      <c r="AX248" s="94"/>
      <c r="AY248" s="94"/>
      <c r="AZ248" s="105"/>
    </row>
    <row r="249" spans="1:52" ht="15" customHeight="1">
      <c r="A249" s="94"/>
      <c r="B249" s="94"/>
      <c r="C249" s="94"/>
      <c r="D249" s="94"/>
      <c r="E249" s="94"/>
      <c r="F249" s="94"/>
      <c r="G249" s="94"/>
      <c r="H249" s="94"/>
      <c r="I249" s="94"/>
      <c r="J249" s="94"/>
      <c r="K249" s="94"/>
      <c r="L249" s="94"/>
      <c r="M249" s="94"/>
      <c r="N249" s="94"/>
      <c r="O249" s="94"/>
      <c r="P249" s="94"/>
      <c r="Q249" s="94"/>
      <c r="R249" s="105"/>
      <c r="S249" s="94"/>
      <c r="T249" s="94"/>
      <c r="U249" s="94"/>
      <c r="V249" s="94"/>
      <c r="W249" s="94"/>
      <c r="X249" s="94"/>
      <c r="Y249" s="94"/>
      <c r="Z249" s="94"/>
      <c r="AA249" s="94"/>
      <c r="AB249" s="94"/>
      <c r="AC249" s="94"/>
      <c r="AD249" s="94"/>
      <c r="AE249" s="94"/>
      <c r="AF249" s="94"/>
      <c r="AG249" s="94"/>
      <c r="AH249" s="94"/>
      <c r="AI249" s="94"/>
      <c r="AJ249" s="94"/>
      <c r="AK249" s="94"/>
      <c r="AL249" s="94"/>
      <c r="AM249" s="94"/>
      <c r="AN249" s="94"/>
      <c r="AO249" s="94"/>
      <c r="AP249" s="94"/>
      <c r="AQ249" s="94"/>
      <c r="AR249" s="94"/>
      <c r="AS249" s="94"/>
      <c r="AT249" s="94"/>
      <c r="AU249" s="105"/>
      <c r="AV249" s="94"/>
      <c r="AW249" s="94"/>
      <c r="AX249" s="94"/>
      <c r="AY249" s="94"/>
      <c r="AZ249" s="105"/>
    </row>
    <row r="250" spans="1:52" ht="15" customHeight="1">
      <c r="A250" s="94"/>
      <c r="B250" s="94"/>
      <c r="C250" s="94"/>
      <c r="D250" s="94"/>
      <c r="E250" s="94"/>
      <c r="F250" s="94"/>
      <c r="G250" s="94"/>
      <c r="H250" s="94"/>
      <c r="I250" s="94"/>
      <c r="J250" s="94"/>
      <c r="K250" s="94"/>
      <c r="L250" s="94"/>
      <c r="M250" s="94"/>
      <c r="N250" s="94"/>
      <c r="O250" s="94"/>
      <c r="P250" s="94"/>
      <c r="Q250" s="94"/>
      <c r="R250" s="105"/>
      <c r="S250" s="94"/>
      <c r="T250" s="94"/>
      <c r="U250" s="94"/>
      <c r="V250" s="94"/>
      <c r="W250" s="94"/>
      <c r="X250" s="94"/>
      <c r="Y250" s="94"/>
      <c r="Z250" s="94"/>
      <c r="AA250" s="94"/>
      <c r="AB250" s="94"/>
      <c r="AC250" s="94"/>
      <c r="AD250" s="94"/>
      <c r="AE250" s="94"/>
      <c r="AF250" s="94"/>
      <c r="AG250" s="94"/>
      <c r="AH250" s="94"/>
      <c r="AI250" s="94"/>
      <c r="AJ250" s="94"/>
      <c r="AK250" s="94"/>
      <c r="AL250" s="94"/>
      <c r="AM250" s="94"/>
      <c r="AN250" s="94"/>
      <c r="AO250" s="94"/>
      <c r="AP250" s="94"/>
      <c r="AQ250" s="94"/>
      <c r="AR250" s="94"/>
      <c r="AS250" s="94"/>
      <c r="AT250" s="94"/>
      <c r="AU250" s="105"/>
      <c r="AV250" s="94"/>
      <c r="AW250" s="94"/>
      <c r="AX250" s="94"/>
      <c r="AY250" s="94"/>
      <c r="AZ250" s="105"/>
    </row>
    <row r="251" spans="1:52" ht="15" customHeight="1">
      <c r="A251" s="94"/>
      <c r="B251" s="94"/>
      <c r="C251" s="94"/>
      <c r="D251" s="94"/>
      <c r="E251" s="94"/>
      <c r="F251" s="94"/>
      <c r="G251" s="94"/>
      <c r="H251" s="94"/>
      <c r="I251" s="94"/>
      <c r="J251" s="94"/>
      <c r="K251" s="94"/>
      <c r="L251" s="94"/>
      <c r="M251" s="94"/>
      <c r="N251" s="94"/>
      <c r="O251" s="94"/>
      <c r="P251" s="94"/>
      <c r="Q251" s="94"/>
      <c r="R251" s="105"/>
      <c r="S251" s="94"/>
      <c r="T251" s="94"/>
      <c r="U251" s="94"/>
      <c r="V251" s="94"/>
      <c r="W251" s="94"/>
      <c r="X251" s="94"/>
      <c r="Y251" s="94"/>
      <c r="Z251" s="94"/>
      <c r="AA251" s="94"/>
      <c r="AB251" s="94"/>
      <c r="AC251" s="94"/>
      <c r="AD251" s="94"/>
      <c r="AE251" s="94"/>
      <c r="AF251" s="94"/>
      <c r="AG251" s="94"/>
      <c r="AH251" s="94"/>
      <c r="AI251" s="94"/>
      <c r="AJ251" s="94"/>
      <c r="AK251" s="94"/>
      <c r="AL251" s="94"/>
      <c r="AM251" s="94"/>
      <c r="AN251" s="94"/>
      <c r="AO251" s="94"/>
      <c r="AP251" s="94"/>
      <c r="AQ251" s="94"/>
      <c r="AR251" s="94"/>
      <c r="AS251" s="94"/>
      <c r="AT251" s="94"/>
      <c r="AU251" s="105"/>
      <c r="AV251" s="94"/>
      <c r="AW251" s="94"/>
      <c r="AX251" s="94"/>
      <c r="AY251" s="94"/>
      <c r="AZ251" s="105"/>
    </row>
    <row r="252" spans="1:52" ht="15" customHeight="1">
      <c r="A252" s="94"/>
      <c r="B252" s="94"/>
      <c r="C252" s="94"/>
      <c r="D252" s="94"/>
      <c r="E252" s="94"/>
      <c r="F252" s="94"/>
      <c r="G252" s="94"/>
      <c r="H252" s="94"/>
      <c r="I252" s="94"/>
      <c r="J252" s="94"/>
      <c r="K252" s="94"/>
      <c r="L252" s="94"/>
      <c r="M252" s="94"/>
      <c r="N252" s="94"/>
      <c r="O252" s="94"/>
      <c r="P252" s="94"/>
      <c r="Q252" s="94"/>
      <c r="R252" s="105"/>
      <c r="S252" s="94"/>
      <c r="T252" s="94"/>
      <c r="U252" s="94"/>
      <c r="V252" s="94"/>
      <c r="W252" s="94"/>
      <c r="X252" s="94"/>
      <c r="Y252" s="94"/>
      <c r="Z252" s="94"/>
      <c r="AA252" s="94"/>
      <c r="AB252" s="94"/>
      <c r="AC252" s="94"/>
      <c r="AD252" s="94"/>
      <c r="AE252" s="94"/>
      <c r="AF252" s="94"/>
      <c r="AG252" s="94"/>
      <c r="AH252" s="94"/>
      <c r="AI252" s="94"/>
      <c r="AJ252" s="94"/>
      <c r="AK252" s="94"/>
      <c r="AL252" s="94"/>
      <c r="AM252" s="94"/>
      <c r="AN252" s="94"/>
      <c r="AO252" s="94"/>
      <c r="AP252" s="94"/>
      <c r="AQ252" s="94"/>
      <c r="AR252" s="94"/>
      <c r="AS252" s="94"/>
      <c r="AT252" s="94"/>
      <c r="AU252" s="105"/>
      <c r="AV252" s="94"/>
      <c r="AW252" s="94"/>
      <c r="AX252" s="94"/>
      <c r="AY252" s="94"/>
      <c r="AZ252" s="105"/>
    </row>
    <row r="253" spans="1:52" ht="15" customHeight="1">
      <c r="A253" s="94"/>
      <c r="B253" s="94"/>
      <c r="C253" s="94"/>
      <c r="D253" s="94"/>
      <c r="E253" s="94"/>
      <c r="F253" s="94"/>
      <c r="G253" s="94"/>
      <c r="H253" s="94"/>
      <c r="I253" s="94"/>
      <c r="J253" s="94"/>
      <c r="K253" s="94"/>
      <c r="L253" s="94"/>
      <c r="M253" s="94"/>
      <c r="N253" s="94"/>
      <c r="O253" s="94"/>
      <c r="P253" s="94"/>
      <c r="Q253" s="94"/>
      <c r="R253" s="105"/>
      <c r="S253" s="94"/>
      <c r="T253" s="94"/>
      <c r="U253" s="94"/>
      <c r="V253" s="94"/>
      <c r="W253" s="94"/>
      <c r="X253" s="94"/>
      <c r="Y253" s="94"/>
      <c r="Z253" s="94"/>
      <c r="AA253" s="94"/>
      <c r="AB253" s="94"/>
      <c r="AC253" s="94"/>
      <c r="AD253" s="94"/>
      <c r="AE253" s="94"/>
      <c r="AF253" s="94"/>
      <c r="AG253" s="94"/>
      <c r="AH253" s="94"/>
      <c r="AI253" s="94"/>
      <c r="AJ253" s="94"/>
      <c r="AK253" s="94"/>
      <c r="AL253" s="94"/>
      <c r="AM253" s="94"/>
      <c r="AN253" s="94"/>
      <c r="AO253" s="94"/>
      <c r="AP253" s="94"/>
      <c r="AQ253" s="94"/>
      <c r="AR253" s="94"/>
      <c r="AS253" s="94"/>
      <c r="AT253" s="94"/>
      <c r="AU253" s="105"/>
      <c r="AV253" s="94"/>
      <c r="AW253" s="94"/>
      <c r="AX253" s="94"/>
      <c r="AY253" s="94"/>
      <c r="AZ253" s="105"/>
    </row>
    <row r="254" spans="1:52" ht="15" customHeight="1">
      <c r="A254" s="94"/>
      <c r="B254" s="94"/>
      <c r="C254" s="94"/>
      <c r="D254" s="94"/>
      <c r="E254" s="94"/>
      <c r="F254" s="94"/>
      <c r="G254" s="94"/>
      <c r="H254" s="94"/>
      <c r="I254" s="94"/>
      <c r="J254" s="94"/>
      <c r="K254" s="94"/>
      <c r="L254" s="94"/>
      <c r="M254" s="94"/>
      <c r="N254" s="94"/>
      <c r="O254" s="94"/>
      <c r="P254" s="94"/>
      <c r="Q254" s="94"/>
      <c r="R254" s="105"/>
      <c r="S254" s="94"/>
      <c r="T254" s="94"/>
      <c r="U254" s="94"/>
      <c r="V254" s="94"/>
      <c r="W254" s="94"/>
      <c r="X254" s="94"/>
      <c r="Y254" s="94"/>
      <c r="Z254" s="94"/>
      <c r="AA254" s="94"/>
      <c r="AB254" s="94"/>
      <c r="AC254" s="94"/>
      <c r="AD254" s="94"/>
      <c r="AE254" s="94"/>
      <c r="AF254" s="94"/>
      <c r="AG254" s="94"/>
      <c r="AH254" s="94"/>
      <c r="AI254" s="94"/>
      <c r="AJ254" s="94"/>
      <c r="AK254" s="94"/>
      <c r="AL254" s="94"/>
      <c r="AM254" s="94"/>
      <c r="AN254" s="94"/>
      <c r="AO254" s="94"/>
      <c r="AP254" s="94"/>
      <c r="AQ254" s="94"/>
      <c r="AR254" s="94"/>
      <c r="AS254" s="94"/>
      <c r="AT254" s="94"/>
      <c r="AU254" s="105"/>
      <c r="AV254" s="94"/>
      <c r="AW254" s="94"/>
      <c r="AX254" s="94"/>
      <c r="AY254" s="94"/>
      <c r="AZ254" s="105"/>
    </row>
    <row r="255" spans="1:52" ht="15" customHeight="1">
      <c r="A255" s="94"/>
      <c r="B255" s="94"/>
      <c r="C255" s="94"/>
      <c r="D255" s="94"/>
      <c r="E255" s="94"/>
      <c r="F255" s="94"/>
      <c r="G255" s="94"/>
      <c r="H255" s="94"/>
      <c r="I255" s="94"/>
      <c r="J255" s="94"/>
      <c r="K255" s="94"/>
      <c r="L255" s="94"/>
      <c r="M255" s="94"/>
      <c r="N255" s="94"/>
      <c r="O255" s="94"/>
      <c r="P255" s="94"/>
      <c r="Q255" s="94"/>
      <c r="R255" s="105"/>
      <c r="S255" s="94"/>
      <c r="T255" s="94"/>
      <c r="U255" s="94"/>
      <c r="V255" s="94"/>
      <c r="W255" s="94"/>
      <c r="X255" s="94"/>
      <c r="Y255" s="94"/>
      <c r="Z255" s="94"/>
      <c r="AA255" s="94"/>
      <c r="AB255" s="94"/>
      <c r="AC255" s="94"/>
      <c r="AD255" s="94"/>
      <c r="AE255" s="94"/>
      <c r="AF255" s="94"/>
      <c r="AG255" s="94"/>
      <c r="AH255" s="94"/>
      <c r="AI255" s="94"/>
      <c r="AJ255" s="94"/>
      <c r="AK255" s="94"/>
      <c r="AL255" s="94"/>
      <c r="AM255" s="94"/>
      <c r="AN255" s="94"/>
      <c r="AO255" s="94"/>
      <c r="AP255" s="94"/>
      <c r="AQ255" s="94"/>
      <c r="AR255" s="94"/>
      <c r="AS255" s="94"/>
      <c r="AT255" s="94"/>
      <c r="AU255" s="105"/>
      <c r="AV255" s="94"/>
      <c r="AW255" s="94"/>
      <c r="AX255" s="94"/>
      <c r="AY255" s="94"/>
      <c r="AZ255" s="105"/>
    </row>
    <row r="256" spans="1:52" ht="15" customHeight="1">
      <c r="A256" s="94"/>
      <c r="B256" s="94"/>
      <c r="C256" s="94"/>
      <c r="D256" s="94"/>
      <c r="E256" s="94"/>
      <c r="F256" s="94"/>
      <c r="G256" s="94"/>
      <c r="H256" s="94"/>
      <c r="I256" s="94"/>
      <c r="J256" s="94"/>
      <c r="K256" s="94"/>
      <c r="L256" s="94"/>
      <c r="M256" s="94"/>
      <c r="N256" s="94"/>
      <c r="O256" s="94"/>
      <c r="P256" s="94"/>
      <c r="Q256" s="94"/>
      <c r="R256" s="105"/>
      <c r="S256" s="94"/>
      <c r="T256" s="94"/>
      <c r="U256" s="94"/>
      <c r="V256" s="94"/>
      <c r="W256" s="94"/>
      <c r="X256" s="94"/>
      <c r="Y256" s="94"/>
      <c r="Z256" s="94"/>
      <c r="AA256" s="94"/>
      <c r="AB256" s="94"/>
      <c r="AC256" s="94"/>
      <c r="AD256" s="94"/>
      <c r="AE256" s="94"/>
      <c r="AF256" s="94"/>
      <c r="AG256" s="94"/>
      <c r="AH256" s="94"/>
      <c r="AI256" s="94"/>
      <c r="AJ256" s="94"/>
      <c r="AK256" s="94"/>
      <c r="AL256" s="94"/>
      <c r="AM256" s="94"/>
      <c r="AN256" s="94"/>
      <c r="AO256" s="94"/>
      <c r="AP256" s="94"/>
      <c r="AQ256" s="94"/>
      <c r="AR256" s="94"/>
      <c r="AS256" s="94"/>
      <c r="AT256" s="94"/>
      <c r="AU256" s="105"/>
      <c r="AV256" s="94"/>
      <c r="AW256" s="94"/>
      <c r="AX256" s="94"/>
      <c r="AY256" s="94"/>
      <c r="AZ256" s="105"/>
    </row>
    <row r="257" spans="1:52" ht="15" customHeight="1">
      <c r="A257" s="94"/>
      <c r="B257" s="94"/>
      <c r="C257" s="94"/>
      <c r="D257" s="94"/>
      <c r="E257" s="94"/>
      <c r="F257" s="94"/>
      <c r="G257" s="94"/>
      <c r="H257" s="94"/>
      <c r="I257" s="94"/>
      <c r="J257" s="94"/>
      <c r="K257" s="94"/>
      <c r="L257" s="94"/>
      <c r="M257" s="94"/>
      <c r="N257" s="94"/>
      <c r="O257" s="94"/>
      <c r="P257" s="94"/>
      <c r="Q257" s="94"/>
      <c r="R257" s="105"/>
      <c r="S257" s="94"/>
      <c r="T257" s="94"/>
      <c r="U257" s="94"/>
      <c r="V257" s="94"/>
      <c r="W257" s="94"/>
      <c r="X257" s="94"/>
      <c r="Y257" s="94"/>
      <c r="Z257" s="94"/>
      <c r="AA257" s="94"/>
      <c r="AB257" s="94"/>
      <c r="AC257" s="94"/>
      <c r="AD257" s="94"/>
      <c r="AE257" s="94"/>
      <c r="AF257" s="94"/>
      <c r="AG257" s="94"/>
      <c r="AH257" s="94"/>
      <c r="AI257" s="94"/>
      <c r="AJ257" s="94"/>
      <c r="AK257" s="94"/>
      <c r="AL257" s="94"/>
      <c r="AM257" s="94"/>
      <c r="AN257" s="94"/>
      <c r="AO257" s="94"/>
      <c r="AP257" s="94"/>
      <c r="AQ257" s="94"/>
      <c r="AR257" s="94"/>
      <c r="AS257" s="94"/>
      <c r="AT257" s="94"/>
      <c r="AU257" s="105"/>
      <c r="AV257" s="94"/>
      <c r="AW257" s="94"/>
      <c r="AX257" s="94"/>
      <c r="AY257" s="94"/>
      <c r="AZ257" s="105"/>
    </row>
    <row r="258" spans="1:52" ht="15" customHeight="1">
      <c r="A258" s="94"/>
      <c r="B258" s="94"/>
      <c r="C258" s="94"/>
      <c r="D258" s="94"/>
      <c r="E258" s="94"/>
      <c r="F258" s="94"/>
      <c r="G258" s="94"/>
      <c r="H258" s="94"/>
      <c r="I258" s="94"/>
      <c r="J258" s="94"/>
      <c r="K258" s="94"/>
      <c r="L258" s="94"/>
      <c r="M258" s="94"/>
      <c r="N258" s="94"/>
      <c r="O258" s="94"/>
      <c r="P258" s="94"/>
      <c r="Q258" s="94"/>
      <c r="R258" s="105"/>
      <c r="S258" s="94"/>
      <c r="T258" s="94"/>
      <c r="U258" s="94"/>
      <c r="V258" s="94"/>
      <c r="W258" s="94"/>
      <c r="X258" s="94"/>
      <c r="Y258" s="94"/>
      <c r="Z258" s="94"/>
      <c r="AA258" s="94"/>
      <c r="AB258" s="94"/>
      <c r="AC258" s="94"/>
      <c r="AD258" s="94"/>
      <c r="AE258" s="94"/>
      <c r="AF258" s="94"/>
      <c r="AG258" s="94"/>
      <c r="AH258" s="94"/>
      <c r="AI258" s="94"/>
      <c r="AJ258" s="94"/>
      <c r="AK258" s="94"/>
      <c r="AL258" s="94"/>
      <c r="AM258" s="94"/>
      <c r="AN258" s="94"/>
      <c r="AO258" s="94"/>
      <c r="AP258" s="94"/>
      <c r="AQ258" s="94"/>
      <c r="AR258" s="94"/>
      <c r="AS258" s="94"/>
      <c r="AT258" s="94"/>
      <c r="AU258" s="105"/>
      <c r="AV258" s="94"/>
      <c r="AW258" s="94"/>
      <c r="AX258" s="94"/>
      <c r="AY258" s="94"/>
      <c r="AZ258" s="105"/>
    </row>
    <row r="259" spans="1:52" ht="15" customHeight="1">
      <c r="A259" s="94"/>
      <c r="B259" s="94"/>
      <c r="C259" s="94"/>
      <c r="D259" s="94"/>
      <c r="E259" s="94"/>
      <c r="F259" s="94"/>
      <c r="G259" s="94"/>
      <c r="H259" s="94"/>
      <c r="I259" s="94"/>
      <c r="J259" s="94"/>
      <c r="K259" s="94"/>
      <c r="L259" s="94"/>
      <c r="M259" s="94"/>
      <c r="N259" s="94"/>
      <c r="O259" s="94"/>
      <c r="P259" s="94"/>
      <c r="Q259" s="94"/>
      <c r="R259" s="105"/>
      <c r="S259" s="94"/>
      <c r="T259" s="94"/>
      <c r="U259" s="94"/>
      <c r="V259" s="94"/>
      <c r="W259" s="94"/>
      <c r="X259" s="94"/>
      <c r="Y259" s="94"/>
      <c r="Z259" s="94"/>
      <c r="AA259" s="94"/>
      <c r="AB259" s="94"/>
      <c r="AC259" s="94"/>
      <c r="AD259" s="94"/>
      <c r="AE259" s="94"/>
      <c r="AF259" s="94"/>
      <c r="AG259" s="94"/>
      <c r="AH259" s="94"/>
      <c r="AI259" s="94"/>
      <c r="AJ259" s="94"/>
      <c r="AK259" s="94"/>
      <c r="AL259" s="94"/>
      <c r="AM259" s="94"/>
      <c r="AN259" s="94"/>
      <c r="AO259" s="94"/>
      <c r="AP259" s="94"/>
      <c r="AQ259" s="94"/>
      <c r="AR259" s="94"/>
      <c r="AS259" s="94"/>
      <c r="AT259" s="94"/>
      <c r="AU259" s="105"/>
      <c r="AV259" s="94"/>
      <c r="AW259" s="94"/>
      <c r="AX259" s="94"/>
      <c r="AY259" s="94"/>
      <c r="AZ259" s="105"/>
    </row>
    <row r="260" spans="1:52" ht="15" customHeight="1">
      <c r="A260" s="94"/>
      <c r="B260" s="94"/>
      <c r="C260" s="94"/>
      <c r="D260" s="94"/>
      <c r="E260" s="94"/>
      <c r="F260" s="94"/>
      <c r="G260" s="94"/>
      <c r="H260" s="94"/>
      <c r="I260" s="94"/>
      <c r="J260" s="94"/>
      <c r="K260" s="94"/>
      <c r="L260" s="94"/>
      <c r="M260" s="94"/>
      <c r="N260" s="94"/>
      <c r="O260" s="94"/>
      <c r="P260" s="94"/>
      <c r="Q260" s="94"/>
      <c r="R260" s="105"/>
      <c r="S260" s="94"/>
      <c r="T260" s="94"/>
      <c r="U260" s="94"/>
      <c r="V260" s="94"/>
      <c r="W260" s="94"/>
      <c r="X260" s="94"/>
      <c r="Y260" s="94"/>
      <c r="Z260" s="94"/>
      <c r="AA260" s="94"/>
      <c r="AB260" s="94"/>
      <c r="AC260" s="94"/>
      <c r="AD260" s="94"/>
      <c r="AE260" s="94"/>
      <c r="AF260" s="94"/>
      <c r="AG260" s="94"/>
      <c r="AH260" s="94"/>
      <c r="AI260" s="94"/>
      <c r="AJ260" s="94"/>
      <c r="AK260" s="94"/>
      <c r="AL260" s="94"/>
      <c r="AM260" s="94"/>
      <c r="AN260" s="94"/>
      <c r="AO260" s="94"/>
      <c r="AP260" s="94"/>
      <c r="AQ260" s="94"/>
      <c r="AR260" s="94"/>
      <c r="AS260" s="94"/>
      <c r="AT260" s="94"/>
      <c r="AU260" s="105"/>
      <c r="AV260" s="94"/>
      <c r="AW260" s="94"/>
      <c r="AX260" s="94"/>
      <c r="AY260" s="94"/>
      <c r="AZ260" s="105"/>
    </row>
    <row r="261" spans="1:52" ht="15" customHeight="1">
      <c r="A261" s="94"/>
      <c r="B261" s="94"/>
      <c r="C261" s="94"/>
      <c r="D261" s="94"/>
      <c r="E261" s="94"/>
      <c r="F261" s="94"/>
      <c r="G261" s="94"/>
      <c r="H261" s="94"/>
      <c r="I261" s="94"/>
      <c r="J261" s="94"/>
      <c r="K261" s="94"/>
      <c r="L261" s="94"/>
      <c r="M261" s="94"/>
      <c r="N261" s="94"/>
      <c r="O261" s="94"/>
      <c r="P261" s="94"/>
      <c r="Q261" s="94"/>
      <c r="R261" s="105"/>
      <c r="S261" s="94"/>
      <c r="T261" s="94"/>
      <c r="U261" s="94"/>
      <c r="V261" s="94"/>
      <c r="W261" s="94"/>
      <c r="X261" s="94"/>
      <c r="Y261" s="94"/>
      <c r="Z261" s="94"/>
      <c r="AA261" s="94"/>
      <c r="AB261" s="94"/>
      <c r="AC261" s="94"/>
      <c r="AD261" s="94"/>
      <c r="AE261" s="94"/>
      <c r="AF261" s="94"/>
      <c r="AG261" s="94"/>
      <c r="AH261" s="94"/>
      <c r="AI261" s="94"/>
      <c r="AJ261" s="94"/>
      <c r="AK261" s="94"/>
      <c r="AL261" s="94"/>
      <c r="AM261" s="94"/>
      <c r="AN261" s="94"/>
      <c r="AO261" s="94"/>
      <c r="AP261" s="94"/>
      <c r="AQ261" s="94"/>
      <c r="AR261" s="94"/>
      <c r="AS261" s="94"/>
      <c r="AT261" s="94"/>
      <c r="AU261" s="105"/>
      <c r="AV261" s="94"/>
      <c r="AW261" s="94"/>
      <c r="AX261" s="94"/>
      <c r="AY261" s="94"/>
      <c r="AZ261" s="105"/>
    </row>
    <row r="262" spans="1:52" ht="15" customHeight="1">
      <c r="A262" s="94"/>
      <c r="B262" s="94"/>
      <c r="C262" s="94"/>
      <c r="D262" s="94"/>
      <c r="E262" s="94"/>
      <c r="F262" s="94"/>
      <c r="G262" s="94"/>
      <c r="H262" s="94"/>
      <c r="I262" s="94"/>
      <c r="J262" s="94"/>
      <c r="K262" s="94"/>
      <c r="L262" s="94"/>
      <c r="M262" s="94"/>
      <c r="N262" s="94"/>
      <c r="O262" s="94"/>
      <c r="P262" s="94"/>
      <c r="Q262" s="94"/>
      <c r="R262" s="105"/>
      <c r="S262" s="94"/>
      <c r="T262" s="94"/>
      <c r="U262" s="94"/>
      <c r="V262" s="94"/>
      <c r="W262" s="94"/>
      <c r="X262" s="94"/>
      <c r="Y262" s="94"/>
      <c r="Z262" s="94"/>
      <c r="AA262" s="94"/>
      <c r="AB262" s="94"/>
      <c r="AC262" s="94"/>
      <c r="AD262" s="94"/>
      <c r="AE262" s="94"/>
      <c r="AF262" s="94"/>
      <c r="AG262" s="94"/>
      <c r="AH262" s="94"/>
      <c r="AI262" s="94"/>
      <c r="AJ262" s="94"/>
      <c r="AK262" s="94"/>
      <c r="AL262" s="94"/>
      <c r="AM262" s="94"/>
      <c r="AN262" s="94"/>
      <c r="AO262" s="94"/>
      <c r="AP262" s="94"/>
      <c r="AQ262" s="94"/>
      <c r="AR262" s="94"/>
      <c r="AS262" s="94"/>
      <c r="AT262" s="94"/>
      <c r="AU262" s="105"/>
      <c r="AV262" s="94"/>
      <c r="AW262" s="94"/>
      <c r="AX262" s="94"/>
      <c r="AY262" s="94"/>
      <c r="AZ262" s="105"/>
    </row>
    <row r="263" spans="1:52" ht="15" customHeight="1">
      <c r="A263" s="94"/>
      <c r="B263" s="94"/>
      <c r="C263" s="94"/>
      <c r="D263" s="94"/>
      <c r="E263" s="94"/>
      <c r="F263" s="94"/>
      <c r="G263" s="94"/>
      <c r="H263" s="94"/>
      <c r="I263" s="94"/>
      <c r="J263" s="94"/>
      <c r="K263" s="94"/>
      <c r="L263" s="94"/>
      <c r="M263" s="94"/>
      <c r="N263" s="94"/>
      <c r="O263" s="94"/>
      <c r="P263" s="94"/>
      <c r="Q263" s="94"/>
      <c r="R263" s="105"/>
      <c r="S263" s="94"/>
      <c r="T263" s="94"/>
      <c r="U263" s="94"/>
      <c r="V263" s="94"/>
      <c r="W263" s="94"/>
      <c r="X263" s="94"/>
      <c r="Y263" s="94"/>
      <c r="Z263" s="94"/>
      <c r="AA263" s="94"/>
      <c r="AB263" s="94"/>
      <c r="AC263" s="94"/>
      <c r="AD263" s="94"/>
      <c r="AE263" s="94"/>
      <c r="AF263" s="94"/>
      <c r="AG263" s="94"/>
      <c r="AH263" s="94"/>
      <c r="AI263" s="94"/>
      <c r="AJ263" s="94"/>
      <c r="AK263" s="94"/>
      <c r="AL263" s="94"/>
      <c r="AM263" s="94"/>
      <c r="AN263" s="94"/>
      <c r="AO263" s="94"/>
      <c r="AP263" s="94"/>
      <c r="AQ263" s="94"/>
      <c r="AR263" s="94"/>
      <c r="AS263" s="94"/>
      <c r="AT263" s="94"/>
      <c r="AU263" s="105"/>
      <c r="AV263" s="94"/>
      <c r="AW263" s="94"/>
      <c r="AX263" s="94"/>
      <c r="AY263" s="94"/>
      <c r="AZ263" s="105"/>
    </row>
    <row r="264" spans="1:52" ht="15" customHeight="1">
      <c r="A264" s="94"/>
      <c r="B264" s="94"/>
      <c r="C264" s="94"/>
      <c r="D264" s="94"/>
      <c r="E264" s="94"/>
      <c r="F264" s="94"/>
      <c r="G264" s="94"/>
      <c r="H264" s="94"/>
      <c r="I264" s="94"/>
      <c r="J264" s="94"/>
      <c r="K264" s="94"/>
      <c r="L264" s="94"/>
      <c r="M264" s="94"/>
      <c r="N264" s="94"/>
      <c r="O264" s="94"/>
      <c r="P264" s="94"/>
      <c r="Q264" s="94"/>
      <c r="R264" s="105"/>
      <c r="S264" s="94"/>
      <c r="T264" s="94"/>
      <c r="U264" s="94"/>
      <c r="V264" s="94"/>
      <c r="W264" s="94"/>
      <c r="X264" s="94"/>
      <c r="Y264" s="94"/>
      <c r="Z264" s="94"/>
      <c r="AA264" s="94"/>
      <c r="AB264" s="94"/>
      <c r="AC264" s="94"/>
      <c r="AD264" s="94"/>
      <c r="AE264" s="94"/>
      <c r="AF264" s="94"/>
      <c r="AG264" s="94"/>
      <c r="AH264" s="94"/>
      <c r="AI264" s="94"/>
      <c r="AJ264" s="94"/>
      <c r="AK264" s="94"/>
      <c r="AL264" s="94"/>
      <c r="AM264" s="94"/>
      <c r="AN264" s="94"/>
      <c r="AO264" s="94"/>
      <c r="AP264" s="94"/>
      <c r="AQ264" s="94"/>
      <c r="AR264" s="94"/>
      <c r="AS264" s="94"/>
      <c r="AT264" s="94"/>
      <c r="AU264" s="105"/>
      <c r="AV264" s="94"/>
      <c r="AW264" s="94"/>
      <c r="AX264" s="94"/>
      <c r="AY264" s="94"/>
      <c r="AZ264" s="105"/>
    </row>
  </sheetData>
  <dataValidations count="63">
    <dataValidation type="list" allowBlank="1" showInputMessage="1" showErrorMessage="1" errorTitle="Invalid entry" error="Select: optimization, simulation, accounting, or hybrid." sqref="Q3:Q14 Q16:Q80" xr:uid="{00308F80-7BCD-4A87-824B-5FE5458AA2B0}">
      <formula1>"optimization,simulation,accounting,hybrid"</formula1>
    </dataValidation>
    <dataValidation type="list" allowBlank="1" showInputMessage="1" showErrorMessage="1" errorTitle="Invalid entry" error="Select yes, no, or partial for informal_economy." sqref="AK6:AM6 AK5:AN5 AK9:AL10 AK77:AN79 AJ2:AJ80 AJ107:AJ236" xr:uid="{55219AB6-A1B0-4F50-949D-378A2DD3BA11}">
      <formula1>"yes,no,partial"</formula1>
    </dataValidation>
    <dataValidation type="list" allowBlank="1" showInputMessage="1" showErrorMessage="1" errorTitle="Invalid entry" error="Select yes, no, or partial for biomass_charcoal." sqref="AK2:AL4 AK7:AL8 AK107:AL107 AK11:AL62 AG113:AH113 AM113 AK108:AK144 AL114:AN144 AK145:AN236" xr:uid="{3A0C4101-669B-4590-846E-CD50D0B13C9C}">
      <formula1>"yes,no,partial"</formula1>
    </dataValidation>
    <dataValidation type="list" allowBlank="1" showInputMessage="1" showErrorMessage="1" errorTitle="Invalid entry" error="Select yes, no, or partial for power_reliability." sqref="AM2:AM4 AM107 AM7:AM62" xr:uid="{C7C885AD-ECFA-4130-9C54-B88503C3376C}">
      <formula1>"yes,no,partial"</formula1>
    </dataValidation>
    <dataValidation type="list" allowBlank="1" showInputMessage="1" showErrorMessage="1" errorTitle="Invalid entry" error="Select yes, no, or partial for urbanization." sqref="AN2:AN4 AN107 AN6:AN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F9:AG10 AE2:AE80 AF111:AH111 AL111:AN111 AL112:AL113 AN113 AF114:AG144 AE111:AE144 AE145:AG236" xr:uid="{2F5516AA-225F-4FD5-8426-93A001462FC8}">
      <formula1>"yes,no"</formula1>
    </dataValidation>
    <dataValidation type="list" allowBlank="1" showInputMessage="1" showErrorMessage="1" errorTitle="Invalid entry" error="Select yes or no for sdg_13." sqref="AF2:AF8 AF11:AF62" xr:uid="{E39770EF-F840-4A81-B016-E347B5BB7FFD}">
      <formula1>"yes,no"</formula1>
    </dataValidation>
    <dataValidation type="list" allowBlank="1" showInputMessage="1" showErrorMessage="1" errorTitle="Invalid entry" error="Select yes or no for ndc_mention." sqref="AG2:AG8 AH2:AH10 AG11:AH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92 R94:R236"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92 R94:R236"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6:AA66 Z69:AA69 Z71:AA79 Z2:AA64" xr:uid="{307AFB60-4C80-4E04-8271-0B0158373C1B}">
      <formula1>"yes,no"</formula1>
    </dataValidation>
    <dataValidation type="list" allowBlank="1" showInputMessage="1" showErrorMessage="1" errorTitle="Invalid entry" error="Select yes or no for hydro." sqref="T65:AA65 T64 T67:AA68 T70:AA70 T80:AA80 S2:S80" xr:uid="{278E167A-BACB-4DD3-B7B9-6600AAFB3440}">
      <formula1>"yes,no"</formula1>
    </dataValidation>
    <dataValidation type="list" allowBlank="1" showInputMessage="1" showErrorMessage="1" errorTitle="Invalid entry" error="Select yes or no for wind." sqref="U66 U69 U71:U79 U2:U64" xr:uid="{81C97875-DF54-4886-B4FB-D18A953536E2}">
      <formula1>"yes,no"</formula1>
    </dataValidation>
    <dataValidation type="list" allowBlank="1" showInputMessage="1" showErrorMessage="1" errorTitle="Invalid entry" error="Select yes or no for biomass." sqref="V66 V69 V71:V79 V2:V64" xr:uid="{04D12EE6-9B19-4CE4-A94C-8E888C1AC9B3}">
      <formula1>"yes,no"</formula1>
    </dataValidation>
    <dataValidation type="list" allowBlank="1" showInputMessage="1" showErrorMessage="1" errorTitle="Invalid entry" error="Select yes or no for nuclear." sqref="W66 W69 W71:W79 W2:W64" xr:uid="{E6C8DECE-709A-4CE2-B673-E6A69E0F933C}">
      <formula1>"yes,no"</formula1>
    </dataValidation>
    <dataValidation type="list" allowBlank="1" showInputMessage="1" showErrorMessage="1" errorTitle="Invalid entry" error="Select yes or no for geothermal." sqref="X66 X69 X71:X79 X2:X64" xr:uid="{34B03D38-4209-4E1B-B6AE-BD0EC8853211}">
      <formula1>"yes,no"</formula1>
    </dataValidation>
    <dataValidation type="list" allowBlank="1" showInputMessage="1" showErrorMessage="1" errorTitle="Invalid entry" error="Select yes or no for fossil." sqref="Y66 Y69 Y71:Y79 Y2:Y64" xr:uid="{D0AE1F58-8581-4684-8225-8FD74600DE61}">
      <formula1>"yes,no"</formula1>
    </dataValidation>
    <dataValidation type="list" allowBlank="1" showInputMessage="1" showErrorMessage="1" errorTitle="Invalid entry" error="Select yes or no for ndc_mention." sqref="AI2:AI80 AI108:AI236" xr:uid="{CA799CB8-4E5D-4DA7-A849-EAEA511B67AD}">
      <formula1>"powering_livelihoods,inclusive industrialisation,urban transitions,cross_cutting,none"</formula1>
    </dataValidation>
    <dataValidation type="list" allowBlank="1" showInputMessage="1" showErrorMessage="1" sqref="F2:F80 G237:G1048576 F105:F1048576" xr:uid="{9F6877D2-E232-49C7-BE75-40CB54A6B8AB}">
      <formula1>"all,full,light,narrative"</formula1>
    </dataValidation>
    <dataValidation type="list" allowBlank="1" showInputMessage="1" showErrorMessage="1" sqref="G81:G89 G105:G148"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9:AA89 S81:S89 S111:W112 U120:U127 S113:S169 T113:W119 V120:AA120 V121:W129 T120:T129 V132:W135 U136:AA136 U137:X169 T132:T169 S170:X236 Z137:Z236" xr:uid="{D9D60998-3E1C-46E3-8D62-5EB1989B7754}">
      <formula1>"yes,no"</formula1>
      <formula2>0</formula2>
    </dataValidation>
    <dataValidation type="list" allowBlank="1" showInputMessage="1" showErrorMessage="1" errorTitle="Invalid entry" error="Select: continental, regional, national, or subnational." sqref="H81:H89"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81:AB89" xr:uid="{7FC60718-B7AD-4A00-9E23-3B2156050520}">
      <formula1>"electricity,full_energy,power_heat,other"</formula1>
      <formula2>0</formula2>
    </dataValidation>
    <dataValidation type="list" allowBlank="1" showInputMessage="1" showErrorMessage="1" errorTitle="Invalid entry" error="Select: open, proprietary, or mixed." sqref="AD81:AD89" xr:uid="{B5BD6040-5082-40B0-A6F9-5BD23C636707}">
      <formula1>"routine,occasional,ad_hoc,unknown"</formula1>
      <formula2>0</formula2>
    </dataValidation>
    <dataValidation type="list" allowBlank="1" showInputMessage="1" showErrorMessage="1" errorTitle="Invalid entry" error="Select yes, no, or partial for local_ownership." sqref="AU81:AU89 AS81:AS89 AS113:AS236" xr:uid="{70C101AB-3434-409D-BB35-9ED608A4FA51}">
      <formula1>"yes,no,partial"</formula1>
      <formula2>0</formula2>
    </dataValidation>
    <dataValidation type="list" allowBlank="1" showInputMessage="1" showErrorMessage="1" errorTitle="Invalid entry" error="Select yes or no for ndc_mention." sqref="AI81:AI89"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O81:AQ89" xr:uid="{32FE179D-BF55-4BB5-B081-4603D05B7F27}">
      <formula1>0</formula1>
      <formula2>0</formula2>
    </dataValidation>
    <dataValidation type="list" allowBlank="1" showInputMessage="1" showErrorMessage="1" errorTitle="Invalid entry" error="Select: open, proprietary, or mixed." sqref="AC81:AC89" xr:uid="{B0F8B204-4C7F-4E88-B59F-22B6C14DAAA7}">
      <formula1>"open,proprietary,mixed"</formula1>
      <formula2>0</formula2>
    </dataValidation>
    <dataValidation type="list" allowBlank="1" showInputMessage="1" showErrorMessage="1" errorTitle="Invalid entry" error="Select yes or no for fossil." sqref="Y81:Y88" xr:uid="{3B1934B9-3FC8-412E-A3C2-2F77CAC1AC84}">
      <formula1>"yes,no"</formula1>
      <formula2>0</formula2>
    </dataValidation>
    <dataValidation type="list" allowBlank="1" showInputMessage="1" showErrorMessage="1" errorTitle="Invalid entry" error="Select yes or no for geothermal." sqref="X81:X88 X132:X134 X111:AA119 X121:AA129 Y132:AA135 AA137:AA236 Y137:Y236" xr:uid="{8C434ECF-52CF-4B0F-BA09-3EEABB97AE47}">
      <formula1>"yes,no"</formula1>
      <formula2>0</formula2>
    </dataValidation>
    <dataValidation type="list" allowBlank="1" showInputMessage="1" showErrorMessage="1" errorTitle="Invalid entry" error="Select yes or no for nuclear." sqref="W81:W88" xr:uid="{FC79CF6B-14E2-4126-846D-BFD1E94BC2C4}">
      <formula1>"yes,no"</formula1>
      <formula2>0</formula2>
    </dataValidation>
    <dataValidation type="list" allowBlank="1" showInputMessage="1" showErrorMessage="1" errorTitle="Invalid entry" error="Select yes or no for biomass." sqref="V81:V88" xr:uid="{0A671579-CC70-4056-A840-D067A342874D}">
      <formula1>"yes,no"</formula1>
      <formula2>0</formula2>
    </dataValidation>
    <dataValidation type="list" allowBlank="1" showInputMessage="1" showErrorMessage="1" errorTitle="Invalid entry" error="Select yes or no for wind." sqref="U81:U88" xr:uid="{00299588-E0F0-4E68-85D9-5FA67DF99CEA}">
      <formula1>"yes,no"</formula1>
      <formula2>0</formula2>
    </dataValidation>
    <dataValidation type="list" allowBlank="1" showInputMessage="1" showErrorMessage="1" errorTitle="Invalid entry" error="Select: bottom-up, top-down, or hybrid." sqref="P81:P89" xr:uid="{BF72986A-E9A6-464F-B6E6-9437C04EC332}">
      <formula1>"bottom-up,top-down,hybrid"</formula1>
      <formula2>0</formula2>
    </dataValidation>
    <dataValidation type="list" allowBlank="1" showInputMessage="1" showErrorMessage="1" errorTitle="Invalid entry" error="Select yes or no for h2." sqref="Z81:AA88" xr:uid="{75F876D2-F993-4C09-A851-794F325A3B34}">
      <formula1>"yes,no"</formula1>
      <formula2>0</formula2>
    </dataValidation>
    <dataValidation type="list" allowBlank="1" showInputMessage="1" showErrorMessage="1" errorTitle="Invalid entry" error="Select: optimization, simulation, accounting, or hybrid." sqref="R93" xr:uid="{31FF74B3-FF01-4B22-936D-03E0ED7ED74E}">
      <formula1>"linear,mixed-integer,dynamic,stochastic,other"</formula1>
      <formula2>0</formula2>
    </dataValidation>
    <dataValidation type="list" allowBlank="1" showInputMessage="1" showErrorMessage="1" errorTitle="Invalid entry" error="Select yes or no for sdg_7." sqref="AE81:AE89" xr:uid="{4CC4FC37-1F4B-4BFB-8FC9-35AA2D7B3479}">
      <formula1>"yes,no"</formula1>
      <formula2>0</formula2>
    </dataValidation>
    <dataValidation type="list" allowBlank="1" showInputMessage="1" showErrorMessage="1" errorTitle="Invalid entry" error="Select yes, no, or partial for informal_economy." sqref="AJ81:AJ89" xr:uid="{EBAE78E9-3643-41AE-9FE5-DA5DD65532FF}">
      <formula1>"yes,no,partial"</formula1>
      <formula2>0</formula2>
    </dataValidation>
    <dataValidation type="list" allowBlank="1" showInputMessage="1" showErrorMessage="1" errorTitle="Invalid entry" error="Select: optimization, simulation, accounting, or hybrid." sqref="Q81:Q236" xr:uid="{1E94D298-D3E2-4F6C-89F5-7D085D3D7C38}">
      <formula1>"optimization,simulation,accounting,hybrid"</formula1>
      <formula2>0</formula2>
    </dataValidation>
    <dataValidation type="list" allowBlank="1" showInputMessage="1" showErrorMessage="1" sqref="G90:G93 F81:F93 F94:G104" xr:uid="{669798B9-8195-4AB9-B56F-3ADB2C121DC6}">
      <formula1>"all,full,light,narrative"</formula1>
      <formula2>0</formula2>
    </dataValidation>
    <dataValidation type="list" allowBlank="1" showInputMessage="1" showErrorMessage="1" sqref="E90:E104"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2:P80 P113:P236"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2:AC80 AC113:AC236" xr:uid="{7DCA1475-36C0-49DA-AE19-54BB0CE09CD4}">
      <formula1>"open,proprietary,mixed"</formula1>
    </dataValidation>
    <dataValidation allowBlank="1" showInputMessage="1" showErrorMessage="1" errorTitle="Invalid entry" error="Select yes, no, or partial for urbanization." sqref="AO2:AQ80" xr:uid="{C63269E9-971B-45FA-8D64-37ADA0E009E6}"/>
    <dataValidation type="list" allowBlank="1" showInputMessage="1" showErrorMessage="1" errorTitle="Invalid entry" error="Select yes, no, or partial for local_ownership." sqref="AU2:AU80 AS2:AS80" xr:uid="{F4F59E4A-2948-4638-A6D6-FA45670D2173}">
      <formula1>"yes,no,partial"</formula1>
    </dataValidation>
    <dataValidation type="list" allowBlank="1" showInputMessage="1" showErrorMessage="1" sqref="G2:G80" xr:uid="{09B59387-03C2-46B0-9148-843D396152AD}">
      <formula1>"long_term_planning,rural_electrification,microgrid,dispatch,nexus,economic,geospatial"</formula1>
    </dataValidation>
    <dataValidation type="list" allowBlank="1" showInputMessage="1" showErrorMessage="1" errorTitle="Invalid entry" error="Select: open, proprietary, or mixed." sqref="AD2:AD80 AD111:AD236" xr:uid="{B64B3898-15BD-4F5A-80C4-9BE703C32290}">
      <formula1>"routine,occasional,ad_hoc,unknown"</formula1>
    </dataValidation>
    <dataValidation type="list" allowBlank="1" showInputMessage="1" showErrorMessage="1" errorTitle="Invalid entry" error="Select: electricity, full_energy, or power_heat." sqref="AB40:AB80 AB111:AB236" xr:uid="{7123ADF4-0FC9-4849-8DBD-B91BEB42518F}">
      <formula1>"electricity,full_energy,power_heat,other"</formula1>
    </dataValidation>
    <dataValidation type="list" allowBlank="1" showInputMessage="1" showErrorMessage="1" errorTitle="Invalid entry" error="Select: continental, regional, national, or subnational." sqref="H2:H80" xr:uid="{6182A77C-9401-448B-94EF-1D0EE2805FF4}">
      <formula1>"continental,regional,national,subnational"</formula1>
    </dataValidation>
    <dataValidation type="list" allowBlank="1" showInputMessage="1" showErrorMessage="1" sqref="T63 T81:T88 T90:T91 T66 T69 T71:T79 T93:T110 Q237:Q1048576 T237:T1048576" xr:uid="{3A8E473A-A0F6-4D6C-8755-582C043786D8}">
      <formula1>$P$2:$P$236</formula1>
    </dataValidation>
    <dataValidation type="list" allowBlank="1" showInputMessage="1" showErrorMessage="1" sqref="E237:E1048576" xr:uid="{9DD84D1A-63D9-4995-A0D8-FE1A82012B6F}">
      <formula1>"2010,2011,2012,2013"</formula1>
    </dataValidation>
    <dataValidation type="list" allowBlank="1" showInputMessage="1" showErrorMessage="1" sqref="G149:G236" xr:uid="{6DB73C13-FBA5-4299-8B00-0C4994A4A5E9}">
      <formula1>"long_term_planning,rural_electrification,microgrid,dispatch,nexus,economic,geospatial,other"</formula1>
    </dataValidation>
  </dataValidations>
  <hyperlinks>
    <hyperlink ref="AY2" r:id="rId1" xr:uid="{4C1865E0-BE02-4792-A2F3-AB965C5EF027}"/>
    <hyperlink ref="AY8" r:id="rId2" xr:uid="{5EEDF025-E411-418A-B95A-5F51F5DA527E}"/>
    <hyperlink ref="AY11" r:id="rId3" xr:uid="{DBDB1203-5BCF-44CE-A551-D3A1F202632A}"/>
    <hyperlink ref="AY13" r:id="rId4" xr:uid="{611A7627-DCA1-405A-B19E-DE7B10F58F12}"/>
    <hyperlink ref="AY14" r:id="rId5" xr:uid="{E1D41B83-79A1-4E0B-BF23-C35951C3E14E}"/>
    <hyperlink ref="AY15" r:id="rId6" xr:uid="{F8833AA4-F3B9-4351-9024-3D81DA3CBD8D}"/>
    <hyperlink ref="AY16" r:id="rId7" xr:uid="{170C5E5F-4B3C-4F11-85CA-2BFA18B4CD82}"/>
    <hyperlink ref="AY17" r:id="rId8" xr:uid="{772B52D6-0109-4208-A5DB-932CCD49DAEF}"/>
    <hyperlink ref="AY18" r:id="rId9" xr:uid="{9C953ADB-8170-4CA4-AD60-86F95C972DE6}"/>
    <hyperlink ref="AY19" r:id="rId10" xr:uid="{5C476024-2B46-4370-8C3B-167304ADB986}"/>
    <hyperlink ref="AY20" r:id="rId11" xr:uid="{8574BEA9-20F7-4A9B-98F5-512707492155}"/>
    <hyperlink ref="AY21" r:id="rId12" xr:uid="{5D619EBB-EA02-48B0-A0B2-C9A7E0488C7E}"/>
    <hyperlink ref="AY22" r:id="rId13" xr:uid="{21A673D9-4F7F-4A90-857B-4A46346E56B8}"/>
    <hyperlink ref="AY23" r:id="rId14" xr:uid="{92C83A80-5CEE-4D75-8D3D-85D09122A366}"/>
    <hyperlink ref="AY24" r:id="rId15" xr:uid="{68F35B8A-26C2-4F4A-8EEE-6E8C01DA865A}"/>
    <hyperlink ref="AY25" r:id="rId16" xr:uid="{51E03E53-B923-4B9F-8DE9-004A2AB0BADF}"/>
    <hyperlink ref="AY26" r:id="rId17" xr:uid="{AE7A7B5F-3BCF-41BC-BBAC-0F53DDABCB2A}"/>
    <hyperlink ref="AY27" r:id="rId18" xr:uid="{54369B03-61D4-4AC9-9DC4-B972DB341FC8}"/>
    <hyperlink ref="AY28" r:id="rId19" xr:uid="{FF87ADE0-5B31-4A2E-AFA4-6CBC3F6C9C16}"/>
    <hyperlink ref="AY29" r:id="rId20" xr:uid="{F5C5691D-7517-4B4E-98BE-169F405A89FF}"/>
    <hyperlink ref="AY33" r:id="rId21" xr:uid="{21F08D49-FFD9-4DB1-8823-7E2C9348448D}"/>
    <hyperlink ref="AY41" r:id="rId22" xr:uid="{099603B1-F26E-4D9D-A6D0-992DE2EFC7F7}"/>
    <hyperlink ref="AY44" r:id="rId23" xr:uid="{543E1B3B-3C55-4260-AF1C-19D89E975150}"/>
    <hyperlink ref="AY52" r:id="rId24" xr:uid="{5F810248-F745-4D50-B4A5-CA81936BD8E6}"/>
    <hyperlink ref="AZ52" r:id="rId25" xr:uid="{19CF957D-561A-4B3A-8C5D-71F0FCB89753}"/>
    <hyperlink ref="AY54" r:id="rId26" xr:uid="{23A96C7E-AF80-4B18-939E-FC52B6D68625}"/>
    <hyperlink ref="AY58" r:id="rId27" xr:uid="{0D2A886C-2879-4242-87B0-25E7ADC3C077}"/>
    <hyperlink ref="AY3" r:id="rId28" xr:uid="{3A92912F-DE92-452E-8E17-BF0985DB15EA}"/>
    <hyperlink ref="AY4" r:id="rId29" xr:uid="{B258E632-2D6A-4E01-B701-FD64B44DF083}"/>
    <hyperlink ref="AY5" r:id="rId30" xr:uid="{8D7AFC7D-F359-4C8E-94BA-888644E306BC}"/>
    <hyperlink ref="AY6" r:id="rId31" xr:uid="{9F3D45EB-23C6-4DD7-BE56-F26747B48B51}"/>
    <hyperlink ref="AY7" r:id="rId32" xr:uid="{C9E117FE-EEA7-4E9F-BFE9-50737D1E1584}"/>
    <hyperlink ref="AY9" r:id="rId33" xr:uid="{7F85487C-7D3F-410D-BC43-E2CC289D93D5}"/>
    <hyperlink ref="AY10" r:id="rId34" xr:uid="{973720EE-138F-4335-BFF9-36F9106E3821}"/>
    <hyperlink ref="AY12" r:id="rId35" xr:uid="{72D8438D-BE94-4791-A55C-2B9FE6ED7808}"/>
    <hyperlink ref="AY30" r:id="rId36" xr:uid="{A1CAB826-323F-4BD4-9969-5D3BDB13E3B6}"/>
    <hyperlink ref="AY31" r:id="rId37" xr:uid="{2A472ABA-1D1F-4C22-8D79-817B69412479}"/>
    <hyperlink ref="AY32" r:id="rId38" xr:uid="{796EC063-4B1E-41B2-A42C-2C9CB8DFE169}"/>
    <hyperlink ref="AY35" r:id="rId39" xr:uid="{8EB07A29-83DF-4B70-BE23-0310A35B08DA}"/>
    <hyperlink ref="AY36" r:id="rId40" xr:uid="{CD618DDF-0CA0-4CEA-83E1-9810051B1747}"/>
    <hyperlink ref="AY37" r:id="rId41" xr:uid="{8E3A8824-295A-43D3-BD91-EA21DE46F0D3}"/>
    <hyperlink ref="AY38" r:id="rId42" xr:uid="{9E336D48-396A-4045-9DC2-B82BDF00E07B}"/>
    <hyperlink ref="AY39" r:id="rId43" xr:uid="{4EEDA3AC-69E3-48E8-A89D-02A0955DAEC3}"/>
    <hyperlink ref="AY40" r:id="rId44" xr:uid="{A9130D2F-174D-477C-9EEF-1980817D7416}"/>
    <hyperlink ref="AY42" r:id="rId45" xr:uid="{9D4EE56C-B7DF-416A-B08C-18189E43142A}"/>
    <hyperlink ref="AY43" r:id="rId46" xr:uid="{0B7153E9-FB93-4831-9D9D-9E94DF8DCAA5}"/>
    <hyperlink ref="AY45" r:id="rId47" xr:uid="{2AD0C606-E772-4D97-A858-97C777575510}"/>
    <hyperlink ref="AY46" r:id="rId48" xr:uid="{5664F720-1715-42BD-86C8-2A458AA08FB5}"/>
    <hyperlink ref="AY47" r:id="rId49" xr:uid="{F2134AE3-BFF5-4EC3-BC34-C5D0F71292FB}"/>
    <hyperlink ref="AY48" r:id="rId50" xr:uid="{43D33DB7-D0ED-49DA-8CFE-E8E3D0463967}"/>
    <hyperlink ref="AY49" r:id="rId51" xr:uid="{906F91E5-C90F-4655-9706-77641F21CB8B}"/>
    <hyperlink ref="AY50" r:id="rId52" xr:uid="{5541F6A0-A246-4620-B4F1-252F836DCC0D}"/>
    <hyperlink ref="AY53" r:id="rId53" xr:uid="{AAD9E986-D073-4C9C-9961-B70AFA442071}"/>
    <hyperlink ref="AY55" r:id="rId54" xr:uid="{CC4AC11E-C0A9-489E-AEF9-6BF45FF2FC27}"/>
    <hyperlink ref="AY56" r:id="rId55" location="d1e156" display="https://www.tandfonline.com/doi/full/10.1080/15567249.2024.2308843#d1e156" xr:uid="{06B271BB-C217-4CA6-A2FC-5CB972044E1D}"/>
    <hyperlink ref="AY57" r:id="rId56" xr:uid="{3737CD66-F4CE-40FB-9DA5-A4E803EC73FA}"/>
    <hyperlink ref="AY59" r:id="rId57" xr:uid="{72F84442-47FD-43E7-B156-AC3AFE0303BF}"/>
    <hyperlink ref="AY60" r:id="rId58" xr:uid="{B88B1965-28B0-4A0E-9D41-CCF55C9CAFE3}"/>
    <hyperlink ref="AY61" r:id="rId59" xr:uid="{719E0CBA-D30C-4C36-A36C-B5D7987147E7}"/>
    <hyperlink ref="AY62" r:id="rId60" xr:uid="{CA1E616E-61BE-412F-88A7-9345B90042B4}"/>
    <hyperlink ref="AY51" r:id="rId61" xr:uid="{9290C98E-FE57-4E6A-88D4-E2F9CEC35418}"/>
    <hyperlink ref="AY63" r:id="rId62" xr:uid="{157DD13B-18C3-4C87-A5C0-7DC68B7D9ADA}"/>
    <hyperlink ref="AY64" r:id="rId63" xr:uid="{01CDC92C-FBAB-41E2-BDF2-039710949F50}"/>
    <hyperlink ref="AZ64" r:id="rId64" xr:uid="{AF79F475-47E1-433A-BE48-374712EC2C40}"/>
    <hyperlink ref="AY65" r:id="rId65" xr:uid="{5B4692A8-E259-4C79-AAEF-D1129D86222A}"/>
    <hyperlink ref="AZ65" r:id="rId66" xr:uid="{9E6E144C-B5F4-499A-8ED8-7EC6C9B797B8}"/>
    <hyperlink ref="AZ66" r:id="rId67" xr:uid="{44E8A23C-1F0B-4A06-A70E-C10FC25C37EB}"/>
    <hyperlink ref="AY66" r:id="rId68" xr:uid="{94A2F107-46CA-4E79-B2A2-BB9DF9D6E333}"/>
    <hyperlink ref="AY67" r:id="rId69" xr:uid="{93ABA5DF-FAE4-460B-B040-3405616DCE52}"/>
    <hyperlink ref="AZ67" r:id="rId70" xr:uid="{4375312F-CF0D-4EFE-8F10-3D974CAFCCF7}"/>
    <hyperlink ref="AY68" r:id="rId71" xr:uid="{45B7F2F5-3931-41DC-BD6E-087100534A0C}"/>
    <hyperlink ref="AZ68" r:id="rId72" xr:uid="{2B473DB0-A582-4EEA-A737-92A17063C9FD}"/>
    <hyperlink ref="AY69" r:id="rId73" xr:uid="{27FFE6F7-6E53-4D85-8AD2-6E096478B34B}"/>
    <hyperlink ref="AZ69" r:id="rId74" xr:uid="{0006B9AB-1F47-4B58-B656-F7314A572D1F}"/>
    <hyperlink ref="AY70" r:id="rId75" xr:uid="{C6E7BF4D-7671-4553-98BF-AF4ABED5793A}"/>
    <hyperlink ref="AY71" r:id="rId76" xr:uid="{9F4CD092-7544-4470-B98C-6D48317ADC35}"/>
    <hyperlink ref="AZ71" r:id="rId77" xr:uid="{C6C98C23-DA1E-4595-88B0-C6AFC29C89C6}"/>
    <hyperlink ref="AY72" r:id="rId78" xr:uid="{C019E8FA-E1AE-4ED0-9E93-E2D76309C5C9}"/>
    <hyperlink ref="AY73" r:id="rId79" xr:uid="{2469B459-B4DB-459C-BD31-AB1BF1430455}"/>
    <hyperlink ref="AZ73" r:id="rId80" xr:uid="{F4294176-E72D-4C26-B713-656FC3BC95CB}"/>
    <hyperlink ref="AY74" r:id="rId81" xr:uid="{74FE6A5C-D85B-4272-93D5-8295E06BEE10}"/>
    <hyperlink ref="AZ74" r:id="rId82" xr:uid="{57371B64-EFC4-461E-ACA5-44E57B8271B8}"/>
    <hyperlink ref="AY75" r:id="rId83" xr:uid="{C553A36F-3ECF-4EFD-B1A6-ADAB655E74D6}"/>
    <hyperlink ref="AZ75" r:id="rId84" xr:uid="{61316593-D021-4376-9BC0-11312A0BB687}"/>
    <hyperlink ref="AY76" r:id="rId85" xr:uid="{3D89AC44-10C5-49D6-95EC-20B7638CE5E8}"/>
    <hyperlink ref="AZ76" r:id="rId86" xr:uid="{AF812151-C30F-4423-B74F-C14B61741186}"/>
    <hyperlink ref="AY77" r:id="rId87" xr:uid="{203170B7-F75B-48B5-A6E1-B15764517C44}"/>
    <hyperlink ref="AZ77" r:id="rId88" xr:uid="{02E9368D-80D9-4F80-837A-0B477DBFB47F}"/>
    <hyperlink ref="AY78" r:id="rId89" xr:uid="{5562C09F-7794-4E93-9DE0-40177AC0D59A}"/>
    <hyperlink ref="AZ78" r:id="rId90" xr:uid="{A7631A29-58C7-47CC-942D-445FB1DC794A}"/>
    <hyperlink ref="AY79" r:id="rId91"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Y80" r:id="rId92" xr:uid="{633003AB-48AD-4A6F-8258-51FA07FD29CC}"/>
    <hyperlink ref="AY89" r:id="rId93" xr:uid="{FB545815-C3F8-449E-8F57-9D147EE1A7F6}"/>
    <hyperlink ref="AZ89" r:id="rId94" xr:uid="{7903903E-274B-4638-9BAC-8FB10C94EDB7}"/>
    <hyperlink ref="AY87" r:id="rId95" xr:uid="{7A957C7F-423B-4580-8591-BF2FDD6BE28D}"/>
    <hyperlink ref="AY104" r:id="rId96" xr:uid="{72BA7F2C-C86E-4D4A-9C7C-6C27EC7147EC}"/>
    <hyperlink ref="AZ104" r:id="rId97" xr:uid="{0DC1BD0B-6055-4F8B-A5F3-0BBFD3A3F420}"/>
    <hyperlink ref="AY95" r:id="rId98" xr:uid="{23A5AE3D-4B08-458F-A1EA-F28423ECF655}"/>
    <hyperlink ref="AZ95" r:id="rId99" xr:uid="{4A4D33D0-6C4F-4221-925E-69104A5E5040}"/>
    <hyperlink ref="AY100" r:id="rId100" xr:uid="{03C9EBF9-76C0-45F9-B7FC-6634B2D346A4}"/>
    <hyperlink ref="AZ100" r:id="rId101" xr:uid="{5375319D-7797-4A2C-94BC-1187C8172C98}"/>
    <hyperlink ref="AY88" r:id="rId102" xr:uid="{AFA1F6D8-CCA7-44BC-8480-D74C4FD55FB5}"/>
    <hyperlink ref="AZ88" r:id="rId103" xr:uid="{27FB4291-113C-4CA1-8443-7A1E4D6016A8}"/>
    <hyperlink ref="AZ105" r:id="rId104" xr:uid="{2F9C63F9-EB84-4623-8CB0-2FE62D109460}"/>
    <hyperlink ref="AY98" r:id="rId105" xr:uid="{3DF8A15A-8DEF-48B4-BD86-61B7F7E68E56}"/>
    <hyperlink ref="AY90" r:id="rId106" xr:uid="{12DAA6D2-1D23-420C-98A1-371DD62FA28F}"/>
    <hyperlink ref="AZ90" r:id="rId107" xr:uid="{AF32EBC0-4649-4415-B971-2FC73710BA67}"/>
    <hyperlink ref="AY93" r:id="rId108" xr:uid="{BAAB2306-495E-4BC1-83FF-9DA13A7283E6}"/>
    <hyperlink ref="AZ93" r:id="rId109" xr:uid="{782DB990-48FC-46BE-9386-AC103EA4CFAC}"/>
    <hyperlink ref="AY84" r:id="rId110" xr:uid="{368E384A-0FE6-41FD-9765-AD3545810828}"/>
    <hyperlink ref="AZ84" r:id="rId111" xr:uid="{0341BBF2-92B5-435B-866B-0EF9B850AF8A}"/>
    <hyperlink ref="AY83" r:id="rId112" xr:uid="{C48AC15E-5004-4DC0-8129-7092C009D572}"/>
    <hyperlink ref="AZ83" r:id="rId113" xr:uid="{F4B90DE5-45A8-4060-9615-D0958A30B926}"/>
    <hyperlink ref="AY91" r:id="rId114" xr:uid="{4A1A0ABB-07C2-43BD-9A42-FC53242CFFAF}"/>
    <hyperlink ref="AZ91" r:id="rId115" xr:uid="{2A2CA55E-2930-44B4-8B60-3A4BBC3088F7}"/>
    <hyperlink ref="AY85" r:id="rId116" xr:uid="{DA6F2B08-2F03-40D0-A838-D5171C00ED3E}"/>
    <hyperlink ref="AZ85" r:id="rId117" xr:uid="{4ACCD0B9-8AAE-4A84-A7A7-992DD7E265E0}"/>
    <hyperlink ref="AY94" r:id="rId118" xr:uid="{624E93D7-7979-453E-87D9-0E824145D870}"/>
    <hyperlink ref="AZ94" r:id="rId119" xr:uid="{4B378E78-7871-4AC2-8E9D-3D906753FBA5}"/>
    <hyperlink ref="AY99" r:id="rId120" xr:uid="{4FE716A0-7F68-4249-876E-935DF39A0557}"/>
    <hyperlink ref="AZ99" r:id="rId121" xr:uid="{DD70DF8F-0DE8-430F-8DDD-FDDBDE354B50}"/>
    <hyperlink ref="AY86" r:id="rId122" xr:uid="{342B731B-1D0A-418A-8253-04FE71956E93}"/>
    <hyperlink ref="AZ86" r:id="rId123" xr:uid="{20C70F69-3263-4DA4-9EDF-1CD1DBF3115C}"/>
    <hyperlink ref="AY101" r:id="rId124" xr:uid="{E1834881-B88A-4DDF-BE44-9383D388CF00}"/>
    <hyperlink ref="AZ101" r:id="rId125" xr:uid="{CF222B49-B005-4586-AAD8-72EE1FF4D556}"/>
    <hyperlink ref="AY97" r:id="rId126" xr:uid="{F7BE11C5-B186-460D-AD5B-14651BB49E68}"/>
    <hyperlink ref="AZ97" r:id="rId127" xr:uid="{893B2129-382A-485C-9567-5FDB0B015CA1}"/>
    <hyperlink ref="AZ82" r:id="rId128" xr:uid="{CE2C7E2A-6854-48BF-9C2B-10E5DA270D3D}"/>
    <hyperlink ref="AY96" r:id="rId129" xr:uid="{F7C9FC3B-EC77-46AC-891D-561BB42F2D92}"/>
    <hyperlink ref="AZ96" r:id="rId130" xr:uid="{F7707565-D3FA-4EB1-A9E9-D7987E01A7BD}"/>
    <hyperlink ref="AY81" r:id="rId131" xr:uid="{02D45D0B-81AF-43CB-B95A-9632051D002A}"/>
    <hyperlink ref="AZ81" r:id="rId132" xr:uid="{2E56D33E-3654-4209-9812-23C55171D7E8}"/>
    <hyperlink ref="AY92" r:id="rId133" xr:uid="{261EBD40-C71F-4153-A65E-560DFD58C3B5}"/>
    <hyperlink ref="AZ92" r:id="rId134" xr:uid="{FAD8B380-A0E5-4A60-B6C3-D3565280A61C}"/>
    <hyperlink ref="AY103" r:id="rId135" xr:uid="{C8C057C7-F77F-4D81-AF14-8E46373EB32F}"/>
    <hyperlink ref="AZ103" r:id="rId136" xr:uid="{0BC3F642-E124-4605-93B9-35004DC69C33}"/>
    <hyperlink ref="AY102" r:id="rId137" xr:uid="{D14F9434-AE6F-41BC-8BC8-3452B10A3CE7}"/>
    <hyperlink ref="AZ102" r:id="rId138" xr:uid="{5A89FF2B-7692-454B-A249-1C3346AC68F3}"/>
    <hyperlink ref="AY106" r:id="rId139" xr:uid="{98D2C2D6-4195-4497-86D6-F14211F3996D}"/>
    <hyperlink ref="AZ106" r:id="rId140" xr:uid="{DE210C5E-BBFF-43B0-8284-B7020D255132}"/>
    <hyperlink ref="AY107" r:id="rId141" xr:uid="{D1C62866-D339-42EF-9901-DD133A4FB948}"/>
    <hyperlink ref="AZ107" r:id="rId142" xr:uid="{4411CD34-0AB2-4197-9D75-DFAF73632720}"/>
    <hyperlink ref="AY108" r:id="rId143" xr:uid="{32A9E219-9B05-4D3C-883C-03905B9E1A98}"/>
    <hyperlink ref="AZ108" r:id="rId144" xr:uid="{51833CDC-169E-49AB-ABB2-EEF9AA7F7FFC}"/>
    <hyperlink ref="AY109" r:id="rId145" xr:uid="{76A773D8-5DA8-484A-BAE3-9DAF0BC2B5D4}"/>
    <hyperlink ref="AZ109" r:id="rId146" xr:uid="{89CA2E07-3760-4E11-BDB8-4C3979BF18B2}"/>
    <hyperlink ref="AY110" r:id="rId147" xr:uid="{E0D5F4A3-BD98-483F-9252-FC2DA1FB953A}"/>
    <hyperlink ref="AZ110" r:id="rId148" xr:uid="{1914ACFD-A16A-47E9-9C32-2678B06BBC4C}"/>
    <hyperlink ref="AY111" r:id="rId149" xr:uid="{9CAFD120-AB95-400D-9432-7E9561B47597}"/>
    <hyperlink ref="AZ111" r:id="rId150" xr:uid="{9C994254-624B-45A0-8DFB-C0F71DE9B560}"/>
    <hyperlink ref="AY112" r:id="rId151" xr:uid="{E71FA38C-78F2-48CD-A202-327D77FD3BE6}"/>
    <hyperlink ref="AZ112" r:id="rId152" xr:uid="{61D5FFF4-E109-4E78-9AD9-ABD3C320A642}"/>
    <hyperlink ref="AY113" r:id="rId153" xr:uid="{109E4CB0-3A15-433D-9FB9-0C72824AE3B8}"/>
    <hyperlink ref="AZ113" r:id="rId154" xr:uid="{AA155727-E740-46ED-ADDA-57992668D83C}"/>
    <hyperlink ref="AY114" r:id="rId155" xr:uid="{AFE8705F-62DE-4625-9E4E-63AA8344D32B}"/>
    <hyperlink ref="AZ114" r:id="rId156" xr:uid="{294A374E-4245-4870-A71D-ABB72C43833F}"/>
    <hyperlink ref="AY115" r:id="rId157" xr:uid="{606B5D61-D88C-426D-AA93-B76E00001EFD}"/>
    <hyperlink ref="AZ115" r:id="rId158" xr:uid="{078EE185-7932-4B46-95BC-0EA08C6C934A}"/>
    <hyperlink ref="AY116" r:id="rId159" xr:uid="{94BC52DE-407E-4851-B2C1-0DA06A828BAE}"/>
    <hyperlink ref="AZ116" r:id="rId160" xr:uid="{77DF5CB1-D15D-46AD-902F-EED168E5BF3D}"/>
    <hyperlink ref="AY117" r:id="rId161" xr:uid="{DCB8903F-A73E-4F14-890D-6B86BCE58E5D}"/>
    <hyperlink ref="AZ117" r:id="rId162" xr:uid="{841A5CF8-FDF1-46B8-96E4-D1CA064D9C70}"/>
    <hyperlink ref="AY118" r:id="rId163" xr:uid="{5A506855-487B-4FC2-BE81-B2C60A874AE1}"/>
    <hyperlink ref="AZ118" r:id="rId164" xr:uid="{5BABFAB7-512C-4C76-B150-B41C780E25E2}"/>
    <hyperlink ref="AY119" r:id="rId165" xr:uid="{60CACCC0-92B9-4095-9322-F390BC82D445}"/>
    <hyperlink ref="AZ119" r:id="rId166" xr:uid="{A67C941C-B4D6-4802-B748-F1488CF5BC8C}"/>
    <hyperlink ref="AZ120" r:id="rId167" xr:uid="{9E16A0AA-1682-4E3B-B69D-8FF37C87A2F3}"/>
    <hyperlink ref="AY120" r:id="rId168" xr:uid="{ECD5440C-B8E0-4560-9966-F1EAAFC502D3}"/>
    <hyperlink ref="AY121" r:id="rId169" xr:uid="{5438E97D-4E77-48DD-8596-CA9AB20CDBE6}"/>
    <hyperlink ref="AZ121" r:id="rId170" xr:uid="{615C6684-F032-4FCB-914D-6132A43A26C3}"/>
    <hyperlink ref="AY122" r:id="rId171" xr:uid="{9BC2AD36-9323-44F9-98FF-1FD4B17D0CBA}"/>
    <hyperlink ref="AZ122" r:id="rId172" xr:uid="{D28F38AB-9E91-4FF8-8EAB-9E82DFE08F5B}"/>
    <hyperlink ref="AY123" r:id="rId173" xr:uid="{20EA4BF2-9B88-431C-B35A-7ABB1978E3C3}"/>
    <hyperlink ref="AZ123" r:id="rId174" xr:uid="{2F6FB1F6-D39A-4316-B4A2-053928903487}"/>
    <hyperlink ref="AY124" r:id="rId175" xr:uid="{9F07BB99-3CEF-4FB9-BAB8-7474DD1AD644}"/>
    <hyperlink ref="AZ124" r:id="rId176" xr:uid="{B92BBD3E-EF2F-4CF7-A32A-72941F34391E}"/>
    <hyperlink ref="AZ125" r:id="rId177" xr:uid="{5246E2FB-E89D-4351-87B2-6BBC8042BCBD}"/>
    <hyperlink ref="AY125" r:id="rId178" xr:uid="{AF8D6312-E8EA-4BFE-ACC7-3BCDF243BD6D}"/>
    <hyperlink ref="AY126" r:id="rId179" xr:uid="{EEDB2E31-D8F9-4845-B07B-BE1D80EAECA5}"/>
    <hyperlink ref="AY127" r:id="rId180" xr:uid="{01F01D58-6D23-47F1-B9D5-E4D0875B86B5}"/>
    <hyperlink ref="AZ127" r:id="rId181" xr:uid="{A7BBCC26-1756-4666-8E4B-60D516477053}"/>
    <hyperlink ref="AY128" r:id="rId182" xr:uid="{AF443F81-CA23-481B-B7C6-FEB726F2D6AC}"/>
    <hyperlink ref="AZ128" r:id="rId183" xr:uid="{C34B88C0-6CB3-406A-A72D-2A8287CA2F1A}"/>
    <hyperlink ref="AY129" r:id="rId184" xr:uid="{9616BA39-5CC2-4BE0-86E4-B9ED319FE925}"/>
    <hyperlink ref="AZ129" r:id="rId185" xr:uid="{47642A0C-DE31-4D75-8D2E-8B695D77B16C}"/>
    <hyperlink ref="AY130" r:id="rId186" xr:uid="{46E1D905-8CAC-447F-BC68-B7FF3193FB94}"/>
    <hyperlink ref="AZ58" r:id="rId187" xr:uid="{C41848CA-AC09-471E-B3BE-8347EC636890}"/>
    <hyperlink ref="AZ130" r:id="rId188" xr:uid="{C4E7442E-CA70-4F8E-A8D6-569FB6BB6070}"/>
    <hyperlink ref="AY131" r:id="rId189" xr:uid="{524B0DEF-A82A-4D1A-9FC0-4936830868FA}"/>
    <hyperlink ref="AZ131" r:id="rId190" xr:uid="{F333CA09-77EC-41C4-A418-210A9A6D0AAF}"/>
    <hyperlink ref="AY132" r:id="rId191" xr:uid="{0C4F554C-B522-4474-B362-0C7B771BAB9E}"/>
    <hyperlink ref="AZ132" r:id="rId192" xr:uid="{9B72E33D-11E4-40F9-936F-182092800D53}"/>
    <hyperlink ref="AY133" r:id="rId193" xr:uid="{71E81E88-7D69-4C48-9E8A-5EB4BB2F0661}"/>
    <hyperlink ref="AZ133" r:id="rId194" xr:uid="{743D9FE3-F7EA-45BC-B1AB-6733FA8E72A7}"/>
    <hyperlink ref="AY134" r:id="rId195" xr:uid="{CF48DCA7-4738-4F70-B816-8A02BA360815}"/>
    <hyperlink ref="AZ134" r:id="rId196" xr:uid="{B8273BA3-197A-40D7-9958-D5A1B5C8D285}"/>
    <hyperlink ref="AY135" r:id="rId197" xr:uid="{0BB5AAC7-366E-4A77-B800-7046F80DD9F6}"/>
    <hyperlink ref="AZ135" r:id="rId198" xr:uid="{70BBDA0C-A2CD-4801-93E5-85E7E6BA7DCA}"/>
    <hyperlink ref="AY136" r:id="rId199" xr:uid="{2AA44001-E3C0-4CC4-92F4-F126D2C22379}"/>
    <hyperlink ref="AZ136" r:id="rId200" xr:uid="{C00CC82C-18EA-4C27-AD45-266F06A397E5}"/>
    <hyperlink ref="AY137" r:id="rId201" xr:uid="{BD011F77-531B-4021-BF7B-78A81160D57D}"/>
    <hyperlink ref="AZ137" r:id="rId202" xr:uid="{D82954E4-6D72-4A2F-B1A4-BC168B4A203F}"/>
    <hyperlink ref="AY138" r:id="rId203" xr:uid="{E760F874-68EF-4D4D-9247-B8ADAAED8F73}"/>
    <hyperlink ref="AZ138" r:id="rId204" xr:uid="{59ED5661-FDF8-4798-8ABD-686EB5278324}"/>
    <hyperlink ref="AY139" r:id="rId205" xr:uid="{6296F6FA-3923-437E-B09D-CCE2F1BA2D1B}"/>
    <hyperlink ref="AZ139" r:id="rId206" xr:uid="{7CDED117-6906-45F7-AB23-E1F3F6559ADB}"/>
    <hyperlink ref="AY140" r:id="rId207" xr:uid="{94AEDEA9-EC34-44BC-A04A-2A267EE3C6CB}"/>
    <hyperlink ref="AZ140" r:id="rId208" xr:uid="{2BDCDBE3-B4A6-4F3B-8B8A-5D82EBADC84E}"/>
    <hyperlink ref="AY141" r:id="rId209" xr:uid="{33132DBF-2299-4693-8100-22B9B6FAACB8}"/>
    <hyperlink ref="AZ141" r:id="rId210" xr:uid="{85DD5BC6-2E42-4D3B-BD02-C5361C425C25}"/>
    <hyperlink ref="AY142" r:id="rId211" xr:uid="{51604FEF-D854-469B-96CD-4779B8D887C7}"/>
    <hyperlink ref="AZ142" r:id="rId212" xr:uid="{E0D9639E-59C0-4C72-8FE2-70A8240C2160}"/>
    <hyperlink ref="AZ143" r:id="rId213" xr:uid="{812995A1-1007-4514-BE1D-D83EBF6DB471}"/>
    <hyperlink ref="AY143" r:id="rId214" xr:uid="{9078FD39-DE7F-4874-96F4-AA323088BAA6}"/>
    <hyperlink ref="AY144" r:id="rId215" xr:uid="{771E95D6-4816-4900-BC8B-77D940603A42}"/>
    <hyperlink ref="AZ144" r:id="rId216" xr:uid="{B445B0C5-974E-4B60-8D23-6DCFD7DC521D}"/>
    <hyperlink ref="AY145" r:id="rId217" xr:uid="{ABEB27AD-6DB0-4848-B40F-3765BCAEBE78}"/>
    <hyperlink ref="AZ145" r:id="rId218" xr:uid="{A5B7ECBF-E024-4EE5-AE75-0AB708E01502}"/>
    <hyperlink ref="AY146" r:id="rId219" xr:uid="{78A1B9C5-1357-4C31-A9A7-E5594610CF7A}"/>
    <hyperlink ref="AZ146" r:id="rId220" xr:uid="{D12FEB82-52E2-4DA9-8E49-E7B2DC372D15}"/>
    <hyperlink ref="AY147" r:id="rId221" xr:uid="{1C997D95-FE73-4EB1-B1F0-3BAD64F267D1}"/>
    <hyperlink ref="AZ147" r:id="rId222" xr:uid="{264302EB-3EF0-4E6E-806E-AE514EA4D671}"/>
    <hyperlink ref="AY148" r:id="rId223" xr:uid="{696A0B10-554E-441F-84F8-9DB5C7FFE2E3}"/>
    <hyperlink ref="AZ148" r:id="rId224" xr:uid="{D6121CB7-6AF3-45B6-9BC8-F6D8786EC13C}"/>
    <hyperlink ref="AY149" r:id="rId225" xr:uid="{D8DED2D3-5FEB-4D63-BEDB-A63637CDB0DC}"/>
    <hyperlink ref="AZ149" r:id="rId226" xr:uid="{01851F23-7C06-4E32-9B46-48BAA13B5EA1}"/>
    <hyperlink ref="AY150" r:id="rId227" xr:uid="{2706FD9D-2B8D-4FAA-ADE6-F517E906BD05}"/>
    <hyperlink ref="AZ150" r:id="rId228" xr:uid="{B99C48B2-2E55-4FCC-A3B0-7910222B8AA0}"/>
    <hyperlink ref="AY151" r:id="rId229" xr:uid="{280E798A-2FC7-4BE9-BCF8-71C17B909990}"/>
    <hyperlink ref="AZ151" r:id="rId230" xr:uid="{6B5417DE-5E4D-4355-91F2-44806AE177EB}"/>
    <hyperlink ref="AY152" r:id="rId231" xr:uid="{05A8EE67-673E-4B1F-9079-953CA5F565CA}"/>
    <hyperlink ref="AZ152" r:id="rId232" xr:uid="{2CB1B385-D0DD-48BD-B5E5-52732E7BC749}"/>
    <hyperlink ref="AY236" r:id="rId233" xr:uid="{D021F3F4-4860-4C13-A511-CA46F535ED71}"/>
  </hyperlinks>
  <pageMargins left="0.7" right="0.7" top="0.75" bottom="0.75" header="0.3" footer="0.3"/>
  <pageSetup paperSize="9" orientation="portrait" r:id="rId234"/>
  <tableParts count="1">
    <tablePart r:id="rId2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302"/>
  <sheetViews>
    <sheetView topLeftCell="A196" workbookViewId="0">
      <selection activeCell="A229" sqref="A229"/>
    </sheetView>
  </sheetViews>
  <sheetFormatPr baseColWidth="10" defaultColWidth="9" defaultRowHeight="14.25"/>
  <cols>
    <col min="1" max="1" width="9.75" customWidth="1"/>
    <col min="2" max="2" width="43.25" customWidth="1"/>
    <col min="3" max="3" width="39" customWidth="1"/>
  </cols>
  <sheetData>
    <row r="1" spans="1:3">
      <c r="A1" t="s">
        <v>0</v>
      </c>
      <c r="B1" t="s">
        <v>1493</v>
      </c>
      <c r="C1" t="s">
        <v>1494</v>
      </c>
    </row>
    <row r="2" spans="1:3">
      <c r="A2">
        <v>1</v>
      </c>
      <c r="B2" t="s">
        <v>795</v>
      </c>
      <c r="C2" t="s">
        <v>1495</v>
      </c>
    </row>
    <row r="3" spans="1:3">
      <c r="A3">
        <v>1</v>
      </c>
      <c r="B3" t="s">
        <v>1496</v>
      </c>
      <c r="C3" t="s">
        <v>1497</v>
      </c>
    </row>
    <row r="4" spans="1:3">
      <c r="A4">
        <v>2</v>
      </c>
      <c r="B4" t="s">
        <v>1498</v>
      </c>
      <c r="C4" t="s">
        <v>1499</v>
      </c>
    </row>
    <row r="5" spans="1:3">
      <c r="A5">
        <v>3</v>
      </c>
      <c r="B5" t="s">
        <v>1500</v>
      </c>
      <c r="C5" t="s">
        <v>1499</v>
      </c>
    </row>
    <row r="6" spans="1:3">
      <c r="A6">
        <v>4</v>
      </c>
      <c r="B6" t="s">
        <v>1501</v>
      </c>
      <c r="C6" t="s">
        <v>1499</v>
      </c>
    </row>
    <row r="7" spans="1:3">
      <c r="A7">
        <v>4</v>
      </c>
      <c r="B7" t="s">
        <v>1502</v>
      </c>
      <c r="C7" t="s">
        <v>1503</v>
      </c>
    </row>
    <row r="8" spans="1:3">
      <c r="A8">
        <v>4</v>
      </c>
      <c r="B8" t="s">
        <v>1504</v>
      </c>
      <c r="C8" t="s">
        <v>1497</v>
      </c>
    </row>
    <row r="9" spans="1:3">
      <c r="A9">
        <v>5</v>
      </c>
      <c r="B9" t="s">
        <v>269</v>
      </c>
      <c r="C9" t="s">
        <v>1495</v>
      </c>
    </row>
    <row r="10" spans="1:3">
      <c r="A10">
        <v>6</v>
      </c>
      <c r="B10" t="s">
        <v>269</v>
      </c>
      <c r="C10" t="s">
        <v>1505</v>
      </c>
    </row>
    <row r="11" spans="1:3">
      <c r="A11">
        <v>7</v>
      </c>
      <c r="B11" t="s">
        <v>375</v>
      </c>
      <c r="C11" t="s">
        <v>1495</v>
      </c>
    </row>
    <row r="12" spans="1:3">
      <c r="A12">
        <v>7</v>
      </c>
      <c r="B12" t="s">
        <v>1506</v>
      </c>
      <c r="C12" t="s">
        <v>1503</v>
      </c>
    </row>
    <row r="13" spans="1:3">
      <c r="A13">
        <v>8</v>
      </c>
      <c r="B13" t="s">
        <v>375</v>
      </c>
      <c r="C13" t="s">
        <v>1495</v>
      </c>
    </row>
    <row r="14" spans="1:3">
      <c r="A14">
        <v>9</v>
      </c>
      <c r="B14" t="s">
        <v>375</v>
      </c>
      <c r="C14" t="s">
        <v>1495</v>
      </c>
    </row>
    <row r="15" spans="1:3">
      <c r="A15">
        <v>10</v>
      </c>
      <c r="B15" t="s">
        <v>387</v>
      </c>
      <c r="C15" t="s">
        <v>1503</v>
      </c>
    </row>
    <row r="16" spans="1:3">
      <c r="A16">
        <v>11</v>
      </c>
      <c r="B16" t="s">
        <v>1507</v>
      </c>
      <c r="C16" t="s">
        <v>1508</v>
      </c>
    </row>
    <row r="17" spans="1:3">
      <c r="A17">
        <v>11</v>
      </c>
      <c r="B17" t="s">
        <v>1509</v>
      </c>
      <c r="C17" t="s">
        <v>1510</v>
      </c>
    </row>
    <row r="18" spans="1:3">
      <c r="A18">
        <v>12</v>
      </c>
      <c r="B18" t="s">
        <v>795</v>
      </c>
      <c r="C18" t="s">
        <v>1511</v>
      </c>
    </row>
    <row r="19" spans="1:3">
      <c r="A19">
        <v>13</v>
      </c>
      <c r="B19" t="s">
        <v>1154</v>
      </c>
      <c r="C19" t="s">
        <v>1497</v>
      </c>
    </row>
    <row r="20" spans="1:3">
      <c r="A20">
        <v>14</v>
      </c>
      <c r="B20" t="s">
        <v>387</v>
      </c>
      <c r="C20" t="s">
        <v>1503</v>
      </c>
    </row>
    <row r="21" spans="1:3">
      <c r="A21">
        <v>15</v>
      </c>
      <c r="B21" t="s">
        <v>295</v>
      </c>
      <c r="C21" t="s">
        <v>1497</v>
      </c>
    </row>
    <row r="22" spans="1:3">
      <c r="A22">
        <v>16</v>
      </c>
      <c r="B22" t="s">
        <v>269</v>
      </c>
      <c r="C22" t="s">
        <v>1495</v>
      </c>
    </row>
    <row r="23" spans="1:3">
      <c r="A23">
        <v>17</v>
      </c>
      <c r="B23" t="s">
        <v>1512</v>
      </c>
      <c r="C23" t="s">
        <v>1503</v>
      </c>
    </row>
    <row r="24" spans="1:3">
      <c r="A24">
        <v>17</v>
      </c>
      <c r="B24" t="s">
        <v>375</v>
      </c>
      <c r="C24" t="s">
        <v>1499</v>
      </c>
    </row>
    <row r="25" spans="1:3">
      <c r="A25">
        <v>18</v>
      </c>
      <c r="B25" t="s">
        <v>295</v>
      </c>
      <c r="C25" t="s">
        <v>1497</v>
      </c>
    </row>
    <row r="26" spans="1:3">
      <c r="A26">
        <v>19</v>
      </c>
      <c r="B26" t="s">
        <v>795</v>
      </c>
      <c r="C26" t="s">
        <v>1495</v>
      </c>
    </row>
    <row r="27" spans="1:3">
      <c r="A27">
        <v>20</v>
      </c>
      <c r="B27" t="s">
        <v>269</v>
      </c>
      <c r="C27" t="s">
        <v>1495</v>
      </c>
    </row>
    <row r="28" spans="1:3">
      <c r="A28">
        <v>21</v>
      </c>
      <c r="B28" t="s">
        <v>269</v>
      </c>
      <c r="C28" t="s">
        <v>1495</v>
      </c>
    </row>
    <row r="29" spans="1:3">
      <c r="A29">
        <v>22</v>
      </c>
      <c r="B29" t="s">
        <v>795</v>
      </c>
      <c r="C29" t="s">
        <v>1511</v>
      </c>
    </row>
    <row r="30" spans="1:3">
      <c r="A30">
        <v>23</v>
      </c>
      <c r="B30" t="s">
        <v>269</v>
      </c>
      <c r="C30" t="s">
        <v>1495</v>
      </c>
    </row>
    <row r="31" spans="1:3">
      <c r="A31">
        <v>23</v>
      </c>
      <c r="B31" t="s">
        <v>387</v>
      </c>
      <c r="C31" t="s">
        <v>1503</v>
      </c>
    </row>
    <row r="32" spans="1:3">
      <c r="A32">
        <v>24</v>
      </c>
      <c r="B32" t="s">
        <v>1513</v>
      </c>
      <c r="C32" t="s">
        <v>1495</v>
      </c>
    </row>
    <row r="33" spans="1:3">
      <c r="A33">
        <v>24</v>
      </c>
      <c r="B33" t="s">
        <v>387</v>
      </c>
      <c r="C33" t="s">
        <v>1503</v>
      </c>
    </row>
    <row r="34" spans="1:3">
      <c r="A34">
        <v>25</v>
      </c>
      <c r="B34" t="s">
        <v>375</v>
      </c>
      <c r="C34" t="s">
        <v>1495</v>
      </c>
    </row>
    <row r="35" spans="1:3">
      <c r="A35">
        <v>26</v>
      </c>
      <c r="B35" t="s">
        <v>387</v>
      </c>
      <c r="C35" t="s">
        <v>1514</v>
      </c>
    </row>
    <row r="36" spans="1:3">
      <c r="A36">
        <v>27</v>
      </c>
      <c r="B36" t="s">
        <v>375</v>
      </c>
      <c r="C36" t="s">
        <v>1495</v>
      </c>
    </row>
    <row r="37" spans="1:3">
      <c r="A37">
        <v>27</v>
      </c>
      <c r="B37" t="s">
        <v>387</v>
      </c>
      <c r="C37" t="s">
        <v>1503</v>
      </c>
    </row>
    <row r="38" spans="1:3">
      <c r="A38">
        <v>28</v>
      </c>
      <c r="B38" t="s">
        <v>269</v>
      </c>
      <c r="C38" t="s">
        <v>1495</v>
      </c>
    </row>
    <row r="39" spans="1:3">
      <c r="A39">
        <v>28</v>
      </c>
      <c r="B39" t="s">
        <v>387</v>
      </c>
      <c r="C39" t="s">
        <v>1511</v>
      </c>
    </row>
    <row r="40" spans="1:3">
      <c r="A40">
        <v>29</v>
      </c>
      <c r="B40" t="s">
        <v>795</v>
      </c>
      <c r="C40" t="s">
        <v>1495</v>
      </c>
    </row>
    <row r="41" spans="1:3">
      <c r="A41">
        <v>30</v>
      </c>
      <c r="B41" t="s">
        <v>387</v>
      </c>
      <c r="C41" t="s">
        <v>1503</v>
      </c>
    </row>
    <row r="42" spans="1:3">
      <c r="A42">
        <v>30</v>
      </c>
      <c r="B42" t="s">
        <v>1515</v>
      </c>
      <c r="C42" t="s">
        <v>1495</v>
      </c>
    </row>
    <row r="43" spans="1:3">
      <c r="A43">
        <v>31</v>
      </c>
      <c r="B43" t="s">
        <v>387</v>
      </c>
      <c r="C43" t="s">
        <v>1495</v>
      </c>
    </row>
    <row r="44" spans="1:3">
      <c r="A44">
        <v>32</v>
      </c>
      <c r="B44" t="s">
        <v>1516</v>
      </c>
      <c r="C44" t="s">
        <v>1495</v>
      </c>
    </row>
    <row r="45" spans="1:3">
      <c r="A45">
        <v>33</v>
      </c>
      <c r="B45" t="s">
        <v>269</v>
      </c>
      <c r="C45" t="s">
        <v>1495</v>
      </c>
    </row>
    <row r="46" spans="1:3">
      <c r="A46">
        <v>33</v>
      </c>
      <c r="B46" t="s">
        <v>1517</v>
      </c>
      <c r="C46" t="s">
        <v>1518</v>
      </c>
    </row>
    <row r="47" spans="1:3">
      <c r="A47">
        <v>34</v>
      </c>
      <c r="B47" t="s">
        <v>295</v>
      </c>
      <c r="C47" t="s">
        <v>1497</v>
      </c>
    </row>
    <row r="48" spans="1:3">
      <c r="A48">
        <v>34</v>
      </c>
      <c r="B48" t="s">
        <v>269</v>
      </c>
      <c r="C48" t="s">
        <v>1495</v>
      </c>
    </row>
    <row r="49" spans="1:3">
      <c r="A49">
        <v>35</v>
      </c>
      <c r="B49" t="s">
        <v>1519</v>
      </c>
      <c r="C49" t="s">
        <v>1495</v>
      </c>
    </row>
    <row r="50" spans="1:3">
      <c r="A50">
        <v>36</v>
      </c>
      <c r="B50" t="s">
        <v>387</v>
      </c>
      <c r="C50" t="s">
        <v>1503</v>
      </c>
    </row>
    <row r="51" spans="1:3">
      <c r="A51">
        <v>36</v>
      </c>
      <c r="B51" t="s">
        <v>1520</v>
      </c>
      <c r="C51" t="s">
        <v>1497</v>
      </c>
    </row>
    <row r="52" spans="1:3">
      <c r="A52">
        <v>37</v>
      </c>
      <c r="B52" t="s">
        <v>387</v>
      </c>
      <c r="C52" t="s">
        <v>1521</v>
      </c>
    </row>
    <row r="53" spans="1:3">
      <c r="A53">
        <v>37</v>
      </c>
      <c r="B53" t="s">
        <v>1522</v>
      </c>
      <c r="C53" t="s">
        <v>194</v>
      </c>
    </row>
    <row r="54" spans="1:3">
      <c r="A54">
        <v>37</v>
      </c>
      <c r="B54" t="s">
        <v>1523</v>
      </c>
      <c r="C54" t="s">
        <v>194</v>
      </c>
    </row>
    <row r="55" spans="1:3">
      <c r="A55">
        <v>37</v>
      </c>
      <c r="B55" t="s">
        <v>1524</v>
      </c>
      <c r="C55" t="s">
        <v>194</v>
      </c>
    </row>
    <row r="56" spans="1:3">
      <c r="A56">
        <v>38</v>
      </c>
      <c r="B56" t="s">
        <v>269</v>
      </c>
      <c r="C56" t="s">
        <v>1495</v>
      </c>
    </row>
    <row r="57" spans="1:3">
      <c r="A57">
        <v>38</v>
      </c>
      <c r="B57" t="s">
        <v>1525</v>
      </c>
      <c r="C57" t="s">
        <v>1503</v>
      </c>
    </row>
    <row r="58" spans="1:3">
      <c r="A58">
        <v>39</v>
      </c>
      <c r="B58" t="s">
        <v>1154</v>
      </c>
      <c r="C58" t="s">
        <v>1497</v>
      </c>
    </row>
    <row r="59" spans="1:3">
      <c r="A59">
        <v>39</v>
      </c>
      <c r="B59" t="s">
        <v>1526</v>
      </c>
      <c r="C59" t="s">
        <v>1527</v>
      </c>
    </row>
    <row r="60" spans="1:3">
      <c r="A60">
        <v>40</v>
      </c>
      <c r="B60" t="s">
        <v>532</v>
      </c>
      <c r="C60" t="s">
        <v>1495</v>
      </c>
    </row>
    <row r="61" spans="1:3">
      <c r="A61">
        <v>41</v>
      </c>
      <c r="B61" t="s">
        <v>387</v>
      </c>
      <c r="C61" t="s">
        <v>1514</v>
      </c>
    </row>
    <row r="62" spans="1:3">
      <c r="A62">
        <v>42</v>
      </c>
      <c r="B62" t="s">
        <v>387</v>
      </c>
      <c r="C62" t="s">
        <v>1514</v>
      </c>
    </row>
    <row r="63" spans="1:3">
      <c r="A63">
        <v>43</v>
      </c>
      <c r="B63" t="s">
        <v>375</v>
      </c>
      <c r="C63" t="s">
        <v>1495</v>
      </c>
    </row>
    <row r="64" spans="1:3">
      <c r="A64">
        <v>43</v>
      </c>
      <c r="B64" t="s">
        <v>1528</v>
      </c>
      <c r="C64" t="s">
        <v>441</v>
      </c>
    </row>
    <row r="65" spans="1:3">
      <c r="A65">
        <v>44</v>
      </c>
      <c r="B65" t="s">
        <v>1529</v>
      </c>
      <c r="C65" t="s">
        <v>1530</v>
      </c>
    </row>
    <row r="66" spans="1:3">
      <c r="A66">
        <v>45</v>
      </c>
      <c r="B66" t="s">
        <v>387</v>
      </c>
      <c r="C66" t="s">
        <v>1514</v>
      </c>
    </row>
    <row r="67" spans="1:3">
      <c r="A67">
        <v>46</v>
      </c>
      <c r="B67" t="s">
        <v>295</v>
      </c>
      <c r="C67" t="s">
        <v>1497</v>
      </c>
    </row>
    <row r="68" spans="1:3">
      <c r="A68">
        <v>46</v>
      </c>
      <c r="B68" t="s">
        <v>1520</v>
      </c>
      <c r="C68" t="s">
        <v>237</v>
      </c>
    </row>
    <row r="69" spans="1:3">
      <c r="A69">
        <v>47</v>
      </c>
      <c r="B69" t="s">
        <v>752</v>
      </c>
      <c r="C69" t="s">
        <v>1531</v>
      </c>
    </row>
    <row r="70" spans="1:3">
      <c r="A70">
        <v>48</v>
      </c>
      <c r="B70" t="s">
        <v>795</v>
      </c>
      <c r="C70" t="s">
        <v>1495</v>
      </c>
    </row>
    <row r="71" spans="1:3">
      <c r="A71">
        <v>48</v>
      </c>
      <c r="B71" t="s">
        <v>1532</v>
      </c>
      <c r="C71" t="s">
        <v>1533</v>
      </c>
    </row>
    <row r="72" spans="1:3">
      <c r="A72">
        <v>49</v>
      </c>
      <c r="B72" t="s">
        <v>1534</v>
      </c>
      <c r="C72" t="s">
        <v>1533</v>
      </c>
    </row>
    <row r="73" spans="1:3">
      <c r="A73">
        <v>50</v>
      </c>
      <c r="B73" t="s">
        <v>387</v>
      </c>
      <c r="C73" t="s">
        <v>1503</v>
      </c>
    </row>
    <row r="74" spans="1:3">
      <c r="A74">
        <v>51</v>
      </c>
      <c r="B74" t="s">
        <v>641</v>
      </c>
      <c r="C74" t="s">
        <v>1495</v>
      </c>
    </row>
    <row r="75" spans="1:3">
      <c r="A75">
        <v>52</v>
      </c>
      <c r="B75" t="s">
        <v>295</v>
      </c>
      <c r="C75" t="s">
        <v>1497</v>
      </c>
    </row>
    <row r="76" spans="1:3">
      <c r="A76">
        <v>53</v>
      </c>
      <c r="B76" t="s">
        <v>269</v>
      </c>
      <c r="C76" t="s">
        <v>1495</v>
      </c>
    </row>
    <row r="77" spans="1:3">
      <c r="A77">
        <v>53</v>
      </c>
      <c r="B77" t="s">
        <v>295</v>
      </c>
      <c r="C77" t="s">
        <v>1497</v>
      </c>
    </row>
    <row r="78" spans="1:3">
      <c r="A78">
        <v>54</v>
      </c>
      <c r="B78" t="s">
        <v>269</v>
      </c>
      <c r="C78" t="s">
        <v>1495</v>
      </c>
    </row>
    <row r="79" spans="1:3">
      <c r="A79">
        <v>55</v>
      </c>
      <c r="B79" t="s">
        <v>752</v>
      </c>
      <c r="C79" t="s">
        <v>1531</v>
      </c>
    </row>
    <row r="80" spans="1:3">
      <c r="A80">
        <v>56</v>
      </c>
      <c r="B80" t="s">
        <v>269</v>
      </c>
      <c r="C80" t="s">
        <v>1495</v>
      </c>
    </row>
    <row r="81" spans="1:3">
      <c r="A81">
        <v>57</v>
      </c>
      <c r="B81" t="s">
        <v>269</v>
      </c>
      <c r="C81" t="s">
        <v>1495</v>
      </c>
    </row>
    <row r="82" spans="1:3">
      <c r="A82">
        <v>58</v>
      </c>
      <c r="B82" t="s">
        <v>532</v>
      </c>
      <c r="C82" t="s">
        <v>1535</v>
      </c>
    </row>
    <row r="83" spans="1:3">
      <c r="A83">
        <v>59</v>
      </c>
      <c r="B83" t="s">
        <v>722</v>
      </c>
      <c r="C83" t="s">
        <v>1495</v>
      </c>
    </row>
    <row r="84" spans="1:3">
      <c r="A84">
        <v>60</v>
      </c>
      <c r="B84" t="s">
        <v>1501</v>
      </c>
      <c r="C84" t="s">
        <v>1495</v>
      </c>
    </row>
    <row r="85" spans="1:3">
      <c r="A85">
        <v>60</v>
      </c>
      <c r="B85" t="s">
        <v>295</v>
      </c>
      <c r="C85" t="s">
        <v>1497</v>
      </c>
    </row>
    <row r="86" spans="1:3">
      <c r="A86">
        <v>61</v>
      </c>
      <c r="B86" t="s">
        <v>269</v>
      </c>
      <c r="C86" t="s">
        <v>1495</v>
      </c>
    </row>
    <row r="87" spans="1:3">
      <c r="A87">
        <v>61</v>
      </c>
      <c r="B87" t="s">
        <v>1517</v>
      </c>
      <c r="C87" t="s">
        <v>1518</v>
      </c>
    </row>
    <row r="88" spans="1:3">
      <c r="A88">
        <v>62</v>
      </c>
      <c r="B88" t="s">
        <v>752</v>
      </c>
      <c r="C88" t="s">
        <v>1531</v>
      </c>
    </row>
    <row r="89" spans="1:3">
      <c r="A89">
        <v>62</v>
      </c>
      <c r="B89" t="s">
        <v>878</v>
      </c>
      <c r="C89" t="s">
        <v>441</v>
      </c>
    </row>
    <row r="90" spans="1:3">
      <c r="A90">
        <v>63</v>
      </c>
      <c r="B90" t="s">
        <v>761</v>
      </c>
      <c r="C90" t="s">
        <v>1531</v>
      </c>
    </row>
    <row r="91" spans="1:3">
      <c r="A91">
        <v>63</v>
      </c>
      <c r="B91" t="s">
        <v>1154</v>
      </c>
      <c r="C91" t="s">
        <v>1497</v>
      </c>
    </row>
    <row r="92" spans="1:3">
      <c r="A92">
        <v>64</v>
      </c>
      <c r="B92" t="s">
        <v>295</v>
      </c>
      <c r="C92" t="s">
        <v>1497</v>
      </c>
    </row>
    <row r="93" spans="1:3">
      <c r="A93">
        <v>64</v>
      </c>
      <c r="B93" t="s">
        <v>269</v>
      </c>
      <c r="C93" t="s">
        <v>1495</v>
      </c>
    </row>
    <row r="94" spans="1:3">
      <c r="A94">
        <v>65</v>
      </c>
      <c r="B94" t="s">
        <v>778</v>
      </c>
      <c r="C94" t="s">
        <v>1503</v>
      </c>
    </row>
    <row r="95" spans="1:3">
      <c r="A95">
        <v>66</v>
      </c>
      <c r="B95" t="s">
        <v>269</v>
      </c>
      <c r="C95" t="s">
        <v>1495</v>
      </c>
    </row>
    <row r="96" spans="1:3">
      <c r="A96">
        <v>66</v>
      </c>
      <c r="B96" t="s">
        <v>1517</v>
      </c>
      <c r="C96" t="s">
        <v>1536</v>
      </c>
    </row>
    <row r="97" spans="1:3">
      <c r="A97">
        <v>66</v>
      </c>
      <c r="B97" t="s">
        <v>1537</v>
      </c>
      <c r="C97" t="s">
        <v>1536</v>
      </c>
    </row>
    <row r="98" spans="1:3">
      <c r="A98">
        <v>67</v>
      </c>
      <c r="B98" t="s">
        <v>795</v>
      </c>
      <c r="C98" t="s">
        <v>1495</v>
      </c>
    </row>
    <row r="99" spans="1:3">
      <c r="A99">
        <v>68</v>
      </c>
      <c r="B99" t="s">
        <v>1520</v>
      </c>
      <c r="C99" t="s">
        <v>1497</v>
      </c>
    </row>
    <row r="100" spans="1:3">
      <c r="A100">
        <v>68</v>
      </c>
      <c r="B100" t="s">
        <v>1538</v>
      </c>
      <c r="C100" t="s">
        <v>1503</v>
      </c>
    </row>
    <row r="101" spans="1:3">
      <c r="A101">
        <v>69</v>
      </c>
      <c r="B101" t="s">
        <v>269</v>
      </c>
      <c r="C101" t="s">
        <v>1495</v>
      </c>
    </row>
    <row r="102" spans="1:3">
      <c r="A102">
        <v>69</v>
      </c>
      <c r="B102" t="s">
        <v>295</v>
      </c>
      <c r="C102" t="s">
        <v>1497</v>
      </c>
    </row>
    <row r="103" spans="1:3">
      <c r="A103">
        <v>70</v>
      </c>
      <c r="B103" t="s">
        <v>752</v>
      </c>
      <c r="C103" t="s">
        <v>1531</v>
      </c>
    </row>
    <row r="104" spans="1:3">
      <c r="A104">
        <v>71</v>
      </c>
      <c r="B104" t="s">
        <v>831</v>
      </c>
      <c r="C104" t="s">
        <v>1531</v>
      </c>
    </row>
    <row r="105" spans="1:3">
      <c r="A105">
        <v>72</v>
      </c>
      <c r="B105" t="s">
        <v>752</v>
      </c>
      <c r="C105" t="s">
        <v>1531</v>
      </c>
    </row>
    <row r="106" spans="1:3">
      <c r="A106">
        <v>72</v>
      </c>
      <c r="B106" t="s">
        <v>1539</v>
      </c>
      <c r="C106" t="s">
        <v>1533</v>
      </c>
    </row>
    <row r="107" spans="1:3">
      <c r="A107">
        <v>73</v>
      </c>
      <c r="B107" t="s">
        <v>845</v>
      </c>
      <c r="C107" t="s">
        <v>1533</v>
      </c>
    </row>
    <row r="108" spans="1:3">
      <c r="A108">
        <v>74</v>
      </c>
      <c r="B108" t="s">
        <v>752</v>
      </c>
      <c r="C108" t="s">
        <v>1531</v>
      </c>
    </row>
    <row r="109" spans="1:3">
      <c r="A109">
        <v>75</v>
      </c>
      <c r="B109" t="s">
        <v>1501</v>
      </c>
      <c r="C109" t="s">
        <v>1495</v>
      </c>
    </row>
    <row r="110" spans="1:3">
      <c r="A110">
        <v>76</v>
      </c>
      <c r="B110" t="s">
        <v>752</v>
      </c>
      <c r="C110" t="s">
        <v>1531</v>
      </c>
    </row>
    <row r="111" spans="1:3">
      <c r="A111">
        <v>77</v>
      </c>
      <c r="B111" t="s">
        <v>878</v>
      </c>
      <c r="C111" t="s">
        <v>1518</v>
      </c>
    </row>
    <row r="112" spans="1:3">
      <c r="A112">
        <v>78</v>
      </c>
      <c r="B112" t="s">
        <v>752</v>
      </c>
      <c r="C112" t="s">
        <v>1540</v>
      </c>
    </row>
    <row r="113" spans="1:3">
      <c r="A113">
        <v>79</v>
      </c>
      <c r="B113" t="s">
        <v>269</v>
      </c>
      <c r="C113" t="s">
        <v>1495</v>
      </c>
    </row>
    <row r="114" spans="1:3">
      <c r="A114">
        <v>79</v>
      </c>
      <c r="B114" t="s">
        <v>295</v>
      </c>
      <c r="C114" t="s">
        <v>1497</v>
      </c>
    </row>
    <row r="115" spans="1:3">
      <c r="A115">
        <v>80</v>
      </c>
      <c r="B115" t="s">
        <v>752</v>
      </c>
      <c r="C115" t="s">
        <v>1531</v>
      </c>
    </row>
    <row r="116" spans="1:3">
      <c r="A116">
        <v>81</v>
      </c>
      <c r="B116" t="s">
        <v>752</v>
      </c>
      <c r="C116" t="s">
        <v>1541</v>
      </c>
    </row>
    <row r="117" spans="1:3">
      <c r="A117">
        <v>82</v>
      </c>
      <c r="B117" t="s">
        <v>752</v>
      </c>
      <c r="C117" t="s">
        <v>1531</v>
      </c>
    </row>
    <row r="118" spans="1:3">
      <c r="A118">
        <v>83</v>
      </c>
      <c r="B118" t="s">
        <v>1154</v>
      </c>
      <c r="C118" t="s">
        <v>1497</v>
      </c>
    </row>
    <row r="119" spans="1:3">
      <c r="A119">
        <v>83</v>
      </c>
      <c r="B119" t="s">
        <v>752</v>
      </c>
      <c r="C119" t="s">
        <v>1531</v>
      </c>
    </row>
    <row r="120" spans="1:3">
      <c r="A120">
        <v>84</v>
      </c>
      <c r="B120" t="s">
        <v>752</v>
      </c>
      <c r="C120" t="s">
        <v>1531</v>
      </c>
    </row>
    <row r="121" spans="1:3">
      <c r="A121">
        <v>85</v>
      </c>
      <c r="B121" t="s">
        <v>752</v>
      </c>
      <c r="C121" t="s">
        <v>1531</v>
      </c>
    </row>
    <row r="122" spans="1:3">
      <c r="A122">
        <v>86</v>
      </c>
      <c r="B122" t="s">
        <v>269</v>
      </c>
      <c r="C122" t="s">
        <v>1495</v>
      </c>
    </row>
    <row r="123" spans="1:3">
      <c r="A123">
        <v>87</v>
      </c>
      <c r="B123" t="s">
        <v>1154</v>
      </c>
      <c r="C123" t="s">
        <v>1497</v>
      </c>
    </row>
    <row r="124" spans="1:3">
      <c r="A124">
        <v>88</v>
      </c>
      <c r="B124" t="s">
        <v>722</v>
      </c>
      <c r="C124" t="s">
        <v>1542</v>
      </c>
    </row>
    <row r="125" spans="1:3">
      <c r="A125">
        <v>89</v>
      </c>
      <c r="B125" t="s">
        <v>1154</v>
      </c>
      <c r="C125" t="s">
        <v>1497</v>
      </c>
    </row>
    <row r="126" spans="1:3">
      <c r="A126">
        <v>90</v>
      </c>
      <c r="B126" t="s">
        <v>761</v>
      </c>
      <c r="C126" t="s">
        <v>441</v>
      </c>
    </row>
    <row r="127" spans="1:3">
      <c r="A127">
        <v>90</v>
      </c>
      <c r="B127" t="s">
        <v>1154</v>
      </c>
      <c r="C127" t="s">
        <v>237</v>
      </c>
    </row>
    <row r="128" spans="1:3">
      <c r="A128">
        <v>91</v>
      </c>
      <c r="B128" t="s">
        <v>761</v>
      </c>
      <c r="C128" t="s">
        <v>441</v>
      </c>
    </row>
    <row r="129" spans="1:3">
      <c r="A129">
        <v>91</v>
      </c>
      <c r="B129" t="s">
        <v>722</v>
      </c>
      <c r="C129" t="s">
        <v>1495</v>
      </c>
    </row>
    <row r="130" spans="1:3">
      <c r="A130">
        <v>92</v>
      </c>
      <c r="B130" t="s">
        <v>1154</v>
      </c>
      <c r="C130" t="s">
        <v>1497</v>
      </c>
    </row>
    <row r="131" spans="1:3">
      <c r="A131">
        <v>93</v>
      </c>
      <c r="B131" t="s">
        <v>795</v>
      </c>
      <c r="C131" t="s">
        <v>1495</v>
      </c>
    </row>
    <row r="132" spans="1:3">
      <c r="A132">
        <v>94</v>
      </c>
      <c r="B132" t="s">
        <v>752</v>
      </c>
      <c r="C132" t="s">
        <v>1531</v>
      </c>
    </row>
    <row r="133" spans="1:3">
      <c r="A133">
        <v>95</v>
      </c>
      <c r="B133" t="s">
        <v>878</v>
      </c>
      <c r="C133" t="s">
        <v>1497</v>
      </c>
    </row>
    <row r="134" spans="1:3">
      <c r="A134">
        <v>95</v>
      </c>
      <c r="B134" t="s">
        <v>1186</v>
      </c>
      <c r="C134" t="s">
        <v>1497</v>
      </c>
    </row>
    <row r="135" spans="1:3">
      <c r="A135">
        <v>96</v>
      </c>
      <c r="B135" t="s">
        <v>752</v>
      </c>
      <c r="C135" t="s">
        <v>1531</v>
      </c>
    </row>
    <row r="136" spans="1:3">
      <c r="A136">
        <v>97</v>
      </c>
      <c r="B136" t="s">
        <v>1154</v>
      </c>
      <c r="C136" t="s">
        <v>1497</v>
      </c>
    </row>
    <row r="137" spans="1:3">
      <c r="A137">
        <v>98</v>
      </c>
      <c r="B137" t="s">
        <v>269</v>
      </c>
      <c r="C137" t="s">
        <v>1495</v>
      </c>
    </row>
    <row r="138" spans="1:3">
      <c r="A138">
        <v>99</v>
      </c>
      <c r="B138" t="s">
        <v>1154</v>
      </c>
      <c r="C138" t="s">
        <v>1497</v>
      </c>
    </row>
    <row r="139" spans="1:3">
      <c r="A139">
        <v>100</v>
      </c>
      <c r="B139" t="s">
        <v>752</v>
      </c>
      <c r="C139" t="s">
        <v>1541</v>
      </c>
    </row>
    <row r="140" spans="1:3">
      <c r="A140">
        <v>101</v>
      </c>
      <c r="B140" t="s">
        <v>752</v>
      </c>
      <c r="C140" t="s">
        <v>1531</v>
      </c>
    </row>
    <row r="141" spans="1:3">
      <c r="A141">
        <v>102</v>
      </c>
      <c r="B141" t="s">
        <v>1154</v>
      </c>
      <c r="C141" t="s">
        <v>1497</v>
      </c>
    </row>
    <row r="142" spans="1:3">
      <c r="A142">
        <v>103</v>
      </c>
      <c r="B142" t="s">
        <v>752</v>
      </c>
      <c r="C142" t="s">
        <v>1531</v>
      </c>
    </row>
    <row r="143" spans="1:3">
      <c r="A143">
        <v>104</v>
      </c>
      <c r="B143" t="s">
        <v>1520</v>
      </c>
      <c r="C143" t="s">
        <v>237</v>
      </c>
    </row>
    <row r="144" spans="1:3">
      <c r="A144">
        <v>105</v>
      </c>
      <c r="B144" t="s">
        <v>752</v>
      </c>
      <c r="C144" t="s">
        <v>1531</v>
      </c>
    </row>
    <row r="145" spans="1:3">
      <c r="A145">
        <v>106</v>
      </c>
      <c r="B145" t="s">
        <v>295</v>
      </c>
      <c r="C145" t="s">
        <v>1497</v>
      </c>
    </row>
    <row r="146" spans="1:3">
      <c r="A146">
        <v>107</v>
      </c>
      <c r="B146" t="s">
        <v>752</v>
      </c>
      <c r="C146" t="s">
        <v>1531</v>
      </c>
    </row>
    <row r="147" spans="1:3">
      <c r="A147">
        <v>108</v>
      </c>
      <c r="B147" t="s">
        <v>752</v>
      </c>
      <c r="C147" t="s">
        <v>1531</v>
      </c>
    </row>
    <row r="148" spans="1:3">
      <c r="A148">
        <v>109</v>
      </c>
      <c r="B148" t="s">
        <v>761</v>
      </c>
      <c r="C148" t="s">
        <v>1518</v>
      </c>
    </row>
    <row r="149" spans="1:3">
      <c r="A149">
        <v>110</v>
      </c>
      <c r="B149" t="s">
        <v>387</v>
      </c>
      <c r="C149" t="s">
        <v>1503</v>
      </c>
    </row>
    <row r="150" spans="1:3">
      <c r="A150">
        <v>111</v>
      </c>
      <c r="B150" t="s">
        <v>1154</v>
      </c>
      <c r="C150" t="s">
        <v>1497</v>
      </c>
    </row>
    <row r="151" spans="1:3">
      <c r="A151">
        <v>112</v>
      </c>
      <c r="B151" t="s">
        <v>269</v>
      </c>
      <c r="C151" t="s">
        <v>1495</v>
      </c>
    </row>
    <row r="152" spans="1:3">
      <c r="A152">
        <v>112</v>
      </c>
      <c r="B152" t="s">
        <v>295</v>
      </c>
      <c r="C152" t="s">
        <v>1497</v>
      </c>
    </row>
    <row r="153" spans="1:3">
      <c r="A153">
        <v>113</v>
      </c>
      <c r="B153" t="s">
        <v>752</v>
      </c>
      <c r="C153" t="s">
        <v>1531</v>
      </c>
    </row>
    <row r="154" spans="1:3">
      <c r="A154">
        <v>114</v>
      </c>
      <c r="B154" t="s">
        <v>752</v>
      </c>
      <c r="C154" t="s">
        <v>1531</v>
      </c>
    </row>
    <row r="155" spans="1:3">
      <c r="A155">
        <v>115</v>
      </c>
      <c r="B155" t="s">
        <v>1186</v>
      </c>
      <c r="C155" t="s">
        <v>1518</v>
      </c>
    </row>
    <row r="156" spans="1:3">
      <c r="A156">
        <v>115</v>
      </c>
      <c r="B156" t="s">
        <v>1543</v>
      </c>
      <c r="C156" t="s">
        <v>1497</v>
      </c>
    </row>
    <row r="157" spans="1:3">
      <c r="A157">
        <v>116</v>
      </c>
      <c r="B157" t="s">
        <v>1544</v>
      </c>
      <c r="C157" t="s">
        <v>1533</v>
      </c>
    </row>
    <row r="158" spans="1:3">
      <c r="A158">
        <v>117</v>
      </c>
      <c r="B158" t="s">
        <v>1545</v>
      </c>
      <c r="C158" t="s">
        <v>1531</v>
      </c>
    </row>
    <row r="159" spans="1:3">
      <c r="A159">
        <v>118</v>
      </c>
      <c r="B159" t="s">
        <v>387</v>
      </c>
      <c r="C159" t="s">
        <v>1503</v>
      </c>
    </row>
    <row r="160" spans="1:3">
      <c r="A160">
        <v>119</v>
      </c>
      <c r="B160" t="s">
        <v>269</v>
      </c>
      <c r="C160" t="s">
        <v>1495</v>
      </c>
    </row>
    <row r="161" spans="1:3">
      <c r="A161">
        <v>120</v>
      </c>
      <c r="B161" t="s">
        <v>752</v>
      </c>
      <c r="C161" t="s">
        <v>1531</v>
      </c>
    </row>
    <row r="162" spans="1:3">
      <c r="A162">
        <v>121</v>
      </c>
      <c r="B162" t="s">
        <v>752</v>
      </c>
      <c r="C162" t="s">
        <v>1531</v>
      </c>
    </row>
    <row r="163" spans="1:3">
      <c r="A163">
        <v>122</v>
      </c>
      <c r="B163" t="s">
        <v>752</v>
      </c>
      <c r="C163" t="s">
        <v>1531</v>
      </c>
    </row>
    <row r="164" spans="1:3">
      <c r="A164">
        <v>123</v>
      </c>
      <c r="B164" t="s">
        <v>752</v>
      </c>
      <c r="C164" t="s">
        <v>1531</v>
      </c>
    </row>
    <row r="165" spans="1:3">
      <c r="A165">
        <v>124</v>
      </c>
      <c r="B165" t="s">
        <v>752</v>
      </c>
      <c r="C165" t="s">
        <v>1531</v>
      </c>
    </row>
    <row r="166" spans="1:3">
      <c r="A166">
        <v>125</v>
      </c>
      <c r="B166" t="s">
        <v>761</v>
      </c>
      <c r="C166" t="s">
        <v>1518</v>
      </c>
    </row>
    <row r="167" spans="1:3">
      <c r="A167">
        <v>126</v>
      </c>
      <c r="B167" t="s">
        <v>752</v>
      </c>
      <c r="C167" t="s">
        <v>1531</v>
      </c>
    </row>
    <row r="168" spans="1:3">
      <c r="A168">
        <v>127</v>
      </c>
      <c r="B168" t="s">
        <v>752</v>
      </c>
      <c r="C168" t="s">
        <v>1531</v>
      </c>
    </row>
    <row r="169" spans="1:3">
      <c r="A169">
        <v>127</v>
      </c>
      <c r="B169" t="s">
        <v>1546</v>
      </c>
      <c r="C169" t="s">
        <v>206</v>
      </c>
    </row>
    <row r="170" spans="1:3">
      <c r="A170">
        <v>128</v>
      </c>
      <c r="B170" t="s">
        <v>752</v>
      </c>
      <c r="C170" t="s">
        <v>1531</v>
      </c>
    </row>
    <row r="171" spans="1:3">
      <c r="A171">
        <v>129</v>
      </c>
      <c r="B171" t="s">
        <v>269</v>
      </c>
      <c r="C171" t="s">
        <v>1495</v>
      </c>
    </row>
    <row r="172" spans="1:3">
      <c r="A172">
        <v>130</v>
      </c>
      <c r="B172" t="s">
        <v>387</v>
      </c>
      <c r="C172" t="s">
        <v>1511</v>
      </c>
    </row>
    <row r="173" spans="1:3">
      <c r="A173">
        <v>131</v>
      </c>
      <c r="B173" t="s">
        <v>752</v>
      </c>
      <c r="C173" t="s">
        <v>1531</v>
      </c>
    </row>
    <row r="174" spans="1:3">
      <c r="A174">
        <v>132</v>
      </c>
      <c r="B174" t="s">
        <v>1186</v>
      </c>
      <c r="C174" t="s">
        <v>441</v>
      </c>
    </row>
    <row r="175" spans="1:3">
      <c r="A175">
        <v>133</v>
      </c>
      <c r="B175" t="s">
        <v>752</v>
      </c>
      <c r="C175" t="s">
        <v>1531</v>
      </c>
    </row>
    <row r="176" spans="1:3">
      <c r="A176">
        <v>134</v>
      </c>
      <c r="B176" t="s">
        <v>752</v>
      </c>
      <c r="C176" t="s">
        <v>1531</v>
      </c>
    </row>
    <row r="177" spans="1:3">
      <c r="A177">
        <v>135</v>
      </c>
      <c r="B177" t="s">
        <v>387</v>
      </c>
      <c r="C177" t="s">
        <v>1514</v>
      </c>
    </row>
    <row r="178" spans="1:3">
      <c r="A178">
        <v>136</v>
      </c>
      <c r="B178" t="s">
        <v>752</v>
      </c>
      <c r="C178" t="s">
        <v>1531</v>
      </c>
    </row>
    <row r="179" spans="1:3">
      <c r="A179">
        <v>137</v>
      </c>
      <c r="B179" t="s">
        <v>752</v>
      </c>
      <c r="C179" t="s">
        <v>1531</v>
      </c>
    </row>
    <row r="180" spans="1:3">
      <c r="A180">
        <v>137</v>
      </c>
      <c r="B180" t="s">
        <v>1547</v>
      </c>
      <c r="C180" t="s">
        <v>1518</v>
      </c>
    </row>
    <row r="181" spans="1:3">
      <c r="A181">
        <v>137</v>
      </c>
      <c r="B181" t="s">
        <v>878</v>
      </c>
      <c r="C181" t="s">
        <v>1518</v>
      </c>
    </row>
    <row r="182" spans="1:3">
      <c r="A182">
        <v>138</v>
      </c>
      <c r="B182" t="s">
        <v>1548</v>
      </c>
      <c r="C182" t="s">
        <v>1536</v>
      </c>
    </row>
    <row r="183" spans="1:3">
      <c r="A183">
        <v>139</v>
      </c>
      <c r="B183" t="s">
        <v>752</v>
      </c>
      <c r="C183" t="s">
        <v>1531</v>
      </c>
    </row>
    <row r="184" spans="1:3">
      <c r="A184">
        <v>139</v>
      </c>
      <c r="B184" t="s">
        <v>1154</v>
      </c>
      <c r="C184" t="s">
        <v>1497</v>
      </c>
    </row>
    <row r="185" spans="1:3">
      <c r="A185">
        <v>140</v>
      </c>
      <c r="B185" t="s">
        <v>269</v>
      </c>
      <c r="C185" t="s">
        <v>1495</v>
      </c>
    </row>
    <row r="186" spans="1:3">
      <c r="A186">
        <v>140</v>
      </c>
      <c r="B186" t="s">
        <v>1549</v>
      </c>
      <c r="C186" t="s">
        <v>206</v>
      </c>
    </row>
    <row r="187" spans="1:3">
      <c r="A187">
        <v>140</v>
      </c>
      <c r="B187" t="s">
        <v>1550</v>
      </c>
      <c r="C187" t="s">
        <v>194</v>
      </c>
    </row>
    <row r="188" spans="1:3">
      <c r="A188">
        <v>141</v>
      </c>
      <c r="B188" t="s">
        <v>387</v>
      </c>
      <c r="C188" t="s">
        <v>1511</v>
      </c>
    </row>
    <row r="189" spans="1:3">
      <c r="A189">
        <v>142</v>
      </c>
      <c r="B189" t="s">
        <v>1551</v>
      </c>
      <c r="C189" t="s">
        <v>1533</v>
      </c>
    </row>
    <row r="190" spans="1:3">
      <c r="A190">
        <v>143</v>
      </c>
      <c r="B190" t="s">
        <v>269</v>
      </c>
      <c r="C190" t="s">
        <v>1495</v>
      </c>
    </row>
    <row r="191" spans="1:3">
      <c r="A191">
        <v>143</v>
      </c>
      <c r="B191" t="s">
        <v>387</v>
      </c>
      <c r="C191" t="s">
        <v>1503</v>
      </c>
    </row>
    <row r="192" spans="1:3">
      <c r="A192">
        <v>144</v>
      </c>
      <c r="B192" t="s">
        <v>795</v>
      </c>
      <c r="C192" t="s">
        <v>1495</v>
      </c>
    </row>
    <row r="193" spans="1:3">
      <c r="A193">
        <v>145</v>
      </c>
      <c r="B193" t="s">
        <v>752</v>
      </c>
      <c r="C193" t="s">
        <v>1531</v>
      </c>
    </row>
    <row r="194" spans="1:3">
      <c r="A194">
        <v>145</v>
      </c>
      <c r="B194" t="s">
        <v>1186</v>
      </c>
      <c r="C194" t="s">
        <v>1518</v>
      </c>
    </row>
    <row r="195" spans="1:3">
      <c r="A195">
        <v>146</v>
      </c>
      <c r="B195" t="s">
        <v>387</v>
      </c>
      <c r="C195" t="s">
        <v>1511</v>
      </c>
    </row>
    <row r="196" spans="1:3">
      <c r="A196">
        <v>147</v>
      </c>
      <c r="B196" t="s">
        <v>269</v>
      </c>
      <c r="C196" t="s">
        <v>1495</v>
      </c>
    </row>
    <row r="197" spans="1:3">
      <c r="A197">
        <v>148</v>
      </c>
      <c r="B197" t="s">
        <v>1461</v>
      </c>
      <c r="C197" t="s">
        <v>1536</v>
      </c>
    </row>
    <row r="198" spans="1:3">
      <c r="A198">
        <v>149</v>
      </c>
      <c r="B198" t="s">
        <v>1469</v>
      </c>
      <c r="C198" t="s">
        <v>193</v>
      </c>
    </row>
    <row r="199" spans="1:3">
      <c r="A199">
        <v>150</v>
      </c>
      <c r="B199" t="s">
        <v>752</v>
      </c>
      <c r="C199" t="s">
        <v>1531</v>
      </c>
    </row>
    <row r="200" spans="1:3">
      <c r="A200">
        <v>151</v>
      </c>
      <c r="B200" t="s">
        <v>387</v>
      </c>
      <c r="C200" t="s">
        <v>1503</v>
      </c>
    </row>
    <row r="201" spans="1:3">
      <c r="A201">
        <v>152</v>
      </c>
      <c r="B201" t="s">
        <v>3646</v>
      </c>
      <c r="C201" t="s">
        <v>1497</v>
      </c>
    </row>
    <row r="202" spans="1:3">
      <c r="A202">
        <v>152</v>
      </c>
      <c r="B202" t="s">
        <v>778</v>
      </c>
      <c r="C202" t="s">
        <v>1503</v>
      </c>
    </row>
    <row r="203" spans="1:3">
      <c r="A203">
        <v>152</v>
      </c>
      <c r="B203" t="s">
        <v>3647</v>
      </c>
      <c r="C203" t="s">
        <v>206</v>
      </c>
    </row>
    <row r="204" spans="1:3">
      <c r="A204">
        <v>153</v>
      </c>
      <c r="B204" t="s">
        <v>752</v>
      </c>
      <c r="C204" t="s">
        <v>1531</v>
      </c>
    </row>
    <row r="205" spans="1:3">
      <c r="A205">
        <v>154</v>
      </c>
      <c r="B205" t="s">
        <v>752</v>
      </c>
      <c r="C205" t="s">
        <v>1531</v>
      </c>
    </row>
    <row r="206" spans="1:3">
      <c r="A206">
        <v>155</v>
      </c>
      <c r="B206" t="s">
        <v>752</v>
      </c>
      <c r="C206" t="s">
        <v>1531</v>
      </c>
    </row>
    <row r="207" spans="1:3">
      <c r="A207">
        <v>156</v>
      </c>
      <c r="B207" t="s">
        <v>752</v>
      </c>
      <c r="C207" t="s">
        <v>1531</v>
      </c>
    </row>
    <row r="208" spans="1:3">
      <c r="A208">
        <v>157</v>
      </c>
      <c r="B208" t="s">
        <v>295</v>
      </c>
      <c r="C208" t="s">
        <v>1497</v>
      </c>
    </row>
    <row r="209" spans="1:3">
      <c r="A209">
        <v>157</v>
      </c>
      <c r="B209" t="s">
        <v>387</v>
      </c>
      <c r="C209" t="s">
        <v>1503</v>
      </c>
    </row>
    <row r="210" spans="1:3">
      <c r="A210">
        <v>158</v>
      </c>
      <c r="B210" t="s">
        <v>752</v>
      </c>
      <c r="C210" t="s">
        <v>1531</v>
      </c>
    </row>
    <row r="211" spans="1:3">
      <c r="A211">
        <v>159</v>
      </c>
      <c r="B211" t="s">
        <v>752</v>
      </c>
      <c r="C211" t="s">
        <v>1531</v>
      </c>
    </row>
    <row r="212" spans="1:3">
      <c r="A212">
        <v>160</v>
      </c>
      <c r="B212" t="s">
        <v>295</v>
      </c>
      <c r="C212" t="s">
        <v>1497</v>
      </c>
    </row>
    <row r="213" spans="1:3">
      <c r="A213">
        <v>161</v>
      </c>
      <c r="B213" t="s">
        <v>3648</v>
      </c>
      <c r="C213" t="s">
        <v>1536</v>
      </c>
    </row>
    <row r="214" spans="1:3">
      <c r="A214">
        <v>161</v>
      </c>
      <c r="B214" t="s">
        <v>752</v>
      </c>
      <c r="C214" t="s">
        <v>1518</v>
      </c>
    </row>
    <row r="215" spans="1:3">
      <c r="A215">
        <v>162</v>
      </c>
      <c r="B215" t="s">
        <v>1186</v>
      </c>
      <c r="C215" t="s">
        <v>1497</v>
      </c>
    </row>
    <row r="216" spans="1:3">
      <c r="A216">
        <v>163</v>
      </c>
      <c r="B216" t="s">
        <v>752</v>
      </c>
      <c r="C216" t="s">
        <v>1531</v>
      </c>
    </row>
    <row r="217" spans="1:3">
      <c r="A217">
        <v>164</v>
      </c>
      <c r="B217" t="s">
        <v>752</v>
      </c>
      <c r="C217" t="s">
        <v>1531</v>
      </c>
    </row>
    <row r="218" spans="1:3">
      <c r="A218">
        <v>165</v>
      </c>
      <c r="B218" t="s">
        <v>761</v>
      </c>
      <c r="C218" t="s">
        <v>1536</v>
      </c>
    </row>
    <row r="219" spans="1:3">
      <c r="A219">
        <v>165</v>
      </c>
      <c r="B219" t="s">
        <v>387</v>
      </c>
      <c r="C219" t="s">
        <v>1503</v>
      </c>
    </row>
    <row r="220" spans="1:3">
      <c r="A220">
        <v>166</v>
      </c>
      <c r="B220" t="s">
        <v>3649</v>
      </c>
      <c r="C220" t="s">
        <v>1497</v>
      </c>
    </row>
    <row r="221" spans="1:3">
      <c r="A221">
        <v>166</v>
      </c>
      <c r="B221" t="s">
        <v>3650</v>
      </c>
      <c r="C221" t="s">
        <v>1497</v>
      </c>
    </row>
    <row r="222" spans="1:3">
      <c r="A222">
        <v>166</v>
      </c>
      <c r="B222" t="s">
        <v>3651</v>
      </c>
      <c r="C222" t="s">
        <v>1497</v>
      </c>
    </row>
    <row r="223" spans="1:3">
      <c r="A223">
        <v>167</v>
      </c>
      <c r="B223" t="s">
        <v>1544</v>
      </c>
      <c r="C223" t="s">
        <v>1533</v>
      </c>
    </row>
    <row r="224" spans="1:3">
      <c r="A224">
        <v>168</v>
      </c>
      <c r="B224" t="s">
        <v>387</v>
      </c>
      <c r="C224" t="s">
        <v>1495</v>
      </c>
    </row>
    <row r="225" spans="1:3">
      <c r="A225">
        <v>169</v>
      </c>
      <c r="B225" t="s">
        <v>752</v>
      </c>
      <c r="C225" t="s">
        <v>1531</v>
      </c>
    </row>
    <row r="226" spans="1:3">
      <c r="A226">
        <v>170</v>
      </c>
      <c r="B226" t="s">
        <v>752</v>
      </c>
      <c r="C226" t="s">
        <v>1531</v>
      </c>
    </row>
    <row r="227" spans="1:3">
      <c r="A227">
        <v>171</v>
      </c>
      <c r="B227" t="s">
        <v>752</v>
      </c>
      <c r="C227" t="s">
        <v>1531</v>
      </c>
    </row>
    <row r="228" spans="1:3">
      <c r="A228">
        <v>172</v>
      </c>
      <c r="B228" t="s">
        <v>752</v>
      </c>
      <c r="C228" t="s">
        <v>754</v>
      </c>
    </row>
    <row r="229" spans="1:3">
      <c r="A229">
        <v>173</v>
      </c>
      <c r="B229" t="s">
        <v>387</v>
      </c>
      <c r="C229" t="s">
        <v>1503</v>
      </c>
    </row>
    <row r="230" spans="1:3">
      <c r="A230">
        <v>174</v>
      </c>
      <c r="B230" t="s">
        <v>752</v>
      </c>
      <c r="C230" t="s">
        <v>1531</v>
      </c>
    </row>
    <row r="231" spans="1:3">
      <c r="A231">
        <v>175</v>
      </c>
      <c r="B231" t="s">
        <v>752</v>
      </c>
      <c r="C231" t="s">
        <v>1531</v>
      </c>
    </row>
    <row r="232" spans="1:3">
      <c r="A232">
        <v>176</v>
      </c>
      <c r="B232" t="s">
        <v>752</v>
      </c>
      <c r="C232" t="s">
        <v>1531</v>
      </c>
    </row>
    <row r="233" spans="1:3">
      <c r="A233">
        <v>177</v>
      </c>
      <c r="B233" t="s">
        <v>3652</v>
      </c>
      <c r="C233" t="s">
        <v>1497</v>
      </c>
    </row>
    <row r="234" spans="1:3">
      <c r="A234">
        <v>177</v>
      </c>
      <c r="B234" t="s">
        <v>1186</v>
      </c>
      <c r="C234" t="s">
        <v>1518</v>
      </c>
    </row>
    <row r="235" spans="1:3">
      <c r="A235">
        <v>178</v>
      </c>
      <c r="B235" t="s">
        <v>1186</v>
      </c>
      <c r="C235" t="s">
        <v>1518</v>
      </c>
    </row>
    <row r="236" spans="1:3">
      <c r="A236">
        <v>179</v>
      </c>
      <c r="B236" t="s">
        <v>752</v>
      </c>
      <c r="C236" t="s">
        <v>1531</v>
      </c>
    </row>
    <row r="237" spans="1:3">
      <c r="A237">
        <v>180</v>
      </c>
      <c r="B237" t="s">
        <v>3653</v>
      </c>
      <c r="C237" t="s">
        <v>1518</v>
      </c>
    </row>
    <row r="238" spans="1:3">
      <c r="A238">
        <v>181</v>
      </c>
      <c r="B238" t="s">
        <v>3654</v>
      </c>
      <c r="C238" t="s">
        <v>1495</v>
      </c>
    </row>
    <row r="239" spans="1:3">
      <c r="A239">
        <v>182</v>
      </c>
      <c r="B239" t="s">
        <v>1741</v>
      </c>
      <c r="C239" t="s">
        <v>1495</v>
      </c>
    </row>
    <row r="240" spans="1:3">
      <c r="A240">
        <v>183</v>
      </c>
      <c r="B240" t="s">
        <v>269</v>
      </c>
      <c r="C240" t="s">
        <v>1495</v>
      </c>
    </row>
    <row r="241" spans="1:3">
      <c r="A241">
        <v>183</v>
      </c>
      <c r="B241" t="s">
        <v>295</v>
      </c>
      <c r="C241" t="s">
        <v>1497</v>
      </c>
    </row>
    <row r="242" spans="1:3">
      <c r="A242">
        <v>184</v>
      </c>
      <c r="B242" t="s">
        <v>269</v>
      </c>
      <c r="C242" t="s">
        <v>1495</v>
      </c>
    </row>
    <row r="243" spans="1:3">
      <c r="A243">
        <v>185</v>
      </c>
      <c r="B243" t="s">
        <v>387</v>
      </c>
      <c r="C243" t="s">
        <v>1503</v>
      </c>
    </row>
    <row r="244" spans="1:3">
      <c r="A244">
        <v>185</v>
      </c>
      <c r="B244" t="s">
        <v>269</v>
      </c>
      <c r="C244" t="s">
        <v>1495</v>
      </c>
    </row>
    <row r="245" spans="1:3">
      <c r="A245">
        <v>186</v>
      </c>
      <c r="B245" t="s">
        <v>1513</v>
      </c>
      <c r="C245" t="s">
        <v>1495</v>
      </c>
    </row>
    <row r="246" spans="1:3">
      <c r="A246">
        <v>186</v>
      </c>
      <c r="B246" t="s">
        <v>387</v>
      </c>
      <c r="C246" t="s">
        <v>1503</v>
      </c>
    </row>
    <row r="247" spans="1:3">
      <c r="A247">
        <v>187</v>
      </c>
      <c r="B247" t="s">
        <v>752</v>
      </c>
      <c r="C247" t="s">
        <v>1531</v>
      </c>
    </row>
    <row r="248" spans="1:3">
      <c r="A248">
        <v>188</v>
      </c>
      <c r="B248" t="s">
        <v>795</v>
      </c>
      <c r="C248" t="s">
        <v>1495</v>
      </c>
    </row>
    <row r="249" spans="1:3">
      <c r="A249">
        <v>189</v>
      </c>
      <c r="B249" t="s">
        <v>752</v>
      </c>
      <c r="C249" t="s">
        <v>1531</v>
      </c>
    </row>
    <row r="250" spans="1:3">
      <c r="A250">
        <v>190</v>
      </c>
      <c r="B250" t="s">
        <v>752</v>
      </c>
      <c r="C250" t="s">
        <v>1531</v>
      </c>
    </row>
    <row r="251" spans="1:3">
      <c r="A251">
        <v>191</v>
      </c>
      <c r="B251" t="s">
        <v>387</v>
      </c>
      <c r="C251" t="s">
        <v>1503</v>
      </c>
    </row>
    <row r="252" spans="1:3">
      <c r="A252">
        <v>192</v>
      </c>
      <c r="B252" t="s">
        <v>752</v>
      </c>
      <c r="C252" t="s">
        <v>1531</v>
      </c>
    </row>
    <row r="253" spans="1:3">
      <c r="A253">
        <v>193</v>
      </c>
      <c r="B253" t="s">
        <v>3655</v>
      </c>
      <c r="C253" t="s">
        <v>1497</v>
      </c>
    </row>
    <row r="254" spans="1:3">
      <c r="A254">
        <v>194</v>
      </c>
      <c r="B254" t="s">
        <v>3656</v>
      </c>
      <c r="C254" t="s">
        <v>206</v>
      </c>
    </row>
    <row r="255" spans="1:3">
      <c r="A255">
        <v>194</v>
      </c>
      <c r="B255" t="s">
        <v>1186</v>
      </c>
      <c r="C255" t="s">
        <v>1518</v>
      </c>
    </row>
    <row r="256" spans="1:3">
      <c r="A256">
        <v>195</v>
      </c>
      <c r="B256" t="s">
        <v>752</v>
      </c>
      <c r="C256" t="s">
        <v>1531</v>
      </c>
    </row>
    <row r="257" spans="1:3">
      <c r="A257">
        <v>196</v>
      </c>
      <c r="B257" t="s">
        <v>722</v>
      </c>
      <c r="C257" t="s">
        <v>1495</v>
      </c>
    </row>
    <row r="258" spans="1:3">
      <c r="A258">
        <v>197</v>
      </c>
      <c r="B258" t="s">
        <v>3657</v>
      </c>
      <c r="C258" t="s">
        <v>1518</v>
      </c>
    </row>
    <row r="259" spans="1:3">
      <c r="A259">
        <v>197</v>
      </c>
      <c r="B259" t="s">
        <v>761</v>
      </c>
      <c r="C259" t="s">
        <v>1518</v>
      </c>
    </row>
    <row r="260" spans="1:3">
      <c r="A260">
        <v>198</v>
      </c>
      <c r="B260" t="s">
        <v>3652</v>
      </c>
      <c r="C260" t="s">
        <v>1497</v>
      </c>
    </row>
    <row r="261" spans="1:3">
      <c r="A261">
        <v>198</v>
      </c>
      <c r="B261" t="s">
        <v>1496</v>
      </c>
    </row>
    <row r="262" spans="1:3">
      <c r="A262">
        <v>199</v>
      </c>
      <c r="B262" t="s">
        <v>3658</v>
      </c>
      <c r="C262" t="s">
        <v>1518</v>
      </c>
    </row>
    <row r="263" spans="1:3">
      <c r="A263">
        <v>200</v>
      </c>
      <c r="B263" t="s">
        <v>1500</v>
      </c>
      <c r="C263" t="s">
        <v>206</v>
      </c>
    </row>
    <row r="264" spans="1:3">
      <c r="A264">
        <v>201</v>
      </c>
      <c r="B264" t="s">
        <v>752</v>
      </c>
      <c r="C264" t="s">
        <v>1518</v>
      </c>
    </row>
    <row r="265" spans="1:3">
      <c r="A265">
        <v>202</v>
      </c>
      <c r="B265" t="s">
        <v>795</v>
      </c>
      <c r="C265" t="s">
        <v>1495</v>
      </c>
    </row>
    <row r="266" spans="1:3">
      <c r="A266">
        <v>203</v>
      </c>
      <c r="B266" t="s">
        <v>3653</v>
      </c>
      <c r="C266" t="s">
        <v>1518</v>
      </c>
    </row>
    <row r="267" spans="1:3">
      <c r="A267">
        <v>204</v>
      </c>
      <c r="B267" t="s">
        <v>752</v>
      </c>
      <c r="C267" t="s">
        <v>1531</v>
      </c>
    </row>
    <row r="268" spans="1:3">
      <c r="A268">
        <v>205</v>
      </c>
      <c r="B268" t="s">
        <v>1186</v>
      </c>
      <c r="C268" t="s">
        <v>1518</v>
      </c>
    </row>
    <row r="269" spans="1:3">
      <c r="A269">
        <v>205</v>
      </c>
      <c r="B269" t="s">
        <v>3659</v>
      </c>
      <c r="C269" t="s">
        <v>194</v>
      </c>
    </row>
    <row r="270" spans="1:3">
      <c r="A270">
        <v>206</v>
      </c>
      <c r="B270" t="s">
        <v>387</v>
      </c>
      <c r="C270" t="s">
        <v>1503</v>
      </c>
    </row>
    <row r="271" spans="1:3">
      <c r="A271">
        <v>207</v>
      </c>
      <c r="B271" t="s">
        <v>3660</v>
      </c>
      <c r="C271" t="s">
        <v>1533</v>
      </c>
    </row>
    <row r="272" spans="1:3">
      <c r="A272">
        <v>207</v>
      </c>
      <c r="B272" t="s">
        <v>795</v>
      </c>
      <c r="C272" t="s">
        <v>1495</v>
      </c>
    </row>
    <row r="273" spans="1:3">
      <c r="A273">
        <v>208</v>
      </c>
      <c r="B273" t="s">
        <v>752</v>
      </c>
      <c r="C273" t="s">
        <v>1531</v>
      </c>
    </row>
    <row r="274" spans="1:3">
      <c r="A274">
        <v>209</v>
      </c>
      <c r="B274" t="s">
        <v>752</v>
      </c>
      <c r="C274" t="s">
        <v>1497</v>
      </c>
    </row>
    <row r="275" spans="1:3">
      <c r="A275">
        <v>210</v>
      </c>
      <c r="B275" t="s">
        <v>752</v>
      </c>
      <c r="C275" t="s">
        <v>1531</v>
      </c>
    </row>
    <row r="276" spans="1:3">
      <c r="A276">
        <v>211</v>
      </c>
      <c r="B276" t="s">
        <v>752</v>
      </c>
      <c r="C276" t="s">
        <v>1531</v>
      </c>
    </row>
    <row r="277" spans="1:3">
      <c r="A277">
        <v>212</v>
      </c>
      <c r="B277" t="s">
        <v>752</v>
      </c>
      <c r="C277" t="s">
        <v>1531</v>
      </c>
    </row>
    <row r="278" spans="1:3">
      <c r="A278">
        <v>213</v>
      </c>
      <c r="B278" t="s">
        <v>752</v>
      </c>
      <c r="C278" t="s">
        <v>1531</v>
      </c>
    </row>
    <row r="279" spans="1:3">
      <c r="A279">
        <v>214</v>
      </c>
      <c r="B279" t="s">
        <v>387</v>
      </c>
      <c r="C279" t="s">
        <v>1495</v>
      </c>
    </row>
    <row r="280" spans="1:3">
      <c r="A280">
        <v>215</v>
      </c>
      <c r="B280" t="s">
        <v>752</v>
      </c>
      <c r="C280" t="s">
        <v>1518</v>
      </c>
    </row>
    <row r="281" spans="1:3">
      <c r="A281">
        <v>216</v>
      </c>
      <c r="B281" t="s">
        <v>752</v>
      </c>
      <c r="C281" t="s">
        <v>1495</v>
      </c>
    </row>
    <row r="282" spans="1:3">
      <c r="A282">
        <v>216</v>
      </c>
      <c r="B282" t="s">
        <v>3661</v>
      </c>
      <c r="C282" t="s">
        <v>1536</v>
      </c>
    </row>
    <row r="283" spans="1:3">
      <c r="A283">
        <v>217</v>
      </c>
      <c r="B283" t="s">
        <v>752</v>
      </c>
      <c r="C283" t="s">
        <v>1531</v>
      </c>
    </row>
    <row r="284" spans="1:3">
      <c r="A284">
        <v>218</v>
      </c>
      <c r="B284" t="s">
        <v>3662</v>
      </c>
      <c r="C284" t="s">
        <v>1533</v>
      </c>
    </row>
    <row r="285" spans="1:3">
      <c r="A285">
        <v>219</v>
      </c>
      <c r="B285" t="s">
        <v>845</v>
      </c>
      <c r="C285" t="s">
        <v>1533</v>
      </c>
    </row>
    <row r="286" spans="1:3">
      <c r="A286">
        <v>220</v>
      </c>
      <c r="B286" t="s">
        <v>1544</v>
      </c>
      <c r="C286" t="s">
        <v>1533</v>
      </c>
    </row>
    <row r="287" spans="1:3">
      <c r="A287">
        <v>221</v>
      </c>
      <c r="B287" t="s">
        <v>1544</v>
      </c>
      <c r="C287" t="s">
        <v>1533</v>
      </c>
    </row>
    <row r="288" spans="1:3">
      <c r="A288">
        <v>222</v>
      </c>
      <c r="B288" t="s">
        <v>1154</v>
      </c>
      <c r="C288" t="s">
        <v>1497</v>
      </c>
    </row>
    <row r="289" spans="1:3">
      <c r="A289">
        <v>223</v>
      </c>
      <c r="B289" t="s">
        <v>375</v>
      </c>
      <c r="C289" t="s">
        <v>1495</v>
      </c>
    </row>
    <row r="290" spans="1:3">
      <c r="A290">
        <v>224</v>
      </c>
      <c r="B290" t="s">
        <v>761</v>
      </c>
      <c r="C290" t="s">
        <v>1518</v>
      </c>
    </row>
    <row r="291" spans="1:3">
      <c r="A291">
        <v>225</v>
      </c>
      <c r="B291" t="s">
        <v>3663</v>
      </c>
      <c r="C291" t="s">
        <v>1518</v>
      </c>
    </row>
    <row r="292" spans="1:3">
      <c r="A292">
        <v>226</v>
      </c>
      <c r="B292" t="s">
        <v>795</v>
      </c>
      <c r="C292" t="s">
        <v>1495</v>
      </c>
    </row>
    <row r="293" spans="1:3">
      <c r="A293">
        <v>227</v>
      </c>
      <c r="B293" t="s">
        <v>752</v>
      </c>
      <c r="C293" t="s">
        <v>1531</v>
      </c>
    </row>
    <row r="294" spans="1:3">
      <c r="A294">
        <v>228</v>
      </c>
      <c r="B294" t="s">
        <v>752</v>
      </c>
      <c r="C294" t="s">
        <v>1495</v>
      </c>
    </row>
    <row r="295" spans="1:3">
      <c r="A295">
        <v>229</v>
      </c>
      <c r="B295" t="s">
        <v>752</v>
      </c>
      <c r="C295" t="s">
        <v>1531</v>
      </c>
    </row>
    <row r="296" spans="1:3">
      <c r="A296">
        <v>230</v>
      </c>
      <c r="B296" t="s">
        <v>752</v>
      </c>
      <c r="C296" t="s">
        <v>1531</v>
      </c>
    </row>
    <row r="297" spans="1:3">
      <c r="A297">
        <v>230</v>
      </c>
      <c r="B297" t="s">
        <v>1461</v>
      </c>
      <c r="C297" t="s">
        <v>1536</v>
      </c>
    </row>
    <row r="298" spans="1:3">
      <c r="A298">
        <v>231</v>
      </c>
      <c r="B298" t="s">
        <v>387</v>
      </c>
      <c r="C298" t="s">
        <v>1495</v>
      </c>
    </row>
    <row r="299" spans="1:3">
      <c r="A299">
        <v>232</v>
      </c>
      <c r="B299" t="s">
        <v>387</v>
      </c>
      <c r="C299" t="s">
        <v>1503</v>
      </c>
    </row>
    <row r="300" spans="1:3">
      <c r="A300">
        <v>233</v>
      </c>
      <c r="B300" t="s">
        <v>387</v>
      </c>
      <c r="C300" t="s">
        <v>1503</v>
      </c>
    </row>
    <row r="301" spans="1:3">
      <c r="A301">
        <v>234</v>
      </c>
      <c r="B301" t="s">
        <v>722</v>
      </c>
      <c r="C301" t="s">
        <v>1518</v>
      </c>
    </row>
    <row r="302" spans="1:3">
      <c r="A302">
        <v>235</v>
      </c>
      <c r="B302" t="s">
        <v>387</v>
      </c>
      <c r="C302" t="s">
        <v>1503</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4:C9 C11:C15 C33:C51"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10"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6:C32"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52:C63"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64:C67"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8:C197"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8:C92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165"/>
  <sheetViews>
    <sheetView topLeftCell="A733" workbookViewId="0">
      <selection activeCell="B901" sqref="B901"/>
    </sheetView>
  </sheetViews>
  <sheetFormatPr baseColWidth="10" defaultColWidth="9" defaultRowHeight="14.25"/>
  <cols>
    <col min="1" max="1" width="10.875" style="18" bestFit="1" customWidth="1"/>
    <col min="2" max="2" width="11.25" style="60" bestFit="1" customWidth="1"/>
    <col min="3" max="3" width="36.25" customWidth="1"/>
    <col min="4" max="4" width="25.25" style="60" customWidth="1"/>
  </cols>
  <sheetData>
    <row r="1" spans="1:4">
      <c r="A1" s="18" t="s">
        <v>0</v>
      </c>
      <c r="B1" s="60" t="s">
        <v>1552</v>
      </c>
      <c r="C1" s="60" t="s">
        <v>1553</v>
      </c>
      <c r="D1" s="18" t="s">
        <v>1554</v>
      </c>
    </row>
    <row r="2" spans="1:4">
      <c r="A2" s="18">
        <v>1</v>
      </c>
      <c r="B2" s="65" t="s">
        <v>812</v>
      </c>
      <c r="C2" s="64" t="str">
        <f>VLOOKUP(Table4[[#This Row],[iso_code]],iso_code!B:C,2,FALSE)</f>
        <v>DZA</v>
      </c>
      <c r="D2" s="18" t="str">
        <f>VLOOKUP(Table4[[#This Row],[iso_code]],iso_code!G:H,2,FALSE)</f>
        <v>Algeria</v>
      </c>
    </row>
    <row r="3" spans="1:4">
      <c r="A3" s="18">
        <v>1</v>
      </c>
      <c r="B3" s="65" t="s">
        <v>1555</v>
      </c>
      <c r="C3" s="64" t="str">
        <f>VLOOKUP(Table4[[#This Row],[iso_code]],iso_code!B:C,2,FALSE)</f>
        <v>AGO</v>
      </c>
      <c r="D3" s="110" t="str">
        <f>VLOOKUP(Table4[[#This Row],[iso_code]],iso_code!G:H,2,FALSE)</f>
        <v>Angola</v>
      </c>
    </row>
    <row r="4" spans="1:4">
      <c r="A4" s="18">
        <v>1</v>
      </c>
      <c r="B4" s="65" t="s">
        <v>1556</v>
      </c>
      <c r="C4" s="64" t="str">
        <f>VLOOKUP(Table4[[#This Row],[iso_code]],iso_code!B:C,2,FALSE)</f>
        <v>BEN</v>
      </c>
      <c r="D4" s="110" t="str">
        <f>VLOOKUP(Table4[[#This Row],[iso_code]],iso_code!G:H,2,FALSE)</f>
        <v>Benin</v>
      </c>
    </row>
    <row r="5" spans="1:4">
      <c r="A5" s="18">
        <v>1</v>
      </c>
      <c r="B5" s="65" t="s">
        <v>1557</v>
      </c>
      <c r="C5" s="64" t="str">
        <f>VLOOKUP(Table4[[#This Row],[iso_code]],iso_code!B:C,2,FALSE)</f>
        <v>BWA</v>
      </c>
      <c r="D5" s="110" t="str">
        <f>VLOOKUP(Table4[[#This Row],[iso_code]],iso_code!G:H,2,FALSE)</f>
        <v>Botswana</v>
      </c>
    </row>
    <row r="6" spans="1:4">
      <c r="A6" s="18">
        <v>1</v>
      </c>
      <c r="B6" s="65" t="s">
        <v>1558</v>
      </c>
      <c r="C6" s="64" t="str">
        <f>VLOOKUP(Table4[[#This Row],[iso_code]],iso_code!B:C,2,FALSE)</f>
        <v>BFA</v>
      </c>
      <c r="D6" s="110" t="str">
        <f>VLOOKUP(Table4[[#This Row],[iso_code]],iso_code!G:H,2,FALSE)</f>
        <v>Burkina Faso</v>
      </c>
    </row>
    <row r="7" spans="1:4">
      <c r="A7" s="18">
        <v>1</v>
      </c>
      <c r="B7" s="65" t="s">
        <v>1559</v>
      </c>
      <c r="C7" s="64" t="str">
        <f>VLOOKUP(Table4[[#This Row],[iso_code]],iso_code!B:C,2,FALSE)</f>
        <v>BDI</v>
      </c>
      <c r="D7" s="110" t="str">
        <f>VLOOKUP(Table4[[#This Row],[iso_code]],iso_code!G:H,2,FALSE)</f>
        <v>Burundi</v>
      </c>
    </row>
    <row r="8" spans="1:4">
      <c r="A8" s="18">
        <v>1</v>
      </c>
      <c r="B8" s="65" t="s">
        <v>290</v>
      </c>
      <c r="C8" s="64" t="str">
        <f>VLOOKUP(Table4[[#This Row],[iso_code]],iso_code!B:C,2,FALSE)</f>
        <v>CMR</v>
      </c>
      <c r="D8" s="110" t="str">
        <f>VLOOKUP(Table4[[#This Row],[iso_code]],iso_code!G:H,2,FALSE)</f>
        <v>Cameroon</v>
      </c>
    </row>
    <row r="9" spans="1:4">
      <c r="A9" s="18">
        <v>1</v>
      </c>
      <c r="B9" s="65" t="s">
        <v>1560</v>
      </c>
      <c r="C9" s="64" t="str">
        <f>VLOOKUP(Table4[[#This Row],[iso_code]],iso_code!B:C,2,FALSE)</f>
        <v>CAF</v>
      </c>
      <c r="D9" s="110" t="str">
        <f>VLOOKUP(Table4[[#This Row],[iso_code]],iso_code!G:H,2,FALSE)</f>
        <v>Central African Republic (the)</v>
      </c>
    </row>
    <row r="10" spans="1:4">
      <c r="A10" s="18">
        <v>1</v>
      </c>
      <c r="B10" s="65" t="s">
        <v>1561</v>
      </c>
      <c r="C10" s="64" t="str">
        <f>VLOOKUP(Table4[[#This Row],[iso_code]],iso_code!B:C,2,FALSE)</f>
        <v>TCD</v>
      </c>
      <c r="D10" s="110" t="str">
        <f>VLOOKUP(Table4[[#This Row],[iso_code]],iso_code!G:H,2,FALSE)</f>
        <v>Chad</v>
      </c>
    </row>
    <row r="11" spans="1:4">
      <c r="A11" s="18">
        <v>1</v>
      </c>
      <c r="B11" s="65" t="s">
        <v>1562</v>
      </c>
      <c r="C11" s="64" t="str">
        <f>VLOOKUP(Table4[[#This Row],[iso_code]],iso_code!B:C,2,FALSE)</f>
        <v>COM</v>
      </c>
      <c r="D11" s="110" t="str">
        <f>VLOOKUP(Table4[[#This Row],[iso_code]],iso_code!G:H,2,FALSE)</f>
        <v>Comoros (the)</v>
      </c>
    </row>
    <row r="12" spans="1:4">
      <c r="A12" s="18">
        <v>1</v>
      </c>
      <c r="B12" s="65" t="s">
        <v>1563</v>
      </c>
      <c r="C12" s="64" t="str">
        <f>VLOOKUP(Table4[[#This Row],[iso_code]],iso_code!B:C,2,FALSE)</f>
        <v>COG</v>
      </c>
      <c r="D12" s="110" t="str">
        <f>VLOOKUP(Table4[[#This Row],[iso_code]],iso_code!G:H,2,FALSE)</f>
        <v>Congo (the)</v>
      </c>
    </row>
    <row r="13" spans="1:4">
      <c r="A13" s="18">
        <v>1</v>
      </c>
      <c r="B13" s="65" t="s">
        <v>1564</v>
      </c>
      <c r="C13" s="64" t="str">
        <f>VLOOKUP(Table4[[#This Row],[iso_code]],iso_code!B:C,2,FALSE)</f>
        <v>COD</v>
      </c>
      <c r="D13" s="110" t="str">
        <f>VLOOKUP(Table4[[#This Row],[iso_code]],iso_code!G:H,2,FALSE)</f>
        <v>Congo (the Democratic Republic of the)</v>
      </c>
    </row>
    <row r="14" spans="1:4">
      <c r="A14" s="18">
        <v>1</v>
      </c>
      <c r="B14" s="65" t="s">
        <v>1565</v>
      </c>
      <c r="C14" s="64" t="str">
        <f>VLOOKUP(Table4[[#This Row],[iso_code]],iso_code!B:C,2,FALSE)</f>
        <v>DJI</v>
      </c>
      <c r="D14" s="110" t="str">
        <f>VLOOKUP(Table4[[#This Row],[iso_code]],iso_code!G:H,2,FALSE)</f>
        <v>Djibouti</v>
      </c>
    </row>
    <row r="15" spans="1:4">
      <c r="A15" s="18">
        <v>1</v>
      </c>
      <c r="B15" s="65" t="s">
        <v>874</v>
      </c>
      <c r="C15" s="64" t="str">
        <f>VLOOKUP(Table4[[#This Row],[iso_code]],iso_code!B:C,2,FALSE)</f>
        <v>EGY</v>
      </c>
      <c r="D15" s="110" t="str">
        <f>VLOOKUP(Table4[[#This Row],[iso_code]],iso_code!G:H,2,FALSE)</f>
        <v>Egypt</v>
      </c>
    </row>
    <row r="16" spans="1:4">
      <c r="A16" s="18">
        <v>1</v>
      </c>
      <c r="B16" s="65" t="s">
        <v>1566</v>
      </c>
      <c r="C16" s="64" t="str">
        <f>VLOOKUP(Table4[[#This Row],[iso_code]],iso_code!B:C,2,FALSE)</f>
        <v>GNQ</v>
      </c>
      <c r="D16" s="110" t="str">
        <f>VLOOKUP(Table4[[#This Row],[iso_code]],iso_code!G:H,2,FALSE)</f>
        <v>Equatorial Guinea</v>
      </c>
    </row>
    <row r="17" spans="1:4">
      <c r="A17" s="18">
        <v>1</v>
      </c>
      <c r="B17" s="65" t="s">
        <v>1567</v>
      </c>
      <c r="C17" s="64" t="str">
        <f>VLOOKUP(Table4[[#This Row],[iso_code]],iso_code!B:C,2,FALSE)</f>
        <v>ERI</v>
      </c>
      <c r="D17" s="110" t="str">
        <f>VLOOKUP(Table4[[#This Row],[iso_code]],iso_code!G:H,2,FALSE)</f>
        <v>Eritrea</v>
      </c>
    </row>
    <row r="18" spans="1:4">
      <c r="A18" s="18">
        <v>1</v>
      </c>
      <c r="B18" s="65" t="s">
        <v>199</v>
      </c>
      <c r="C18" s="64" t="str">
        <f>VLOOKUP(Table4[[#This Row],[iso_code]],iso_code!B:C,2,FALSE)</f>
        <v>ETH</v>
      </c>
      <c r="D18" s="110" t="str">
        <f>VLOOKUP(Table4[[#This Row],[iso_code]],iso_code!G:H,2,FALSE)</f>
        <v>Ethiopia</v>
      </c>
    </row>
    <row r="19" spans="1:4">
      <c r="A19" s="18">
        <v>1</v>
      </c>
      <c r="B19" s="65" t="s">
        <v>1568</v>
      </c>
      <c r="C19" s="64" t="str">
        <f>VLOOKUP(Table4[[#This Row],[iso_code]],iso_code!B:C,2,FALSE)</f>
        <v>GAB</v>
      </c>
      <c r="D19" s="110" t="str">
        <f>VLOOKUP(Table4[[#This Row],[iso_code]],iso_code!G:H,2,FALSE)</f>
        <v>Gabon</v>
      </c>
    </row>
    <row r="20" spans="1:4">
      <c r="A20" s="18">
        <v>1</v>
      </c>
      <c r="B20" s="65" t="s">
        <v>1569</v>
      </c>
      <c r="C20" s="64" t="str">
        <f>VLOOKUP(Table4[[#This Row],[iso_code]],iso_code!B:C,2,FALSE)</f>
        <v>GMB</v>
      </c>
      <c r="D20" s="110" t="str">
        <f>VLOOKUP(Table4[[#This Row],[iso_code]],iso_code!G:H,2,FALSE)</f>
        <v>Gambia (the)</v>
      </c>
    </row>
    <row r="21" spans="1:4">
      <c r="A21" s="18">
        <v>1</v>
      </c>
      <c r="B21" s="65" t="s">
        <v>255</v>
      </c>
      <c r="C21" s="64" t="str">
        <f>VLOOKUP(Table4[[#This Row],[iso_code]],iso_code!B:C,2,FALSE)</f>
        <v>GHA</v>
      </c>
      <c r="D21" s="110" t="str">
        <f>VLOOKUP(Table4[[#This Row],[iso_code]],iso_code!G:H,2,FALSE)</f>
        <v>Ghana</v>
      </c>
    </row>
    <row r="22" spans="1:4">
      <c r="A22" s="18">
        <v>1</v>
      </c>
      <c r="B22" s="65" t="s">
        <v>1570</v>
      </c>
      <c r="C22" s="64" t="str">
        <f>VLOOKUP(Table4[[#This Row],[iso_code]],iso_code!B:C,2,FALSE)</f>
        <v>GIN</v>
      </c>
      <c r="D22" s="110" t="str">
        <f>VLOOKUP(Table4[[#This Row],[iso_code]],iso_code!G:H,2,FALSE)</f>
        <v>Guinea</v>
      </c>
    </row>
    <row r="23" spans="1:4">
      <c r="A23" s="18">
        <v>1</v>
      </c>
      <c r="B23" s="65" t="s">
        <v>1571</v>
      </c>
      <c r="C23" s="64" t="str">
        <f>VLOOKUP(Table4[[#This Row],[iso_code]],iso_code!B:C,2,FALSE)</f>
        <v>GNB</v>
      </c>
      <c r="D23" s="110" t="str">
        <f>VLOOKUP(Table4[[#This Row],[iso_code]],iso_code!G:H,2,FALSE)</f>
        <v>Guinea-Bissau</v>
      </c>
    </row>
    <row r="24" spans="1:4">
      <c r="A24" s="18">
        <v>1</v>
      </c>
      <c r="B24" s="65" t="s">
        <v>1572</v>
      </c>
      <c r="C24" s="64" t="str">
        <f>VLOOKUP(Table4[[#This Row],[iso_code]],iso_code!B:C,2,FALSE)</f>
        <v>CIV</v>
      </c>
      <c r="D24" s="110" t="str">
        <f>VLOOKUP(Table4[[#This Row],[iso_code]],iso_code!G:H,2,FALSE)</f>
        <v>Côte d'Ivoire</v>
      </c>
    </row>
    <row r="25" spans="1:4">
      <c r="A25" s="18">
        <v>1</v>
      </c>
      <c r="B25" s="65" t="s">
        <v>434</v>
      </c>
      <c r="C25" s="64" t="str">
        <f>VLOOKUP(Table4[[#This Row],[iso_code]],iso_code!B:C,2,FALSE)</f>
        <v>KEN</v>
      </c>
      <c r="D25" s="110" t="str">
        <f>VLOOKUP(Table4[[#This Row],[iso_code]],iso_code!G:H,2,FALSE)</f>
        <v>Kenya</v>
      </c>
    </row>
    <row r="26" spans="1:4">
      <c r="A26" s="18">
        <v>1</v>
      </c>
      <c r="B26" s="65" t="s">
        <v>1573</v>
      </c>
      <c r="C26" s="64" t="str">
        <f>VLOOKUP(Table4[[#This Row],[iso_code]],iso_code!B:C,2,FALSE)</f>
        <v>LSO</v>
      </c>
      <c r="D26" s="110" t="str">
        <f>VLOOKUP(Table4[[#This Row],[iso_code]],iso_code!G:H,2,FALSE)</f>
        <v>Lesotho</v>
      </c>
    </row>
    <row r="27" spans="1:4">
      <c r="A27" s="18">
        <v>1</v>
      </c>
      <c r="B27" s="65" t="s">
        <v>1574</v>
      </c>
      <c r="C27" s="64" t="str">
        <f>VLOOKUP(Table4[[#This Row],[iso_code]],iso_code!B:C,2,FALSE)</f>
        <v>LBR</v>
      </c>
      <c r="D27" s="110" t="str">
        <f>VLOOKUP(Table4[[#This Row],[iso_code]],iso_code!G:H,2,FALSE)</f>
        <v>Liberia</v>
      </c>
    </row>
    <row r="28" spans="1:4">
      <c r="A28" s="18">
        <v>1</v>
      </c>
      <c r="B28" s="65" t="s">
        <v>1575</v>
      </c>
      <c r="C28" s="64" t="str">
        <f>VLOOKUP(Table4[[#This Row],[iso_code]],iso_code!B:C,2,FALSE)</f>
        <v>LBY</v>
      </c>
      <c r="D28" s="110" t="str">
        <f>VLOOKUP(Table4[[#This Row],[iso_code]],iso_code!G:H,2,FALSE)</f>
        <v>Libya</v>
      </c>
    </row>
    <row r="29" spans="1:4">
      <c r="A29" s="18">
        <v>1</v>
      </c>
      <c r="B29" s="65" t="s">
        <v>1576</v>
      </c>
      <c r="C29" s="64" t="str">
        <f>VLOOKUP(Table4[[#This Row],[iso_code]],iso_code!B:C,2,FALSE)</f>
        <v>MDG</v>
      </c>
      <c r="D29" s="110" t="str">
        <f>VLOOKUP(Table4[[#This Row],[iso_code]],iso_code!G:H,2,FALSE)</f>
        <v>Madagascar</v>
      </c>
    </row>
    <row r="30" spans="1:4">
      <c r="A30" s="18">
        <v>1</v>
      </c>
      <c r="B30" s="65" t="s">
        <v>1191</v>
      </c>
      <c r="C30" s="64" t="str">
        <f>VLOOKUP(Table4[[#This Row],[iso_code]],iso_code!B:C,2,FALSE)</f>
        <v>MWI</v>
      </c>
      <c r="D30" s="110" t="str">
        <f>VLOOKUP(Table4[[#This Row],[iso_code]],iso_code!G:H,2,FALSE)</f>
        <v>Malawi</v>
      </c>
    </row>
    <row r="31" spans="1:4">
      <c r="A31" s="18">
        <v>1</v>
      </c>
      <c r="B31" s="65" t="s">
        <v>1577</v>
      </c>
      <c r="C31" s="64" t="str">
        <f>VLOOKUP(Table4[[#This Row],[iso_code]],iso_code!B:C,2,FALSE)</f>
        <v>MLI</v>
      </c>
      <c r="D31" s="110" t="str">
        <f>VLOOKUP(Table4[[#This Row],[iso_code]],iso_code!G:H,2,FALSE)</f>
        <v>Mali</v>
      </c>
    </row>
    <row r="32" spans="1:4">
      <c r="A32" s="18">
        <v>1</v>
      </c>
      <c r="B32" s="65" t="s">
        <v>1578</v>
      </c>
      <c r="C32" s="64" t="str">
        <f>VLOOKUP(Table4[[#This Row],[iso_code]],iso_code!B:C,2,FALSE)</f>
        <v>MRT</v>
      </c>
      <c r="D32" s="110" t="str">
        <f>VLOOKUP(Table4[[#This Row],[iso_code]],iso_code!G:H,2,FALSE)</f>
        <v>Mauritania</v>
      </c>
    </row>
    <row r="33" spans="1:4">
      <c r="A33" s="18">
        <v>1</v>
      </c>
      <c r="B33" s="65" t="s">
        <v>996</v>
      </c>
      <c r="C33" s="64" t="str">
        <f>VLOOKUP(Table4[[#This Row],[iso_code]],iso_code!B:C,2,FALSE)</f>
        <v>MUS</v>
      </c>
      <c r="D33" s="110" t="str">
        <f>VLOOKUP(Table4[[#This Row],[iso_code]],iso_code!G:H,2,FALSE)</f>
        <v>Mauritius</v>
      </c>
    </row>
    <row r="34" spans="1:4">
      <c r="A34" s="18">
        <v>1</v>
      </c>
      <c r="B34" s="65" t="s">
        <v>519</v>
      </c>
      <c r="C34" s="64" t="str">
        <f>VLOOKUP(Table4[[#This Row],[iso_code]],iso_code!B:C,2,FALSE)</f>
        <v>MAR</v>
      </c>
      <c r="D34" s="110" t="str">
        <f>VLOOKUP(Table4[[#This Row],[iso_code]],iso_code!G:H,2,FALSE)</f>
        <v>Morocco</v>
      </c>
    </row>
    <row r="35" spans="1:4">
      <c r="A35" s="18">
        <v>1</v>
      </c>
      <c r="B35" s="65" t="s">
        <v>1579</v>
      </c>
      <c r="C35" s="64" t="str">
        <f>VLOOKUP(Table4[[#This Row],[iso_code]],iso_code!B:C,2,FALSE)</f>
        <v>MOZ</v>
      </c>
      <c r="D35" s="110" t="str">
        <f>VLOOKUP(Table4[[#This Row],[iso_code]],iso_code!G:H,2,FALSE)</f>
        <v>Mozambique</v>
      </c>
    </row>
    <row r="36" spans="1:4">
      <c r="A36" s="18">
        <v>1</v>
      </c>
      <c r="B36" s="65" t="s">
        <v>1580</v>
      </c>
      <c r="C36" s="64" t="str">
        <f>VLOOKUP(Table4[[#This Row],[iso_code]],iso_code!B:C,2,FALSE)</f>
        <v>NAM</v>
      </c>
      <c r="D36" s="110" t="str">
        <f>VLOOKUP(Table4[[#This Row],[iso_code]],iso_code!G:H,2,FALSE)</f>
        <v>Namibia</v>
      </c>
    </row>
    <row r="37" spans="1:4">
      <c r="A37" s="18">
        <v>1</v>
      </c>
      <c r="B37" s="65" t="s">
        <v>1031</v>
      </c>
      <c r="C37" s="64" t="str">
        <f>VLOOKUP(Table4[[#This Row],[iso_code]],iso_code!B:C,2,FALSE)</f>
        <v>NER</v>
      </c>
      <c r="D37" s="110" t="str">
        <f>VLOOKUP(Table4[[#This Row],[iso_code]],iso_code!G:H,2,FALSE)</f>
        <v>Niger (the)</v>
      </c>
    </row>
    <row r="38" spans="1:4">
      <c r="A38" s="18">
        <v>1</v>
      </c>
      <c r="B38" s="65" t="s">
        <v>1264</v>
      </c>
      <c r="C38" s="64" t="str">
        <f>VLOOKUP(Table4[[#This Row],[iso_code]],iso_code!B:C,2,FALSE)</f>
        <v>NGA</v>
      </c>
      <c r="D38" s="110" t="str">
        <f>VLOOKUP(Table4[[#This Row],[iso_code]],iso_code!G:H,2,FALSE)</f>
        <v>Nigeria</v>
      </c>
    </row>
    <row r="39" spans="1:4">
      <c r="A39" s="18">
        <v>1</v>
      </c>
      <c r="B39" s="65" t="s">
        <v>1581</v>
      </c>
      <c r="C39" s="64" t="str">
        <f>VLOOKUP(Table4[[#This Row],[iso_code]],iso_code!B:C,2,FALSE)</f>
        <v>RWA</v>
      </c>
      <c r="D39" s="110" t="str">
        <f>VLOOKUP(Table4[[#This Row],[iso_code]],iso_code!G:H,2,FALSE)</f>
        <v>Rwanda</v>
      </c>
    </row>
    <row r="40" spans="1:4">
      <c r="A40" s="18">
        <v>1</v>
      </c>
      <c r="B40" s="65" t="s">
        <v>1582</v>
      </c>
      <c r="C40" s="64" t="str">
        <f>VLOOKUP(Table4[[#This Row],[iso_code]],iso_code!B:C,2,FALSE)</f>
        <v>STP</v>
      </c>
      <c r="D40" s="110" t="str">
        <f>VLOOKUP(Table4[[#This Row],[iso_code]],iso_code!G:H,2,FALSE)</f>
        <v>Sao Tome and Principe</v>
      </c>
    </row>
    <row r="41" spans="1:4">
      <c r="A41" s="18">
        <v>1</v>
      </c>
      <c r="B41" s="65" t="s">
        <v>1583</v>
      </c>
      <c r="C41" s="64" t="str">
        <f>VLOOKUP(Table4[[#This Row],[iso_code]],iso_code!B:C,2,FALSE)</f>
        <v>SEN</v>
      </c>
      <c r="D41" s="110" t="str">
        <f>VLOOKUP(Table4[[#This Row],[iso_code]],iso_code!G:H,2,FALSE)</f>
        <v>Senegal</v>
      </c>
    </row>
    <row r="42" spans="1:4">
      <c r="A42" s="18">
        <v>1</v>
      </c>
      <c r="B42" s="65" t="s">
        <v>1584</v>
      </c>
      <c r="C42" s="64" t="str">
        <f>VLOOKUP(Table4[[#This Row],[iso_code]],iso_code!B:C,2,FALSE)</f>
        <v>SYC</v>
      </c>
      <c r="D42" s="110" t="str">
        <f>VLOOKUP(Table4[[#This Row],[iso_code]],iso_code!G:H,2,FALSE)</f>
        <v>Seychelles</v>
      </c>
    </row>
    <row r="43" spans="1:4">
      <c r="A43" s="18">
        <v>1</v>
      </c>
      <c r="B43" s="65" t="s">
        <v>1585</v>
      </c>
      <c r="C43" s="64" t="str">
        <f>VLOOKUP(Table4[[#This Row],[iso_code]],iso_code!B:C,2,FALSE)</f>
        <v>SLE</v>
      </c>
      <c r="D43" s="110" t="str">
        <f>VLOOKUP(Table4[[#This Row],[iso_code]],iso_code!G:H,2,FALSE)</f>
        <v>Sierra Leone</v>
      </c>
    </row>
    <row r="44" spans="1:4">
      <c r="A44" s="18">
        <v>1</v>
      </c>
      <c r="B44" s="65" t="s">
        <v>1586</v>
      </c>
      <c r="C44" s="64" t="str">
        <f>VLOOKUP(Table4[[#This Row],[iso_code]],iso_code!B:C,2,FALSE)</f>
        <v>SOM</v>
      </c>
      <c r="D44" s="110" t="str">
        <f>VLOOKUP(Table4[[#This Row],[iso_code]],iso_code!G:H,2,FALSE)</f>
        <v>Somalia</v>
      </c>
    </row>
    <row r="45" spans="1:4">
      <c r="A45" s="18">
        <v>1</v>
      </c>
      <c r="B45" s="65" t="s">
        <v>618</v>
      </c>
      <c r="C45" s="64" t="str">
        <f>VLOOKUP(Table4[[#This Row],[iso_code]],iso_code!B:C,2,FALSE)</f>
        <v>ZAF</v>
      </c>
      <c r="D45" s="110" t="str">
        <f>VLOOKUP(Table4[[#This Row],[iso_code]],iso_code!G:H,2,FALSE)</f>
        <v>South Africa</v>
      </c>
    </row>
    <row r="46" spans="1:4">
      <c r="A46" s="18">
        <v>1</v>
      </c>
      <c r="B46" s="65" t="s">
        <v>1587</v>
      </c>
      <c r="C46" s="64" t="str">
        <f>VLOOKUP(Table4[[#This Row],[iso_code]],iso_code!B:C,2,FALSE)</f>
        <v>SSD</v>
      </c>
      <c r="D46" s="110" t="str">
        <f>VLOOKUP(Table4[[#This Row],[iso_code]],iso_code!G:H,2,FALSE)</f>
        <v>South Sudan</v>
      </c>
    </row>
    <row r="47" spans="1:4">
      <c r="A47" s="18">
        <v>1</v>
      </c>
      <c r="B47" s="65" t="s">
        <v>1588</v>
      </c>
      <c r="C47" s="64" t="str">
        <f>VLOOKUP(Table4[[#This Row],[iso_code]],iso_code!B:C,2,FALSE)</f>
        <v>SDN</v>
      </c>
      <c r="D47" s="110" t="str">
        <f>VLOOKUP(Table4[[#This Row],[iso_code]],iso_code!G:H,2,FALSE)</f>
        <v>Sudan (the)</v>
      </c>
    </row>
    <row r="48" spans="1:4">
      <c r="A48" s="18">
        <v>1</v>
      </c>
      <c r="B48" s="65" t="s">
        <v>1589</v>
      </c>
      <c r="C48" s="64" t="str">
        <f>VLOOKUP(Table4[[#This Row],[iso_code]],iso_code!B:C,2,FALSE)</f>
        <v>SWZ</v>
      </c>
      <c r="D48" s="110" t="str">
        <f>VLOOKUP(Table4[[#This Row],[iso_code]],iso_code!G:H,2,FALSE)</f>
        <v>Eswatini</v>
      </c>
    </row>
    <row r="49" spans="1:4">
      <c r="A49" s="18">
        <v>1</v>
      </c>
      <c r="B49" s="65" t="s">
        <v>884</v>
      </c>
      <c r="C49" s="64" t="str">
        <f>VLOOKUP(Table4[[#This Row],[iso_code]],iso_code!B:C,2,FALSE)</f>
        <v>TZA</v>
      </c>
      <c r="D49" s="110" t="str">
        <f>VLOOKUP(Table4[[#This Row],[iso_code]],iso_code!G:H,2,FALSE)</f>
        <v>Tanzania, United Republic of</v>
      </c>
    </row>
    <row r="50" spans="1:4">
      <c r="A50" s="18">
        <v>1</v>
      </c>
      <c r="B50" s="65" t="s">
        <v>1590</v>
      </c>
      <c r="C50" s="64" t="str">
        <f>VLOOKUP(Table4[[#This Row],[iso_code]],iso_code!B:C,2,FALSE)</f>
        <v>TGO</v>
      </c>
      <c r="D50" s="110" t="str">
        <f>VLOOKUP(Table4[[#This Row],[iso_code]],iso_code!G:H,2,FALSE)</f>
        <v>Togo</v>
      </c>
    </row>
    <row r="51" spans="1:4">
      <c r="A51" s="18">
        <v>1</v>
      </c>
      <c r="B51" s="65" t="s">
        <v>978</v>
      </c>
      <c r="C51" s="64" t="str">
        <f>VLOOKUP(Table4[[#This Row],[iso_code]],iso_code!B:C,2,FALSE)</f>
        <v>TUN</v>
      </c>
      <c r="D51" s="110" t="str">
        <f>VLOOKUP(Table4[[#This Row],[iso_code]],iso_code!G:H,2,FALSE)</f>
        <v>Tunisia</v>
      </c>
    </row>
    <row r="52" spans="1:4">
      <c r="A52" s="18">
        <v>1</v>
      </c>
      <c r="B52" s="65" t="s">
        <v>1591</v>
      </c>
      <c r="C52" s="64" t="str">
        <f>VLOOKUP(Table4[[#This Row],[iso_code]],iso_code!B:C,2,FALSE)</f>
        <v>UGA</v>
      </c>
      <c r="D52" s="110" t="str">
        <f>VLOOKUP(Table4[[#This Row],[iso_code]],iso_code!G:H,2,FALSE)</f>
        <v>Uganda</v>
      </c>
    </row>
    <row r="53" spans="1:4">
      <c r="A53" s="18">
        <v>1</v>
      </c>
      <c r="B53" s="65" t="s">
        <v>758</v>
      </c>
      <c r="C53" s="64" t="str">
        <f>VLOOKUP(Table4[[#This Row],[iso_code]],iso_code!B:C,2,FALSE)</f>
        <v>ZMB</v>
      </c>
      <c r="D53" s="110" t="str">
        <f>VLOOKUP(Table4[[#This Row],[iso_code]],iso_code!G:H,2,FALSE)</f>
        <v>Zambia</v>
      </c>
    </row>
    <row r="54" spans="1:4">
      <c r="A54" s="18">
        <v>1</v>
      </c>
      <c r="B54" s="65" t="s">
        <v>1592</v>
      </c>
      <c r="C54" s="64" t="str">
        <f>VLOOKUP(Table4[[#This Row],[iso_code]],iso_code!B:C,2,FALSE)</f>
        <v>ZWE</v>
      </c>
      <c r="D54" s="110" t="str">
        <f>VLOOKUP(Table4[[#This Row],[iso_code]],iso_code!G:H,2,FALSE)</f>
        <v>Zimbabwe</v>
      </c>
    </row>
    <row r="55" spans="1:4">
      <c r="A55" s="18">
        <v>2</v>
      </c>
      <c r="B55" s="60" t="s">
        <v>812</v>
      </c>
      <c r="C55" s="64" t="str">
        <f>VLOOKUP(Table4[[#This Row],[iso_code]],iso_code!B:C,2,FALSE)</f>
        <v>DZA</v>
      </c>
      <c r="D55" s="110" t="str">
        <f>VLOOKUP(Table4[[#This Row],[iso_code]],iso_code!G:H,2,FALSE)</f>
        <v>Algeria</v>
      </c>
    </row>
    <row r="56" spans="1:4">
      <c r="A56" s="18">
        <v>2</v>
      </c>
      <c r="B56" s="60" t="s">
        <v>1555</v>
      </c>
      <c r="C56" s="64" t="str">
        <f>VLOOKUP(Table4[[#This Row],[iso_code]],iso_code!B:C,2,FALSE)</f>
        <v>AGO</v>
      </c>
      <c r="D56" s="110" t="str">
        <f>VLOOKUP(Table4[[#This Row],[iso_code]],iso_code!G:H,2,FALSE)</f>
        <v>Angola</v>
      </c>
    </row>
    <row r="57" spans="1:4">
      <c r="A57" s="18">
        <v>2</v>
      </c>
      <c r="B57" s="60" t="s">
        <v>1556</v>
      </c>
      <c r="C57" s="64" t="str">
        <f>VLOOKUP(Table4[[#This Row],[iso_code]],iso_code!B:C,2,FALSE)</f>
        <v>BEN</v>
      </c>
      <c r="D57" s="110" t="str">
        <f>VLOOKUP(Table4[[#This Row],[iso_code]],iso_code!G:H,2,FALSE)</f>
        <v>Benin</v>
      </c>
    </row>
    <row r="58" spans="1:4">
      <c r="A58" s="18">
        <v>2</v>
      </c>
      <c r="B58" s="60" t="s">
        <v>1557</v>
      </c>
      <c r="C58" s="64" t="str">
        <f>VLOOKUP(Table4[[#This Row],[iso_code]],iso_code!B:C,2,FALSE)</f>
        <v>BWA</v>
      </c>
      <c r="D58" s="110" t="str">
        <f>VLOOKUP(Table4[[#This Row],[iso_code]],iso_code!G:H,2,FALSE)</f>
        <v>Botswana</v>
      </c>
    </row>
    <row r="59" spans="1:4">
      <c r="A59" s="18">
        <v>2</v>
      </c>
      <c r="B59" s="60" t="s">
        <v>1558</v>
      </c>
      <c r="C59" s="64" t="str">
        <f>VLOOKUP(Table4[[#This Row],[iso_code]],iso_code!B:C,2,FALSE)</f>
        <v>BFA</v>
      </c>
      <c r="D59" s="110" t="str">
        <f>VLOOKUP(Table4[[#This Row],[iso_code]],iso_code!G:H,2,FALSE)</f>
        <v>Burkina Faso</v>
      </c>
    </row>
    <row r="60" spans="1:4">
      <c r="A60" s="18">
        <v>2</v>
      </c>
      <c r="B60" s="60" t="s">
        <v>1559</v>
      </c>
      <c r="C60" s="64" t="str">
        <f>VLOOKUP(Table4[[#This Row],[iso_code]],iso_code!B:C,2,FALSE)</f>
        <v>BDI</v>
      </c>
      <c r="D60" s="110" t="str">
        <f>VLOOKUP(Table4[[#This Row],[iso_code]],iso_code!G:H,2,FALSE)</f>
        <v>Burundi</v>
      </c>
    </row>
    <row r="61" spans="1:4">
      <c r="A61" s="18">
        <v>2</v>
      </c>
      <c r="B61" s="60" t="s">
        <v>1593</v>
      </c>
      <c r="C61" s="64" t="str">
        <f>VLOOKUP(Table4[[#This Row],[iso_code]],iso_code!B:C,2,FALSE)</f>
        <v>CPV</v>
      </c>
      <c r="D61" s="110" t="str">
        <f>VLOOKUP(Table4[[#This Row],[iso_code]],iso_code!G:H,2,FALSE)</f>
        <v>Cabo Verde</v>
      </c>
    </row>
    <row r="62" spans="1:4">
      <c r="A62" s="18">
        <v>2</v>
      </c>
      <c r="B62" s="60" t="s">
        <v>290</v>
      </c>
      <c r="C62" s="64" t="str">
        <f>VLOOKUP(Table4[[#This Row],[iso_code]],iso_code!B:C,2,FALSE)</f>
        <v>CMR</v>
      </c>
      <c r="D62" s="110" t="str">
        <f>VLOOKUP(Table4[[#This Row],[iso_code]],iso_code!G:H,2,FALSE)</f>
        <v>Cameroon</v>
      </c>
    </row>
    <row r="63" spans="1:4">
      <c r="A63" s="18">
        <v>2</v>
      </c>
      <c r="B63" s="60" t="s">
        <v>1560</v>
      </c>
      <c r="C63" s="64" t="str">
        <f>VLOOKUP(Table4[[#This Row],[iso_code]],iso_code!B:C,2,FALSE)</f>
        <v>CAF</v>
      </c>
      <c r="D63" s="110" t="str">
        <f>VLOOKUP(Table4[[#This Row],[iso_code]],iso_code!G:H,2,FALSE)</f>
        <v>Central African Republic (the)</v>
      </c>
    </row>
    <row r="64" spans="1:4">
      <c r="A64" s="18">
        <v>2</v>
      </c>
      <c r="B64" s="60" t="s">
        <v>1561</v>
      </c>
      <c r="C64" s="64" t="str">
        <f>VLOOKUP(Table4[[#This Row],[iso_code]],iso_code!B:C,2,FALSE)</f>
        <v>TCD</v>
      </c>
      <c r="D64" s="110" t="str">
        <f>VLOOKUP(Table4[[#This Row],[iso_code]],iso_code!G:H,2,FALSE)</f>
        <v>Chad</v>
      </c>
    </row>
    <row r="65" spans="1:4">
      <c r="A65" s="18">
        <v>2</v>
      </c>
      <c r="B65" s="60" t="s">
        <v>1562</v>
      </c>
      <c r="C65" s="64" t="str">
        <f>VLOOKUP(Table4[[#This Row],[iso_code]],iso_code!B:C,2,FALSE)</f>
        <v>COM</v>
      </c>
      <c r="D65" s="110" t="str">
        <f>VLOOKUP(Table4[[#This Row],[iso_code]],iso_code!G:H,2,FALSE)</f>
        <v>Comoros (the)</v>
      </c>
    </row>
    <row r="66" spans="1:4">
      <c r="A66" s="18">
        <v>2</v>
      </c>
      <c r="B66" s="60" t="s">
        <v>1564</v>
      </c>
      <c r="C66" s="64" t="str">
        <f>VLOOKUP(Table4[[#This Row],[iso_code]],iso_code!B:C,2,FALSE)</f>
        <v>COD</v>
      </c>
      <c r="D66" s="110" t="str">
        <f>VLOOKUP(Table4[[#This Row],[iso_code]],iso_code!G:H,2,FALSE)</f>
        <v>Congo (the Democratic Republic of the)</v>
      </c>
    </row>
    <row r="67" spans="1:4">
      <c r="A67" s="18">
        <v>2</v>
      </c>
      <c r="B67" s="60" t="s">
        <v>1563</v>
      </c>
      <c r="C67" s="64" t="str">
        <f>VLOOKUP(Table4[[#This Row],[iso_code]],iso_code!B:C,2,FALSE)</f>
        <v>COG</v>
      </c>
      <c r="D67" s="110" t="str">
        <f>VLOOKUP(Table4[[#This Row],[iso_code]],iso_code!G:H,2,FALSE)</f>
        <v>Congo (the)</v>
      </c>
    </row>
    <row r="68" spans="1:4">
      <c r="A68" s="18">
        <v>2</v>
      </c>
      <c r="B68" s="60" t="s">
        <v>1565</v>
      </c>
      <c r="C68" s="64" t="str">
        <f>VLOOKUP(Table4[[#This Row],[iso_code]],iso_code!B:C,2,FALSE)</f>
        <v>DJI</v>
      </c>
      <c r="D68" s="110" t="str">
        <f>VLOOKUP(Table4[[#This Row],[iso_code]],iso_code!G:H,2,FALSE)</f>
        <v>Djibouti</v>
      </c>
    </row>
    <row r="69" spans="1:4">
      <c r="A69" s="18">
        <v>2</v>
      </c>
      <c r="B69" s="60" t="s">
        <v>874</v>
      </c>
      <c r="C69" s="64" t="str">
        <f>VLOOKUP(Table4[[#This Row],[iso_code]],iso_code!B:C,2,FALSE)</f>
        <v>EGY</v>
      </c>
      <c r="D69" s="110" t="str">
        <f>VLOOKUP(Table4[[#This Row],[iso_code]],iso_code!G:H,2,FALSE)</f>
        <v>Egypt</v>
      </c>
    </row>
    <row r="70" spans="1:4">
      <c r="A70" s="18">
        <v>2</v>
      </c>
      <c r="B70" s="60" t="s">
        <v>1566</v>
      </c>
      <c r="C70" s="64" t="str">
        <f>VLOOKUP(Table4[[#This Row],[iso_code]],iso_code!B:C,2,FALSE)</f>
        <v>GNQ</v>
      </c>
      <c r="D70" s="110" t="str">
        <f>VLOOKUP(Table4[[#This Row],[iso_code]],iso_code!G:H,2,FALSE)</f>
        <v>Equatorial Guinea</v>
      </c>
    </row>
    <row r="71" spans="1:4">
      <c r="A71" s="18">
        <v>2</v>
      </c>
      <c r="B71" s="60" t="s">
        <v>1567</v>
      </c>
      <c r="C71" s="64" t="str">
        <f>VLOOKUP(Table4[[#This Row],[iso_code]],iso_code!B:C,2,FALSE)</f>
        <v>ERI</v>
      </c>
      <c r="D71" s="110" t="str">
        <f>VLOOKUP(Table4[[#This Row],[iso_code]],iso_code!G:H,2,FALSE)</f>
        <v>Eritrea</v>
      </c>
    </row>
    <row r="72" spans="1:4">
      <c r="A72" s="18">
        <v>2</v>
      </c>
      <c r="B72" s="60" t="s">
        <v>1589</v>
      </c>
      <c r="C72" s="64" t="str">
        <f>VLOOKUP(Table4[[#This Row],[iso_code]],iso_code!B:C,2,FALSE)</f>
        <v>SWZ</v>
      </c>
      <c r="D72" s="110" t="str">
        <f>VLOOKUP(Table4[[#This Row],[iso_code]],iso_code!G:H,2,FALSE)</f>
        <v>Eswatini</v>
      </c>
    </row>
    <row r="73" spans="1:4">
      <c r="A73" s="18">
        <v>2</v>
      </c>
      <c r="B73" s="60" t="s">
        <v>199</v>
      </c>
      <c r="C73" s="64" t="str">
        <f>VLOOKUP(Table4[[#This Row],[iso_code]],iso_code!B:C,2,FALSE)</f>
        <v>ETH</v>
      </c>
      <c r="D73" s="110" t="str">
        <f>VLOOKUP(Table4[[#This Row],[iso_code]],iso_code!G:H,2,FALSE)</f>
        <v>Ethiopia</v>
      </c>
    </row>
    <row r="74" spans="1:4">
      <c r="A74" s="18">
        <v>2</v>
      </c>
      <c r="B74" s="60" t="s">
        <v>1568</v>
      </c>
      <c r="C74" s="64" t="str">
        <f>VLOOKUP(Table4[[#This Row],[iso_code]],iso_code!B:C,2,FALSE)</f>
        <v>GAB</v>
      </c>
      <c r="D74" s="110" t="str">
        <f>VLOOKUP(Table4[[#This Row],[iso_code]],iso_code!G:H,2,FALSE)</f>
        <v>Gabon</v>
      </c>
    </row>
    <row r="75" spans="1:4">
      <c r="A75" s="18">
        <v>2</v>
      </c>
      <c r="B75" s="60" t="s">
        <v>1569</v>
      </c>
      <c r="C75" s="64" t="str">
        <f>VLOOKUP(Table4[[#This Row],[iso_code]],iso_code!B:C,2,FALSE)</f>
        <v>GMB</v>
      </c>
      <c r="D75" s="110" t="str">
        <f>VLOOKUP(Table4[[#This Row],[iso_code]],iso_code!G:H,2,FALSE)</f>
        <v>Gambia (the)</v>
      </c>
    </row>
    <row r="76" spans="1:4">
      <c r="A76" s="18">
        <v>2</v>
      </c>
      <c r="B76" s="60" t="s">
        <v>255</v>
      </c>
      <c r="C76" s="64" t="str">
        <f>VLOOKUP(Table4[[#This Row],[iso_code]],iso_code!B:C,2,FALSE)</f>
        <v>GHA</v>
      </c>
      <c r="D76" s="110" t="str">
        <f>VLOOKUP(Table4[[#This Row],[iso_code]],iso_code!G:H,2,FALSE)</f>
        <v>Ghana</v>
      </c>
    </row>
    <row r="77" spans="1:4">
      <c r="A77" s="18">
        <v>2</v>
      </c>
      <c r="B77" s="60" t="s">
        <v>1570</v>
      </c>
      <c r="C77" s="64" t="str">
        <f>VLOOKUP(Table4[[#This Row],[iso_code]],iso_code!B:C,2,FALSE)</f>
        <v>GIN</v>
      </c>
      <c r="D77" s="110" t="str">
        <f>VLOOKUP(Table4[[#This Row],[iso_code]],iso_code!G:H,2,FALSE)</f>
        <v>Guinea</v>
      </c>
    </row>
    <row r="78" spans="1:4">
      <c r="A78" s="18">
        <v>2</v>
      </c>
      <c r="B78" s="60" t="s">
        <v>1571</v>
      </c>
      <c r="C78" s="64" t="str">
        <f>VLOOKUP(Table4[[#This Row],[iso_code]],iso_code!B:C,2,FALSE)</f>
        <v>GNB</v>
      </c>
      <c r="D78" s="110" t="str">
        <f>VLOOKUP(Table4[[#This Row],[iso_code]],iso_code!G:H,2,FALSE)</f>
        <v>Guinea-Bissau</v>
      </c>
    </row>
    <row r="79" spans="1:4">
      <c r="A79" s="18">
        <v>2</v>
      </c>
      <c r="B79" s="60" t="s">
        <v>1572</v>
      </c>
      <c r="C79" s="64" t="str">
        <f>VLOOKUP(Table4[[#This Row],[iso_code]],iso_code!B:C,2,FALSE)</f>
        <v>CIV</v>
      </c>
      <c r="D79" s="110" t="str">
        <f>VLOOKUP(Table4[[#This Row],[iso_code]],iso_code!G:H,2,FALSE)</f>
        <v>Côte d'Ivoire</v>
      </c>
    </row>
    <row r="80" spans="1:4">
      <c r="A80" s="18">
        <v>2</v>
      </c>
      <c r="B80" s="60" t="s">
        <v>434</v>
      </c>
      <c r="C80" s="64" t="str">
        <f>VLOOKUP(Table4[[#This Row],[iso_code]],iso_code!B:C,2,FALSE)</f>
        <v>KEN</v>
      </c>
      <c r="D80" s="110" t="str">
        <f>VLOOKUP(Table4[[#This Row],[iso_code]],iso_code!G:H,2,FALSE)</f>
        <v>Kenya</v>
      </c>
    </row>
    <row r="81" spans="1:4">
      <c r="A81" s="18">
        <v>2</v>
      </c>
      <c r="B81" s="60" t="s">
        <v>1573</v>
      </c>
      <c r="C81" s="64" t="str">
        <f>VLOOKUP(Table4[[#This Row],[iso_code]],iso_code!B:C,2,FALSE)</f>
        <v>LSO</v>
      </c>
      <c r="D81" s="110" t="str">
        <f>VLOOKUP(Table4[[#This Row],[iso_code]],iso_code!G:H,2,FALSE)</f>
        <v>Lesotho</v>
      </c>
    </row>
    <row r="82" spans="1:4">
      <c r="A82" s="18">
        <v>2</v>
      </c>
      <c r="B82" s="60" t="s">
        <v>1574</v>
      </c>
      <c r="C82" s="64" t="str">
        <f>VLOOKUP(Table4[[#This Row],[iso_code]],iso_code!B:C,2,FALSE)</f>
        <v>LBR</v>
      </c>
      <c r="D82" s="110" t="str">
        <f>VLOOKUP(Table4[[#This Row],[iso_code]],iso_code!G:H,2,FALSE)</f>
        <v>Liberia</v>
      </c>
    </row>
    <row r="83" spans="1:4">
      <c r="A83" s="18">
        <v>2</v>
      </c>
      <c r="B83" s="60" t="s">
        <v>1575</v>
      </c>
      <c r="C83" s="64" t="str">
        <f>VLOOKUP(Table4[[#This Row],[iso_code]],iso_code!B:C,2,FALSE)</f>
        <v>LBY</v>
      </c>
      <c r="D83" s="110" t="str">
        <f>VLOOKUP(Table4[[#This Row],[iso_code]],iso_code!G:H,2,FALSE)</f>
        <v>Libya</v>
      </c>
    </row>
    <row r="84" spans="1:4">
      <c r="A84" s="18">
        <v>2</v>
      </c>
      <c r="B84" s="60" t="s">
        <v>1576</v>
      </c>
      <c r="C84" s="64" t="str">
        <f>VLOOKUP(Table4[[#This Row],[iso_code]],iso_code!B:C,2,FALSE)</f>
        <v>MDG</v>
      </c>
      <c r="D84" s="110" t="str">
        <f>VLOOKUP(Table4[[#This Row],[iso_code]],iso_code!G:H,2,FALSE)</f>
        <v>Madagascar</v>
      </c>
    </row>
    <row r="85" spans="1:4">
      <c r="A85" s="18">
        <v>2</v>
      </c>
      <c r="B85" s="60" t="s">
        <v>1191</v>
      </c>
      <c r="C85" s="64" t="str">
        <f>VLOOKUP(Table4[[#This Row],[iso_code]],iso_code!B:C,2,FALSE)</f>
        <v>MWI</v>
      </c>
      <c r="D85" s="110" t="str">
        <f>VLOOKUP(Table4[[#This Row],[iso_code]],iso_code!G:H,2,FALSE)</f>
        <v>Malawi</v>
      </c>
    </row>
    <row r="86" spans="1:4">
      <c r="A86" s="18">
        <v>2</v>
      </c>
      <c r="B86" s="60" t="s">
        <v>1577</v>
      </c>
      <c r="C86" s="64" t="str">
        <f>VLOOKUP(Table4[[#This Row],[iso_code]],iso_code!B:C,2,FALSE)</f>
        <v>MLI</v>
      </c>
      <c r="D86" s="110" t="str">
        <f>VLOOKUP(Table4[[#This Row],[iso_code]],iso_code!G:H,2,FALSE)</f>
        <v>Mali</v>
      </c>
    </row>
    <row r="87" spans="1:4">
      <c r="A87" s="18">
        <v>2</v>
      </c>
      <c r="B87" s="60" t="s">
        <v>1578</v>
      </c>
      <c r="C87" s="64" t="str">
        <f>VLOOKUP(Table4[[#This Row],[iso_code]],iso_code!B:C,2,FALSE)</f>
        <v>MRT</v>
      </c>
      <c r="D87" s="110" t="str">
        <f>VLOOKUP(Table4[[#This Row],[iso_code]],iso_code!G:H,2,FALSE)</f>
        <v>Mauritania</v>
      </c>
    </row>
    <row r="88" spans="1:4">
      <c r="A88" s="18">
        <v>2</v>
      </c>
      <c r="B88" s="60" t="s">
        <v>996</v>
      </c>
      <c r="C88" s="64" t="str">
        <f>VLOOKUP(Table4[[#This Row],[iso_code]],iso_code!B:C,2,FALSE)</f>
        <v>MUS</v>
      </c>
      <c r="D88" s="110" t="str">
        <f>VLOOKUP(Table4[[#This Row],[iso_code]],iso_code!G:H,2,FALSE)</f>
        <v>Mauritius</v>
      </c>
    </row>
    <row r="89" spans="1:4">
      <c r="A89" s="18">
        <v>2</v>
      </c>
      <c r="B89" s="60" t="s">
        <v>519</v>
      </c>
      <c r="C89" s="64" t="str">
        <f>VLOOKUP(Table4[[#This Row],[iso_code]],iso_code!B:C,2,FALSE)</f>
        <v>MAR</v>
      </c>
      <c r="D89" s="110" t="str">
        <f>VLOOKUP(Table4[[#This Row],[iso_code]],iso_code!G:H,2,FALSE)</f>
        <v>Morocco</v>
      </c>
    </row>
    <row r="90" spans="1:4">
      <c r="A90" s="18">
        <v>2</v>
      </c>
      <c r="B90" s="60" t="s">
        <v>1579</v>
      </c>
      <c r="C90" s="64" t="str">
        <f>VLOOKUP(Table4[[#This Row],[iso_code]],iso_code!B:C,2,FALSE)</f>
        <v>MOZ</v>
      </c>
      <c r="D90" s="110" t="str">
        <f>VLOOKUP(Table4[[#This Row],[iso_code]],iso_code!G:H,2,FALSE)</f>
        <v>Mozambique</v>
      </c>
    </row>
    <row r="91" spans="1:4">
      <c r="A91" s="18">
        <v>2</v>
      </c>
      <c r="B91" s="60" t="s">
        <v>1580</v>
      </c>
      <c r="C91" s="64" t="str">
        <f>VLOOKUP(Table4[[#This Row],[iso_code]],iso_code!B:C,2,FALSE)</f>
        <v>NAM</v>
      </c>
      <c r="D91" s="110" t="str">
        <f>VLOOKUP(Table4[[#This Row],[iso_code]],iso_code!G:H,2,FALSE)</f>
        <v>Namibia</v>
      </c>
    </row>
    <row r="92" spans="1:4">
      <c r="A92" s="18">
        <v>2</v>
      </c>
      <c r="B92" s="60" t="s">
        <v>1031</v>
      </c>
      <c r="C92" s="64" t="str">
        <f>VLOOKUP(Table4[[#This Row],[iso_code]],iso_code!B:C,2,FALSE)</f>
        <v>NER</v>
      </c>
      <c r="D92" s="110" t="str">
        <f>VLOOKUP(Table4[[#This Row],[iso_code]],iso_code!G:H,2,FALSE)</f>
        <v>Niger (the)</v>
      </c>
    </row>
    <row r="93" spans="1:4">
      <c r="A93" s="18">
        <v>2</v>
      </c>
      <c r="B93" s="60" t="s">
        <v>1264</v>
      </c>
      <c r="C93" s="64" t="str">
        <f>VLOOKUP(Table4[[#This Row],[iso_code]],iso_code!B:C,2,FALSE)</f>
        <v>NGA</v>
      </c>
      <c r="D93" s="110" t="str">
        <f>VLOOKUP(Table4[[#This Row],[iso_code]],iso_code!G:H,2,FALSE)</f>
        <v>Nigeria</v>
      </c>
    </row>
    <row r="94" spans="1:4">
      <c r="A94" s="18">
        <v>2</v>
      </c>
      <c r="B94" s="60" t="s">
        <v>1581</v>
      </c>
      <c r="C94" s="64" t="str">
        <f>VLOOKUP(Table4[[#This Row],[iso_code]],iso_code!B:C,2,FALSE)</f>
        <v>RWA</v>
      </c>
      <c r="D94" s="110" t="str">
        <f>VLOOKUP(Table4[[#This Row],[iso_code]],iso_code!G:H,2,FALSE)</f>
        <v>Rwanda</v>
      </c>
    </row>
    <row r="95" spans="1:4">
      <c r="A95" s="18">
        <v>2</v>
      </c>
      <c r="B95" s="60" t="s">
        <v>1582</v>
      </c>
      <c r="C95" s="64" t="str">
        <f>VLOOKUP(Table4[[#This Row],[iso_code]],iso_code!B:C,2,FALSE)</f>
        <v>STP</v>
      </c>
      <c r="D95" s="110" t="str">
        <f>VLOOKUP(Table4[[#This Row],[iso_code]],iso_code!G:H,2,FALSE)</f>
        <v>Sao Tome and Principe</v>
      </c>
    </row>
    <row r="96" spans="1:4">
      <c r="A96" s="18">
        <v>2</v>
      </c>
      <c r="B96" s="60" t="s">
        <v>1583</v>
      </c>
      <c r="C96" s="64" t="str">
        <f>VLOOKUP(Table4[[#This Row],[iso_code]],iso_code!B:C,2,FALSE)</f>
        <v>SEN</v>
      </c>
      <c r="D96" s="110" t="str">
        <f>VLOOKUP(Table4[[#This Row],[iso_code]],iso_code!G:H,2,FALSE)</f>
        <v>Senegal</v>
      </c>
    </row>
    <row r="97" spans="1:4">
      <c r="A97" s="18">
        <v>2</v>
      </c>
      <c r="B97" s="60" t="s">
        <v>1584</v>
      </c>
      <c r="C97" s="64" t="str">
        <f>VLOOKUP(Table4[[#This Row],[iso_code]],iso_code!B:C,2,FALSE)</f>
        <v>SYC</v>
      </c>
      <c r="D97" s="110" t="str">
        <f>VLOOKUP(Table4[[#This Row],[iso_code]],iso_code!G:H,2,FALSE)</f>
        <v>Seychelles</v>
      </c>
    </row>
    <row r="98" spans="1:4">
      <c r="A98" s="18">
        <v>2</v>
      </c>
      <c r="B98" s="60" t="s">
        <v>1585</v>
      </c>
      <c r="C98" s="64" t="str">
        <f>VLOOKUP(Table4[[#This Row],[iso_code]],iso_code!B:C,2,FALSE)</f>
        <v>SLE</v>
      </c>
      <c r="D98" s="110" t="str">
        <f>VLOOKUP(Table4[[#This Row],[iso_code]],iso_code!G:H,2,FALSE)</f>
        <v>Sierra Leone</v>
      </c>
    </row>
    <row r="99" spans="1:4">
      <c r="A99" s="18">
        <v>2</v>
      </c>
      <c r="B99" s="60" t="s">
        <v>1586</v>
      </c>
      <c r="C99" s="64" t="str">
        <f>VLOOKUP(Table4[[#This Row],[iso_code]],iso_code!B:C,2,FALSE)</f>
        <v>SOM</v>
      </c>
      <c r="D99" s="110" t="str">
        <f>VLOOKUP(Table4[[#This Row],[iso_code]],iso_code!G:H,2,FALSE)</f>
        <v>Somalia</v>
      </c>
    </row>
    <row r="100" spans="1:4">
      <c r="A100" s="18">
        <v>2</v>
      </c>
      <c r="B100" s="60" t="s">
        <v>618</v>
      </c>
      <c r="C100" s="64" t="str">
        <f>VLOOKUP(Table4[[#This Row],[iso_code]],iso_code!B:C,2,FALSE)</f>
        <v>ZAF</v>
      </c>
      <c r="D100" s="110" t="str">
        <f>VLOOKUP(Table4[[#This Row],[iso_code]],iso_code!G:H,2,FALSE)</f>
        <v>South Africa</v>
      </c>
    </row>
    <row r="101" spans="1:4">
      <c r="A101" s="18">
        <v>2</v>
      </c>
      <c r="B101" s="60" t="s">
        <v>1587</v>
      </c>
      <c r="C101" s="64" t="str">
        <f>VLOOKUP(Table4[[#This Row],[iso_code]],iso_code!B:C,2,FALSE)</f>
        <v>SSD</v>
      </c>
      <c r="D101" s="110" t="str">
        <f>VLOOKUP(Table4[[#This Row],[iso_code]],iso_code!G:H,2,FALSE)</f>
        <v>South Sudan</v>
      </c>
    </row>
    <row r="102" spans="1:4">
      <c r="A102" s="18">
        <v>2</v>
      </c>
      <c r="B102" s="60" t="s">
        <v>1588</v>
      </c>
      <c r="C102" s="64" t="str">
        <f>VLOOKUP(Table4[[#This Row],[iso_code]],iso_code!B:C,2,FALSE)</f>
        <v>SDN</v>
      </c>
      <c r="D102" s="110" t="str">
        <f>VLOOKUP(Table4[[#This Row],[iso_code]],iso_code!G:H,2,FALSE)</f>
        <v>Sudan (the)</v>
      </c>
    </row>
    <row r="103" spans="1:4">
      <c r="A103" s="18">
        <v>2</v>
      </c>
      <c r="B103" s="60" t="s">
        <v>884</v>
      </c>
      <c r="C103" s="64" t="str">
        <f>VLOOKUP(Table4[[#This Row],[iso_code]],iso_code!B:C,2,FALSE)</f>
        <v>TZA</v>
      </c>
      <c r="D103" s="110" t="str">
        <f>VLOOKUP(Table4[[#This Row],[iso_code]],iso_code!G:H,2,FALSE)</f>
        <v>Tanzania, United Republic of</v>
      </c>
    </row>
    <row r="104" spans="1:4">
      <c r="A104" s="18">
        <v>2</v>
      </c>
      <c r="B104" s="60" t="s">
        <v>1590</v>
      </c>
      <c r="C104" s="64" t="str">
        <f>VLOOKUP(Table4[[#This Row],[iso_code]],iso_code!B:C,2,FALSE)</f>
        <v>TGO</v>
      </c>
      <c r="D104" s="110" t="str">
        <f>VLOOKUP(Table4[[#This Row],[iso_code]],iso_code!G:H,2,FALSE)</f>
        <v>Togo</v>
      </c>
    </row>
    <row r="105" spans="1:4">
      <c r="A105" s="18">
        <v>2</v>
      </c>
      <c r="B105" s="18" t="s">
        <v>978</v>
      </c>
      <c r="C105" s="64" t="str">
        <f>VLOOKUP(Table4[[#This Row],[iso_code]],iso_code!B:C,2,FALSE)</f>
        <v>TUN</v>
      </c>
      <c r="D105" s="110" t="str">
        <f>VLOOKUP(Table4[[#This Row],[iso_code]],iso_code!G:H,2,FALSE)</f>
        <v>Tunisia</v>
      </c>
    </row>
    <row r="106" spans="1:4">
      <c r="A106" s="18">
        <v>2</v>
      </c>
      <c r="B106" s="18" t="s">
        <v>1591</v>
      </c>
      <c r="C106" s="64" t="str">
        <f>VLOOKUP(Table4[[#This Row],[iso_code]],iso_code!B:C,2,FALSE)</f>
        <v>UGA</v>
      </c>
      <c r="D106" s="110" t="str">
        <f>VLOOKUP(Table4[[#This Row],[iso_code]],iso_code!G:H,2,FALSE)</f>
        <v>Uganda</v>
      </c>
    </row>
    <row r="107" spans="1:4">
      <c r="A107" s="18">
        <v>2</v>
      </c>
      <c r="B107" s="18" t="s">
        <v>758</v>
      </c>
      <c r="C107" s="64" t="str">
        <f>VLOOKUP(Table4[[#This Row],[iso_code]],iso_code!B:C,2,FALSE)</f>
        <v>ZMB</v>
      </c>
      <c r="D107" s="110" t="str">
        <f>VLOOKUP(Table4[[#This Row],[iso_code]],iso_code!G:H,2,FALSE)</f>
        <v>Zambia</v>
      </c>
    </row>
    <row r="108" spans="1:4">
      <c r="A108" s="18">
        <v>2</v>
      </c>
      <c r="B108" s="18" t="s">
        <v>1592</v>
      </c>
      <c r="C108" s="64" t="str">
        <f>VLOOKUP(Table4[[#This Row],[iso_code]],iso_code!B:C,2,FALSE)</f>
        <v>ZWE</v>
      </c>
      <c r="D108" s="110" t="str">
        <f>VLOOKUP(Table4[[#This Row],[iso_code]],iso_code!G:H,2,FALSE)</f>
        <v>Zimbabwe</v>
      </c>
    </row>
    <row r="109" spans="1:4">
      <c r="A109" s="18">
        <v>3</v>
      </c>
      <c r="B109" s="60" t="s">
        <v>812</v>
      </c>
      <c r="C109" s="64" t="str">
        <f>VLOOKUP(Table4[[#This Row],[iso_code]],iso_code!B:C,2,FALSE)</f>
        <v>DZA</v>
      </c>
      <c r="D109" s="110" t="str">
        <f>VLOOKUP(Table4[[#This Row],[iso_code]],iso_code!G:H,2,FALSE)</f>
        <v>Algeria</v>
      </c>
    </row>
    <row r="110" spans="1:4">
      <c r="A110" s="18">
        <v>3</v>
      </c>
      <c r="B110" s="60" t="s">
        <v>1555</v>
      </c>
      <c r="C110" s="64" t="str">
        <f>VLOOKUP(Table4[[#This Row],[iso_code]],iso_code!B:C,2,FALSE)</f>
        <v>AGO</v>
      </c>
      <c r="D110" s="110" t="str">
        <f>VLOOKUP(Table4[[#This Row],[iso_code]],iso_code!G:H,2,FALSE)</f>
        <v>Angola</v>
      </c>
    </row>
    <row r="111" spans="1:4">
      <c r="A111" s="18">
        <v>3</v>
      </c>
      <c r="B111" s="60" t="s">
        <v>1556</v>
      </c>
      <c r="C111" s="64" t="str">
        <f>VLOOKUP(Table4[[#This Row],[iso_code]],iso_code!B:C,2,FALSE)</f>
        <v>BEN</v>
      </c>
      <c r="D111" s="110" t="str">
        <f>VLOOKUP(Table4[[#This Row],[iso_code]],iso_code!G:H,2,FALSE)</f>
        <v>Benin</v>
      </c>
    </row>
    <row r="112" spans="1:4">
      <c r="A112" s="18">
        <v>3</v>
      </c>
      <c r="B112" s="60" t="s">
        <v>1557</v>
      </c>
      <c r="C112" s="64" t="str">
        <f>VLOOKUP(Table4[[#This Row],[iso_code]],iso_code!B:C,2,FALSE)</f>
        <v>BWA</v>
      </c>
      <c r="D112" s="110" t="str">
        <f>VLOOKUP(Table4[[#This Row],[iso_code]],iso_code!G:H,2,FALSE)</f>
        <v>Botswana</v>
      </c>
    </row>
    <row r="113" spans="1:4">
      <c r="A113" s="18">
        <v>3</v>
      </c>
      <c r="B113" s="60" t="s">
        <v>1558</v>
      </c>
      <c r="C113" s="64" t="str">
        <f>VLOOKUP(Table4[[#This Row],[iso_code]],iso_code!B:C,2,FALSE)</f>
        <v>BFA</v>
      </c>
      <c r="D113" s="110" t="str">
        <f>VLOOKUP(Table4[[#This Row],[iso_code]],iso_code!G:H,2,FALSE)</f>
        <v>Burkina Faso</v>
      </c>
    </row>
    <row r="114" spans="1:4">
      <c r="A114" s="18">
        <v>3</v>
      </c>
      <c r="B114" s="60" t="s">
        <v>1559</v>
      </c>
      <c r="C114" s="64" t="str">
        <f>VLOOKUP(Table4[[#This Row],[iso_code]],iso_code!B:C,2,FALSE)</f>
        <v>BDI</v>
      </c>
      <c r="D114" s="110" t="str">
        <f>VLOOKUP(Table4[[#This Row],[iso_code]],iso_code!G:H,2,FALSE)</f>
        <v>Burundi</v>
      </c>
    </row>
    <row r="115" spans="1:4">
      <c r="A115" s="18">
        <v>3</v>
      </c>
      <c r="B115" s="60" t="s">
        <v>290</v>
      </c>
      <c r="C115" s="64" t="str">
        <f>VLOOKUP(Table4[[#This Row],[iso_code]],iso_code!B:C,2,FALSE)</f>
        <v>CMR</v>
      </c>
      <c r="D115" s="110" t="str">
        <f>VLOOKUP(Table4[[#This Row],[iso_code]],iso_code!G:H,2,FALSE)</f>
        <v>Cameroon</v>
      </c>
    </row>
    <row r="116" spans="1:4">
      <c r="A116" s="18">
        <v>3</v>
      </c>
      <c r="B116" s="60" t="s">
        <v>1560</v>
      </c>
      <c r="C116" s="64" t="str">
        <f>VLOOKUP(Table4[[#This Row],[iso_code]],iso_code!B:C,2,FALSE)</f>
        <v>CAF</v>
      </c>
      <c r="D116" s="110" t="str">
        <f>VLOOKUP(Table4[[#This Row],[iso_code]],iso_code!G:H,2,FALSE)</f>
        <v>Central African Republic (the)</v>
      </c>
    </row>
    <row r="117" spans="1:4">
      <c r="A117" s="18">
        <v>3</v>
      </c>
      <c r="B117" s="60" t="s">
        <v>1561</v>
      </c>
      <c r="C117" s="64" t="str">
        <f>VLOOKUP(Table4[[#This Row],[iso_code]],iso_code!B:C,2,FALSE)</f>
        <v>TCD</v>
      </c>
      <c r="D117" s="110" t="str">
        <f>VLOOKUP(Table4[[#This Row],[iso_code]],iso_code!G:H,2,FALSE)</f>
        <v>Chad</v>
      </c>
    </row>
    <row r="118" spans="1:4">
      <c r="A118" s="18">
        <v>3</v>
      </c>
      <c r="B118" s="60" t="s">
        <v>1564</v>
      </c>
      <c r="C118" s="64" t="str">
        <f>VLOOKUP(Table4[[#This Row],[iso_code]],iso_code!B:C,2,FALSE)</f>
        <v>COD</v>
      </c>
      <c r="D118" s="110" t="str">
        <f>VLOOKUP(Table4[[#This Row],[iso_code]],iso_code!G:H,2,FALSE)</f>
        <v>Congo (the Democratic Republic of the)</v>
      </c>
    </row>
    <row r="119" spans="1:4">
      <c r="A119" s="18">
        <v>3</v>
      </c>
      <c r="B119" s="60" t="s">
        <v>1563</v>
      </c>
      <c r="C119" s="64" t="str">
        <f>VLOOKUP(Table4[[#This Row],[iso_code]],iso_code!B:C,2,FALSE)</f>
        <v>COG</v>
      </c>
      <c r="D119" s="110" t="str">
        <f>VLOOKUP(Table4[[#This Row],[iso_code]],iso_code!G:H,2,FALSE)</f>
        <v>Congo (the)</v>
      </c>
    </row>
    <row r="120" spans="1:4">
      <c r="A120" s="18">
        <v>3</v>
      </c>
      <c r="B120" s="60" t="s">
        <v>1565</v>
      </c>
      <c r="C120" s="64" t="str">
        <f>VLOOKUP(Table4[[#This Row],[iso_code]],iso_code!B:C,2,FALSE)</f>
        <v>DJI</v>
      </c>
      <c r="D120" s="110" t="str">
        <f>VLOOKUP(Table4[[#This Row],[iso_code]],iso_code!G:H,2,FALSE)</f>
        <v>Djibouti</v>
      </c>
    </row>
    <row r="121" spans="1:4">
      <c r="A121" s="18">
        <v>3</v>
      </c>
      <c r="B121" s="60" t="s">
        <v>874</v>
      </c>
      <c r="C121" s="64" t="str">
        <f>VLOOKUP(Table4[[#This Row],[iso_code]],iso_code!B:C,2,FALSE)</f>
        <v>EGY</v>
      </c>
      <c r="D121" s="110" t="str">
        <f>VLOOKUP(Table4[[#This Row],[iso_code]],iso_code!G:H,2,FALSE)</f>
        <v>Egypt</v>
      </c>
    </row>
    <row r="122" spans="1:4">
      <c r="A122" s="18">
        <v>3</v>
      </c>
      <c r="B122" s="60" t="s">
        <v>1566</v>
      </c>
      <c r="C122" s="64" t="str">
        <f>VLOOKUP(Table4[[#This Row],[iso_code]],iso_code!B:C,2,FALSE)</f>
        <v>GNQ</v>
      </c>
      <c r="D122" s="110" t="str">
        <f>VLOOKUP(Table4[[#This Row],[iso_code]],iso_code!G:H,2,FALSE)</f>
        <v>Equatorial Guinea</v>
      </c>
    </row>
    <row r="123" spans="1:4">
      <c r="A123" s="18">
        <v>3</v>
      </c>
      <c r="B123" s="60" t="s">
        <v>1567</v>
      </c>
      <c r="C123" s="64" t="str">
        <f>VLOOKUP(Table4[[#This Row],[iso_code]],iso_code!B:C,2,FALSE)</f>
        <v>ERI</v>
      </c>
      <c r="D123" s="110" t="str">
        <f>VLOOKUP(Table4[[#This Row],[iso_code]],iso_code!G:H,2,FALSE)</f>
        <v>Eritrea</v>
      </c>
    </row>
    <row r="124" spans="1:4">
      <c r="A124" s="18">
        <v>3</v>
      </c>
      <c r="B124" s="60" t="s">
        <v>1589</v>
      </c>
      <c r="C124" s="64" t="str">
        <f>VLOOKUP(Table4[[#This Row],[iso_code]],iso_code!B:C,2,FALSE)</f>
        <v>SWZ</v>
      </c>
      <c r="D124" s="110" t="str">
        <f>VLOOKUP(Table4[[#This Row],[iso_code]],iso_code!G:H,2,FALSE)</f>
        <v>Eswatini</v>
      </c>
    </row>
    <row r="125" spans="1:4">
      <c r="A125" s="18">
        <v>3</v>
      </c>
      <c r="B125" s="60" t="s">
        <v>199</v>
      </c>
      <c r="C125" s="64" t="str">
        <f>VLOOKUP(Table4[[#This Row],[iso_code]],iso_code!B:C,2,FALSE)</f>
        <v>ETH</v>
      </c>
      <c r="D125" s="110" t="str">
        <f>VLOOKUP(Table4[[#This Row],[iso_code]],iso_code!G:H,2,FALSE)</f>
        <v>Ethiopia</v>
      </c>
    </row>
    <row r="126" spans="1:4">
      <c r="A126" s="18">
        <v>3</v>
      </c>
      <c r="B126" s="60" t="s">
        <v>1568</v>
      </c>
      <c r="C126" s="64" t="str">
        <f>VLOOKUP(Table4[[#This Row],[iso_code]],iso_code!B:C,2,FALSE)</f>
        <v>GAB</v>
      </c>
      <c r="D126" s="110" t="str">
        <f>VLOOKUP(Table4[[#This Row],[iso_code]],iso_code!G:H,2,FALSE)</f>
        <v>Gabon</v>
      </c>
    </row>
    <row r="127" spans="1:4">
      <c r="A127" s="18">
        <v>3</v>
      </c>
      <c r="B127" s="60" t="s">
        <v>1569</v>
      </c>
      <c r="C127" s="64" t="str">
        <f>VLOOKUP(Table4[[#This Row],[iso_code]],iso_code!B:C,2,FALSE)</f>
        <v>GMB</v>
      </c>
      <c r="D127" s="110" t="str">
        <f>VLOOKUP(Table4[[#This Row],[iso_code]],iso_code!G:H,2,FALSE)</f>
        <v>Gambia (the)</v>
      </c>
    </row>
    <row r="128" spans="1:4">
      <c r="A128" s="18">
        <v>3</v>
      </c>
      <c r="B128" s="60" t="s">
        <v>255</v>
      </c>
      <c r="C128" s="64" t="str">
        <f>VLOOKUP(Table4[[#This Row],[iso_code]],iso_code!B:C,2,FALSE)</f>
        <v>GHA</v>
      </c>
      <c r="D128" s="110" t="str">
        <f>VLOOKUP(Table4[[#This Row],[iso_code]],iso_code!G:H,2,FALSE)</f>
        <v>Ghana</v>
      </c>
    </row>
    <row r="129" spans="1:4">
      <c r="A129" s="18">
        <v>3</v>
      </c>
      <c r="B129" s="60" t="s">
        <v>1570</v>
      </c>
      <c r="C129" s="64" t="str">
        <f>VLOOKUP(Table4[[#This Row],[iso_code]],iso_code!B:C,2,FALSE)</f>
        <v>GIN</v>
      </c>
      <c r="D129" s="110" t="str">
        <f>VLOOKUP(Table4[[#This Row],[iso_code]],iso_code!G:H,2,FALSE)</f>
        <v>Guinea</v>
      </c>
    </row>
    <row r="130" spans="1:4">
      <c r="A130" s="18">
        <v>3</v>
      </c>
      <c r="B130" s="60" t="s">
        <v>1571</v>
      </c>
      <c r="C130" s="64" t="str">
        <f>VLOOKUP(Table4[[#This Row],[iso_code]],iso_code!B:C,2,FALSE)</f>
        <v>GNB</v>
      </c>
      <c r="D130" s="110" t="str">
        <f>VLOOKUP(Table4[[#This Row],[iso_code]],iso_code!G:H,2,FALSE)</f>
        <v>Guinea-Bissau</v>
      </c>
    </row>
    <row r="131" spans="1:4">
      <c r="A131" s="18">
        <v>3</v>
      </c>
      <c r="B131" s="60" t="s">
        <v>1572</v>
      </c>
      <c r="C131" s="64" t="str">
        <f>VLOOKUP(Table4[[#This Row],[iso_code]],iso_code!B:C,2,FALSE)</f>
        <v>CIV</v>
      </c>
      <c r="D131" s="110" t="str">
        <f>VLOOKUP(Table4[[#This Row],[iso_code]],iso_code!G:H,2,FALSE)</f>
        <v>Côte d'Ivoire</v>
      </c>
    </row>
    <row r="132" spans="1:4">
      <c r="A132" s="18">
        <v>3</v>
      </c>
      <c r="B132" s="60" t="s">
        <v>434</v>
      </c>
      <c r="C132" s="64" t="str">
        <f>VLOOKUP(Table4[[#This Row],[iso_code]],iso_code!B:C,2,FALSE)</f>
        <v>KEN</v>
      </c>
      <c r="D132" s="110" t="str">
        <f>VLOOKUP(Table4[[#This Row],[iso_code]],iso_code!G:H,2,FALSE)</f>
        <v>Kenya</v>
      </c>
    </row>
    <row r="133" spans="1:4">
      <c r="A133" s="18">
        <v>3</v>
      </c>
      <c r="B133" s="60" t="s">
        <v>1573</v>
      </c>
      <c r="C133" s="64" t="str">
        <f>VLOOKUP(Table4[[#This Row],[iso_code]],iso_code!B:C,2,FALSE)</f>
        <v>LSO</v>
      </c>
      <c r="D133" s="110" t="str">
        <f>VLOOKUP(Table4[[#This Row],[iso_code]],iso_code!G:H,2,FALSE)</f>
        <v>Lesotho</v>
      </c>
    </row>
    <row r="134" spans="1:4">
      <c r="A134" s="18">
        <v>3</v>
      </c>
      <c r="B134" s="60" t="s">
        <v>1574</v>
      </c>
      <c r="C134" s="64" t="str">
        <f>VLOOKUP(Table4[[#This Row],[iso_code]],iso_code!B:C,2,FALSE)</f>
        <v>LBR</v>
      </c>
      <c r="D134" s="110" t="str">
        <f>VLOOKUP(Table4[[#This Row],[iso_code]],iso_code!G:H,2,FALSE)</f>
        <v>Liberia</v>
      </c>
    </row>
    <row r="135" spans="1:4">
      <c r="A135" s="18">
        <v>3</v>
      </c>
      <c r="B135" s="60" t="s">
        <v>1575</v>
      </c>
      <c r="C135" s="64" t="str">
        <f>VLOOKUP(Table4[[#This Row],[iso_code]],iso_code!B:C,2,FALSE)</f>
        <v>LBY</v>
      </c>
      <c r="D135" s="110" t="str">
        <f>VLOOKUP(Table4[[#This Row],[iso_code]],iso_code!G:H,2,FALSE)</f>
        <v>Libya</v>
      </c>
    </row>
    <row r="136" spans="1:4">
      <c r="A136" s="18">
        <v>3</v>
      </c>
      <c r="B136" s="60" t="s">
        <v>1191</v>
      </c>
      <c r="C136" s="64" t="str">
        <f>VLOOKUP(Table4[[#This Row],[iso_code]],iso_code!B:C,2,FALSE)</f>
        <v>MWI</v>
      </c>
      <c r="D136" s="110" t="str">
        <f>VLOOKUP(Table4[[#This Row],[iso_code]],iso_code!G:H,2,FALSE)</f>
        <v>Malawi</v>
      </c>
    </row>
    <row r="137" spans="1:4">
      <c r="A137" s="18">
        <v>3</v>
      </c>
      <c r="B137" s="60" t="s">
        <v>1577</v>
      </c>
      <c r="C137" s="64" t="str">
        <f>VLOOKUP(Table4[[#This Row],[iso_code]],iso_code!B:C,2,FALSE)</f>
        <v>MLI</v>
      </c>
      <c r="D137" s="110" t="str">
        <f>VLOOKUP(Table4[[#This Row],[iso_code]],iso_code!G:H,2,FALSE)</f>
        <v>Mali</v>
      </c>
    </row>
    <row r="138" spans="1:4">
      <c r="A138" s="18">
        <v>3</v>
      </c>
      <c r="B138" s="60" t="s">
        <v>1578</v>
      </c>
      <c r="C138" s="64" t="str">
        <f>VLOOKUP(Table4[[#This Row],[iso_code]],iso_code!B:C,2,FALSE)</f>
        <v>MRT</v>
      </c>
      <c r="D138" s="110" t="str">
        <f>VLOOKUP(Table4[[#This Row],[iso_code]],iso_code!G:H,2,FALSE)</f>
        <v>Mauritania</v>
      </c>
    </row>
    <row r="139" spans="1:4">
      <c r="A139" s="18">
        <v>3</v>
      </c>
      <c r="B139" s="60" t="s">
        <v>519</v>
      </c>
      <c r="C139" s="64" t="str">
        <f>VLOOKUP(Table4[[#This Row],[iso_code]],iso_code!B:C,2,FALSE)</f>
        <v>MAR</v>
      </c>
      <c r="D139" s="110" t="str">
        <f>VLOOKUP(Table4[[#This Row],[iso_code]],iso_code!G:H,2,FALSE)</f>
        <v>Morocco</v>
      </c>
    </row>
    <row r="140" spans="1:4">
      <c r="A140" s="18">
        <v>3</v>
      </c>
      <c r="B140" s="60" t="s">
        <v>1579</v>
      </c>
      <c r="C140" s="64" t="str">
        <f>VLOOKUP(Table4[[#This Row],[iso_code]],iso_code!B:C,2,FALSE)</f>
        <v>MOZ</v>
      </c>
      <c r="D140" s="110" t="str">
        <f>VLOOKUP(Table4[[#This Row],[iso_code]],iso_code!G:H,2,FALSE)</f>
        <v>Mozambique</v>
      </c>
    </row>
    <row r="141" spans="1:4">
      <c r="A141" s="18">
        <v>3</v>
      </c>
      <c r="B141" s="60" t="s">
        <v>1580</v>
      </c>
      <c r="C141" s="64" t="str">
        <f>VLOOKUP(Table4[[#This Row],[iso_code]],iso_code!B:C,2,FALSE)</f>
        <v>NAM</v>
      </c>
      <c r="D141" s="110" t="str">
        <f>VLOOKUP(Table4[[#This Row],[iso_code]],iso_code!G:H,2,FALSE)</f>
        <v>Namibia</v>
      </c>
    </row>
    <row r="142" spans="1:4">
      <c r="A142" s="18">
        <v>3</v>
      </c>
      <c r="B142" s="60" t="s">
        <v>1031</v>
      </c>
      <c r="C142" s="64" t="str">
        <f>VLOOKUP(Table4[[#This Row],[iso_code]],iso_code!B:C,2,FALSE)</f>
        <v>NER</v>
      </c>
      <c r="D142" s="110" t="str">
        <f>VLOOKUP(Table4[[#This Row],[iso_code]],iso_code!G:H,2,FALSE)</f>
        <v>Niger (the)</v>
      </c>
    </row>
    <row r="143" spans="1:4">
      <c r="A143" s="18">
        <v>3</v>
      </c>
      <c r="B143" s="60" t="s">
        <v>1264</v>
      </c>
      <c r="C143" s="64" t="str">
        <f>VLOOKUP(Table4[[#This Row],[iso_code]],iso_code!B:C,2,FALSE)</f>
        <v>NGA</v>
      </c>
      <c r="D143" s="110" t="str">
        <f>VLOOKUP(Table4[[#This Row],[iso_code]],iso_code!G:H,2,FALSE)</f>
        <v>Nigeria</v>
      </c>
    </row>
    <row r="144" spans="1:4">
      <c r="A144" s="18">
        <v>3</v>
      </c>
      <c r="B144" s="60" t="s">
        <v>1581</v>
      </c>
      <c r="C144" s="64" t="str">
        <f>VLOOKUP(Table4[[#This Row],[iso_code]],iso_code!B:C,2,FALSE)</f>
        <v>RWA</v>
      </c>
      <c r="D144" s="110" t="str">
        <f>VLOOKUP(Table4[[#This Row],[iso_code]],iso_code!G:H,2,FALSE)</f>
        <v>Rwanda</v>
      </c>
    </row>
    <row r="145" spans="1:4">
      <c r="A145" s="18">
        <v>3</v>
      </c>
      <c r="B145" s="60" t="s">
        <v>1583</v>
      </c>
      <c r="C145" s="64" t="str">
        <f>VLOOKUP(Table4[[#This Row],[iso_code]],iso_code!B:C,2,FALSE)</f>
        <v>SEN</v>
      </c>
      <c r="D145" s="110" t="str">
        <f>VLOOKUP(Table4[[#This Row],[iso_code]],iso_code!G:H,2,FALSE)</f>
        <v>Senegal</v>
      </c>
    </row>
    <row r="146" spans="1:4">
      <c r="A146" s="18">
        <v>3</v>
      </c>
      <c r="B146" s="60" t="s">
        <v>1585</v>
      </c>
      <c r="C146" s="64" t="str">
        <f>VLOOKUP(Table4[[#This Row],[iso_code]],iso_code!B:C,2,FALSE)</f>
        <v>SLE</v>
      </c>
      <c r="D146" s="110" t="str">
        <f>VLOOKUP(Table4[[#This Row],[iso_code]],iso_code!G:H,2,FALSE)</f>
        <v>Sierra Leone</v>
      </c>
    </row>
    <row r="147" spans="1:4">
      <c r="A147" s="18">
        <v>3</v>
      </c>
      <c r="B147" s="60" t="s">
        <v>1586</v>
      </c>
      <c r="C147" s="64" t="str">
        <f>VLOOKUP(Table4[[#This Row],[iso_code]],iso_code!B:C,2,FALSE)</f>
        <v>SOM</v>
      </c>
      <c r="D147" s="110" t="str">
        <f>VLOOKUP(Table4[[#This Row],[iso_code]],iso_code!G:H,2,FALSE)</f>
        <v>Somalia</v>
      </c>
    </row>
    <row r="148" spans="1:4">
      <c r="A148" s="18">
        <v>3</v>
      </c>
      <c r="B148" s="60" t="s">
        <v>618</v>
      </c>
      <c r="C148" s="64" t="str">
        <f>VLOOKUP(Table4[[#This Row],[iso_code]],iso_code!B:C,2,FALSE)</f>
        <v>ZAF</v>
      </c>
      <c r="D148" s="110" t="str">
        <f>VLOOKUP(Table4[[#This Row],[iso_code]],iso_code!G:H,2,FALSE)</f>
        <v>South Africa</v>
      </c>
    </row>
    <row r="149" spans="1:4">
      <c r="A149" s="18">
        <v>3</v>
      </c>
      <c r="B149" s="60" t="s">
        <v>1587</v>
      </c>
      <c r="C149" s="64" t="str">
        <f>VLOOKUP(Table4[[#This Row],[iso_code]],iso_code!B:C,2,FALSE)</f>
        <v>SSD</v>
      </c>
      <c r="D149" s="110" t="str">
        <f>VLOOKUP(Table4[[#This Row],[iso_code]],iso_code!G:H,2,FALSE)</f>
        <v>South Sudan</v>
      </c>
    </row>
    <row r="150" spans="1:4">
      <c r="A150" s="18">
        <v>3</v>
      </c>
      <c r="B150" s="60" t="s">
        <v>1588</v>
      </c>
      <c r="C150" s="64" t="str">
        <f>VLOOKUP(Table4[[#This Row],[iso_code]],iso_code!B:C,2,FALSE)</f>
        <v>SDN</v>
      </c>
      <c r="D150" s="110" t="str">
        <f>VLOOKUP(Table4[[#This Row],[iso_code]],iso_code!G:H,2,FALSE)</f>
        <v>Sudan (the)</v>
      </c>
    </row>
    <row r="151" spans="1:4">
      <c r="A151" s="18">
        <v>3</v>
      </c>
      <c r="B151" s="60" t="s">
        <v>884</v>
      </c>
      <c r="C151" s="64" t="str">
        <f>VLOOKUP(Table4[[#This Row],[iso_code]],iso_code!B:C,2,FALSE)</f>
        <v>TZA</v>
      </c>
      <c r="D151" s="110" t="str">
        <f>VLOOKUP(Table4[[#This Row],[iso_code]],iso_code!G:H,2,FALSE)</f>
        <v>Tanzania, United Republic of</v>
      </c>
    </row>
    <row r="152" spans="1:4">
      <c r="A152" s="18">
        <v>3</v>
      </c>
      <c r="B152" s="60" t="s">
        <v>1590</v>
      </c>
      <c r="C152" s="64" t="str">
        <f>VLOOKUP(Table4[[#This Row],[iso_code]],iso_code!B:C,2,FALSE)</f>
        <v>TGO</v>
      </c>
      <c r="D152" s="110" t="str">
        <f>VLOOKUP(Table4[[#This Row],[iso_code]],iso_code!G:H,2,FALSE)</f>
        <v>Togo</v>
      </c>
    </row>
    <row r="153" spans="1:4">
      <c r="A153" s="18">
        <v>3</v>
      </c>
      <c r="B153" s="18" t="s">
        <v>978</v>
      </c>
      <c r="C153" s="64" t="str">
        <f>VLOOKUP(Table4[[#This Row],[iso_code]],iso_code!B:C,2,FALSE)</f>
        <v>TUN</v>
      </c>
      <c r="D153" s="110" t="str">
        <f>VLOOKUP(Table4[[#This Row],[iso_code]],iso_code!G:H,2,FALSE)</f>
        <v>Tunisia</v>
      </c>
    </row>
    <row r="154" spans="1:4">
      <c r="A154" s="18">
        <v>3</v>
      </c>
      <c r="B154" s="18" t="s">
        <v>1591</v>
      </c>
      <c r="C154" s="64" t="str">
        <f>VLOOKUP(Table4[[#This Row],[iso_code]],iso_code!B:C,2,FALSE)</f>
        <v>UGA</v>
      </c>
      <c r="D154" s="110" t="str">
        <f>VLOOKUP(Table4[[#This Row],[iso_code]],iso_code!G:H,2,FALSE)</f>
        <v>Uganda</v>
      </c>
    </row>
    <row r="155" spans="1:4">
      <c r="A155" s="18">
        <v>3</v>
      </c>
      <c r="B155" s="18" t="s">
        <v>758</v>
      </c>
      <c r="C155" s="64" t="str">
        <f>VLOOKUP(Table4[[#This Row],[iso_code]],iso_code!B:C,2,FALSE)</f>
        <v>ZMB</v>
      </c>
      <c r="D155" s="110" t="str">
        <f>VLOOKUP(Table4[[#This Row],[iso_code]],iso_code!G:H,2,FALSE)</f>
        <v>Zambia</v>
      </c>
    </row>
    <row r="156" spans="1:4">
      <c r="A156" s="18">
        <v>3</v>
      </c>
      <c r="B156" s="18" t="s">
        <v>1592</v>
      </c>
      <c r="C156" s="64" t="str">
        <f>VLOOKUP(Table4[[#This Row],[iso_code]],iso_code!B:C,2,FALSE)</f>
        <v>ZWE</v>
      </c>
      <c r="D156" s="110" t="str">
        <f>VLOOKUP(Table4[[#This Row],[iso_code]],iso_code!G:H,2,FALSE)</f>
        <v>Zimbabwe</v>
      </c>
    </row>
    <row r="157" spans="1:4">
      <c r="A157" s="18">
        <v>4</v>
      </c>
      <c r="B157" s="60" t="s">
        <v>812</v>
      </c>
      <c r="C157" s="64" t="str">
        <f>VLOOKUP(Table4[[#This Row],[iso_code]],iso_code!B:C,2,FALSE)</f>
        <v>DZA</v>
      </c>
      <c r="D157" s="110" t="str">
        <f>VLOOKUP(Table4[[#This Row],[iso_code]],iso_code!G:H,2,FALSE)</f>
        <v>Algeria</v>
      </c>
    </row>
    <row r="158" spans="1:4">
      <c r="A158" s="18">
        <v>4</v>
      </c>
      <c r="B158" s="60" t="s">
        <v>1555</v>
      </c>
      <c r="C158" s="64" t="str">
        <f>VLOOKUP(Table4[[#This Row],[iso_code]],iso_code!B:C,2,FALSE)</f>
        <v>AGO</v>
      </c>
      <c r="D158" s="110" t="str">
        <f>VLOOKUP(Table4[[#This Row],[iso_code]],iso_code!G:H,2,FALSE)</f>
        <v>Angola</v>
      </c>
    </row>
    <row r="159" spans="1:4">
      <c r="A159" s="18">
        <v>4</v>
      </c>
      <c r="B159" s="60" t="s">
        <v>1556</v>
      </c>
      <c r="C159" s="64" t="str">
        <f>VLOOKUP(Table4[[#This Row],[iso_code]],iso_code!B:C,2,FALSE)</f>
        <v>BEN</v>
      </c>
      <c r="D159" s="110" t="str">
        <f>VLOOKUP(Table4[[#This Row],[iso_code]],iso_code!G:H,2,FALSE)</f>
        <v>Benin</v>
      </c>
    </row>
    <row r="160" spans="1:4">
      <c r="A160" s="18">
        <v>4</v>
      </c>
      <c r="B160" s="60" t="s">
        <v>1557</v>
      </c>
      <c r="C160" s="64" t="str">
        <f>VLOOKUP(Table4[[#This Row],[iso_code]],iso_code!B:C,2,FALSE)</f>
        <v>BWA</v>
      </c>
      <c r="D160" s="110" t="str">
        <f>VLOOKUP(Table4[[#This Row],[iso_code]],iso_code!G:H,2,FALSE)</f>
        <v>Botswana</v>
      </c>
    </row>
    <row r="161" spans="1:4">
      <c r="A161" s="18">
        <v>4</v>
      </c>
      <c r="B161" s="60" t="s">
        <v>1558</v>
      </c>
      <c r="C161" s="64" t="str">
        <f>VLOOKUP(Table4[[#This Row],[iso_code]],iso_code!B:C,2,FALSE)</f>
        <v>BFA</v>
      </c>
      <c r="D161" s="110" t="str">
        <f>VLOOKUP(Table4[[#This Row],[iso_code]],iso_code!G:H,2,FALSE)</f>
        <v>Burkina Faso</v>
      </c>
    </row>
    <row r="162" spans="1:4">
      <c r="A162" s="18">
        <v>4</v>
      </c>
      <c r="B162" s="60" t="s">
        <v>1559</v>
      </c>
      <c r="C162" s="64" t="str">
        <f>VLOOKUP(Table4[[#This Row],[iso_code]],iso_code!B:C,2,FALSE)</f>
        <v>BDI</v>
      </c>
      <c r="D162" s="110" t="str">
        <f>VLOOKUP(Table4[[#This Row],[iso_code]],iso_code!G:H,2,FALSE)</f>
        <v>Burundi</v>
      </c>
    </row>
    <row r="163" spans="1:4">
      <c r="A163" s="18">
        <v>4</v>
      </c>
      <c r="B163" s="60" t="s">
        <v>1593</v>
      </c>
      <c r="C163" s="64" t="str">
        <f>VLOOKUP(Table4[[#This Row],[iso_code]],iso_code!B:C,2,FALSE)</f>
        <v>CPV</v>
      </c>
      <c r="D163" s="110" t="str">
        <f>VLOOKUP(Table4[[#This Row],[iso_code]],iso_code!G:H,2,FALSE)</f>
        <v>Cabo Verde</v>
      </c>
    </row>
    <row r="164" spans="1:4">
      <c r="A164" s="18">
        <v>4</v>
      </c>
      <c r="B164" s="60" t="s">
        <v>290</v>
      </c>
      <c r="C164" s="64" t="str">
        <f>VLOOKUP(Table4[[#This Row],[iso_code]],iso_code!B:C,2,FALSE)</f>
        <v>CMR</v>
      </c>
      <c r="D164" s="110" t="str">
        <f>VLOOKUP(Table4[[#This Row],[iso_code]],iso_code!G:H,2,FALSE)</f>
        <v>Cameroon</v>
      </c>
    </row>
    <row r="165" spans="1:4">
      <c r="A165" s="18">
        <v>4</v>
      </c>
      <c r="B165" s="60" t="s">
        <v>1560</v>
      </c>
      <c r="C165" s="64" t="str">
        <f>VLOOKUP(Table4[[#This Row],[iso_code]],iso_code!B:C,2,FALSE)</f>
        <v>CAF</v>
      </c>
      <c r="D165" s="110" t="str">
        <f>VLOOKUP(Table4[[#This Row],[iso_code]],iso_code!G:H,2,FALSE)</f>
        <v>Central African Republic (the)</v>
      </c>
    </row>
    <row r="166" spans="1:4">
      <c r="A166" s="18">
        <v>4</v>
      </c>
      <c r="B166" s="60" t="s">
        <v>1561</v>
      </c>
      <c r="C166" s="64" t="str">
        <f>VLOOKUP(Table4[[#This Row],[iso_code]],iso_code!B:C,2,FALSE)</f>
        <v>TCD</v>
      </c>
      <c r="D166" s="110" t="str">
        <f>VLOOKUP(Table4[[#This Row],[iso_code]],iso_code!G:H,2,FALSE)</f>
        <v>Chad</v>
      </c>
    </row>
    <row r="167" spans="1:4">
      <c r="A167" s="18">
        <v>4</v>
      </c>
      <c r="B167" s="60" t="s">
        <v>1562</v>
      </c>
      <c r="C167" s="64" t="str">
        <f>VLOOKUP(Table4[[#This Row],[iso_code]],iso_code!B:C,2,FALSE)</f>
        <v>COM</v>
      </c>
      <c r="D167" s="110" t="str">
        <f>VLOOKUP(Table4[[#This Row],[iso_code]],iso_code!G:H,2,FALSE)</f>
        <v>Comoros (the)</v>
      </c>
    </row>
    <row r="168" spans="1:4">
      <c r="A168" s="18">
        <v>4</v>
      </c>
      <c r="B168" s="60" t="s">
        <v>1564</v>
      </c>
      <c r="C168" s="64" t="str">
        <f>VLOOKUP(Table4[[#This Row],[iso_code]],iso_code!B:C,2,FALSE)</f>
        <v>COD</v>
      </c>
      <c r="D168" s="110" t="str">
        <f>VLOOKUP(Table4[[#This Row],[iso_code]],iso_code!G:H,2,FALSE)</f>
        <v>Congo (the Democratic Republic of the)</v>
      </c>
    </row>
    <row r="169" spans="1:4">
      <c r="A169" s="18">
        <v>4</v>
      </c>
      <c r="B169" s="60" t="s">
        <v>1563</v>
      </c>
      <c r="C169" s="64" t="str">
        <f>VLOOKUP(Table4[[#This Row],[iso_code]],iso_code!B:C,2,FALSE)</f>
        <v>COG</v>
      </c>
      <c r="D169" s="110" t="str">
        <f>VLOOKUP(Table4[[#This Row],[iso_code]],iso_code!G:H,2,FALSE)</f>
        <v>Congo (the)</v>
      </c>
    </row>
    <row r="170" spans="1:4">
      <c r="A170" s="18">
        <v>4</v>
      </c>
      <c r="B170" s="60" t="s">
        <v>1565</v>
      </c>
      <c r="C170" s="64" t="str">
        <f>VLOOKUP(Table4[[#This Row],[iso_code]],iso_code!B:C,2,FALSE)</f>
        <v>DJI</v>
      </c>
      <c r="D170" s="110" t="str">
        <f>VLOOKUP(Table4[[#This Row],[iso_code]],iso_code!G:H,2,FALSE)</f>
        <v>Djibouti</v>
      </c>
    </row>
    <row r="171" spans="1:4">
      <c r="A171" s="18">
        <v>4</v>
      </c>
      <c r="B171" s="60" t="s">
        <v>874</v>
      </c>
      <c r="C171" s="64" t="str">
        <f>VLOOKUP(Table4[[#This Row],[iso_code]],iso_code!B:C,2,FALSE)</f>
        <v>EGY</v>
      </c>
      <c r="D171" s="110" t="str">
        <f>VLOOKUP(Table4[[#This Row],[iso_code]],iso_code!G:H,2,FALSE)</f>
        <v>Egypt</v>
      </c>
    </row>
    <row r="172" spans="1:4">
      <c r="A172" s="18">
        <v>4</v>
      </c>
      <c r="B172" s="60" t="s">
        <v>1566</v>
      </c>
      <c r="C172" s="64" t="str">
        <f>VLOOKUP(Table4[[#This Row],[iso_code]],iso_code!B:C,2,FALSE)</f>
        <v>GNQ</v>
      </c>
      <c r="D172" s="110" t="str">
        <f>VLOOKUP(Table4[[#This Row],[iso_code]],iso_code!G:H,2,FALSE)</f>
        <v>Equatorial Guinea</v>
      </c>
    </row>
    <row r="173" spans="1:4">
      <c r="A173" s="18">
        <v>4</v>
      </c>
      <c r="B173" s="60" t="s">
        <v>1567</v>
      </c>
      <c r="C173" s="64" t="str">
        <f>VLOOKUP(Table4[[#This Row],[iso_code]],iso_code!B:C,2,FALSE)</f>
        <v>ERI</v>
      </c>
      <c r="D173" s="110" t="str">
        <f>VLOOKUP(Table4[[#This Row],[iso_code]],iso_code!G:H,2,FALSE)</f>
        <v>Eritrea</v>
      </c>
    </row>
    <row r="174" spans="1:4">
      <c r="A174" s="18">
        <v>4</v>
      </c>
      <c r="B174" s="60" t="s">
        <v>1589</v>
      </c>
      <c r="C174" s="64" t="str">
        <f>VLOOKUP(Table4[[#This Row],[iso_code]],iso_code!B:C,2,FALSE)</f>
        <v>SWZ</v>
      </c>
      <c r="D174" s="110" t="str">
        <f>VLOOKUP(Table4[[#This Row],[iso_code]],iso_code!G:H,2,FALSE)</f>
        <v>Eswatini</v>
      </c>
    </row>
    <row r="175" spans="1:4">
      <c r="A175" s="18">
        <v>4</v>
      </c>
      <c r="B175" s="60" t="s">
        <v>199</v>
      </c>
      <c r="C175" s="64" t="str">
        <f>VLOOKUP(Table4[[#This Row],[iso_code]],iso_code!B:C,2,FALSE)</f>
        <v>ETH</v>
      </c>
      <c r="D175" s="110" t="str">
        <f>VLOOKUP(Table4[[#This Row],[iso_code]],iso_code!G:H,2,FALSE)</f>
        <v>Ethiopia</v>
      </c>
    </row>
    <row r="176" spans="1:4">
      <c r="A176" s="18">
        <v>4</v>
      </c>
      <c r="B176" s="60" t="s">
        <v>1568</v>
      </c>
      <c r="C176" s="64" t="str">
        <f>VLOOKUP(Table4[[#This Row],[iso_code]],iso_code!B:C,2,FALSE)</f>
        <v>GAB</v>
      </c>
      <c r="D176" s="110" t="str">
        <f>VLOOKUP(Table4[[#This Row],[iso_code]],iso_code!G:H,2,FALSE)</f>
        <v>Gabon</v>
      </c>
    </row>
    <row r="177" spans="1:4">
      <c r="A177" s="18">
        <v>4</v>
      </c>
      <c r="B177" s="60" t="s">
        <v>1569</v>
      </c>
      <c r="C177" s="64" t="str">
        <f>VLOOKUP(Table4[[#This Row],[iso_code]],iso_code!B:C,2,FALSE)</f>
        <v>GMB</v>
      </c>
      <c r="D177" s="110" t="str">
        <f>VLOOKUP(Table4[[#This Row],[iso_code]],iso_code!G:H,2,FALSE)</f>
        <v>Gambia (the)</v>
      </c>
    </row>
    <row r="178" spans="1:4">
      <c r="A178" s="18">
        <v>4</v>
      </c>
      <c r="B178" s="60" t="s">
        <v>255</v>
      </c>
      <c r="C178" s="64" t="str">
        <f>VLOOKUP(Table4[[#This Row],[iso_code]],iso_code!B:C,2,FALSE)</f>
        <v>GHA</v>
      </c>
      <c r="D178" s="110" t="str">
        <f>VLOOKUP(Table4[[#This Row],[iso_code]],iso_code!G:H,2,FALSE)</f>
        <v>Ghana</v>
      </c>
    </row>
    <row r="179" spans="1:4">
      <c r="A179" s="18">
        <v>4</v>
      </c>
      <c r="B179" s="60" t="s">
        <v>1570</v>
      </c>
      <c r="C179" s="64" t="str">
        <f>VLOOKUP(Table4[[#This Row],[iso_code]],iso_code!B:C,2,FALSE)</f>
        <v>GIN</v>
      </c>
      <c r="D179" s="110" t="str">
        <f>VLOOKUP(Table4[[#This Row],[iso_code]],iso_code!G:H,2,FALSE)</f>
        <v>Guinea</v>
      </c>
    </row>
    <row r="180" spans="1:4">
      <c r="A180" s="18">
        <v>4</v>
      </c>
      <c r="B180" s="60" t="s">
        <v>1571</v>
      </c>
      <c r="C180" s="64" t="str">
        <f>VLOOKUP(Table4[[#This Row],[iso_code]],iso_code!B:C,2,FALSE)</f>
        <v>GNB</v>
      </c>
      <c r="D180" s="110" t="str">
        <f>VLOOKUP(Table4[[#This Row],[iso_code]],iso_code!G:H,2,FALSE)</f>
        <v>Guinea-Bissau</v>
      </c>
    </row>
    <row r="181" spans="1:4">
      <c r="A181" s="18">
        <v>4</v>
      </c>
      <c r="B181" s="60" t="s">
        <v>1572</v>
      </c>
      <c r="C181" s="64" t="str">
        <f>VLOOKUP(Table4[[#This Row],[iso_code]],iso_code!B:C,2,FALSE)</f>
        <v>CIV</v>
      </c>
      <c r="D181" s="110" t="str">
        <f>VLOOKUP(Table4[[#This Row],[iso_code]],iso_code!G:H,2,FALSE)</f>
        <v>Côte d'Ivoire</v>
      </c>
    </row>
    <row r="182" spans="1:4">
      <c r="A182" s="18">
        <v>4</v>
      </c>
      <c r="B182" s="60" t="s">
        <v>434</v>
      </c>
      <c r="C182" s="64" t="str">
        <f>VLOOKUP(Table4[[#This Row],[iso_code]],iso_code!B:C,2,FALSE)</f>
        <v>KEN</v>
      </c>
      <c r="D182" s="110" t="str">
        <f>VLOOKUP(Table4[[#This Row],[iso_code]],iso_code!G:H,2,FALSE)</f>
        <v>Kenya</v>
      </c>
    </row>
    <row r="183" spans="1:4">
      <c r="A183" s="18">
        <v>4</v>
      </c>
      <c r="B183" s="60" t="s">
        <v>1573</v>
      </c>
      <c r="C183" s="64" t="str">
        <f>VLOOKUP(Table4[[#This Row],[iso_code]],iso_code!B:C,2,FALSE)</f>
        <v>LSO</v>
      </c>
      <c r="D183" s="110" t="str">
        <f>VLOOKUP(Table4[[#This Row],[iso_code]],iso_code!G:H,2,FALSE)</f>
        <v>Lesotho</v>
      </c>
    </row>
    <row r="184" spans="1:4">
      <c r="A184" s="18">
        <v>4</v>
      </c>
      <c r="B184" s="60" t="s">
        <v>1574</v>
      </c>
      <c r="C184" s="64" t="str">
        <f>VLOOKUP(Table4[[#This Row],[iso_code]],iso_code!B:C,2,FALSE)</f>
        <v>LBR</v>
      </c>
      <c r="D184" s="110" t="str">
        <f>VLOOKUP(Table4[[#This Row],[iso_code]],iso_code!G:H,2,FALSE)</f>
        <v>Liberia</v>
      </c>
    </row>
    <row r="185" spans="1:4">
      <c r="A185" s="18">
        <v>4</v>
      </c>
      <c r="B185" s="60" t="s">
        <v>1575</v>
      </c>
      <c r="C185" s="64" t="str">
        <f>VLOOKUP(Table4[[#This Row],[iso_code]],iso_code!B:C,2,FALSE)</f>
        <v>LBY</v>
      </c>
      <c r="D185" s="110" t="str">
        <f>VLOOKUP(Table4[[#This Row],[iso_code]],iso_code!G:H,2,FALSE)</f>
        <v>Libya</v>
      </c>
    </row>
    <row r="186" spans="1:4">
      <c r="A186" s="18">
        <v>4</v>
      </c>
      <c r="B186" s="60" t="s">
        <v>1576</v>
      </c>
      <c r="C186" s="64" t="str">
        <f>VLOOKUP(Table4[[#This Row],[iso_code]],iso_code!B:C,2,FALSE)</f>
        <v>MDG</v>
      </c>
      <c r="D186" s="110" t="str">
        <f>VLOOKUP(Table4[[#This Row],[iso_code]],iso_code!G:H,2,FALSE)</f>
        <v>Madagascar</v>
      </c>
    </row>
    <row r="187" spans="1:4">
      <c r="A187" s="18">
        <v>4</v>
      </c>
      <c r="B187" s="60" t="s">
        <v>1191</v>
      </c>
      <c r="C187" s="64" t="str">
        <f>VLOOKUP(Table4[[#This Row],[iso_code]],iso_code!B:C,2,FALSE)</f>
        <v>MWI</v>
      </c>
      <c r="D187" s="110" t="str">
        <f>VLOOKUP(Table4[[#This Row],[iso_code]],iso_code!G:H,2,FALSE)</f>
        <v>Malawi</v>
      </c>
    </row>
    <row r="188" spans="1:4">
      <c r="A188" s="18">
        <v>4</v>
      </c>
      <c r="B188" s="60" t="s">
        <v>1577</v>
      </c>
      <c r="C188" s="64" t="str">
        <f>VLOOKUP(Table4[[#This Row],[iso_code]],iso_code!B:C,2,FALSE)</f>
        <v>MLI</v>
      </c>
      <c r="D188" s="110" t="str">
        <f>VLOOKUP(Table4[[#This Row],[iso_code]],iso_code!G:H,2,FALSE)</f>
        <v>Mali</v>
      </c>
    </row>
    <row r="189" spans="1:4">
      <c r="A189" s="18">
        <v>4</v>
      </c>
      <c r="B189" s="60" t="s">
        <v>1578</v>
      </c>
      <c r="C189" s="64" t="str">
        <f>VLOOKUP(Table4[[#This Row],[iso_code]],iso_code!B:C,2,FALSE)</f>
        <v>MRT</v>
      </c>
      <c r="D189" s="110" t="str">
        <f>VLOOKUP(Table4[[#This Row],[iso_code]],iso_code!G:H,2,FALSE)</f>
        <v>Mauritania</v>
      </c>
    </row>
    <row r="190" spans="1:4">
      <c r="A190" s="18">
        <v>4</v>
      </c>
      <c r="B190" s="60" t="s">
        <v>996</v>
      </c>
      <c r="C190" s="64" t="str">
        <f>VLOOKUP(Table4[[#This Row],[iso_code]],iso_code!B:C,2,FALSE)</f>
        <v>MUS</v>
      </c>
      <c r="D190" s="110" t="str">
        <f>VLOOKUP(Table4[[#This Row],[iso_code]],iso_code!G:H,2,FALSE)</f>
        <v>Mauritius</v>
      </c>
    </row>
    <row r="191" spans="1:4">
      <c r="A191" s="18">
        <v>4</v>
      </c>
      <c r="B191" s="60" t="s">
        <v>519</v>
      </c>
      <c r="C191" s="64" t="str">
        <f>VLOOKUP(Table4[[#This Row],[iso_code]],iso_code!B:C,2,FALSE)</f>
        <v>MAR</v>
      </c>
      <c r="D191" s="110" t="str">
        <f>VLOOKUP(Table4[[#This Row],[iso_code]],iso_code!G:H,2,FALSE)</f>
        <v>Morocco</v>
      </c>
    </row>
    <row r="192" spans="1:4">
      <c r="A192" s="18">
        <v>4</v>
      </c>
      <c r="B192" s="60" t="s">
        <v>1579</v>
      </c>
      <c r="C192" s="64" t="str">
        <f>VLOOKUP(Table4[[#This Row],[iso_code]],iso_code!B:C,2,FALSE)</f>
        <v>MOZ</v>
      </c>
      <c r="D192" s="110" t="str">
        <f>VLOOKUP(Table4[[#This Row],[iso_code]],iso_code!G:H,2,FALSE)</f>
        <v>Mozambique</v>
      </c>
    </row>
    <row r="193" spans="1:4">
      <c r="A193" s="18">
        <v>4</v>
      </c>
      <c r="B193" s="60" t="s">
        <v>1580</v>
      </c>
      <c r="C193" s="64" t="str">
        <f>VLOOKUP(Table4[[#This Row],[iso_code]],iso_code!B:C,2,FALSE)</f>
        <v>NAM</v>
      </c>
      <c r="D193" s="110" t="str">
        <f>VLOOKUP(Table4[[#This Row],[iso_code]],iso_code!G:H,2,FALSE)</f>
        <v>Namibia</v>
      </c>
    </row>
    <row r="194" spans="1:4">
      <c r="A194" s="18">
        <v>4</v>
      </c>
      <c r="B194" s="60" t="s">
        <v>1031</v>
      </c>
      <c r="C194" s="64" t="str">
        <f>VLOOKUP(Table4[[#This Row],[iso_code]],iso_code!B:C,2,FALSE)</f>
        <v>NER</v>
      </c>
      <c r="D194" s="110" t="str">
        <f>VLOOKUP(Table4[[#This Row],[iso_code]],iso_code!G:H,2,FALSE)</f>
        <v>Niger (the)</v>
      </c>
    </row>
    <row r="195" spans="1:4">
      <c r="A195" s="18">
        <v>4</v>
      </c>
      <c r="B195" s="60" t="s">
        <v>1264</v>
      </c>
      <c r="C195" s="64" t="str">
        <f>VLOOKUP(Table4[[#This Row],[iso_code]],iso_code!B:C,2,FALSE)</f>
        <v>NGA</v>
      </c>
      <c r="D195" s="110" t="str">
        <f>VLOOKUP(Table4[[#This Row],[iso_code]],iso_code!G:H,2,FALSE)</f>
        <v>Nigeria</v>
      </c>
    </row>
    <row r="196" spans="1:4">
      <c r="A196" s="18">
        <v>4</v>
      </c>
      <c r="B196" s="60" t="s">
        <v>1581</v>
      </c>
      <c r="C196" s="64" t="str">
        <f>VLOOKUP(Table4[[#This Row],[iso_code]],iso_code!B:C,2,FALSE)</f>
        <v>RWA</v>
      </c>
      <c r="D196" s="110" t="str">
        <f>VLOOKUP(Table4[[#This Row],[iso_code]],iso_code!G:H,2,FALSE)</f>
        <v>Rwanda</v>
      </c>
    </row>
    <row r="197" spans="1:4">
      <c r="A197" s="18">
        <v>4</v>
      </c>
      <c r="B197" s="60" t="s">
        <v>1582</v>
      </c>
      <c r="C197" s="64" t="str">
        <f>VLOOKUP(Table4[[#This Row],[iso_code]],iso_code!B:C,2,FALSE)</f>
        <v>STP</v>
      </c>
      <c r="D197" s="110" t="str">
        <f>VLOOKUP(Table4[[#This Row],[iso_code]],iso_code!G:H,2,FALSE)</f>
        <v>Sao Tome and Principe</v>
      </c>
    </row>
    <row r="198" spans="1:4">
      <c r="A198" s="18">
        <v>4</v>
      </c>
      <c r="B198" s="60" t="s">
        <v>1583</v>
      </c>
      <c r="C198" s="64" t="str">
        <f>VLOOKUP(Table4[[#This Row],[iso_code]],iso_code!B:C,2,FALSE)</f>
        <v>SEN</v>
      </c>
      <c r="D198" s="110" t="str">
        <f>VLOOKUP(Table4[[#This Row],[iso_code]],iso_code!G:H,2,FALSE)</f>
        <v>Senegal</v>
      </c>
    </row>
    <row r="199" spans="1:4">
      <c r="A199" s="18">
        <v>4</v>
      </c>
      <c r="B199" s="60" t="s">
        <v>1584</v>
      </c>
      <c r="C199" s="64" t="str">
        <f>VLOOKUP(Table4[[#This Row],[iso_code]],iso_code!B:C,2,FALSE)</f>
        <v>SYC</v>
      </c>
      <c r="D199" s="110" t="str">
        <f>VLOOKUP(Table4[[#This Row],[iso_code]],iso_code!G:H,2,FALSE)</f>
        <v>Seychelles</v>
      </c>
    </row>
    <row r="200" spans="1:4">
      <c r="A200" s="18">
        <v>4</v>
      </c>
      <c r="B200" s="60" t="s">
        <v>1585</v>
      </c>
      <c r="C200" s="64" t="str">
        <f>VLOOKUP(Table4[[#This Row],[iso_code]],iso_code!B:C,2,FALSE)</f>
        <v>SLE</v>
      </c>
      <c r="D200" s="110" t="str">
        <f>VLOOKUP(Table4[[#This Row],[iso_code]],iso_code!G:H,2,FALSE)</f>
        <v>Sierra Leone</v>
      </c>
    </row>
    <row r="201" spans="1:4">
      <c r="A201" s="18">
        <v>4</v>
      </c>
      <c r="B201" s="60" t="s">
        <v>1586</v>
      </c>
      <c r="C201" s="64" t="str">
        <f>VLOOKUP(Table4[[#This Row],[iso_code]],iso_code!B:C,2,FALSE)</f>
        <v>SOM</v>
      </c>
      <c r="D201" s="110" t="str">
        <f>VLOOKUP(Table4[[#This Row],[iso_code]],iso_code!G:H,2,FALSE)</f>
        <v>Somalia</v>
      </c>
    </row>
    <row r="202" spans="1:4">
      <c r="A202" s="18">
        <v>4</v>
      </c>
      <c r="B202" s="60" t="s">
        <v>618</v>
      </c>
      <c r="C202" s="64" t="str">
        <f>VLOOKUP(Table4[[#This Row],[iso_code]],iso_code!B:C,2,FALSE)</f>
        <v>ZAF</v>
      </c>
      <c r="D202" s="110" t="str">
        <f>VLOOKUP(Table4[[#This Row],[iso_code]],iso_code!G:H,2,FALSE)</f>
        <v>South Africa</v>
      </c>
    </row>
    <row r="203" spans="1:4">
      <c r="A203" s="18">
        <v>4</v>
      </c>
      <c r="B203" s="60" t="s">
        <v>1587</v>
      </c>
      <c r="C203" s="64" t="str">
        <f>VLOOKUP(Table4[[#This Row],[iso_code]],iso_code!B:C,2,FALSE)</f>
        <v>SSD</v>
      </c>
      <c r="D203" s="110" t="str">
        <f>VLOOKUP(Table4[[#This Row],[iso_code]],iso_code!G:H,2,FALSE)</f>
        <v>South Sudan</v>
      </c>
    </row>
    <row r="204" spans="1:4">
      <c r="A204" s="18">
        <v>4</v>
      </c>
      <c r="B204" s="60" t="s">
        <v>1588</v>
      </c>
      <c r="C204" s="64" t="str">
        <f>VLOOKUP(Table4[[#This Row],[iso_code]],iso_code!B:C,2,FALSE)</f>
        <v>SDN</v>
      </c>
      <c r="D204" s="110" t="str">
        <f>VLOOKUP(Table4[[#This Row],[iso_code]],iso_code!G:H,2,FALSE)</f>
        <v>Sudan (the)</v>
      </c>
    </row>
    <row r="205" spans="1:4">
      <c r="A205" s="18">
        <v>4</v>
      </c>
      <c r="B205" s="60" t="s">
        <v>884</v>
      </c>
      <c r="C205" s="64" t="str">
        <f>VLOOKUP(Table4[[#This Row],[iso_code]],iso_code!B:C,2,FALSE)</f>
        <v>TZA</v>
      </c>
      <c r="D205" s="110" t="str">
        <f>VLOOKUP(Table4[[#This Row],[iso_code]],iso_code!G:H,2,FALSE)</f>
        <v>Tanzania, United Republic of</v>
      </c>
    </row>
    <row r="206" spans="1:4">
      <c r="A206" s="18">
        <v>4</v>
      </c>
      <c r="B206" s="60" t="s">
        <v>1590</v>
      </c>
      <c r="C206" s="64" t="str">
        <f>VLOOKUP(Table4[[#This Row],[iso_code]],iso_code!B:C,2,FALSE)</f>
        <v>TGO</v>
      </c>
      <c r="D206" s="110" t="str">
        <f>VLOOKUP(Table4[[#This Row],[iso_code]],iso_code!G:H,2,FALSE)</f>
        <v>Togo</v>
      </c>
    </row>
    <row r="207" spans="1:4">
      <c r="A207" s="18">
        <v>4</v>
      </c>
      <c r="B207" s="18" t="s">
        <v>978</v>
      </c>
      <c r="C207" s="64" t="str">
        <f>VLOOKUP(Table4[[#This Row],[iso_code]],iso_code!B:C,2,FALSE)</f>
        <v>TUN</v>
      </c>
      <c r="D207" s="110" t="str">
        <f>VLOOKUP(Table4[[#This Row],[iso_code]],iso_code!G:H,2,FALSE)</f>
        <v>Tunisia</v>
      </c>
    </row>
    <row r="208" spans="1:4">
      <c r="A208" s="18">
        <v>4</v>
      </c>
      <c r="B208" s="18" t="s">
        <v>1591</v>
      </c>
      <c r="C208" s="64" t="str">
        <f>VLOOKUP(Table4[[#This Row],[iso_code]],iso_code!B:C,2,FALSE)</f>
        <v>UGA</v>
      </c>
      <c r="D208" s="110" t="str">
        <f>VLOOKUP(Table4[[#This Row],[iso_code]],iso_code!G:H,2,FALSE)</f>
        <v>Uganda</v>
      </c>
    </row>
    <row r="209" spans="1:4">
      <c r="A209" s="18">
        <v>4</v>
      </c>
      <c r="B209" s="18" t="s">
        <v>758</v>
      </c>
      <c r="C209" s="64" t="str">
        <f>VLOOKUP(Table4[[#This Row],[iso_code]],iso_code!B:C,2,FALSE)</f>
        <v>ZMB</v>
      </c>
      <c r="D209" s="110" t="str">
        <f>VLOOKUP(Table4[[#This Row],[iso_code]],iso_code!G:H,2,FALSE)</f>
        <v>Zambia</v>
      </c>
    </row>
    <row r="210" spans="1:4">
      <c r="A210" s="18">
        <v>4</v>
      </c>
      <c r="B210" s="18" t="s">
        <v>1592</v>
      </c>
      <c r="C210" s="64" t="str">
        <f>VLOOKUP(Table4[[#This Row],[iso_code]],iso_code!B:C,2,FALSE)</f>
        <v>ZWE</v>
      </c>
      <c r="D210" s="110" t="str">
        <f>VLOOKUP(Table4[[#This Row],[iso_code]],iso_code!G:H,2,FALSE)</f>
        <v>Zimbabwe</v>
      </c>
    </row>
    <row r="211" spans="1:4">
      <c r="A211" s="18">
        <v>5</v>
      </c>
      <c r="B211" s="65" t="s">
        <v>1555</v>
      </c>
      <c r="C211" s="64" t="str">
        <f>VLOOKUP(Table4[[#This Row],[iso_code]],iso_code!B:C,2,FALSE)</f>
        <v>AGO</v>
      </c>
      <c r="D211" s="110" t="str">
        <f>VLOOKUP(Table4[[#This Row],[iso_code]],iso_code!G:H,2,FALSE)</f>
        <v>Angola</v>
      </c>
    </row>
    <row r="212" spans="1:4">
      <c r="A212" s="18">
        <v>5</v>
      </c>
      <c r="B212" s="65" t="s">
        <v>1558</v>
      </c>
      <c r="C212" s="64" t="str">
        <f>VLOOKUP(Table4[[#This Row],[iso_code]],iso_code!B:C,2,FALSE)</f>
        <v>BFA</v>
      </c>
      <c r="D212" s="110" t="str">
        <f>VLOOKUP(Table4[[#This Row],[iso_code]],iso_code!G:H,2,FALSE)</f>
        <v>Burkina Faso</v>
      </c>
    </row>
    <row r="213" spans="1:4">
      <c r="A213" s="18">
        <v>5</v>
      </c>
      <c r="B213" s="65" t="s">
        <v>1559</v>
      </c>
      <c r="C213" s="64" t="str">
        <f>VLOOKUP(Table4[[#This Row],[iso_code]],iso_code!B:C,2,FALSE)</f>
        <v>BDI</v>
      </c>
      <c r="D213" s="110" t="str">
        <f>VLOOKUP(Table4[[#This Row],[iso_code]],iso_code!G:H,2,FALSE)</f>
        <v>Burundi</v>
      </c>
    </row>
    <row r="214" spans="1:4">
      <c r="A214" s="18">
        <v>5</v>
      </c>
      <c r="B214" s="65" t="s">
        <v>1556</v>
      </c>
      <c r="C214" s="64" t="str">
        <f>VLOOKUP(Table4[[#This Row],[iso_code]],iso_code!B:C,2,FALSE)</f>
        <v>BEN</v>
      </c>
      <c r="D214" s="110" t="str">
        <f>VLOOKUP(Table4[[#This Row],[iso_code]],iso_code!G:H,2,FALSE)</f>
        <v>Benin</v>
      </c>
    </row>
    <row r="215" spans="1:4">
      <c r="A215" s="18">
        <v>5</v>
      </c>
      <c r="B215" s="65" t="s">
        <v>1557</v>
      </c>
      <c r="C215" s="64" t="str">
        <f>VLOOKUP(Table4[[#This Row],[iso_code]],iso_code!B:C,2,FALSE)</f>
        <v>BWA</v>
      </c>
      <c r="D215" s="110" t="str">
        <f>VLOOKUP(Table4[[#This Row],[iso_code]],iso_code!G:H,2,FALSE)</f>
        <v>Botswana</v>
      </c>
    </row>
    <row r="216" spans="1:4">
      <c r="A216" s="18">
        <v>5</v>
      </c>
      <c r="B216" s="65" t="s">
        <v>1564</v>
      </c>
      <c r="C216" s="64" t="str">
        <f>VLOOKUP(Table4[[#This Row],[iso_code]],iso_code!B:C,2,FALSE)</f>
        <v>COD</v>
      </c>
      <c r="D216" s="110" t="str">
        <f>VLOOKUP(Table4[[#This Row],[iso_code]],iso_code!G:H,2,FALSE)</f>
        <v>Congo (the Democratic Republic of the)</v>
      </c>
    </row>
    <row r="217" spans="1:4">
      <c r="A217" s="18">
        <v>5</v>
      </c>
      <c r="B217" s="65" t="s">
        <v>1560</v>
      </c>
      <c r="C217" s="64" t="str">
        <f>VLOOKUP(Table4[[#This Row],[iso_code]],iso_code!B:C,2,FALSE)</f>
        <v>CAF</v>
      </c>
      <c r="D217" s="110" t="str">
        <f>VLOOKUP(Table4[[#This Row],[iso_code]],iso_code!G:H,2,FALSE)</f>
        <v>Central African Republic (the)</v>
      </c>
    </row>
    <row r="218" spans="1:4">
      <c r="A218" s="18">
        <v>5</v>
      </c>
      <c r="B218" s="65" t="s">
        <v>1563</v>
      </c>
      <c r="C218" s="64" t="str">
        <f>VLOOKUP(Table4[[#This Row],[iso_code]],iso_code!B:C,2,FALSE)</f>
        <v>COG</v>
      </c>
      <c r="D218" s="110" t="str">
        <f>VLOOKUP(Table4[[#This Row],[iso_code]],iso_code!G:H,2,FALSE)</f>
        <v>Congo (the)</v>
      </c>
    </row>
    <row r="219" spans="1:4">
      <c r="A219" s="18">
        <v>5</v>
      </c>
      <c r="B219" s="65" t="s">
        <v>1572</v>
      </c>
      <c r="C219" s="64" t="str">
        <f>VLOOKUP(Table4[[#This Row],[iso_code]],iso_code!B:C,2,FALSE)</f>
        <v>CIV</v>
      </c>
      <c r="D219" s="110" t="str">
        <f>VLOOKUP(Table4[[#This Row],[iso_code]],iso_code!G:H,2,FALSE)</f>
        <v>Côte d'Ivoire</v>
      </c>
    </row>
    <row r="220" spans="1:4">
      <c r="A220" s="18">
        <v>5</v>
      </c>
      <c r="B220" s="65" t="s">
        <v>290</v>
      </c>
      <c r="C220" s="64" t="str">
        <f>VLOOKUP(Table4[[#This Row],[iso_code]],iso_code!B:C,2,FALSE)</f>
        <v>CMR</v>
      </c>
      <c r="D220" s="110" t="str">
        <f>VLOOKUP(Table4[[#This Row],[iso_code]],iso_code!G:H,2,FALSE)</f>
        <v>Cameroon</v>
      </c>
    </row>
    <row r="221" spans="1:4">
      <c r="A221" s="18">
        <v>5</v>
      </c>
      <c r="B221" s="65" t="s">
        <v>1565</v>
      </c>
      <c r="C221" s="64" t="str">
        <f>VLOOKUP(Table4[[#This Row],[iso_code]],iso_code!B:C,2,FALSE)</f>
        <v>DJI</v>
      </c>
      <c r="D221" s="110" t="str">
        <f>VLOOKUP(Table4[[#This Row],[iso_code]],iso_code!G:H,2,FALSE)</f>
        <v>Djibouti</v>
      </c>
    </row>
    <row r="222" spans="1:4">
      <c r="A222" s="18">
        <v>5</v>
      </c>
      <c r="B222" s="65" t="s">
        <v>812</v>
      </c>
      <c r="C222" s="64" t="str">
        <f>VLOOKUP(Table4[[#This Row],[iso_code]],iso_code!B:C,2,FALSE)</f>
        <v>DZA</v>
      </c>
      <c r="D222" s="110" t="str">
        <f>VLOOKUP(Table4[[#This Row],[iso_code]],iso_code!G:H,2,FALSE)</f>
        <v>Algeria</v>
      </c>
    </row>
    <row r="223" spans="1:4">
      <c r="A223" s="18">
        <v>5</v>
      </c>
      <c r="B223" s="65" t="s">
        <v>874</v>
      </c>
      <c r="C223" s="64" t="str">
        <f>VLOOKUP(Table4[[#This Row],[iso_code]],iso_code!B:C,2,FALSE)</f>
        <v>EGY</v>
      </c>
      <c r="D223" s="110" t="str">
        <f>VLOOKUP(Table4[[#This Row],[iso_code]],iso_code!G:H,2,FALSE)</f>
        <v>Egypt</v>
      </c>
    </row>
    <row r="224" spans="1:4">
      <c r="A224" s="18">
        <v>5</v>
      </c>
      <c r="B224" s="65" t="s">
        <v>1567</v>
      </c>
      <c r="C224" s="64" t="str">
        <f>VLOOKUP(Table4[[#This Row],[iso_code]],iso_code!B:C,2,FALSE)</f>
        <v>ERI</v>
      </c>
      <c r="D224" s="110" t="str">
        <f>VLOOKUP(Table4[[#This Row],[iso_code]],iso_code!G:H,2,FALSE)</f>
        <v>Eritrea</v>
      </c>
    </row>
    <row r="225" spans="1:4">
      <c r="A225" s="18">
        <v>5</v>
      </c>
      <c r="B225" s="65" t="s">
        <v>199</v>
      </c>
      <c r="C225" s="64" t="str">
        <f>VLOOKUP(Table4[[#This Row],[iso_code]],iso_code!B:C,2,FALSE)</f>
        <v>ETH</v>
      </c>
      <c r="D225" s="110" t="str">
        <f>VLOOKUP(Table4[[#This Row],[iso_code]],iso_code!G:H,2,FALSE)</f>
        <v>Ethiopia</v>
      </c>
    </row>
    <row r="226" spans="1:4">
      <c r="A226" s="18">
        <v>5</v>
      </c>
      <c r="B226" s="65" t="s">
        <v>1568</v>
      </c>
      <c r="C226" s="64" t="str">
        <f>VLOOKUP(Table4[[#This Row],[iso_code]],iso_code!B:C,2,FALSE)</f>
        <v>GAB</v>
      </c>
      <c r="D226" s="110" t="str">
        <f>VLOOKUP(Table4[[#This Row],[iso_code]],iso_code!G:H,2,FALSE)</f>
        <v>Gabon</v>
      </c>
    </row>
    <row r="227" spans="1:4">
      <c r="A227" s="18">
        <v>5</v>
      </c>
      <c r="B227" s="65" t="s">
        <v>255</v>
      </c>
      <c r="C227" s="64" t="str">
        <f>VLOOKUP(Table4[[#This Row],[iso_code]],iso_code!B:C,2,FALSE)</f>
        <v>GHA</v>
      </c>
      <c r="D227" s="110" t="str">
        <f>VLOOKUP(Table4[[#This Row],[iso_code]],iso_code!G:H,2,FALSE)</f>
        <v>Ghana</v>
      </c>
    </row>
    <row r="228" spans="1:4">
      <c r="A228" s="18">
        <v>5</v>
      </c>
      <c r="B228" s="65" t="s">
        <v>1569</v>
      </c>
      <c r="C228" s="64" t="str">
        <f>VLOOKUP(Table4[[#This Row],[iso_code]],iso_code!B:C,2,FALSE)</f>
        <v>GMB</v>
      </c>
      <c r="D228" s="110" t="str">
        <f>VLOOKUP(Table4[[#This Row],[iso_code]],iso_code!G:H,2,FALSE)</f>
        <v>Gambia (the)</v>
      </c>
    </row>
    <row r="229" spans="1:4">
      <c r="A229" s="18">
        <v>5</v>
      </c>
      <c r="B229" s="65" t="s">
        <v>1570</v>
      </c>
      <c r="C229" s="64" t="str">
        <f>VLOOKUP(Table4[[#This Row],[iso_code]],iso_code!B:C,2,FALSE)</f>
        <v>GIN</v>
      </c>
      <c r="D229" s="110" t="str">
        <f>VLOOKUP(Table4[[#This Row],[iso_code]],iso_code!G:H,2,FALSE)</f>
        <v>Guinea</v>
      </c>
    </row>
    <row r="230" spans="1:4">
      <c r="A230" s="18">
        <v>5</v>
      </c>
      <c r="B230" s="65" t="s">
        <v>1566</v>
      </c>
      <c r="C230" s="64" t="str">
        <f>VLOOKUP(Table4[[#This Row],[iso_code]],iso_code!B:C,2,FALSE)</f>
        <v>GNQ</v>
      </c>
      <c r="D230" s="110" t="str">
        <f>VLOOKUP(Table4[[#This Row],[iso_code]],iso_code!G:H,2,FALSE)</f>
        <v>Equatorial Guinea</v>
      </c>
    </row>
    <row r="231" spans="1:4">
      <c r="A231" s="18">
        <v>5</v>
      </c>
      <c r="B231" s="65" t="s">
        <v>1571</v>
      </c>
      <c r="C231" s="64" t="str">
        <f>VLOOKUP(Table4[[#This Row],[iso_code]],iso_code!B:C,2,FALSE)</f>
        <v>GNB</v>
      </c>
      <c r="D231" s="110" t="str">
        <f>VLOOKUP(Table4[[#This Row],[iso_code]],iso_code!G:H,2,FALSE)</f>
        <v>Guinea-Bissau</v>
      </c>
    </row>
    <row r="232" spans="1:4">
      <c r="A232" s="18">
        <v>5</v>
      </c>
      <c r="B232" s="65" t="s">
        <v>434</v>
      </c>
      <c r="C232" s="64" t="str">
        <f>VLOOKUP(Table4[[#This Row],[iso_code]],iso_code!B:C,2,FALSE)</f>
        <v>KEN</v>
      </c>
      <c r="D232" s="110" t="str">
        <f>VLOOKUP(Table4[[#This Row],[iso_code]],iso_code!G:H,2,FALSE)</f>
        <v>Kenya</v>
      </c>
    </row>
    <row r="233" spans="1:4">
      <c r="A233" s="18">
        <v>5</v>
      </c>
      <c r="B233" s="65" t="s">
        <v>1574</v>
      </c>
      <c r="C233" s="64" t="str">
        <f>VLOOKUP(Table4[[#This Row],[iso_code]],iso_code!B:C,2,FALSE)</f>
        <v>LBR</v>
      </c>
      <c r="D233" s="110" t="str">
        <f>VLOOKUP(Table4[[#This Row],[iso_code]],iso_code!G:H,2,FALSE)</f>
        <v>Liberia</v>
      </c>
    </row>
    <row r="234" spans="1:4">
      <c r="A234" s="18">
        <v>5</v>
      </c>
      <c r="B234" s="65" t="s">
        <v>1573</v>
      </c>
      <c r="C234" s="64" t="str">
        <f>VLOOKUP(Table4[[#This Row],[iso_code]],iso_code!B:C,2,FALSE)</f>
        <v>LSO</v>
      </c>
      <c r="D234" s="110" t="str">
        <f>VLOOKUP(Table4[[#This Row],[iso_code]],iso_code!G:H,2,FALSE)</f>
        <v>Lesotho</v>
      </c>
    </row>
    <row r="235" spans="1:4">
      <c r="A235" s="18">
        <v>5</v>
      </c>
      <c r="B235" s="65" t="s">
        <v>1575</v>
      </c>
      <c r="C235" s="64" t="str">
        <f>VLOOKUP(Table4[[#This Row],[iso_code]],iso_code!B:C,2,FALSE)</f>
        <v>LBY</v>
      </c>
      <c r="D235" s="110" t="str">
        <f>VLOOKUP(Table4[[#This Row],[iso_code]],iso_code!G:H,2,FALSE)</f>
        <v>Libya</v>
      </c>
    </row>
    <row r="236" spans="1:4">
      <c r="A236" s="18">
        <v>5</v>
      </c>
      <c r="B236" s="65" t="s">
        <v>519</v>
      </c>
      <c r="C236" s="64" t="str">
        <f>VLOOKUP(Table4[[#This Row],[iso_code]],iso_code!B:C,2,FALSE)</f>
        <v>MAR</v>
      </c>
      <c r="D236" s="110" t="str">
        <f>VLOOKUP(Table4[[#This Row],[iso_code]],iso_code!G:H,2,FALSE)</f>
        <v>Morocco</v>
      </c>
    </row>
    <row r="237" spans="1:4">
      <c r="A237" s="18">
        <v>5</v>
      </c>
      <c r="B237" s="65" t="s">
        <v>1577</v>
      </c>
      <c r="C237" s="64" t="str">
        <f>VLOOKUP(Table4[[#This Row],[iso_code]],iso_code!B:C,2,FALSE)</f>
        <v>MLI</v>
      </c>
      <c r="D237" s="110" t="str">
        <f>VLOOKUP(Table4[[#This Row],[iso_code]],iso_code!G:H,2,FALSE)</f>
        <v>Mali</v>
      </c>
    </row>
    <row r="238" spans="1:4">
      <c r="A238" s="18">
        <v>5</v>
      </c>
      <c r="B238" s="65" t="s">
        <v>1578</v>
      </c>
      <c r="C238" s="64" t="str">
        <f>VLOOKUP(Table4[[#This Row],[iso_code]],iso_code!B:C,2,FALSE)</f>
        <v>MRT</v>
      </c>
      <c r="D238" s="110" t="str">
        <f>VLOOKUP(Table4[[#This Row],[iso_code]],iso_code!G:H,2,FALSE)</f>
        <v>Mauritania</v>
      </c>
    </row>
    <row r="239" spans="1:4">
      <c r="A239" s="18">
        <v>5</v>
      </c>
      <c r="B239" s="65" t="s">
        <v>1191</v>
      </c>
      <c r="C239" s="64" t="str">
        <f>VLOOKUP(Table4[[#This Row],[iso_code]],iso_code!B:C,2,FALSE)</f>
        <v>MWI</v>
      </c>
      <c r="D239" s="110" t="str">
        <f>VLOOKUP(Table4[[#This Row],[iso_code]],iso_code!G:H,2,FALSE)</f>
        <v>Malawi</v>
      </c>
    </row>
    <row r="240" spans="1:4">
      <c r="A240" s="18">
        <v>5</v>
      </c>
      <c r="B240" s="65" t="s">
        <v>1579</v>
      </c>
      <c r="C240" s="64" t="str">
        <f>VLOOKUP(Table4[[#This Row],[iso_code]],iso_code!B:C,2,FALSE)</f>
        <v>MOZ</v>
      </c>
      <c r="D240" s="110" t="str">
        <f>VLOOKUP(Table4[[#This Row],[iso_code]],iso_code!G:H,2,FALSE)</f>
        <v>Mozambique</v>
      </c>
    </row>
    <row r="241" spans="1:4">
      <c r="A241" s="18">
        <v>5</v>
      </c>
      <c r="B241" s="65" t="s">
        <v>1580</v>
      </c>
      <c r="C241" s="64" t="str">
        <f>VLOOKUP(Table4[[#This Row],[iso_code]],iso_code!B:C,2,FALSE)</f>
        <v>NAM</v>
      </c>
      <c r="D241" s="110" t="str">
        <f>VLOOKUP(Table4[[#This Row],[iso_code]],iso_code!G:H,2,FALSE)</f>
        <v>Namibia</v>
      </c>
    </row>
    <row r="242" spans="1:4">
      <c r="A242" s="18">
        <v>5</v>
      </c>
      <c r="B242" s="65" t="s">
        <v>1031</v>
      </c>
      <c r="C242" s="64" t="str">
        <f>VLOOKUP(Table4[[#This Row],[iso_code]],iso_code!B:C,2,FALSE)</f>
        <v>NER</v>
      </c>
      <c r="D242" s="110" t="str">
        <f>VLOOKUP(Table4[[#This Row],[iso_code]],iso_code!G:H,2,FALSE)</f>
        <v>Niger (the)</v>
      </c>
    </row>
    <row r="243" spans="1:4">
      <c r="A243" s="18">
        <v>5</v>
      </c>
      <c r="B243" s="65" t="s">
        <v>1264</v>
      </c>
      <c r="C243" s="64" t="str">
        <f>VLOOKUP(Table4[[#This Row],[iso_code]],iso_code!B:C,2,FALSE)</f>
        <v>NGA</v>
      </c>
      <c r="D243" s="110" t="str">
        <f>VLOOKUP(Table4[[#This Row],[iso_code]],iso_code!G:H,2,FALSE)</f>
        <v>Nigeria</v>
      </c>
    </row>
    <row r="244" spans="1:4">
      <c r="A244" s="18">
        <v>5</v>
      </c>
      <c r="B244" s="65" t="s">
        <v>1581</v>
      </c>
      <c r="C244" s="64" t="str">
        <f>VLOOKUP(Table4[[#This Row],[iso_code]],iso_code!B:C,2,FALSE)</f>
        <v>RWA</v>
      </c>
      <c r="D244" s="110" t="str">
        <f>VLOOKUP(Table4[[#This Row],[iso_code]],iso_code!G:H,2,FALSE)</f>
        <v>Rwanda</v>
      </c>
    </row>
    <row r="245" spans="1:4">
      <c r="A245" s="18">
        <v>5</v>
      </c>
      <c r="B245" s="65" t="s">
        <v>1588</v>
      </c>
      <c r="C245" s="64" t="str">
        <f>VLOOKUP(Table4[[#This Row],[iso_code]],iso_code!B:C,2,FALSE)</f>
        <v>SDN</v>
      </c>
      <c r="D245" s="110" t="str">
        <f>VLOOKUP(Table4[[#This Row],[iso_code]],iso_code!G:H,2,FALSE)</f>
        <v>Sudan (the)</v>
      </c>
    </row>
    <row r="246" spans="1:4">
      <c r="A246" s="18">
        <v>5</v>
      </c>
      <c r="B246" s="65" t="s">
        <v>1585</v>
      </c>
      <c r="C246" s="64" t="str">
        <f>VLOOKUP(Table4[[#This Row],[iso_code]],iso_code!B:C,2,FALSE)</f>
        <v>SLE</v>
      </c>
      <c r="D246" s="110" t="str">
        <f>VLOOKUP(Table4[[#This Row],[iso_code]],iso_code!G:H,2,FALSE)</f>
        <v>Sierra Leone</v>
      </c>
    </row>
    <row r="247" spans="1:4">
      <c r="A247" s="18">
        <v>5</v>
      </c>
      <c r="B247" s="65" t="s">
        <v>1583</v>
      </c>
      <c r="C247" s="64" t="str">
        <f>VLOOKUP(Table4[[#This Row],[iso_code]],iso_code!B:C,2,FALSE)</f>
        <v>SEN</v>
      </c>
      <c r="D247" s="110" t="str">
        <f>VLOOKUP(Table4[[#This Row],[iso_code]],iso_code!G:H,2,FALSE)</f>
        <v>Senegal</v>
      </c>
    </row>
    <row r="248" spans="1:4">
      <c r="A248" s="18">
        <v>5</v>
      </c>
      <c r="B248" s="65" t="s">
        <v>1586</v>
      </c>
      <c r="C248" s="64" t="str">
        <f>VLOOKUP(Table4[[#This Row],[iso_code]],iso_code!B:C,2,FALSE)</f>
        <v>SOM</v>
      </c>
      <c r="D248" s="110" t="str">
        <f>VLOOKUP(Table4[[#This Row],[iso_code]],iso_code!G:H,2,FALSE)</f>
        <v>Somalia</v>
      </c>
    </row>
    <row r="249" spans="1:4">
      <c r="A249" s="18">
        <v>5</v>
      </c>
      <c r="B249" s="65" t="s">
        <v>1589</v>
      </c>
      <c r="C249" s="64" t="str">
        <f>VLOOKUP(Table4[[#This Row],[iso_code]],iso_code!B:C,2,FALSE)</f>
        <v>SWZ</v>
      </c>
      <c r="D249" s="110" t="str">
        <f>VLOOKUP(Table4[[#This Row],[iso_code]],iso_code!G:H,2,FALSE)</f>
        <v>Eswatini</v>
      </c>
    </row>
    <row r="250" spans="1:4">
      <c r="A250" s="18">
        <v>5</v>
      </c>
      <c r="B250" s="65" t="s">
        <v>1561</v>
      </c>
      <c r="C250" s="64" t="str">
        <f>VLOOKUP(Table4[[#This Row],[iso_code]],iso_code!B:C,2,FALSE)</f>
        <v>TCD</v>
      </c>
      <c r="D250" s="110" t="str">
        <f>VLOOKUP(Table4[[#This Row],[iso_code]],iso_code!G:H,2,FALSE)</f>
        <v>Chad</v>
      </c>
    </row>
    <row r="251" spans="1:4">
      <c r="A251" s="18">
        <v>5</v>
      </c>
      <c r="B251" s="65" t="s">
        <v>1590</v>
      </c>
      <c r="C251" s="64" t="str">
        <f>VLOOKUP(Table4[[#This Row],[iso_code]],iso_code!B:C,2,FALSE)</f>
        <v>TGO</v>
      </c>
      <c r="D251" s="110" t="str">
        <f>VLOOKUP(Table4[[#This Row],[iso_code]],iso_code!G:H,2,FALSE)</f>
        <v>Togo</v>
      </c>
    </row>
    <row r="252" spans="1:4">
      <c r="A252" s="18">
        <v>5</v>
      </c>
      <c r="B252" s="65" t="s">
        <v>978</v>
      </c>
      <c r="C252" s="64" t="str">
        <f>VLOOKUP(Table4[[#This Row],[iso_code]],iso_code!B:C,2,FALSE)</f>
        <v>TUN</v>
      </c>
      <c r="D252" s="110" t="str">
        <f>VLOOKUP(Table4[[#This Row],[iso_code]],iso_code!G:H,2,FALSE)</f>
        <v>Tunisia</v>
      </c>
    </row>
    <row r="253" spans="1:4">
      <c r="A253" s="18">
        <v>5</v>
      </c>
      <c r="B253" s="65" t="s">
        <v>884</v>
      </c>
      <c r="C253" s="64" t="str">
        <f>VLOOKUP(Table4[[#This Row],[iso_code]],iso_code!B:C,2,FALSE)</f>
        <v>TZA</v>
      </c>
      <c r="D253" s="110" t="str">
        <f>VLOOKUP(Table4[[#This Row],[iso_code]],iso_code!G:H,2,FALSE)</f>
        <v>Tanzania, United Republic of</v>
      </c>
    </row>
    <row r="254" spans="1:4">
      <c r="A254" s="18">
        <v>5</v>
      </c>
      <c r="B254" s="65" t="s">
        <v>1591</v>
      </c>
      <c r="C254" s="64" t="str">
        <f>VLOOKUP(Table4[[#This Row],[iso_code]],iso_code!B:C,2,FALSE)</f>
        <v>UGA</v>
      </c>
      <c r="D254" s="110" t="str">
        <f>VLOOKUP(Table4[[#This Row],[iso_code]],iso_code!G:H,2,FALSE)</f>
        <v>Uganda</v>
      </c>
    </row>
    <row r="255" spans="1:4">
      <c r="A255" s="18">
        <v>5</v>
      </c>
      <c r="B255" s="65" t="s">
        <v>618</v>
      </c>
      <c r="C255" s="64" t="str">
        <f>VLOOKUP(Table4[[#This Row],[iso_code]],iso_code!B:C,2,FALSE)</f>
        <v>ZAF</v>
      </c>
      <c r="D255" s="110" t="str">
        <f>VLOOKUP(Table4[[#This Row],[iso_code]],iso_code!G:H,2,FALSE)</f>
        <v>South Africa</v>
      </c>
    </row>
    <row r="256" spans="1:4">
      <c r="A256" s="18">
        <v>5</v>
      </c>
      <c r="B256" s="65" t="s">
        <v>758</v>
      </c>
      <c r="C256" s="64" t="str">
        <f>VLOOKUP(Table4[[#This Row],[iso_code]],iso_code!B:C,2,FALSE)</f>
        <v>ZMB</v>
      </c>
      <c r="D256" s="110" t="str">
        <f>VLOOKUP(Table4[[#This Row],[iso_code]],iso_code!G:H,2,FALSE)</f>
        <v>Zambia</v>
      </c>
    </row>
    <row r="257" spans="1:4">
      <c r="A257" s="18">
        <v>5</v>
      </c>
      <c r="B257" s="65" t="s">
        <v>1592</v>
      </c>
      <c r="C257" s="64" t="str">
        <f>VLOOKUP(Table4[[#This Row],[iso_code]],iso_code!B:C,2,FALSE)</f>
        <v>ZWE</v>
      </c>
      <c r="D257" s="110" t="str">
        <f>VLOOKUP(Table4[[#This Row],[iso_code]],iso_code!G:H,2,FALSE)</f>
        <v>Zimbabwe</v>
      </c>
    </row>
    <row r="258" spans="1:4">
      <c r="A258" s="18">
        <v>6</v>
      </c>
      <c r="B258" s="60" t="s">
        <v>812</v>
      </c>
      <c r="C258" s="64" t="str">
        <f>VLOOKUP(Table4[[#This Row],[iso_code]],iso_code!B:C,2,FALSE)</f>
        <v>DZA</v>
      </c>
      <c r="D258" s="110" t="str">
        <f>VLOOKUP(Table4[[#This Row],[iso_code]],iso_code!G:H,2,FALSE)</f>
        <v>Algeria</v>
      </c>
    </row>
    <row r="259" spans="1:4">
      <c r="A259" s="18">
        <v>6</v>
      </c>
      <c r="B259" s="60" t="s">
        <v>1555</v>
      </c>
      <c r="C259" s="64" t="str">
        <f>VLOOKUP(Table4[[#This Row],[iso_code]],iso_code!B:C,2,FALSE)</f>
        <v>AGO</v>
      </c>
      <c r="D259" s="110" t="str">
        <f>VLOOKUP(Table4[[#This Row],[iso_code]],iso_code!G:H,2,FALSE)</f>
        <v>Angola</v>
      </c>
    </row>
    <row r="260" spans="1:4">
      <c r="A260" s="18">
        <v>6</v>
      </c>
      <c r="B260" s="60" t="s">
        <v>1556</v>
      </c>
      <c r="C260" s="64" t="str">
        <f>VLOOKUP(Table4[[#This Row],[iso_code]],iso_code!B:C,2,FALSE)</f>
        <v>BEN</v>
      </c>
      <c r="D260" s="110" t="str">
        <f>VLOOKUP(Table4[[#This Row],[iso_code]],iso_code!G:H,2,FALSE)</f>
        <v>Benin</v>
      </c>
    </row>
    <row r="261" spans="1:4">
      <c r="A261" s="18">
        <v>6</v>
      </c>
      <c r="B261" s="60" t="s">
        <v>1557</v>
      </c>
      <c r="C261" s="64" t="str">
        <f>VLOOKUP(Table4[[#This Row],[iso_code]],iso_code!B:C,2,FALSE)</f>
        <v>BWA</v>
      </c>
      <c r="D261" s="110" t="str">
        <f>VLOOKUP(Table4[[#This Row],[iso_code]],iso_code!G:H,2,FALSE)</f>
        <v>Botswana</v>
      </c>
    </row>
    <row r="262" spans="1:4">
      <c r="A262" s="18">
        <v>6</v>
      </c>
      <c r="B262" s="60" t="s">
        <v>1558</v>
      </c>
      <c r="C262" s="64" t="str">
        <f>VLOOKUP(Table4[[#This Row],[iso_code]],iso_code!B:C,2,FALSE)</f>
        <v>BFA</v>
      </c>
      <c r="D262" s="110" t="str">
        <f>VLOOKUP(Table4[[#This Row],[iso_code]],iso_code!G:H,2,FALSE)</f>
        <v>Burkina Faso</v>
      </c>
    </row>
    <row r="263" spans="1:4">
      <c r="A263" s="18">
        <v>6</v>
      </c>
      <c r="B263" s="60" t="s">
        <v>1559</v>
      </c>
      <c r="C263" s="64" t="str">
        <f>VLOOKUP(Table4[[#This Row],[iso_code]],iso_code!B:C,2,FALSE)</f>
        <v>BDI</v>
      </c>
      <c r="D263" s="110" t="str">
        <f>VLOOKUP(Table4[[#This Row],[iso_code]],iso_code!G:H,2,FALSE)</f>
        <v>Burundi</v>
      </c>
    </row>
    <row r="264" spans="1:4">
      <c r="A264" s="18">
        <v>6</v>
      </c>
      <c r="B264" s="60" t="s">
        <v>290</v>
      </c>
      <c r="C264" s="64" t="str">
        <f>VLOOKUP(Table4[[#This Row],[iso_code]],iso_code!B:C,2,FALSE)</f>
        <v>CMR</v>
      </c>
      <c r="D264" s="110" t="str">
        <f>VLOOKUP(Table4[[#This Row],[iso_code]],iso_code!G:H,2,FALSE)</f>
        <v>Cameroon</v>
      </c>
    </row>
    <row r="265" spans="1:4">
      <c r="A265" s="18">
        <v>6</v>
      </c>
      <c r="B265" s="60" t="s">
        <v>1560</v>
      </c>
      <c r="C265" s="64" t="str">
        <f>VLOOKUP(Table4[[#This Row],[iso_code]],iso_code!B:C,2,FALSE)</f>
        <v>CAF</v>
      </c>
      <c r="D265" s="110" t="str">
        <f>VLOOKUP(Table4[[#This Row],[iso_code]],iso_code!G:H,2,FALSE)</f>
        <v>Central African Republic (the)</v>
      </c>
    </row>
    <row r="266" spans="1:4">
      <c r="A266" s="18">
        <v>6</v>
      </c>
      <c r="B266" s="60" t="s">
        <v>1561</v>
      </c>
      <c r="C266" s="64" t="str">
        <f>VLOOKUP(Table4[[#This Row],[iso_code]],iso_code!B:C,2,FALSE)</f>
        <v>TCD</v>
      </c>
      <c r="D266" s="110" t="str">
        <f>VLOOKUP(Table4[[#This Row],[iso_code]],iso_code!G:H,2,FALSE)</f>
        <v>Chad</v>
      </c>
    </row>
    <row r="267" spans="1:4">
      <c r="A267" s="18">
        <v>6</v>
      </c>
      <c r="B267" s="60" t="s">
        <v>1564</v>
      </c>
      <c r="C267" s="64" t="str">
        <f>VLOOKUP(Table4[[#This Row],[iso_code]],iso_code!B:C,2,FALSE)</f>
        <v>COD</v>
      </c>
      <c r="D267" s="110" t="str">
        <f>VLOOKUP(Table4[[#This Row],[iso_code]],iso_code!G:H,2,FALSE)</f>
        <v>Congo (the Democratic Republic of the)</v>
      </c>
    </row>
    <row r="268" spans="1:4">
      <c r="A268" s="18">
        <v>6</v>
      </c>
      <c r="B268" s="60" t="s">
        <v>1563</v>
      </c>
      <c r="C268" s="64" t="str">
        <f>VLOOKUP(Table4[[#This Row],[iso_code]],iso_code!B:C,2,FALSE)</f>
        <v>COG</v>
      </c>
      <c r="D268" s="110" t="str">
        <f>VLOOKUP(Table4[[#This Row],[iso_code]],iso_code!G:H,2,FALSE)</f>
        <v>Congo (the)</v>
      </c>
    </row>
    <row r="269" spans="1:4">
      <c r="A269" s="18">
        <v>6</v>
      </c>
      <c r="B269" s="60" t="s">
        <v>1565</v>
      </c>
      <c r="C269" s="64" t="str">
        <f>VLOOKUP(Table4[[#This Row],[iso_code]],iso_code!B:C,2,FALSE)</f>
        <v>DJI</v>
      </c>
      <c r="D269" s="110" t="str">
        <f>VLOOKUP(Table4[[#This Row],[iso_code]],iso_code!G:H,2,FALSE)</f>
        <v>Djibouti</v>
      </c>
    </row>
    <row r="270" spans="1:4">
      <c r="A270" s="18">
        <v>6</v>
      </c>
      <c r="B270" s="60" t="s">
        <v>874</v>
      </c>
      <c r="C270" s="64" t="str">
        <f>VLOOKUP(Table4[[#This Row],[iso_code]],iso_code!B:C,2,FALSE)</f>
        <v>EGY</v>
      </c>
      <c r="D270" s="110" t="str">
        <f>VLOOKUP(Table4[[#This Row],[iso_code]],iso_code!G:H,2,FALSE)</f>
        <v>Egypt</v>
      </c>
    </row>
    <row r="271" spans="1:4">
      <c r="A271" s="18">
        <v>6</v>
      </c>
      <c r="B271" s="60" t="s">
        <v>1566</v>
      </c>
      <c r="C271" s="64" t="str">
        <f>VLOOKUP(Table4[[#This Row],[iso_code]],iso_code!B:C,2,FALSE)</f>
        <v>GNQ</v>
      </c>
      <c r="D271" s="110" t="str">
        <f>VLOOKUP(Table4[[#This Row],[iso_code]],iso_code!G:H,2,FALSE)</f>
        <v>Equatorial Guinea</v>
      </c>
    </row>
    <row r="272" spans="1:4">
      <c r="A272" s="18">
        <v>6</v>
      </c>
      <c r="B272" s="60" t="s">
        <v>1567</v>
      </c>
      <c r="C272" s="64" t="str">
        <f>VLOOKUP(Table4[[#This Row],[iso_code]],iso_code!B:C,2,FALSE)</f>
        <v>ERI</v>
      </c>
      <c r="D272" s="110" t="str">
        <f>VLOOKUP(Table4[[#This Row],[iso_code]],iso_code!G:H,2,FALSE)</f>
        <v>Eritrea</v>
      </c>
    </row>
    <row r="273" spans="1:4">
      <c r="A273" s="18">
        <v>6</v>
      </c>
      <c r="B273" s="60" t="s">
        <v>1589</v>
      </c>
      <c r="C273" s="64" t="str">
        <f>VLOOKUP(Table4[[#This Row],[iso_code]],iso_code!B:C,2,FALSE)</f>
        <v>SWZ</v>
      </c>
      <c r="D273" s="110" t="str">
        <f>VLOOKUP(Table4[[#This Row],[iso_code]],iso_code!G:H,2,FALSE)</f>
        <v>Eswatini</v>
      </c>
    </row>
    <row r="274" spans="1:4">
      <c r="A274" s="18">
        <v>6</v>
      </c>
      <c r="B274" s="60" t="s">
        <v>199</v>
      </c>
      <c r="C274" s="64" t="str">
        <f>VLOOKUP(Table4[[#This Row],[iso_code]],iso_code!B:C,2,FALSE)</f>
        <v>ETH</v>
      </c>
      <c r="D274" s="110" t="str">
        <f>VLOOKUP(Table4[[#This Row],[iso_code]],iso_code!G:H,2,FALSE)</f>
        <v>Ethiopia</v>
      </c>
    </row>
    <row r="275" spans="1:4">
      <c r="A275" s="18">
        <v>6</v>
      </c>
      <c r="B275" s="60" t="s">
        <v>1568</v>
      </c>
      <c r="C275" s="64" t="str">
        <f>VLOOKUP(Table4[[#This Row],[iso_code]],iso_code!B:C,2,FALSE)</f>
        <v>GAB</v>
      </c>
      <c r="D275" s="110" t="str">
        <f>VLOOKUP(Table4[[#This Row],[iso_code]],iso_code!G:H,2,FALSE)</f>
        <v>Gabon</v>
      </c>
    </row>
    <row r="276" spans="1:4">
      <c r="A276" s="18">
        <v>6</v>
      </c>
      <c r="B276" s="60" t="s">
        <v>1569</v>
      </c>
      <c r="C276" s="64" t="str">
        <f>VLOOKUP(Table4[[#This Row],[iso_code]],iso_code!B:C,2,FALSE)</f>
        <v>GMB</v>
      </c>
      <c r="D276" s="110" t="str">
        <f>VLOOKUP(Table4[[#This Row],[iso_code]],iso_code!G:H,2,FALSE)</f>
        <v>Gambia (the)</v>
      </c>
    </row>
    <row r="277" spans="1:4">
      <c r="A277" s="18">
        <v>6</v>
      </c>
      <c r="B277" s="60" t="s">
        <v>255</v>
      </c>
      <c r="C277" s="64" t="str">
        <f>VLOOKUP(Table4[[#This Row],[iso_code]],iso_code!B:C,2,FALSE)</f>
        <v>GHA</v>
      </c>
      <c r="D277" s="110" t="str">
        <f>VLOOKUP(Table4[[#This Row],[iso_code]],iso_code!G:H,2,FALSE)</f>
        <v>Ghana</v>
      </c>
    </row>
    <row r="278" spans="1:4">
      <c r="A278" s="18">
        <v>6</v>
      </c>
      <c r="B278" s="60" t="s">
        <v>1570</v>
      </c>
      <c r="C278" s="64" t="str">
        <f>VLOOKUP(Table4[[#This Row],[iso_code]],iso_code!B:C,2,FALSE)</f>
        <v>GIN</v>
      </c>
      <c r="D278" s="110" t="str">
        <f>VLOOKUP(Table4[[#This Row],[iso_code]],iso_code!G:H,2,FALSE)</f>
        <v>Guinea</v>
      </c>
    </row>
    <row r="279" spans="1:4">
      <c r="A279" s="18">
        <v>6</v>
      </c>
      <c r="B279" s="60" t="s">
        <v>1571</v>
      </c>
      <c r="C279" s="64" t="str">
        <f>VLOOKUP(Table4[[#This Row],[iso_code]],iso_code!B:C,2,FALSE)</f>
        <v>GNB</v>
      </c>
      <c r="D279" s="110" t="str">
        <f>VLOOKUP(Table4[[#This Row],[iso_code]],iso_code!G:H,2,FALSE)</f>
        <v>Guinea-Bissau</v>
      </c>
    </row>
    <row r="280" spans="1:4">
      <c r="A280" s="18">
        <v>6</v>
      </c>
      <c r="B280" s="60" t="s">
        <v>1572</v>
      </c>
      <c r="C280" s="64" t="str">
        <f>VLOOKUP(Table4[[#This Row],[iso_code]],iso_code!B:C,2,FALSE)</f>
        <v>CIV</v>
      </c>
      <c r="D280" s="110" t="str">
        <f>VLOOKUP(Table4[[#This Row],[iso_code]],iso_code!G:H,2,FALSE)</f>
        <v>Côte d'Ivoire</v>
      </c>
    </row>
    <row r="281" spans="1:4">
      <c r="A281" s="18">
        <v>6</v>
      </c>
      <c r="B281" s="60" t="s">
        <v>434</v>
      </c>
      <c r="C281" s="64" t="str">
        <f>VLOOKUP(Table4[[#This Row],[iso_code]],iso_code!B:C,2,FALSE)</f>
        <v>KEN</v>
      </c>
      <c r="D281" s="110" t="str">
        <f>VLOOKUP(Table4[[#This Row],[iso_code]],iso_code!G:H,2,FALSE)</f>
        <v>Kenya</v>
      </c>
    </row>
    <row r="282" spans="1:4">
      <c r="A282" s="18">
        <v>6</v>
      </c>
      <c r="B282" s="60" t="s">
        <v>1573</v>
      </c>
      <c r="C282" s="64" t="str">
        <f>VLOOKUP(Table4[[#This Row],[iso_code]],iso_code!B:C,2,FALSE)</f>
        <v>LSO</v>
      </c>
      <c r="D282" s="110" t="str">
        <f>VLOOKUP(Table4[[#This Row],[iso_code]],iso_code!G:H,2,FALSE)</f>
        <v>Lesotho</v>
      </c>
    </row>
    <row r="283" spans="1:4">
      <c r="A283" s="18">
        <v>6</v>
      </c>
      <c r="B283" s="60" t="s">
        <v>1574</v>
      </c>
      <c r="C283" s="64" t="str">
        <f>VLOOKUP(Table4[[#This Row],[iso_code]],iso_code!B:C,2,FALSE)</f>
        <v>LBR</v>
      </c>
      <c r="D283" s="110" t="str">
        <f>VLOOKUP(Table4[[#This Row],[iso_code]],iso_code!G:H,2,FALSE)</f>
        <v>Liberia</v>
      </c>
    </row>
    <row r="284" spans="1:4">
      <c r="A284" s="18">
        <v>6</v>
      </c>
      <c r="B284" s="60" t="s">
        <v>1575</v>
      </c>
      <c r="C284" s="64" t="str">
        <f>VLOOKUP(Table4[[#This Row],[iso_code]],iso_code!B:C,2,FALSE)</f>
        <v>LBY</v>
      </c>
      <c r="D284" s="110" t="str">
        <f>VLOOKUP(Table4[[#This Row],[iso_code]],iso_code!G:H,2,FALSE)</f>
        <v>Libya</v>
      </c>
    </row>
    <row r="285" spans="1:4">
      <c r="A285" s="18">
        <v>6</v>
      </c>
      <c r="B285" s="60" t="s">
        <v>1191</v>
      </c>
      <c r="C285" s="64" t="str">
        <f>VLOOKUP(Table4[[#This Row],[iso_code]],iso_code!B:C,2,FALSE)</f>
        <v>MWI</v>
      </c>
      <c r="D285" s="110" t="str">
        <f>VLOOKUP(Table4[[#This Row],[iso_code]],iso_code!G:H,2,FALSE)</f>
        <v>Malawi</v>
      </c>
    </row>
    <row r="286" spans="1:4">
      <c r="A286" s="18">
        <v>6</v>
      </c>
      <c r="B286" s="60" t="s">
        <v>1577</v>
      </c>
      <c r="C286" s="64" t="str">
        <f>VLOOKUP(Table4[[#This Row],[iso_code]],iso_code!B:C,2,FALSE)</f>
        <v>MLI</v>
      </c>
      <c r="D286" s="110" t="str">
        <f>VLOOKUP(Table4[[#This Row],[iso_code]],iso_code!G:H,2,FALSE)</f>
        <v>Mali</v>
      </c>
    </row>
    <row r="287" spans="1:4">
      <c r="A287" s="18">
        <v>6</v>
      </c>
      <c r="B287" s="60" t="s">
        <v>1578</v>
      </c>
      <c r="C287" s="64" t="str">
        <f>VLOOKUP(Table4[[#This Row],[iso_code]],iso_code!B:C,2,FALSE)</f>
        <v>MRT</v>
      </c>
      <c r="D287" s="110" t="str">
        <f>VLOOKUP(Table4[[#This Row],[iso_code]],iso_code!G:H,2,FALSE)</f>
        <v>Mauritania</v>
      </c>
    </row>
    <row r="288" spans="1:4">
      <c r="A288" s="18">
        <v>6</v>
      </c>
      <c r="B288" s="60" t="s">
        <v>519</v>
      </c>
      <c r="C288" s="64" t="str">
        <f>VLOOKUP(Table4[[#This Row],[iso_code]],iso_code!B:C,2,FALSE)</f>
        <v>MAR</v>
      </c>
      <c r="D288" s="110" t="str">
        <f>VLOOKUP(Table4[[#This Row],[iso_code]],iso_code!G:H,2,FALSE)</f>
        <v>Morocco</v>
      </c>
    </row>
    <row r="289" spans="1:4">
      <c r="A289" s="18">
        <v>6</v>
      </c>
      <c r="B289" s="60" t="s">
        <v>1579</v>
      </c>
      <c r="C289" s="64" t="str">
        <f>VLOOKUP(Table4[[#This Row],[iso_code]],iso_code!B:C,2,FALSE)</f>
        <v>MOZ</v>
      </c>
      <c r="D289" s="110" t="str">
        <f>VLOOKUP(Table4[[#This Row],[iso_code]],iso_code!G:H,2,FALSE)</f>
        <v>Mozambique</v>
      </c>
    </row>
    <row r="290" spans="1:4">
      <c r="A290" s="18">
        <v>6</v>
      </c>
      <c r="B290" s="60" t="s">
        <v>1580</v>
      </c>
      <c r="C290" s="64" t="str">
        <f>VLOOKUP(Table4[[#This Row],[iso_code]],iso_code!B:C,2,FALSE)</f>
        <v>NAM</v>
      </c>
      <c r="D290" s="110" t="str">
        <f>VLOOKUP(Table4[[#This Row],[iso_code]],iso_code!G:H,2,FALSE)</f>
        <v>Namibia</v>
      </c>
    </row>
    <row r="291" spans="1:4">
      <c r="A291" s="18">
        <v>6</v>
      </c>
      <c r="B291" s="60" t="s">
        <v>1031</v>
      </c>
      <c r="C291" s="64" t="str">
        <f>VLOOKUP(Table4[[#This Row],[iso_code]],iso_code!B:C,2,FALSE)</f>
        <v>NER</v>
      </c>
      <c r="D291" s="110" t="str">
        <f>VLOOKUP(Table4[[#This Row],[iso_code]],iso_code!G:H,2,FALSE)</f>
        <v>Niger (the)</v>
      </c>
    </row>
    <row r="292" spans="1:4">
      <c r="A292" s="18">
        <v>6</v>
      </c>
      <c r="B292" s="60" t="s">
        <v>1264</v>
      </c>
      <c r="C292" s="64" t="str">
        <f>VLOOKUP(Table4[[#This Row],[iso_code]],iso_code!B:C,2,FALSE)</f>
        <v>NGA</v>
      </c>
      <c r="D292" s="110" t="str">
        <f>VLOOKUP(Table4[[#This Row],[iso_code]],iso_code!G:H,2,FALSE)</f>
        <v>Nigeria</v>
      </c>
    </row>
    <row r="293" spans="1:4">
      <c r="A293" s="18">
        <v>6</v>
      </c>
      <c r="B293" s="60" t="s">
        <v>1581</v>
      </c>
      <c r="C293" s="64" t="str">
        <f>VLOOKUP(Table4[[#This Row],[iso_code]],iso_code!B:C,2,FALSE)</f>
        <v>RWA</v>
      </c>
      <c r="D293" s="110" t="str">
        <f>VLOOKUP(Table4[[#This Row],[iso_code]],iso_code!G:H,2,FALSE)</f>
        <v>Rwanda</v>
      </c>
    </row>
    <row r="294" spans="1:4">
      <c r="A294" s="18">
        <v>6</v>
      </c>
      <c r="B294" s="60" t="s">
        <v>1583</v>
      </c>
      <c r="C294" s="64" t="str">
        <f>VLOOKUP(Table4[[#This Row],[iso_code]],iso_code!B:C,2,FALSE)</f>
        <v>SEN</v>
      </c>
      <c r="D294" s="110" t="str">
        <f>VLOOKUP(Table4[[#This Row],[iso_code]],iso_code!G:H,2,FALSE)</f>
        <v>Senegal</v>
      </c>
    </row>
    <row r="295" spans="1:4">
      <c r="A295" s="18">
        <v>6</v>
      </c>
      <c r="B295" s="60" t="s">
        <v>1585</v>
      </c>
      <c r="C295" s="64" t="str">
        <f>VLOOKUP(Table4[[#This Row],[iso_code]],iso_code!B:C,2,FALSE)</f>
        <v>SLE</v>
      </c>
      <c r="D295" s="110" t="str">
        <f>VLOOKUP(Table4[[#This Row],[iso_code]],iso_code!G:H,2,FALSE)</f>
        <v>Sierra Leone</v>
      </c>
    </row>
    <row r="296" spans="1:4">
      <c r="A296" s="18">
        <v>6</v>
      </c>
      <c r="B296" s="60" t="s">
        <v>1586</v>
      </c>
      <c r="C296" s="64" t="str">
        <f>VLOOKUP(Table4[[#This Row],[iso_code]],iso_code!B:C,2,FALSE)</f>
        <v>SOM</v>
      </c>
      <c r="D296" s="110" t="str">
        <f>VLOOKUP(Table4[[#This Row],[iso_code]],iso_code!G:H,2,FALSE)</f>
        <v>Somalia</v>
      </c>
    </row>
    <row r="297" spans="1:4">
      <c r="A297" s="18">
        <v>6</v>
      </c>
      <c r="B297" s="60" t="s">
        <v>618</v>
      </c>
      <c r="C297" s="64" t="str">
        <f>VLOOKUP(Table4[[#This Row],[iso_code]],iso_code!B:C,2,FALSE)</f>
        <v>ZAF</v>
      </c>
      <c r="D297" s="110" t="str">
        <f>VLOOKUP(Table4[[#This Row],[iso_code]],iso_code!G:H,2,FALSE)</f>
        <v>South Africa</v>
      </c>
    </row>
    <row r="298" spans="1:4">
      <c r="A298" s="18">
        <v>6</v>
      </c>
      <c r="B298" s="60" t="s">
        <v>1587</v>
      </c>
      <c r="C298" s="64" t="str">
        <f>VLOOKUP(Table4[[#This Row],[iso_code]],iso_code!B:C,2,FALSE)</f>
        <v>SSD</v>
      </c>
      <c r="D298" s="110" t="str">
        <f>VLOOKUP(Table4[[#This Row],[iso_code]],iso_code!G:H,2,FALSE)</f>
        <v>South Sudan</v>
      </c>
    </row>
    <row r="299" spans="1:4">
      <c r="A299" s="18">
        <v>6</v>
      </c>
      <c r="B299" s="60" t="s">
        <v>1588</v>
      </c>
      <c r="C299" s="64" t="str">
        <f>VLOOKUP(Table4[[#This Row],[iso_code]],iso_code!B:C,2,FALSE)</f>
        <v>SDN</v>
      </c>
      <c r="D299" s="110" t="str">
        <f>VLOOKUP(Table4[[#This Row],[iso_code]],iso_code!G:H,2,FALSE)</f>
        <v>Sudan (the)</v>
      </c>
    </row>
    <row r="300" spans="1:4">
      <c r="A300" s="18">
        <v>6</v>
      </c>
      <c r="B300" s="60" t="s">
        <v>884</v>
      </c>
      <c r="C300" s="64" t="str">
        <f>VLOOKUP(Table4[[#This Row],[iso_code]],iso_code!B:C,2,FALSE)</f>
        <v>TZA</v>
      </c>
      <c r="D300" s="110" t="str">
        <f>VLOOKUP(Table4[[#This Row],[iso_code]],iso_code!G:H,2,FALSE)</f>
        <v>Tanzania, United Republic of</v>
      </c>
    </row>
    <row r="301" spans="1:4">
      <c r="A301" s="18">
        <v>6</v>
      </c>
      <c r="B301" s="60" t="s">
        <v>1590</v>
      </c>
      <c r="C301" s="64" t="str">
        <f>VLOOKUP(Table4[[#This Row],[iso_code]],iso_code!B:C,2,FALSE)</f>
        <v>TGO</v>
      </c>
      <c r="D301" s="110" t="str">
        <f>VLOOKUP(Table4[[#This Row],[iso_code]],iso_code!G:H,2,FALSE)</f>
        <v>Togo</v>
      </c>
    </row>
    <row r="302" spans="1:4">
      <c r="A302" s="18">
        <v>6</v>
      </c>
      <c r="B302" s="18" t="s">
        <v>978</v>
      </c>
      <c r="C302" s="64" t="str">
        <f>VLOOKUP(Table4[[#This Row],[iso_code]],iso_code!B:C,2,FALSE)</f>
        <v>TUN</v>
      </c>
      <c r="D302" s="110" t="str">
        <f>VLOOKUP(Table4[[#This Row],[iso_code]],iso_code!G:H,2,FALSE)</f>
        <v>Tunisia</v>
      </c>
    </row>
    <row r="303" spans="1:4">
      <c r="A303" s="18">
        <v>6</v>
      </c>
      <c r="B303" s="18" t="s">
        <v>1591</v>
      </c>
      <c r="C303" s="64" t="str">
        <f>VLOOKUP(Table4[[#This Row],[iso_code]],iso_code!B:C,2,FALSE)</f>
        <v>UGA</v>
      </c>
      <c r="D303" s="110" t="str">
        <f>VLOOKUP(Table4[[#This Row],[iso_code]],iso_code!G:H,2,FALSE)</f>
        <v>Uganda</v>
      </c>
    </row>
    <row r="304" spans="1:4">
      <c r="A304" s="18">
        <v>6</v>
      </c>
      <c r="B304" s="18" t="s">
        <v>758</v>
      </c>
      <c r="C304" s="64" t="str">
        <f>VLOOKUP(Table4[[#This Row],[iso_code]],iso_code!B:C,2,FALSE)</f>
        <v>ZMB</v>
      </c>
      <c r="D304" s="110" t="str">
        <f>VLOOKUP(Table4[[#This Row],[iso_code]],iso_code!G:H,2,FALSE)</f>
        <v>Zambia</v>
      </c>
    </row>
    <row r="305" spans="1:4">
      <c r="A305" s="18">
        <v>6</v>
      </c>
      <c r="B305" s="18" t="s">
        <v>1592</v>
      </c>
      <c r="C305" s="64" t="str">
        <f>VLOOKUP(Table4[[#This Row],[iso_code]],iso_code!B:C,2,FALSE)</f>
        <v>ZWE</v>
      </c>
      <c r="D305" s="110" t="str">
        <f>VLOOKUP(Table4[[#This Row],[iso_code]],iso_code!G:H,2,FALSE)</f>
        <v>Zimbabwe</v>
      </c>
    </row>
    <row r="306" spans="1:4">
      <c r="A306" s="18">
        <v>7</v>
      </c>
      <c r="B306" s="60" t="s">
        <v>812</v>
      </c>
      <c r="C306" s="64" t="str">
        <f>VLOOKUP(Table4[[#This Row],[iso_code]],iso_code!B:C,2,FALSE)</f>
        <v>DZA</v>
      </c>
      <c r="D306" s="110" t="str">
        <f>VLOOKUP(Table4[[#This Row],[iso_code]],iso_code!G:H,2,FALSE)</f>
        <v>Algeria</v>
      </c>
    </row>
    <row r="307" spans="1:4">
      <c r="A307" s="18">
        <v>7</v>
      </c>
      <c r="B307" s="60" t="s">
        <v>1555</v>
      </c>
      <c r="C307" s="64" t="str">
        <f>VLOOKUP(Table4[[#This Row],[iso_code]],iso_code!B:C,2,FALSE)</f>
        <v>AGO</v>
      </c>
      <c r="D307" s="110" t="str">
        <f>VLOOKUP(Table4[[#This Row],[iso_code]],iso_code!G:H,2,FALSE)</f>
        <v>Angola</v>
      </c>
    </row>
    <row r="308" spans="1:4">
      <c r="A308" s="18">
        <v>7</v>
      </c>
      <c r="B308" s="60" t="s">
        <v>1556</v>
      </c>
      <c r="C308" s="64" t="str">
        <f>VLOOKUP(Table4[[#This Row],[iso_code]],iso_code!B:C,2,FALSE)</f>
        <v>BEN</v>
      </c>
      <c r="D308" s="110" t="str">
        <f>VLOOKUP(Table4[[#This Row],[iso_code]],iso_code!G:H,2,FALSE)</f>
        <v>Benin</v>
      </c>
    </row>
    <row r="309" spans="1:4">
      <c r="A309" s="18">
        <v>7</v>
      </c>
      <c r="B309" s="60" t="s">
        <v>1557</v>
      </c>
      <c r="C309" s="64" t="str">
        <f>VLOOKUP(Table4[[#This Row],[iso_code]],iso_code!B:C,2,FALSE)</f>
        <v>BWA</v>
      </c>
      <c r="D309" s="110" t="str">
        <f>VLOOKUP(Table4[[#This Row],[iso_code]],iso_code!G:H,2,FALSE)</f>
        <v>Botswana</v>
      </c>
    </row>
    <row r="310" spans="1:4">
      <c r="A310" s="18">
        <v>7</v>
      </c>
      <c r="B310" s="60" t="s">
        <v>1558</v>
      </c>
      <c r="C310" s="64" t="str">
        <f>VLOOKUP(Table4[[#This Row],[iso_code]],iso_code!B:C,2,FALSE)</f>
        <v>BFA</v>
      </c>
      <c r="D310" s="110" t="str">
        <f>VLOOKUP(Table4[[#This Row],[iso_code]],iso_code!G:H,2,FALSE)</f>
        <v>Burkina Faso</v>
      </c>
    </row>
    <row r="311" spans="1:4">
      <c r="A311" s="18">
        <v>7</v>
      </c>
      <c r="B311" s="60" t="s">
        <v>1559</v>
      </c>
      <c r="C311" s="64" t="str">
        <f>VLOOKUP(Table4[[#This Row],[iso_code]],iso_code!B:C,2,FALSE)</f>
        <v>BDI</v>
      </c>
      <c r="D311" s="110" t="str">
        <f>VLOOKUP(Table4[[#This Row],[iso_code]],iso_code!G:H,2,FALSE)</f>
        <v>Burundi</v>
      </c>
    </row>
    <row r="312" spans="1:4">
      <c r="A312" s="18">
        <v>7</v>
      </c>
      <c r="B312" s="60" t="s">
        <v>290</v>
      </c>
      <c r="C312" s="64" t="str">
        <f>VLOOKUP(Table4[[#This Row],[iso_code]],iso_code!B:C,2,FALSE)</f>
        <v>CMR</v>
      </c>
      <c r="D312" s="110" t="str">
        <f>VLOOKUP(Table4[[#This Row],[iso_code]],iso_code!G:H,2,FALSE)</f>
        <v>Cameroon</v>
      </c>
    </row>
    <row r="313" spans="1:4">
      <c r="A313" s="18">
        <v>7</v>
      </c>
      <c r="B313" s="60" t="s">
        <v>1560</v>
      </c>
      <c r="C313" s="64" t="str">
        <f>VLOOKUP(Table4[[#This Row],[iso_code]],iso_code!B:C,2,FALSE)</f>
        <v>CAF</v>
      </c>
      <c r="D313" s="110" t="str">
        <f>VLOOKUP(Table4[[#This Row],[iso_code]],iso_code!G:H,2,FALSE)</f>
        <v>Central African Republic (the)</v>
      </c>
    </row>
    <row r="314" spans="1:4">
      <c r="A314" s="18">
        <v>7</v>
      </c>
      <c r="B314" s="60" t="s">
        <v>1561</v>
      </c>
      <c r="C314" s="64" t="str">
        <f>VLOOKUP(Table4[[#This Row],[iso_code]],iso_code!B:C,2,FALSE)</f>
        <v>TCD</v>
      </c>
      <c r="D314" s="110" t="str">
        <f>VLOOKUP(Table4[[#This Row],[iso_code]],iso_code!G:H,2,FALSE)</f>
        <v>Chad</v>
      </c>
    </row>
    <row r="315" spans="1:4">
      <c r="A315" s="18">
        <v>7</v>
      </c>
      <c r="B315" s="60" t="s">
        <v>1564</v>
      </c>
      <c r="C315" s="64" t="str">
        <f>VLOOKUP(Table4[[#This Row],[iso_code]],iso_code!B:C,2,FALSE)</f>
        <v>COD</v>
      </c>
      <c r="D315" s="110" t="str">
        <f>VLOOKUP(Table4[[#This Row],[iso_code]],iso_code!G:H,2,FALSE)</f>
        <v>Congo (the Democratic Republic of the)</v>
      </c>
    </row>
    <row r="316" spans="1:4">
      <c r="A316" s="18">
        <v>7</v>
      </c>
      <c r="B316" s="60" t="s">
        <v>1563</v>
      </c>
      <c r="C316" s="64" t="str">
        <f>VLOOKUP(Table4[[#This Row],[iso_code]],iso_code!B:C,2,FALSE)</f>
        <v>COG</v>
      </c>
      <c r="D316" s="110" t="str">
        <f>VLOOKUP(Table4[[#This Row],[iso_code]],iso_code!G:H,2,FALSE)</f>
        <v>Congo (the)</v>
      </c>
    </row>
    <row r="317" spans="1:4">
      <c r="A317" s="18">
        <v>7</v>
      </c>
      <c r="B317" s="60" t="s">
        <v>1565</v>
      </c>
      <c r="C317" s="64" t="str">
        <f>VLOOKUP(Table4[[#This Row],[iso_code]],iso_code!B:C,2,FALSE)</f>
        <v>DJI</v>
      </c>
      <c r="D317" s="110" t="str">
        <f>VLOOKUP(Table4[[#This Row],[iso_code]],iso_code!G:H,2,FALSE)</f>
        <v>Djibouti</v>
      </c>
    </row>
    <row r="318" spans="1:4">
      <c r="A318" s="18">
        <v>7</v>
      </c>
      <c r="B318" s="60" t="s">
        <v>874</v>
      </c>
      <c r="C318" s="64" t="str">
        <f>VLOOKUP(Table4[[#This Row],[iso_code]],iso_code!B:C,2,FALSE)</f>
        <v>EGY</v>
      </c>
      <c r="D318" s="110" t="str">
        <f>VLOOKUP(Table4[[#This Row],[iso_code]],iso_code!G:H,2,FALSE)</f>
        <v>Egypt</v>
      </c>
    </row>
    <row r="319" spans="1:4">
      <c r="A319" s="18">
        <v>7</v>
      </c>
      <c r="B319" s="60" t="s">
        <v>1566</v>
      </c>
      <c r="C319" s="64" t="str">
        <f>VLOOKUP(Table4[[#This Row],[iso_code]],iso_code!B:C,2,FALSE)</f>
        <v>GNQ</v>
      </c>
      <c r="D319" s="110" t="str">
        <f>VLOOKUP(Table4[[#This Row],[iso_code]],iso_code!G:H,2,FALSE)</f>
        <v>Equatorial Guinea</v>
      </c>
    </row>
    <row r="320" spans="1:4">
      <c r="A320" s="18">
        <v>7</v>
      </c>
      <c r="B320" s="60" t="s">
        <v>1567</v>
      </c>
      <c r="C320" s="64" t="str">
        <f>VLOOKUP(Table4[[#This Row],[iso_code]],iso_code!B:C,2,FALSE)</f>
        <v>ERI</v>
      </c>
      <c r="D320" s="110" t="str">
        <f>VLOOKUP(Table4[[#This Row],[iso_code]],iso_code!G:H,2,FALSE)</f>
        <v>Eritrea</v>
      </c>
    </row>
    <row r="321" spans="1:4">
      <c r="A321" s="18">
        <v>7</v>
      </c>
      <c r="B321" s="60" t="s">
        <v>1589</v>
      </c>
      <c r="C321" s="64" t="str">
        <f>VLOOKUP(Table4[[#This Row],[iso_code]],iso_code!B:C,2,FALSE)</f>
        <v>SWZ</v>
      </c>
      <c r="D321" s="110" t="str">
        <f>VLOOKUP(Table4[[#This Row],[iso_code]],iso_code!G:H,2,FALSE)</f>
        <v>Eswatini</v>
      </c>
    </row>
    <row r="322" spans="1:4">
      <c r="A322" s="18">
        <v>7</v>
      </c>
      <c r="B322" s="60" t="s">
        <v>199</v>
      </c>
      <c r="C322" s="64" t="str">
        <f>VLOOKUP(Table4[[#This Row],[iso_code]],iso_code!B:C,2,FALSE)</f>
        <v>ETH</v>
      </c>
      <c r="D322" s="110" t="str">
        <f>VLOOKUP(Table4[[#This Row],[iso_code]],iso_code!G:H,2,FALSE)</f>
        <v>Ethiopia</v>
      </c>
    </row>
    <row r="323" spans="1:4">
      <c r="A323" s="18">
        <v>7</v>
      </c>
      <c r="B323" s="60" t="s">
        <v>1568</v>
      </c>
      <c r="C323" s="64" t="str">
        <f>VLOOKUP(Table4[[#This Row],[iso_code]],iso_code!B:C,2,FALSE)</f>
        <v>GAB</v>
      </c>
      <c r="D323" s="110" t="str">
        <f>VLOOKUP(Table4[[#This Row],[iso_code]],iso_code!G:H,2,FALSE)</f>
        <v>Gabon</v>
      </c>
    </row>
    <row r="324" spans="1:4">
      <c r="A324" s="18">
        <v>7</v>
      </c>
      <c r="B324" s="60" t="s">
        <v>1569</v>
      </c>
      <c r="C324" s="64" t="str">
        <f>VLOOKUP(Table4[[#This Row],[iso_code]],iso_code!B:C,2,FALSE)</f>
        <v>GMB</v>
      </c>
      <c r="D324" s="110" t="str">
        <f>VLOOKUP(Table4[[#This Row],[iso_code]],iso_code!G:H,2,FALSE)</f>
        <v>Gambia (the)</v>
      </c>
    </row>
    <row r="325" spans="1:4">
      <c r="A325" s="18">
        <v>7</v>
      </c>
      <c r="B325" s="60" t="s">
        <v>255</v>
      </c>
      <c r="C325" s="64" t="str">
        <f>VLOOKUP(Table4[[#This Row],[iso_code]],iso_code!B:C,2,FALSE)</f>
        <v>GHA</v>
      </c>
      <c r="D325" s="110" t="str">
        <f>VLOOKUP(Table4[[#This Row],[iso_code]],iso_code!G:H,2,FALSE)</f>
        <v>Ghana</v>
      </c>
    </row>
    <row r="326" spans="1:4">
      <c r="A326" s="18">
        <v>7</v>
      </c>
      <c r="B326" s="60" t="s">
        <v>1570</v>
      </c>
      <c r="C326" s="64" t="str">
        <f>VLOOKUP(Table4[[#This Row],[iso_code]],iso_code!B:C,2,FALSE)</f>
        <v>GIN</v>
      </c>
      <c r="D326" s="110" t="str">
        <f>VLOOKUP(Table4[[#This Row],[iso_code]],iso_code!G:H,2,FALSE)</f>
        <v>Guinea</v>
      </c>
    </row>
    <row r="327" spans="1:4">
      <c r="A327" s="18">
        <v>7</v>
      </c>
      <c r="B327" s="60" t="s">
        <v>1571</v>
      </c>
      <c r="C327" s="64" t="str">
        <f>VLOOKUP(Table4[[#This Row],[iso_code]],iso_code!B:C,2,FALSE)</f>
        <v>GNB</v>
      </c>
      <c r="D327" s="110" t="str">
        <f>VLOOKUP(Table4[[#This Row],[iso_code]],iso_code!G:H,2,FALSE)</f>
        <v>Guinea-Bissau</v>
      </c>
    </row>
    <row r="328" spans="1:4">
      <c r="A328" s="18">
        <v>7</v>
      </c>
      <c r="B328" s="60" t="s">
        <v>1572</v>
      </c>
      <c r="C328" s="64" t="str">
        <f>VLOOKUP(Table4[[#This Row],[iso_code]],iso_code!B:C,2,FALSE)</f>
        <v>CIV</v>
      </c>
      <c r="D328" s="110" t="str">
        <f>VLOOKUP(Table4[[#This Row],[iso_code]],iso_code!G:H,2,FALSE)</f>
        <v>Côte d'Ivoire</v>
      </c>
    </row>
    <row r="329" spans="1:4">
      <c r="A329" s="18">
        <v>7</v>
      </c>
      <c r="B329" s="60" t="s">
        <v>434</v>
      </c>
      <c r="C329" s="64" t="str">
        <f>VLOOKUP(Table4[[#This Row],[iso_code]],iso_code!B:C,2,FALSE)</f>
        <v>KEN</v>
      </c>
      <c r="D329" s="110" t="str">
        <f>VLOOKUP(Table4[[#This Row],[iso_code]],iso_code!G:H,2,FALSE)</f>
        <v>Kenya</v>
      </c>
    </row>
    <row r="330" spans="1:4">
      <c r="A330" s="18">
        <v>7</v>
      </c>
      <c r="B330" s="60" t="s">
        <v>1573</v>
      </c>
      <c r="C330" s="64" t="str">
        <f>VLOOKUP(Table4[[#This Row],[iso_code]],iso_code!B:C,2,FALSE)</f>
        <v>LSO</v>
      </c>
      <c r="D330" s="110" t="str">
        <f>VLOOKUP(Table4[[#This Row],[iso_code]],iso_code!G:H,2,FALSE)</f>
        <v>Lesotho</v>
      </c>
    </row>
    <row r="331" spans="1:4">
      <c r="A331" s="18">
        <v>7</v>
      </c>
      <c r="B331" s="60" t="s">
        <v>1574</v>
      </c>
      <c r="C331" s="64" t="str">
        <f>VLOOKUP(Table4[[#This Row],[iso_code]],iso_code!B:C,2,FALSE)</f>
        <v>LBR</v>
      </c>
      <c r="D331" s="110" t="str">
        <f>VLOOKUP(Table4[[#This Row],[iso_code]],iso_code!G:H,2,FALSE)</f>
        <v>Liberia</v>
      </c>
    </row>
    <row r="332" spans="1:4">
      <c r="A332" s="18">
        <v>7</v>
      </c>
      <c r="B332" s="60" t="s">
        <v>1575</v>
      </c>
      <c r="C332" s="64" t="str">
        <f>VLOOKUP(Table4[[#This Row],[iso_code]],iso_code!B:C,2,FALSE)</f>
        <v>LBY</v>
      </c>
      <c r="D332" s="110" t="str">
        <f>VLOOKUP(Table4[[#This Row],[iso_code]],iso_code!G:H,2,FALSE)</f>
        <v>Libya</v>
      </c>
    </row>
    <row r="333" spans="1:4">
      <c r="A333" s="18">
        <v>7</v>
      </c>
      <c r="B333" s="60" t="s">
        <v>1191</v>
      </c>
      <c r="C333" s="64" t="str">
        <f>VLOOKUP(Table4[[#This Row],[iso_code]],iso_code!B:C,2,FALSE)</f>
        <v>MWI</v>
      </c>
      <c r="D333" s="110" t="str">
        <f>VLOOKUP(Table4[[#This Row],[iso_code]],iso_code!G:H,2,FALSE)</f>
        <v>Malawi</v>
      </c>
    </row>
    <row r="334" spans="1:4">
      <c r="A334" s="18">
        <v>7</v>
      </c>
      <c r="B334" s="60" t="s">
        <v>1577</v>
      </c>
      <c r="C334" s="64" t="str">
        <f>VLOOKUP(Table4[[#This Row],[iso_code]],iso_code!B:C,2,FALSE)</f>
        <v>MLI</v>
      </c>
      <c r="D334" s="110" t="str">
        <f>VLOOKUP(Table4[[#This Row],[iso_code]],iso_code!G:H,2,FALSE)</f>
        <v>Mali</v>
      </c>
    </row>
    <row r="335" spans="1:4">
      <c r="A335" s="18">
        <v>7</v>
      </c>
      <c r="B335" s="60" t="s">
        <v>1578</v>
      </c>
      <c r="C335" s="64" t="str">
        <f>VLOOKUP(Table4[[#This Row],[iso_code]],iso_code!B:C,2,FALSE)</f>
        <v>MRT</v>
      </c>
      <c r="D335" s="110" t="str">
        <f>VLOOKUP(Table4[[#This Row],[iso_code]],iso_code!G:H,2,FALSE)</f>
        <v>Mauritania</v>
      </c>
    </row>
    <row r="336" spans="1:4">
      <c r="A336" s="18">
        <v>7</v>
      </c>
      <c r="B336" s="60" t="s">
        <v>519</v>
      </c>
      <c r="C336" s="64" t="str">
        <f>VLOOKUP(Table4[[#This Row],[iso_code]],iso_code!B:C,2,FALSE)</f>
        <v>MAR</v>
      </c>
      <c r="D336" s="110" t="str">
        <f>VLOOKUP(Table4[[#This Row],[iso_code]],iso_code!G:H,2,FALSE)</f>
        <v>Morocco</v>
      </c>
    </row>
    <row r="337" spans="1:4">
      <c r="A337" s="18">
        <v>7</v>
      </c>
      <c r="B337" s="60" t="s">
        <v>1579</v>
      </c>
      <c r="C337" s="64" t="str">
        <f>VLOOKUP(Table4[[#This Row],[iso_code]],iso_code!B:C,2,FALSE)</f>
        <v>MOZ</v>
      </c>
      <c r="D337" s="110" t="str">
        <f>VLOOKUP(Table4[[#This Row],[iso_code]],iso_code!G:H,2,FALSE)</f>
        <v>Mozambique</v>
      </c>
    </row>
    <row r="338" spans="1:4">
      <c r="A338" s="18">
        <v>7</v>
      </c>
      <c r="B338" s="60" t="s">
        <v>1580</v>
      </c>
      <c r="C338" s="64" t="str">
        <f>VLOOKUP(Table4[[#This Row],[iso_code]],iso_code!B:C,2,FALSE)</f>
        <v>NAM</v>
      </c>
      <c r="D338" s="110" t="str">
        <f>VLOOKUP(Table4[[#This Row],[iso_code]],iso_code!G:H,2,FALSE)</f>
        <v>Namibia</v>
      </c>
    </row>
    <row r="339" spans="1:4">
      <c r="A339" s="18">
        <v>7</v>
      </c>
      <c r="B339" s="60" t="s">
        <v>1031</v>
      </c>
      <c r="C339" s="64" t="str">
        <f>VLOOKUP(Table4[[#This Row],[iso_code]],iso_code!B:C,2,FALSE)</f>
        <v>NER</v>
      </c>
      <c r="D339" s="110" t="str">
        <f>VLOOKUP(Table4[[#This Row],[iso_code]],iso_code!G:H,2,FALSE)</f>
        <v>Niger (the)</v>
      </c>
    </row>
    <row r="340" spans="1:4">
      <c r="A340" s="18">
        <v>7</v>
      </c>
      <c r="B340" s="60" t="s">
        <v>1264</v>
      </c>
      <c r="C340" s="64" t="str">
        <f>VLOOKUP(Table4[[#This Row],[iso_code]],iso_code!B:C,2,FALSE)</f>
        <v>NGA</v>
      </c>
      <c r="D340" s="110" t="str">
        <f>VLOOKUP(Table4[[#This Row],[iso_code]],iso_code!G:H,2,FALSE)</f>
        <v>Nigeria</v>
      </c>
    </row>
    <row r="341" spans="1:4">
      <c r="A341" s="18">
        <v>7</v>
      </c>
      <c r="B341" s="60" t="s">
        <v>1581</v>
      </c>
      <c r="C341" s="64" t="str">
        <f>VLOOKUP(Table4[[#This Row],[iso_code]],iso_code!B:C,2,FALSE)</f>
        <v>RWA</v>
      </c>
      <c r="D341" s="110" t="str">
        <f>VLOOKUP(Table4[[#This Row],[iso_code]],iso_code!G:H,2,FALSE)</f>
        <v>Rwanda</v>
      </c>
    </row>
    <row r="342" spans="1:4">
      <c r="A342" s="18">
        <v>7</v>
      </c>
      <c r="B342" s="60" t="s">
        <v>1583</v>
      </c>
      <c r="C342" s="64" t="str">
        <f>VLOOKUP(Table4[[#This Row],[iso_code]],iso_code!B:C,2,FALSE)</f>
        <v>SEN</v>
      </c>
      <c r="D342" s="110" t="str">
        <f>VLOOKUP(Table4[[#This Row],[iso_code]],iso_code!G:H,2,FALSE)</f>
        <v>Senegal</v>
      </c>
    </row>
    <row r="343" spans="1:4">
      <c r="A343" s="18">
        <v>7</v>
      </c>
      <c r="B343" s="60" t="s">
        <v>1585</v>
      </c>
      <c r="C343" s="64" t="str">
        <f>VLOOKUP(Table4[[#This Row],[iso_code]],iso_code!B:C,2,FALSE)</f>
        <v>SLE</v>
      </c>
      <c r="D343" s="110" t="str">
        <f>VLOOKUP(Table4[[#This Row],[iso_code]],iso_code!G:H,2,FALSE)</f>
        <v>Sierra Leone</v>
      </c>
    </row>
    <row r="344" spans="1:4">
      <c r="A344" s="18">
        <v>7</v>
      </c>
      <c r="B344" s="60" t="s">
        <v>1586</v>
      </c>
      <c r="C344" s="64" t="str">
        <f>VLOOKUP(Table4[[#This Row],[iso_code]],iso_code!B:C,2,FALSE)</f>
        <v>SOM</v>
      </c>
      <c r="D344" s="110" t="str">
        <f>VLOOKUP(Table4[[#This Row],[iso_code]],iso_code!G:H,2,FALSE)</f>
        <v>Somalia</v>
      </c>
    </row>
    <row r="345" spans="1:4">
      <c r="A345" s="18">
        <v>7</v>
      </c>
      <c r="B345" s="60" t="s">
        <v>618</v>
      </c>
      <c r="C345" s="64" t="str">
        <f>VLOOKUP(Table4[[#This Row],[iso_code]],iso_code!B:C,2,FALSE)</f>
        <v>ZAF</v>
      </c>
      <c r="D345" s="110" t="str">
        <f>VLOOKUP(Table4[[#This Row],[iso_code]],iso_code!G:H,2,FALSE)</f>
        <v>South Africa</v>
      </c>
    </row>
    <row r="346" spans="1:4">
      <c r="A346" s="18">
        <v>7</v>
      </c>
      <c r="B346" s="60" t="s">
        <v>1587</v>
      </c>
      <c r="C346" s="64" t="str">
        <f>VLOOKUP(Table4[[#This Row],[iso_code]],iso_code!B:C,2,FALSE)</f>
        <v>SSD</v>
      </c>
      <c r="D346" s="110" t="str">
        <f>VLOOKUP(Table4[[#This Row],[iso_code]],iso_code!G:H,2,FALSE)</f>
        <v>South Sudan</v>
      </c>
    </row>
    <row r="347" spans="1:4">
      <c r="A347" s="18">
        <v>7</v>
      </c>
      <c r="B347" s="60" t="s">
        <v>1588</v>
      </c>
      <c r="C347" s="64" t="str">
        <f>VLOOKUP(Table4[[#This Row],[iso_code]],iso_code!B:C,2,FALSE)</f>
        <v>SDN</v>
      </c>
      <c r="D347" s="110" t="str">
        <f>VLOOKUP(Table4[[#This Row],[iso_code]],iso_code!G:H,2,FALSE)</f>
        <v>Sudan (the)</v>
      </c>
    </row>
    <row r="348" spans="1:4">
      <c r="A348" s="18">
        <v>7</v>
      </c>
      <c r="B348" s="60" t="s">
        <v>884</v>
      </c>
      <c r="C348" s="64" t="str">
        <f>VLOOKUP(Table4[[#This Row],[iso_code]],iso_code!B:C,2,FALSE)</f>
        <v>TZA</v>
      </c>
      <c r="D348" s="110" t="str">
        <f>VLOOKUP(Table4[[#This Row],[iso_code]],iso_code!G:H,2,FALSE)</f>
        <v>Tanzania, United Republic of</v>
      </c>
    </row>
    <row r="349" spans="1:4">
      <c r="A349" s="18">
        <v>7</v>
      </c>
      <c r="B349" s="60" t="s">
        <v>1590</v>
      </c>
      <c r="C349" s="64" t="str">
        <f>VLOOKUP(Table4[[#This Row],[iso_code]],iso_code!B:C,2,FALSE)</f>
        <v>TGO</v>
      </c>
      <c r="D349" s="110" t="str">
        <f>VLOOKUP(Table4[[#This Row],[iso_code]],iso_code!G:H,2,FALSE)</f>
        <v>Togo</v>
      </c>
    </row>
    <row r="350" spans="1:4">
      <c r="A350" s="18">
        <v>7</v>
      </c>
      <c r="B350" s="18" t="s">
        <v>978</v>
      </c>
      <c r="C350" s="64" t="str">
        <f>VLOOKUP(Table4[[#This Row],[iso_code]],iso_code!B:C,2,FALSE)</f>
        <v>TUN</v>
      </c>
      <c r="D350" s="110" t="str">
        <f>VLOOKUP(Table4[[#This Row],[iso_code]],iso_code!G:H,2,FALSE)</f>
        <v>Tunisia</v>
      </c>
    </row>
    <row r="351" spans="1:4">
      <c r="A351" s="18">
        <v>7</v>
      </c>
      <c r="B351" s="18" t="s">
        <v>1591</v>
      </c>
      <c r="C351" s="64" t="str">
        <f>VLOOKUP(Table4[[#This Row],[iso_code]],iso_code!B:C,2,FALSE)</f>
        <v>UGA</v>
      </c>
      <c r="D351" s="110" t="str">
        <f>VLOOKUP(Table4[[#This Row],[iso_code]],iso_code!G:H,2,FALSE)</f>
        <v>Uganda</v>
      </c>
    </row>
    <row r="352" spans="1:4">
      <c r="A352" s="18">
        <v>7</v>
      </c>
      <c r="B352" s="18" t="s">
        <v>758</v>
      </c>
      <c r="C352" s="64" t="str">
        <f>VLOOKUP(Table4[[#This Row],[iso_code]],iso_code!B:C,2,FALSE)</f>
        <v>ZMB</v>
      </c>
      <c r="D352" s="110" t="str">
        <f>VLOOKUP(Table4[[#This Row],[iso_code]],iso_code!G:H,2,FALSE)</f>
        <v>Zambia</v>
      </c>
    </row>
    <row r="353" spans="1:4">
      <c r="A353" s="18">
        <v>7</v>
      </c>
      <c r="B353" s="18" t="s">
        <v>1592</v>
      </c>
      <c r="C353" s="64" t="str">
        <f>VLOOKUP(Table4[[#This Row],[iso_code]],iso_code!B:C,2,FALSE)</f>
        <v>ZWE</v>
      </c>
      <c r="D353" s="110" t="str">
        <f>VLOOKUP(Table4[[#This Row],[iso_code]],iso_code!G:H,2,FALSE)</f>
        <v>Zimbabwe</v>
      </c>
    </row>
    <row r="354" spans="1:4">
      <c r="A354" s="18">
        <v>8</v>
      </c>
      <c r="B354" s="60" t="s">
        <v>812</v>
      </c>
      <c r="C354" s="64" t="str">
        <f>VLOOKUP(Table4[[#This Row],[iso_code]],iso_code!B:C,2,FALSE)</f>
        <v>DZA</v>
      </c>
      <c r="D354" s="110" t="str">
        <f>VLOOKUP(Table4[[#This Row],[iso_code]],iso_code!G:H,2,FALSE)</f>
        <v>Algeria</v>
      </c>
    </row>
    <row r="355" spans="1:4">
      <c r="A355" s="18">
        <v>8</v>
      </c>
      <c r="B355" s="60" t="s">
        <v>1555</v>
      </c>
      <c r="C355" s="64" t="str">
        <f>VLOOKUP(Table4[[#This Row],[iso_code]],iso_code!B:C,2,FALSE)</f>
        <v>AGO</v>
      </c>
      <c r="D355" s="110" t="str">
        <f>VLOOKUP(Table4[[#This Row],[iso_code]],iso_code!G:H,2,FALSE)</f>
        <v>Angola</v>
      </c>
    </row>
    <row r="356" spans="1:4">
      <c r="A356" s="18">
        <v>8</v>
      </c>
      <c r="B356" s="60" t="s">
        <v>1556</v>
      </c>
      <c r="C356" s="64" t="str">
        <f>VLOOKUP(Table4[[#This Row],[iso_code]],iso_code!B:C,2,FALSE)</f>
        <v>BEN</v>
      </c>
      <c r="D356" s="110" t="str">
        <f>VLOOKUP(Table4[[#This Row],[iso_code]],iso_code!G:H,2,FALSE)</f>
        <v>Benin</v>
      </c>
    </row>
    <row r="357" spans="1:4">
      <c r="A357" s="18">
        <v>8</v>
      </c>
      <c r="B357" s="60" t="s">
        <v>1557</v>
      </c>
      <c r="C357" s="64" t="str">
        <f>VLOOKUP(Table4[[#This Row],[iso_code]],iso_code!B:C,2,FALSE)</f>
        <v>BWA</v>
      </c>
      <c r="D357" s="110" t="str">
        <f>VLOOKUP(Table4[[#This Row],[iso_code]],iso_code!G:H,2,FALSE)</f>
        <v>Botswana</v>
      </c>
    </row>
    <row r="358" spans="1:4">
      <c r="A358" s="18">
        <v>8</v>
      </c>
      <c r="B358" s="60" t="s">
        <v>1558</v>
      </c>
      <c r="C358" s="64" t="str">
        <f>VLOOKUP(Table4[[#This Row],[iso_code]],iso_code!B:C,2,FALSE)</f>
        <v>BFA</v>
      </c>
      <c r="D358" s="110" t="str">
        <f>VLOOKUP(Table4[[#This Row],[iso_code]],iso_code!G:H,2,FALSE)</f>
        <v>Burkina Faso</v>
      </c>
    </row>
    <row r="359" spans="1:4">
      <c r="A359" s="18">
        <v>8</v>
      </c>
      <c r="B359" s="60" t="s">
        <v>1559</v>
      </c>
      <c r="C359" s="64" t="str">
        <f>VLOOKUP(Table4[[#This Row],[iso_code]],iso_code!B:C,2,FALSE)</f>
        <v>BDI</v>
      </c>
      <c r="D359" s="110" t="str">
        <f>VLOOKUP(Table4[[#This Row],[iso_code]],iso_code!G:H,2,FALSE)</f>
        <v>Burundi</v>
      </c>
    </row>
    <row r="360" spans="1:4">
      <c r="A360" s="18">
        <v>8</v>
      </c>
      <c r="B360" s="60" t="s">
        <v>290</v>
      </c>
      <c r="C360" s="64" t="str">
        <f>VLOOKUP(Table4[[#This Row],[iso_code]],iso_code!B:C,2,FALSE)</f>
        <v>CMR</v>
      </c>
      <c r="D360" s="110" t="str">
        <f>VLOOKUP(Table4[[#This Row],[iso_code]],iso_code!G:H,2,FALSE)</f>
        <v>Cameroon</v>
      </c>
    </row>
    <row r="361" spans="1:4">
      <c r="A361" s="18">
        <v>8</v>
      </c>
      <c r="B361" s="60" t="s">
        <v>1560</v>
      </c>
      <c r="C361" s="64" t="str">
        <f>VLOOKUP(Table4[[#This Row],[iso_code]],iso_code!B:C,2,FALSE)</f>
        <v>CAF</v>
      </c>
      <c r="D361" s="110" t="str">
        <f>VLOOKUP(Table4[[#This Row],[iso_code]],iso_code!G:H,2,FALSE)</f>
        <v>Central African Republic (the)</v>
      </c>
    </row>
    <row r="362" spans="1:4">
      <c r="A362" s="18">
        <v>8</v>
      </c>
      <c r="B362" s="60" t="s">
        <v>1561</v>
      </c>
      <c r="C362" s="64" t="str">
        <f>VLOOKUP(Table4[[#This Row],[iso_code]],iso_code!B:C,2,FALSE)</f>
        <v>TCD</v>
      </c>
      <c r="D362" s="110" t="str">
        <f>VLOOKUP(Table4[[#This Row],[iso_code]],iso_code!G:H,2,FALSE)</f>
        <v>Chad</v>
      </c>
    </row>
    <row r="363" spans="1:4">
      <c r="A363" s="18">
        <v>8</v>
      </c>
      <c r="B363" s="60" t="s">
        <v>1564</v>
      </c>
      <c r="C363" s="64" t="str">
        <f>VLOOKUP(Table4[[#This Row],[iso_code]],iso_code!B:C,2,FALSE)</f>
        <v>COD</v>
      </c>
      <c r="D363" s="110" t="str">
        <f>VLOOKUP(Table4[[#This Row],[iso_code]],iso_code!G:H,2,FALSE)</f>
        <v>Congo (the Democratic Republic of the)</v>
      </c>
    </row>
    <row r="364" spans="1:4">
      <c r="A364" s="18">
        <v>8</v>
      </c>
      <c r="B364" s="60" t="s">
        <v>1563</v>
      </c>
      <c r="C364" s="64" t="str">
        <f>VLOOKUP(Table4[[#This Row],[iso_code]],iso_code!B:C,2,FALSE)</f>
        <v>COG</v>
      </c>
      <c r="D364" s="110" t="str">
        <f>VLOOKUP(Table4[[#This Row],[iso_code]],iso_code!G:H,2,FALSE)</f>
        <v>Congo (the)</v>
      </c>
    </row>
    <row r="365" spans="1:4">
      <c r="A365" s="18">
        <v>8</v>
      </c>
      <c r="B365" s="60" t="s">
        <v>1565</v>
      </c>
      <c r="C365" s="64" t="str">
        <f>VLOOKUP(Table4[[#This Row],[iso_code]],iso_code!B:C,2,FALSE)</f>
        <v>DJI</v>
      </c>
      <c r="D365" s="110" t="str">
        <f>VLOOKUP(Table4[[#This Row],[iso_code]],iso_code!G:H,2,FALSE)</f>
        <v>Djibouti</v>
      </c>
    </row>
    <row r="366" spans="1:4">
      <c r="A366" s="18">
        <v>8</v>
      </c>
      <c r="B366" s="60" t="s">
        <v>874</v>
      </c>
      <c r="C366" s="64" t="str">
        <f>VLOOKUP(Table4[[#This Row],[iso_code]],iso_code!B:C,2,FALSE)</f>
        <v>EGY</v>
      </c>
      <c r="D366" s="110" t="str">
        <f>VLOOKUP(Table4[[#This Row],[iso_code]],iso_code!G:H,2,FALSE)</f>
        <v>Egypt</v>
      </c>
    </row>
    <row r="367" spans="1:4">
      <c r="A367" s="18">
        <v>8</v>
      </c>
      <c r="B367" s="60" t="s">
        <v>1566</v>
      </c>
      <c r="C367" s="64" t="str">
        <f>VLOOKUP(Table4[[#This Row],[iso_code]],iso_code!B:C,2,FALSE)</f>
        <v>GNQ</v>
      </c>
      <c r="D367" s="110" t="str">
        <f>VLOOKUP(Table4[[#This Row],[iso_code]],iso_code!G:H,2,FALSE)</f>
        <v>Equatorial Guinea</v>
      </c>
    </row>
    <row r="368" spans="1:4">
      <c r="A368" s="18">
        <v>8</v>
      </c>
      <c r="B368" s="60" t="s">
        <v>1567</v>
      </c>
      <c r="C368" s="64" t="str">
        <f>VLOOKUP(Table4[[#This Row],[iso_code]],iso_code!B:C,2,FALSE)</f>
        <v>ERI</v>
      </c>
      <c r="D368" s="110" t="str">
        <f>VLOOKUP(Table4[[#This Row],[iso_code]],iso_code!G:H,2,FALSE)</f>
        <v>Eritrea</v>
      </c>
    </row>
    <row r="369" spans="1:4">
      <c r="A369" s="18">
        <v>8</v>
      </c>
      <c r="B369" s="60" t="s">
        <v>1589</v>
      </c>
      <c r="C369" s="64" t="str">
        <f>VLOOKUP(Table4[[#This Row],[iso_code]],iso_code!B:C,2,FALSE)</f>
        <v>SWZ</v>
      </c>
      <c r="D369" s="110" t="str">
        <f>VLOOKUP(Table4[[#This Row],[iso_code]],iso_code!G:H,2,FALSE)</f>
        <v>Eswatini</v>
      </c>
    </row>
    <row r="370" spans="1:4">
      <c r="A370" s="18">
        <v>8</v>
      </c>
      <c r="B370" s="60" t="s">
        <v>199</v>
      </c>
      <c r="C370" s="64" t="str">
        <f>VLOOKUP(Table4[[#This Row],[iso_code]],iso_code!B:C,2,FALSE)</f>
        <v>ETH</v>
      </c>
      <c r="D370" s="110" t="str">
        <f>VLOOKUP(Table4[[#This Row],[iso_code]],iso_code!G:H,2,FALSE)</f>
        <v>Ethiopia</v>
      </c>
    </row>
    <row r="371" spans="1:4">
      <c r="A371" s="18">
        <v>8</v>
      </c>
      <c r="B371" s="60" t="s">
        <v>1568</v>
      </c>
      <c r="C371" s="64" t="str">
        <f>VLOOKUP(Table4[[#This Row],[iso_code]],iso_code!B:C,2,FALSE)</f>
        <v>GAB</v>
      </c>
      <c r="D371" s="110" t="str">
        <f>VLOOKUP(Table4[[#This Row],[iso_code]],iso_code!G:H,2,FALSE)</f>
        <v>Gabon</v>
      </c>
    </row>
    <row r="372" spans="1:4">
      <c r="A372" s="18">
        <v>8</v>
      </c>
      <c r="B372" s="60" t="s">
        <v>1569</v>
      </c>
      <c r="C372" s="64" t="str">
        <f>VLOOKUP(Table4[[#This Row],[iso_code]],iso_code!B:C,2,FALSE)</f>
        <v>GMB</v>
      </c>
      <c r="D372" s="110" t="str">
        <f>VLOOKUP(Table4[[#This Row],[iso_code]],iso_code!G:H,2,FALSE)</f>
        <v>Gambia (the)</v>
      </c>
    </row>
    <row r="373" spans="1:4">
      <c r="A373" s="18">
        <v>8</v>
      </c>
      <c r="B373" s="60" t="s">
        <v>255</v>
      </c>
      <c r="C373" s="64" t="str">
        <f>VLOOKUP(Table4[[#This Row],[iso_code]],iso_code!B:C,2,FALSE)</f>
        <v>GHA</v>
      </c>
      <c r="D373" s="110" t="str">
        <f>VLOOKUP(Table4[[#This Row],[iso_code]],iso_code!G:H,2,FALSE)</f>
        <v>Ghana</v>
      </c>
    </row>
    <row r="374" spans="1:4">
      <c r="A374" s="18">
        <v>8</v>
      </c>
      <c r="B374" s="60" t="s">
        <v>1570</v>
      </c>
      <c r="C374" s="64" t="str">
        <f>VLOOKUP(Table4[[#This Row],[iso_code]],iso_code!B:C,2,FALSE)</f>
        <v>GIN</v>
      </c>
      <c r="D374" s="110" t="str">
        <f>VLOOKUP(Table4[[#This Row],[iso_code]],iso_code!G:H,2,FALSE)</f>
        <v>Guinea</v>
      </c>
    </row>
    <row r="375" spans="1:4">
      <c r="A375" s="18">
        <v>8</v>
      </c>
      <c r="B375" s="60" t="s">
        <v>1571</v>
      </c>
      <c r="C375" s="64" t="str">
        <f>VLOOKUP(Table4[[#This Row],[iso_code]],iso_code!B:C,2,FALSE)</f>
        <v>GNB</v>
      </c>
      <c r="D375" s="110" t="str">
        <f>VLOOKUP(Table4[[#This Row],[iso_code]],iso_code!G:H,2,FALSE)</f>
        <v>Guinea-Bissau</v>
      </c>
    </row>
    <row r="376" spans="1:4">
      <c r="A376" s="18">
        <v>8</v>
      </c>
      <c r="B376" s="60" t="s">
        <v>1572</v>
      </c>
      <c r="C376" s="64" t="str">
        <f>VLOOKUP(Table4[[#This Row],[iso_code]],iso_code!B:C,2,FALSE)</f>
        <v>CIV</v>
      </c>
      <c r="D376" s="110" t="str">
        <f>VLOOKUP(Table4[[#This Row],[iso_code]],iso_code!G:H,2,FALSE)</f>
        <v>Côte d'Ivoire</v>
      </c>
    </row>
    <row r="377" spans="1:4">
      <c r="A377" s="18">
        <v>8</v>
      </c>
      <c r="B377" s="60" t="s">
        <v>434</v>
      </c>
      <c r="C377" s="64" t="str">
        <f>VLOOKUP(Table4[[#This Row],[iso_code]],iso_code!B:C,2,FALSE)</f>
        <v>KEN</v>
      </c>
      <c r="D377" s="110" t="str">
        <f>VLOOKUP(Table4[[#This Row],[iso_code]],iso_code!G:H,2,FALSE)</f>
        <v>Kenya</v>
      </c>
    </row>
    <row r="378" spans="1:4">
      <c r="A378" s="18">
        <v>8</v>
      </c>
      <c r="B378" s="60" t="s">
        <v>1573</v>
      </c>
      <c r="C378" s="64" t="str">
        <f>VLOOKUP(Table4[[#This Row],[iso_code]],iso_code!B:C,2,FALSE)</f>
        <v>LSO</v>
      </c>
      <c r="D378" s="110" t="str">
        <f>VLOOKUP(Table4[[#This Row],[iso_code]],iso_code!G:H,2,FALSE)</f>
        <v>Lesotho</v>
      </c>
    </row>
    <row r="379" spans="1:4">
      <c r="A379" s="18">
        <v>8</v>
      </c>
      <c r="B379" s="60" t="s">
        <v>1574</v>
      </c>
      <c r="C379" s="64" t="str">
        <f>VLOOKUP(Table4[[#This Row],[iso_code]],iso_code!B:C,2,FALSE)</f>
        <v>LBR</v>
      </c>
      <c r="D379" s="110" t="str">
        <f>VLOOKUP(Table4[[#This Row],[iso_code]],iso_code!G:H,2,FALSE)</f>
        <v>Liberia</v>
      </c>
    </row>
    <row r="380" spans="1:4">
      <c r="A380" s="18">
        <v>8</v>
      </c>
      <c r="B380" s="60" t="s">
        <v>1575</v>
      </c>
      <c r="C380" s="64" t="str">
        <f>VLOOKUP(Table4[[#This Row],[iso_code]],iso_code!B:C,2,FALSE)</f>
        <v>LBY</v>
      </c>
      <c r="D380" s="110" t="str">
        <f>VLOOKUP(Table4[[#This Row],[iso_code]],iso_code!G:H,2,FALSE)</f>
        <v>Libya</v>
      </c>
    </row>
    <row r="381" spans="1:4">
      <c r="A381" s="18">
        <v>8</v>
      </c>
      <c r="B381" s="60" t="s">
        <v>1191</v>
      </c>
      <c r="C381" s="64" t="str">
        <f>VLOOKUP(Table4[[#This Row],[iso_code]],iso_code!B:C,2,FALSE)</f>
        <v>MWI</v>
      </c>
      <c r="D381" s="110" t="str">
        <f>VLOOKUP(Table4[[#This Row],[iso_code]],iso_code!G:H,2,FALSE)</f>
        <v>Malawi</v>
      </c>
    </row>
    <row r="382" spans="1:4">
      <c r="A382" s="18">
        <v>8</v>
      </c>
      <c r="B382" s="60" t="s">
        <v>1577</v>
      </c>
      <c r="C382" s="64" t="str">
        <f>VLOOKUP(Table4[[#This Row],[iso_code]],iso_code!B:C,2,FALSE)</f>
        <v>MLI</v>
      </c>
      <c r="D382" s="110" t="str">
        <f>VLOOKUP(Table4[[#This Row],[iso_code]],iso_code!G:H,2,FALSE)</f>
        <v>Mali</v>
      </c>
    </row>
    <row r="383" spans="1:4">
      <c r="A383" s="18">
        <v>8</v>
      </c>
      <c r="B383" s="60" t="s">
        <v>1578</v>
      </c>
      <c r="C383" s="64" t="str">
        <f>VLOOKUP(Table4[[#This Row],[iso_code]],iso_code!B:C,2,FALSE)</f>
        <v>MRT</v>
      </c>
      <c r="D383" s="110" t="str">
        <f>VLOOKUP(Table4[[#This Row],[iso_code]],iso_code!G:H,2,FALSE)</f>
        <v>Mauritania</v>
      </c>
    </row>
    <row r="384" spans="1:4">
      <c r="A384" s="18">
        <v>8</v>
      </c>
      <c r="B384" s="60" t="s">
        <v>519</v>
      </c>
      <c r="C384" s="64" t="str">
        <f>VLOOKUP(Table4[[#This Row],[iso_code]],iso_code!B:C,2,FALSE)</f>
        <v>MAR</v>
      </c>
      <c r="D384" s="110" t="str">
        <f>VLOOKUP(Table4[[#This Row],[iso_code]],iso_code!G:H,2,FALSE)</f>
        <v>Morocco</v>
      </c>
    </row>
    <row r="385" spans="1:4">
      <c r="A385" s="18">
        <v>8</v>
      </c>
      <c r="B385" s="60" t="s">
        <v>1579</v>
      </c>
      <c r="C385" s="64" t="str">
        <f>VLOOKUP(Table4[[#This Row],[iso_code]],iso_code!B:C,2,FALSE)</f>
        <v>MOZ</v>
      </c>
      <c r="D385" s="110" t="str">
        <f>VLOOKUP(Table4[[#This Row],[iso_code]],iso_code!G:H,2,FALSE)</f>
        <v>Mozambique</v>
      </c>
    </row>
    <row r="386" spans="1:4">
      <c r="A386" s="18">
        <v>8</v>
      </c>
      <c r="B386" s="60" t="s">
        <v>1580</v>
      </c>
      <c r="C386" s="64" t="str">
        <f>VLOOKUP(Table4[[#This Row],[iso_code]],iso_code!B:C,2,FALSE)</f>
        <v>NAM</v>
      </c>
      <c r="D386" s="110" t="str">
        <f>VLOOKUP(Table4[[#This Row],[iso_code]],iso_code!G:H,2,FALSE)</f>
        <v>Namibia</v>
      </c>
    </row>
    <row r="387" spans="1:4">
      <c r="A387" s="18">
        <v>8</v>
      </c>
      <c r="B387" s="60" t="s">
        <v>1031</v>
      </c>
      <c r="C387" s="64" t="str">
        <f>VLOOKUP(Table4[[#This Row],[iso_code]],iso_code!B:C,2,FALSE)</f>
        <v>NER</v>
      </c>
      <c r="D387" s="110" t="str">
        <f>VLOOKUP(Table4[[#This Row],[iso_code]],iso_code!G:H,2,FALSE)</f>
        <v>Niger (the)</v>
      </c>
    </row>
    <row r="388" spans="1:4">
      <c r="A388" s="18">
        <v>8</v>
      </c>
      <c r="B388" s="60" t="s">
        <v>1264</v>
      </c>
      <c r="C388" s="64" t="str">
        <f>VLOOKUP(Table4[[#This Row],[iso_code]],iso_code!B:C,2,FALSE)</f>
        <v>NGA</v>
      </c>
      <c r="D388" s="110" t="str">
        <f>VLOOKUP(Table4[[#This Row],[iso_code]],iso_code!G:H,2,FALSE)</f>
        <v>Nigeria</v>
      </c>
    </row>
    <row r="389" spans="1:4">
      <c r="A389" s="18">
        <v>8</v>
      </c>
      <c r="B389" s="60" t="s">
        <v>1581</v>
      </c>
      <c r="C389" s="64" t="str">
        <f>VLOOKUP(Table4[[#This Row],[iso_code]],iso_code!B:C,2,FALSE)</f>
        <v>RWA</v>
      </c>
      <c r="D389" s="110" t="str">
        <f>VLOOKUP(Table4[[#This Row],[iso_code]],iso_code!G:H,2,FALSE)</f>
        <v>Rwanda</v>
      </c>
    </row>
    <row r="390" spans="1:4">
      <c r="A390" s="18">
        <v>8</v>
      </c>
      <c r="B390" s="60" t="s">
        <v>1583</v>
      </c>
      <c r="C390" s="64" t="str">
        <f>VLOOKUP(Table4[[#This Row],[iso_code]],iso_code!B:C,2,FALSE)</f>
        <v>SEN</v>
      </c>
      <c r="D390" s="110" t="str">
        <f>VLOOKUP(Table4[[#This Row],[iso_code]],iso_code!G:H,2,FALSE)</f>
        <v>Senegal</v>
      </c>
    </row>
    <row r="391" spans="1:4">
      <c r="A391" s="18">
        <v>8</v>
      </c>
      <c r="B391" s="60" t="s">
        <v>1585</v>
      </c>
      <c r="C391" s="64" t="str">
        <f>VLOOKUP(Table4[[#This Row],[iso_code]],iso_code!B:C,2,FALSE)</f>
        <v>SLE</v>
      </c>
      <c r="D391" s="110" t="str">
        <f>VLOOKUP(Table4[[#This Row],[iso_code]],iso_code!G:H,2,FALSE)</f>
        <v>Sierra Leone</v>
      </c>
    </row>
    <row r="392" spans="1:4">
      <c r="A392" s="18">
        <v>8</v>
      </c>
      <c r="B392" s="60" t="s">
        <v>1586</v>
      </c>
      <c r="C392" s="64" t="str">
        <f>VLOOKUP(Table4[[#This Row],[iso_code]],iso_code!B:C,2,FALSE)</f>
        <v>SOM</v>
      </c>
      <c r="D392" s="110" t="str">
        <f>VLOOKUP(Table4[[#This Row],[iso_code]],iso_code!G:H,2,FALSE)</f>
        <v>Somalia</v>
      </c>
    </row>
    <row r="393" spans="1:4">
      <c r="A393" s="18">
        <v>8</v>
      </c>
      <c r="B393" s="60" t="s">
        <v>618</v>
      </c>
      <c r="C393" s="64" t="str">
        <f>VLOOKUP(Table4[[#This Row],[iso_code]],iso_code!B:C,2,FALSE)</f>
        <v>ZAF</v>
      </c>
      <c r="D393" s="110" t="str">
        <f>VLOOKUP(Table4[[#This Row],[iso_code]],iso_code!G:H,2,FALSE)</f>
        <v>South Africa</v>
      </c>
    </row>
    <row r="394" spans="1:4">
      <c r="A394" s="18">
        <v>8</v>
      </c>
      <c r="B394" s="60" t="s">
        <v>1587</v>
      </c>
      <c r="C394" s="64" t="str">
        <f>VLOOKUP(Table4[[#This Row],[iso_code]],iso_code!B:C,2,FALSE)</f>
        <v>SSD</v>
      </c>
      <c r="D394" s="110" t="str">
        <f>VLOOKUP(Table4[[#This Row],[iso_code]],iso_code!G:H,2,FALSE)</f>
        <v>South Sudan</v>
      </c>
    </row>
    <row r="395" spans="1:4">
      <c r="A395" s="18">
        <v>8</v>
      </c>
      <c r="B395" s="60" t="s">
        <v>1588</v>
      </c>
      <c r="C395" s="64" t="str">
        <f>VLOOKUP(Table4[[#This Row],[iso_code]],iso_code!B:C,2,FALSE)</f>
        <v>SDN</v>
      </c>
      <c r="D395" s="110" t="str">
        <f>VLOOKUP(Table4[[#This Row],[iso_code]],iso_code!G:H,2,FALSE)</f>
        <v>Sudan (the)</v>
      </c>
    </row>
    <row r="396" spans="1:4">
      <c r="A396" s="18">
        <v>8</v>
      </c>
      <c r="B396" s="60" t="s">
        <v>884</v>
      </c>
      <c r="C396" s="64" t="str">
        <f>VLOOKUP(Table4[[#This Row],[iso_code]],iso_code!B:C,2,FALSE)</f>
        <v>TZA</v>
      </c>
      <c r="D396" s="110" t="str">
        <f>VLOOKUP(Table4[[#This Row],[iso_code]],iso_code!G:H,2,FALSE)</f>
        <v>Tanzania, United Republic of</v>
      </c>
    </row>
    <row r="397" spans="1:4">
      <c r="A397" s="18">
        <v>8</v>
      </c>
      <c r="B397" s="60" t="s">
        <v>1590</v>
      </c>
      <c r="C397" s="64" t="str">
        <f>VLOOKUP(Table4[[#This Row],[iso_code]],iso_code!B:C,2,FALSE)</f>
        <v>TGO</v>
      </c>
      <c r="D397" s="110" t="str">
        <f>VLOOKUP(Table4[[#This Row],[iso_code]],iso_code!G:H,2,FALSE)</f>
        <v>Togo</v>
      </c>
    </row>
    <row r="398" spans="1:4">
      <c r="A398" s="18">
        <v>8</v>
      </c>
      <c r="B398" s="18" t="s">
        <v>978</v>
      </c>
      <c r="C398" s="64" t="str">
        <f>VLOOKUP(Table4[[#This Row],[iso_code]],iso_code!B:C,2,FALSE)</f>
        <v>TUN</v>
      </c>
      <c r="D398" s="110" t="str">
        <f>VLOOKUP(Table4[[#This Row],[iso_code]],iso_code!G:H,2,FALSE)</f>
        <v>Tunisia</v>
      </c>
    </row>
    <row r="399" spans="1:4">
      <c r="A399" s="18">
        <v>8</v>
      </c>
      <c r="B399" s="18" t="s">
        <v>1591</v>
      </c>
      <c r="C399" s="64" t="str">
        <f>VLOOKUP(Table4[[#This Row],[iso_code]],iso_code!B:C,2,FALSE)</f>
        <v>UGA</v>
      </c>
      <c r="D399" s="110" t="str">
        <f>VLOOKUP(Table4[[#This Row],[iso_code]],iso_code!G:H,2,FALSE)</f>
        <v>Uganda</v>
      </c>
    </row>
    <row r="400" spans="1:4">
      <c r="A400" s="18">
        <v>8</v>
      </c>
      <c r="B400" s="18" t="s">
        <v>758</v>
      </c>
      <c r="C400" s="64" t="str">
        <f>VLOOKUP(Table4[[#This Row],[iso_code]],iso_code!B:C,2,FALSE)</f>
        <v>ZMB</v>
      </c>
      <c r="D400" s="110" t="str">
        <f>VLOOKUP(Table4[[#This Row],[iso_code]],iso_code!G:H,2,FALSE)</f>
        <v>Zambia</v>
      </c>
    </row>
    <row r="401" spans="1:4">
      <c r="A401" s="18">
        <v>8</v>
      </c>
      <c r="B401" s="18" t="s">
        <v>1592</v>
      </c>
      <c r="C401" s="64" t="str">
        <f>VLOOKUP(Table4[[#This Row],[iso_code]],iso_code!B:C,2,FALSE)</f>
        <v>ZWE</v>
      </c>
      <c r="D401" s="110" t="str">
        <f>VLOOKUP(Table4[[#This Row],[iso_code]],iso_code!G:H,2,FALSE)</f>
        <v>Zimbabwe</v>
      </c>
    </row>
    <row r="402" spans="1:4">
      <c r="A402" s="18">
        <v>9</v>
      </c>
      <c r="B402" s="65" t="s">
        <v>1555</v>
      </c>
      <c r="C402" s="64" t="str">
        <f>VLOOKUP(Table4[[#This Row],[iso_code]],iso_code!B:C,2,FALSE)</f>
        <v>AGO</v>
      </c>
      <c r="D402" s="110" t="str">
        <f>VLOOKUP(Table4[[#This Row],[iso_code]],iso_code!G:H,2,FALSE)</f>
        <v>Angola</v>
      </c>
    </row>
    <row r="403" spans="1:4">
      <c r="A403" s="18">
        <v>9</v>
      </c>
      <c r="B403" s="65" t="s">
        <v>1557</v>
      </c>
      <c r="C403" s="64" t="str">
        <f>VLOOKUP(Table4[[#This Row],[iso_code]],iso_code!B:C,2,FALSE)</f>
        <v>BWA</v>
      </c>
      <c r="D403" s="110" t="str">
        <f>VLOOKUP(Table4[[#This Row],[iso_code]],iso_code!G:H,2,FALSE)</f>
        <v>Botswana</v>
      </c>
    </row>
    <row r="404" spans="1:4">
      <c r="A404" s="18">
        <v>9</v>
      </c>
      <c r="B404" s="60" t="s">
        <v>1559</v>
      </c>
      <c r="C404" s="64" t="str">
        <f>VLOOKUP(Table4[[#This Row],[iso_code]],iso_code!B:C,2,FALSE)</f>
        <v>BDI</v>
      </c>
      <c r="D404" s="110" t="str">
        <f>VLOOKUP(Table4[[#This Row],[iso_code]],iso_code!G:H,2,FALSE)</f>
        <v>Burundi</v>
      </c>
    </row>
    <row r="405" spans="1:4">
      <c r="A405" s="18">
        <v>9</v>
      </c>
      <c r="B405" s="65" t="s">
        <v>1565</v>
      </c>
      <c r="C405" s="64" t="str">
        <f>VLOOKUP(Table4[[#This Row],[iso_code]],iso_code!B:C,2,FALSE)</f>
        <v>DJI</v>
      </c>
      <c r="D405" s="110" t="str">
        <f>VLOOKUP(Table4[[#This Row],[iso_code]],iso_code!G:H,2,FALSE)</f>
        <v>Djibouti</v>
      </c>
    </row>
    <row r="406" spans="1:4">
      <c r="A406" s="18">
        <v>9</v>
      </c>
      <c r="B406" s="65" t="s">
        <v>874</v>
      </c>
      <c r="C406" s="64" t="str">
        <f>VLOOKUP(Table4[[#This Row],[iso_code]],iso_code!B:C,2,FALSE)</f>
        <v>EGY</v>
      </c>
      <c r="D406" s="110" t="str">
        <f>VLOOKUP(Table4[[#This Row],[iso_code]],iso_code!G:H,2,FALSE)</f>
        <v>Egypt</v>
      </c>
    </row>
    <row r="407" spans="1:4">
      <c r="A407" s="18">
        <v>9</v>
      </c>
      <c r="B407" s="65" t="s">
        <v>1589</v>
      </c>
      <c r="C407" s="64" t="str">
        <f>VLOOKUP(Table4[[#This Row],[iso_code]],iso_code!B:C,2,FALSE)</f>
        <v>SWZ</v>
      </c>
      <c r="D407" s="110" t="str">
        <f>VLOOKUP(Table4[[#This Row],[iso_code]],iso_code!G:H,2,FALSE)</f>
        <v>Eswatini</v>
      </c>
    </row>
    <row r="408" spans="1:4">
      <c r="A408" s="18">
        <v>9</v>
      </c>
      <c r="B408" s="65" t="s">
        <v>199</v>
      </c>
      <c r="C408" s="64" t="str">
        <f>VLOOKUP(Table4[[#This Row],[iso_code]],iso_code!B:C,2,FALSE)</f>
        <v>ETH</v>
      </c>
      <c r="D408" s="110" t="str">
        <f>VLOOKUP(Table4[[#This Row],[iso_code]],iso_code!G:H,2,FALSE)</f>
        <v>Ethiopia</v>
      </c>
    </row>
    <row r="409" spans="1:4">
      <c r="A409" s="18">
        <v>9</v>
      </c>
      <c r="B409" s="65" t="s">
        <v>434</v>
      </c>
      <c r="C409" s="64" t="str">
        <f>VLOOKUP(Table4[[#This Row],[iso_code]],iso_code!B:C,2,FALSE)</f>
        <v>KEN</v>
      </c>
      <c r="D409" s="110" t="str">
        <f>VLOOKUP(Table4[[#This Row],[iso_code]],iso_code!G:H,2,FALSE)</f>
        <v>Kenya</v>
      </c>
    </row>
    <row r="410" spans="1:4">
      <c r="A410" s="18">
        <v>9</v>
      </c>
      <c r="B410" s="65" t="s">
        <v>1573</v>
      </c>
      <c r="C410" s="64" t="str">
        <f>VLOOKUP(Table4[[#This Row],[iso_code]],iso_code!B:C,2,FALSE)</f>
        <v>LSO</v>
      </c>
      <c r="D410" s="110" t="str">
        <f>VLOOKUP(Table4[[#This Row],[iso_code]],iso_code!G:H,2,FALSE)</f>
        <v>Lesotho</v>
      </c>
    </row>
    <row r="411" spans="1:4">
      <c r="A411" s="18">
        <v>9</v>
      </c>
      <c r="B411" s="65" t="s">
        <v>1191</v>
      </c>
      <c r="C411" s="64" t="str">
        <f>VLOOKUP(Table4[[#This Row],[iso_code]],iso_code!B:C,2,FALSE)</f>
        <v>MWI</v>
      </c>
      <c r="D411" s="110" t="str">
        <f>VLOOKUP(Table4[[#This Row],[iso_code]],iso_code!G:H,2,FALSE)</f>
        <v>Malawi</v>
      </c>
    </row>
    <row r="412" spans="1:4">
      <c r="A412" s="18">
        <v>9</v>
      </c>
      <c r="B412" s="65" t="s">
        <v>1579</v>
      </c>
      <c r="C412" s="64" t="str">
        <f>VLOOKUP(Table4[[#This Row],[iso_code]],iso_code!B:C,2,FALSE)</f>
        <v>MOZ</v>
      </c>
      <c r="D412" s="110" t="str">
        <f>VLOOKUP(Table4[[#This Row],[iso_code]],iso_code!G:H,2,FALSE)</f>
        <v>Mozambique</v>
      </c>
    </row>
    <row r="413" spans="1:4">
      <c r="A413" s="18">
        <v>9</v>
      </c>
      <c r="B413" s="65" t="s">
        <v>1580</v>
      </c>
      <c r="C413" s="64" t="str">
        <f>VLOOKUP(Table4[[#This Row],[iso_code]],iso_code!B:C,2,FALSE)</f>
        <v>NAM</v>
      </c>
      <c r="D413" s="110" t="str">
        <f>VLOOKUP(Table4[[#This Row],[iso_code]],iso_code!G:H,2,FALSE)</f>
        <v>Namibia</v>
      </c>
    </row>
    <row r="414" spans="1:4">
      <c r="A414" s="18">
        <v>9</v>
      </c>
      <c r="B414" s="65" t="s">
        <v>1581</v>
      </c>
      <c r="C414" s="64" t="str">
        <f>VLOOKUP(Table4[[#This Row],[iso_code]],iso_code!B:C,2,FALSE)</f>
        <v>RWA</v>
      </c>
      <c r="D414" s="110" t="str">
        <f>VLOOKUP(Table4[[#This Row],[iso_code]],iso_code!G:H,2,FALSE)</f>
        <v>Rwanda</v>
      </c>
    </row>
    <row r="415" spans="1:4">
      <c r="A415" s="18">
        <v>9</v>
      </c>
      <c r="B415" s="65" t="s">
        <v>618</v>
      </c>
      <c r="C415" s="64" t="str">
        <f>VLOOKUP(Table4[[#This Row],[iso_code]],iso_code!B:C,2,FALSE)</f>
        <v>ZAF</v>
      </c>
      <c r="D415" s="110" t="str">
        <f>VLOOKUP(Table4[[#This Row],[iso_code]],iso_code!G:H,2,FALSE)</f>
        <v>South Africa</v>
      </c>
    </row>
    <row r="416" spans="1:4">
      <c r="A416" s="18">
        <v>9</v>
      </c>
      <c r="B416" s="65" t="s">
        <v>1587</v>
      </c>
      <c r="C416" s="64" t="str">
        <f>VLOOKUP(Table4[[#This Row],[iso_code]],iso_code!B:C,2,FALSE)</f>
        <v>SSD</v>
      </c>
      <c r="D416" s="110" t="str">
        <f>VLOOKUP(Table4[[#This Row],[iso_code]],iso_code!G:H,2,FALSE)</f>
        <v>South Sudan</v>
      </c>
    </row>
    <row r="417" spans="1:4">
      <c r="A417" s="18">
        <v>9</v>
      </c>
      <c r="B417" s="65" t="s">
        <v>1588</v>
      </c>
      <c r="C417" s="64" t="str">
        <f>VLOOKUP(Table4[[#This Row],[iso_code]],iso_code!B:C,2,FALSE)</f>
        <v>SDN</v>
      </c>
      <c r="D417" s="110" t="str">
        <f>VLOOKUP(Table4[[#This Row],[iso_code]],iso_code!G:H,2,FALSE)</f>
        <v>Sudan (the)</v>
      </c>
    </row>
    <row r="418" spans="1:4">
      <c r="A418" s="18">
        <v>9</v>
      </c>
      <c r="B418" s="65" t="s">
        <v>884</v>
      </c>
      <c r="C418" s="64" t="str">
        <f>VLOOKUP(Table4[[#This Row],[iso_code]],iso_code!B:C,2,FALSE)</f>
        <v>TZA</v>
      </c>
      <c r="D418" s="110" t="str">
        <f>VLOOKUP(Table4[[#This Row],[iso_code]],iso_code!G:H,2,FALSE)</f>
        <v>Tanzania, United Republic of</v>
      </c>
    </row>
    <row r="419" spans="1:4">
      <c r="A419" s="18">
        <v>9</v>
      </c>
      <c r="B419" s="65" t="s">
        <v>1591</v>
      </c>
      <c r="C419" s="64" t="str">
        <f>VLOOKUP(Table4[[#This Row],[iso_code]],iso_code!B:C,2,FALSE)</f>
        <v>UGA</v>
      </c>
      <c r="D419" s="110" t="str">
        <f>VLOOKUP(Table4[[#This Row],[iso_code]],iso_code!G:H,2,FALSE)</f>
        <v>Uganda</v>
      </c>
    </row>
    <row r="420" spans="1:4">
      <c r="A420" s="18">
        <v>9</v>
      </c>
      <c r="B420" s="65" t="s">
        <v>758</v>
      </c>
      <c r="C420" s="64" t="str">
        <f>VLOOKUP(Table4[[#This Row],[iso_code]],iso_code!B:C,2,FALSE)</f>
        <v>ZMB</v>
      </c>
      <c r="D420" s="110" t="str">
        <f>VLOOKUP(Table4[[#This Row],[iso_code]],iso_code!G:H,2,FALSE)</f>
        <v>Zambia</v>
      </c>
    </row>
    <row r="421" spans="1:4">
      <c r="A421" s="18">
        <v>9</v>
      </c>
      <c r="B421" s="65" t="s">
        <v>1592</v>
      </c>
      <c r="C421" s="64" t="str">
        <f>VLOOKUP(Table4[[#This Row],[iso_code]],iso_code!B:C,2,FALSE)</f>
        <v>ZWE</v>
      </c>
      <c r="D421" s="110" t="str">
        <f>VLOOKUP(Table4[[#This Row],[iso_code]],iso_code!G:H,2,FALSE)</f>
        <v>Zimbabwe</v>
      </c>
    </row>
    <row r="422" spans="1:4">
      <c r="A422" s="18">
        <v>9</v>
      </c>
      <c r="B422" s="65" t="s">
        <v>1564</v>
      </c>
      <c r="C422" s="64" t="str">
        <f>VLOOKUP(Table4[[#This Row],[iso_code]],iso_code!B:C,2,FALSE)</f>
        <v>COD</v>
      </c>
      <c r="D422" s="110" t="str">
        <f>VLOOKUP(Table4[[#This Row],[iso_code]],iso_code!G:H,2,FALSE)</f>
        <v>Congo (the Democratic Republic of the)</v>
      </c>
    </row>
    <row r="423" spans="1:4">
      <c r="A423" s="18">
        <v>10</v>
      </c>
      <c r="B423" s="60" t="s">
        <v>812</v>
      </c>
      <c r="C423" s="64" t="str">
        <f>VLOOKUP(Table4[[#This Row],[iso_code]],iso_code!B:C,2,FALSE)</f>
        <v>DZA</v>
      </c>
      <c r="D423" s="110" t="str">
        <f>VLOOKUP(Table4[[#This Row],[iso_code]],iso_code!G:H,2,FALSE)</f>
        <v>Algeria</v>
      </c>
    </row>
    <row r="424" spans="1:4">
      <c r="A424" s="18">
        <v>10</v>
      </c>
      <c r="B424" s="60" t="s">
        <v>1555</v>
      </c>
      <c r="C424" s="64" t="str">
        <f>VLOOKUP(Table4[[#This Row],[iso_code]],iso_code!B:C,2,FALSE)</f>
        <v>AGO</v>
      </c>
      <c r="D424" s="110" t="str">
        <f>VLOOKUP(Table4[[#This Row],[iso_code]],iso_code!G:H,2,FALSE)</f>
        <v>Angola</v>
      </c>
    </row>
    <row r="425" spans="1:4">
      <c r="A425" s="18">
        <v>10</v>
      </c>
      <c r="B425" s="60" t="s">
        <v>1556</v>
      </c>
      <c r="C425" s="64" t="str">
        <f>VLOOKUP(Table4[[#This Row],[iso_code]],iso_code!B:C,2,FALSE)</f>
        <v>BEN</v>
      </c>
      <c r="D425" s="110" t="str">
        <f>VLOOKUP(Table4[[#This Row],[iso_code]],iso_code!G:H,2,FALSE)</f>
        <v>Benin</v>
      </c>
    </row>
    <row r="426" spans="1:4">
      <c r="A426" s="18">
        <v>10</v>
      </c>
      <c r="B426" s="60" t="s">
        <v>1557</v>
      </c>
      <c r="C426" s="64" t="str">
        <f>VLOOKUP(Table4[[#This Row],[iso_code]],iso_code!B:C,2,FALSE)</f>
        <v>BWA</v>
      </c>
      <c r="D426" s="110" t="str">
        <f>VLOOKUP(Table4[[#This Row],[iso_code]],iso_code!G:H,2,FALSE)</f>
        <v>Botswana</v>
      </c>
    </row>
    <row r="427" spans="1:4">
      <c r="A427" s="18">
        <v>10</v>
      </c>
      <c r="B427" s="60" t="s">
        <v>1558</v>
      </c>
      <c r="C427" s="64" t="str">
        <f>VLOOKUP(Table4[[#This Row],[iso_code]],iso_code!B:C,2,FALSE)</f>
        <v>BFA</v>
      </c>
      <c r="D427" s="110" t="str">
        <f>VLOOKUP(Table4[[#This Row],[iso_code]],iso_code!G:H,2,FALSE)</f>
        <v>Burkina Faso</v>
      </c>
    </row>
    <row r="428" spans="1:4">
      <c r="A428" s="18">
        <v>10</v>
      </c>
      <c r="B428" s="60" t="s">
        <v>1559</v>
      </c>
      <c r="C428" s="64" t="str">
        <f>VLOOKUP(Table4[[#This Row],[iso_code]],iso_code!B:C,2,FALSE)</f>
        <v>BDI</v>
      </c>
      <c r="D428" s="110" t="str">
        <f>VLOOKUP(Table4[[#This Row],[iso_code]],iso_code!G:H,2,FALSE)</f>
        <v>Burundi</v>
      </c>
    </row>
    <row r="429" spans="1:4">
      <c r="A429" s="18">
        <v>10</v>
      </c>
      <c r="B429" s="60" t="s">
        <v>290</v>
      </c>
      <c r="C429" s="64" t="str">
        <f>VLOOKUP(Table4[[#This Row],[iso_code]],iso_code!B:C,2,FALSE)</f>
        <v>CMR</v>
      </c>
      <c r="D429" s="110" t="str">
        <f>VLOOKUP(Table4[[#This Row],[iso_code]],iso_code!G:H,2,FALSE)</f>
        <v>Cameroon</v>
      </c>
    </row>
    <row r="430" spans="1:4">
      <c r="A430" s="18">
        <v>10</v>
      </c>
      <c r="B430" s="60" t="s">
        <v>1593</v>
      </c>
      <c r="C430" s="64" t="str">
        <f>VLOOKUP(Table4[[#This Row],[iso_code]],iso_code!B:C,2,FALSE)</f>
        <v>CPV</v>
      </c>
      <c r="D430" s="110" t="str">
        <f>VLOOKUP(Table4[[#This Row],[iso_code]],iso_code!G:H,2,FALSE)</f>
        <v>Cabo Verde</v>
      </c>
    </row>
    <row r="431" spans="1:4">
      <c r="A431" s="18">
        <v>10</v>
      </c>
      <c r="B431" s="60" t="s">
        <v>1560</v>
      </c>
      <c r="C431" s="64" t="str">
        <f>VLOOKUP(Table4[[#This Row],[iso_code]],iso_code!B:C,2,FALSE)</f>
        <v>CAF</v>
      </c>
      <c r="D431" s="110" t="str">
        <f>VLOOKUP(Table4[[#This Row],[iso_code]],iso_code!G:H,2,FALSE)</f>
        <v>Central African Republic (the)</v>
      </c>
    </row>
    <row r="432" spans="1:4">
      <c r="A432" s="18">
        <v>10</v>
      </c>
      <c r="B432" s="60" t="s">
        <v>1561</v>
      </c>
      <c r="C432" s="64" t="str">
        <f>VLOOKUP(Table4[[#This Row],[iso_code]],iso_code!B:C,2,FALSE)</f>
        <v>TCD</v>
      </c>
      <c r="D432" s="110" t="str">
        <f>VLOOKUP(Table4[[#This Row],[iso_code]],iso_code!G:H,2,FALSE)</f>
        <v>Chad</v>
      </c>
    </row>
    <row r="433" spans="1:4">
      <c r="A433" s="18">
        <v>10</v>
      </c>
      <c r="B433" s="60" t="s">
        <v>1562</v>
      </c>
      <c r="C433" s="64" t="str">
        <f>VLOOKUP(Table4[[#This Row],[iso_code]],iso_code!B:C,2,FALSE)</f>
        <v>COM</v>
      </c>
      <c r="D433" s="110" t="str">
        <f>VLOOKUP(Table4[[#This Row],[iso_code]],iso_code!G:H,2,FALSE)</f>
        <v>Comoros (the)</v>
      </c>
    </row>
    <row r="434" spans="1:4">
      <c r="A434" s="18">
        <v>10</v>
      </c>
      <c r="B434" s="60" t="s">
        <v>1564</v>
      </c>
      <c r="C434" s="64" t="str">
        <f>VLOOKUP(Table4[[#This Row],[iso_code]],iso_code!B:C,2,FALSE)</f>
        <v>COD</v>
      </c>
      <c r="D434" s="110" t="str">
        <f>VLOOKUP(Table4[[#This Row],[iso_code]],iso_code!G:H,2,FALSE)</f>
        <v>Congo (the Democratic Republic of the)</v>
      </c>
    </row>
    <row r="435" spans="1:4">
      <c r="A435" s="18">
        <v>10</v>
      </c>
      <c r="B435" s="60" t="s">
        <v>1563</v>
      </c>
      <c r="C435" s="64" t="str">
        <f>VLOOKUP(Table4[[#This Row],[iso_code]],iso_code!B:C,2,FALSE)</f>
        <v>COG</v>
      </c>
      <c r="D435" s="110" t="str">
        <f>VLOOKUP(Table4[[#This Row],[iso_code]],iso_code!G:H,2,FALSE)</f>
        <v>Congo (the)</v>
      </c>
    </row>
    <row r="436" spans="1:4">
      <c r="A436" s="18">
        <v>10</v>
      </c>
      <c r="B436" s="60" t="s">
        <v>1572</v>
      </c>
      <c r="C436" s="64" t="str">
        <f>VLOOKUP(Table4[[#This Row],[iso_code]],iso_code!B:C,2,FALSE)</f>
        <v>CIV</v>
      </c>
      <c r="D436" s="110" t="str">
        <f>VLOOKUP(Table4[[#This Row],[iso_code]],iso_code!G:H,2,FALSE)</f>
        <v>Côte d'Ivoire</v>
      </c>
    </row>
    <row r="437" spans="1:4">
      <c r="A437" s="18">
        <v>10</v>
      </c>
      <c r="B437" s="60" t="s">
        <v>1565</v>
      </c>
      <c r="C437" s="64" t="str">
        <f>VLOOKUP(Table4[[#This Row],[iso_code]],iso_code!B:C,2,FALSE)</f>
        <v>DJI</v>
      </c>
      <c r="D437" s="110" t="str">
        <f>VLOOKUP(Table4[[#This Row],[iso_code]],iso_code!G:H,2,FALSE)</f>
        <v>Djibouti</v>
      </c>
    </row>
    <row r="438" spans="1:4">
      <c r="A438" s="18">
        <v>10</v>
      </c>
      <c r="B438" s="60" t="s">
        <v>874</v>
      </c>
      <c r="C438" s="64" t="str">
        <f>VLOOKUP(Table4[[#This Row],[iso_code]],iso_code!B:C,2,FALSE)</f>
        <v>EGY</v>
      </c>
      <c r="D438" s="110" t="str">
        <f>VLOOKUP(Table4[[#This Row],[iso_code]],iso_code!G:H,2,FALSE)</f>
        <v>Egypt</v>
      </c>
    </row>
    <row r="439" spans="1:4">
      <c r="A439" s="18">
        <v>10</v>
      </c>
      <c r="B439" s="60" t="s">
        <v>1566</v>
      </c>
      <c r="C439" s="64" t="str">
        <f>VLOOKUP(Table4[[#This Row],[iso_code]],iso_code!B:C,2,FALSE)</f>
        <v>GNQ</v>
      </c>
      <c r="D439" s="110" t="str">
        <f>VLOOKUP(Table4[[#This Row],[iso_code]],iso_code!G:H,2,FALSE)</f>
        <v>Equatorial Guinea</v>
      </c>
    </row>
    <row r="440" spans="1:4">
      <c r="A440" s="18">
        <v>10</v>
      </c>
      <c r="B440" s="60" t="s">
        <v>1567</v>
      </c>
      <c r="C440" s="64" t="str">
        <f>VLOOKUP(Table4[[#This Row],[iso_code]],iso_code!B:C,2,FALSE)</f>
        <v>ERI</v>
      </c>
      <c r="D440" s="110" t="str">
        <f>VLOOKUP(Table4[[#This Row],[iso_code]],iso_code!G:H,2,FALSE)</f>
        <v>Eritrea</v>
      </c>
    </row>
    <row r="441" spans="1:4">
      <c r="A441" s="18">
        <v>10</v>
      </c>
      <c r="B441" s="60" t="s">
        <v>199</v>
      </c>
      <c r="C441" s="64" t="str">
        <f>VLOOKUP(Table4[[#This Row],[iso_code]],iso_code!B:C,2,FALSE)</f>
        <v>ETH</v>
      </c>
      <c r="D441" s="110" t="str">
        <f>VLOOKUP(Table4[[#This Row],[iso_code]],iso_code!G:H,2,FALSE)</f>
        <v>Ethiopia</v>
      </c>
    </row>
    <row r="442" spans="1:4">
      <c r="A442" s="18">
        <v>10</v>
      </c>
      <c r="B442" s="60" t="s">
        <v>1568</v>
      </c>
      <c r="C442" s="64" t="str">
        <f>VLOOKUP(Table4[[#This Row],[iso_code]],iso_code!B:C,2,FALSE)</f>
        <v>GAB</v>
      </c>
      <c r="D442" s="110" t="str">
        <f>VLOOKUP(Table4[[#This Row],[iso_code]],iso_code!G:H,2,FALSE)</f>
        <v>Gabon</v>
      </c>
    </row>
    <row r="443" spans="1:4">
      <c r="A443" s="18">
        <v>10</v>
      </c>
      <c r="B443" s="60" t="s">
        <v>1569</v>
      </c>
      <c r="C443" s="64" t="str">
        <f>VLOOKUP(Table4[[#This Row],[iso_code]],iso_code!B:C,2,FALSE)</f>
        <v>GMB</v>
      </c>
      <c r="D443" s="110" t="str">
        <f>VLOOKUP(Table4[[#This Row],[iso_code]],iso_code!G:H,2,FALSE)</f>
        <v>Gambia (the)</v>
      </c>
    </row>
    <row r="444" spans="1:4">
      <c r="A444" s="18">
        <v>10</v>
      </c>
      <c r="B444" s="60" t="s">
        <v>255</v>
      </c>
      <c r="C444" s="64" t="str">
        <f>VLOOKUP(Table4[[#This Row],[iso_code]],iso_code!B:C,2,FALSE)</f>
        <v>GHA</v>
      </c>
      <c r="D444" s="110" t="str">
        <f>VLOOKUP(Table4[[#This Row],[iso_code]],iso_code!G:H,2,FALSE)</f>
        <v>Ghana</v>
      </c>
    </row>
    <row r="445" spans="1:4">
      <c r="A445" s="18">
        <v>10</v>
      </c>
      <c r="B445" s="60" t="s">
        <v>1570</v>
      </c>
      <c r="C445" s="64" t="str">
        <f>VLOOKUP(Table4[[#This Row],[iso_code]],iso_code!B:C,2,FALSE)</f>
        <v>GIN</v>
      </c>
      <c r="D445" s="110" t="str">
        <f>VLOOKUP(Table4[[#This Row],[iso_code]],iso_code!G:H,2,FALSE)</f>
        <v>Guinea</v>
      </c>
    </row>
    <row r="446" spans="1:4">
      <c r="A446" s="18">
        <v>10</v>
      </c>
      <c r="B446" s="60" t="s">
        <v>1571</v>
      </c>
      <c r="C446" s="64" t="str">
        <f>VLOOKUP(Table4[[#This Row],[iso_code]],iso_code!B:C,2,FALSE)</f>
        <v>GNB</v>
      </c>
      <c r="D446" s="110" t="str">
        <f>VLOOKUP(Table4[[#This Row],[iso_code]],iso_code!G:H,2,FALSE)</f>
        <v>Guinea-Bissau</v>
      </c>
    </row>
    <row r="447" spans="1:4">
      <c r="A447" s="18">
        <v>10</v>
      </c>
      <c r="B447" s="60" t="s">
        <v>434</v>
      </c>
      <c r="C447" s="64" t="str">
        <f>VLOOKUP(Table4[[#This Row],[iso_code]],iso_code!B:C,2,FALSE)</f>
        <v>KEN</v>
      </c>
      <c r="D447" s="110" t="str">
        <f>VLOOKUP(Table4[[#This Row],[iso_code]],iso_code!G:H,2,FALSE)</f>
        <v>Kenya</v>
      </c>
    </row>
    <row r="448" spans="1:4">
      <c r="A448" s="18">
        <v>10</v>
      </c>
      <c r="B448" s="60" t="s">
        <v>1573</v>
      </c>
      <c r="C448" s="64" t="str">
        <f>VLOOKUP(Table4[[#This Row],[iso_code]],iso_code!B:C,2,FALSE)</f>
        <v>LSO</v>
      </c>
      <c r="D448" s="110" t="str">
        <f>VLOOKUP(Table4[[#This Row],[iso_code]],iso_code!G:H,2,FALSE)</f>
        <v>Lesotho</v>
      </c>
    </row>
    <row r="449" spans="1:4">
      <c r="A449" s="18">
        <v>10</v>
      </c>
      <c r="B449" s="60" t="s">
        <v>1574</v>
      </c>
      <c r="C449" s="64" t="str">
        <f>VLOOKUP(Table4[[#This Row],[iso_code]],iso_code!B:C,2,FALSE)</f>
        <v>LBR</v>
      </c>
      <c r="D449" s="110" t="str">
        <f>VLOOKUP(Table4[[#This Row],[iso_code]],iso_code!G:H,2,FALSE)</f>
        <v>Liberia</v>
      </c>
    </row>
    <row r="450" spans="1:4">
      <c r="A450" s="18">
        <v>10</v>
      </c>
      <c r="B450" s="60" t="s">
        <v>1575</v>
      </c>
      <c r="C450" s="64" t="str">
        <f>VLOOKUP(Table4[[#This Row],[iso_code]],iso_code!B:C,2,FALSE)</f>
        <v>LBY</v>
      </c>
      <c r="D450" s="110" t="str">
        <f>VLOOKUP(Table4[[#This Row],[iso_code]],iso_code!G:H,2,FALSE)</f>
        <v>Libya</v>
      </c>
    </row>
    <row r="451" spans="1:4">
      <c r="A451" s="18">
        <v>10</v>
      </c>
      <c r="B451" s="60" t="s">
        <v>1576</v>
      </c>
      <c r="C451" s="64" t="str">
        <f>VLOOKUP(Table4[[#This Row],[iso_code]],iso_code!B:C,2,FALSE)</f>
        <v>MDG</v>
      </c>
      <c r="D451" s="110" t="str">
        <f>VLOOKUP(Table4[[#This Row],[iso_code]],iso_code!G:H,2,FALSE)</f>
        <v>Madagascar</v>
      </c>
    </row>
    <row r="452" spans="1:4">
      <c r="A452" s="18">
        <v>10</v>
      </c>
      <c r="B452" s="60" t="s">
        <v>1191</v>
      </c>
      <c r="C452" s="64" t="str">
        <f>VLOOKUP(Table4[[#This Row],[iso_code]],iso_code!B:C,2,FALSE)</f>
        <v>MWI</v>
      </c>
      <c r="D452" s="110" t="str">
        <f>VLOOKUP(Table4[[#This Row],[iso_code]],iso_code!G:H,2,FALSE)</f>
        <v>Malawi</v>
      </c>
    </row>
    <row r="453" spans="1:4">
      <c r="A453" s="18">
        <v>10</v>
      </c>
      <c r="B453" s="60" t="s">
        <v>1577</v>
      </c>
      <c r="C453" s="64" t="str">
        <f>VLOOKUP(Table4[[#This Row],[iso_code]],iso_code!B:C,2,FALSE)</f>
        <v>MLI</v>
      </c>
      <c r="D453" s="110" t="str">
        <f>VLOOKUP(Table4[[#This Row],[iso_code]],iso_code!G:H,2,FALSE)</f>
        <v>Mali</v>
      </c>
    </row>
    <row r="454" spans="1:4">
      <c r="A454" s="18">
        <v>10</v>
      </c>
      <c r="B454" s="60" t="s">
        <v>1578</v>
      </c>
      <c r="C454" s="64" t="str">
        <f>VLOOKUP(Table4[[#This Row],[iso_code]],iso_code!B:C,2,FALSE)</f>
        <v>MRT</v>
      </c>
      <c r="D454" s="110" t="str">
        <f>VLOOKUP(Table4[[#This Row],[iso_code]],iso_code!G:H,2,FALSE)</f>
        <v>Mauritania</v>
      </c>
    </row>
    <row r="455" spans="1:4">
      <c r="A455" s="18">
        <v>10</v>
      </c>
      <c r="B455" s="60" t="s">
        <v>996</v>
      </c>
      <c r="C455" s="64" t="str">
        <f>VLOOKUP(Table4[[#This Row],[iso_code]],iso_code!B:C,2,FALSE)</f>
        <v>MUS</v>
      </c>
      <c r="D455" s="110" t="str">
        <f>VLOOKUP(Table4[[#This Row],[iso_code]],iso_code!G:H,2,FALSE)</f>
        <v>Mauritius</v>
      </c>
    </row>
    <row r="456" spans="1:4">
      <c r="A456" s="18">
        <v>10</v>
      </c>
      <c r="B456" s="60" t="s">
        <v>519</v>
      </c>
      <c r="C456" s="64" t="str">
        <f>VLOOKUP(Table4[[#This Row],[iso_code]],iso_code!B:C,2,FALSE)</f>
        <v>MAR</v>
      </c>
      <c r="D456" s="110" t="str">
        <f>VLOOKUP(Table4[[#This Row],[iso_code]],iso_code!G:H,2,FALSE)</f>
        <v>Morocco</v>
      </c>
    </row>
    <row r="457" spans="1:4">
      <c r="A457" s="18">
        <v>10</v>
      </c>
      <c r="B457" s="60" t="s">
        <v>1579</v>
      </c>
      <c r="C457" s="64" t="str">
        <f>VLOOKUP(Table4[[#This Row],[iso_code]],iso_code!B:C,2,FALSE)</f>
        <v>MOZ</v>
      </c>
      <c r="D457" s="110" t="str">
        <f>VLOOKUP(Table4[[#This Row],[iso_code]],iso_code!G:H,2,FALSE)</f>
        <v>Mozambique</v>
      </c>
    </row>
    <row r="458" spans="1:4">
      <c r="A458" s="18">
        <v>10</v>
      </c>
      <c r="B458" s="60" t="s">
        <v>1580</v>
      </c>
      <c r="C458" s="64" t="str">
        <f>VLOOKUP(Table4[[#This Row],[iso_code]],iso_code!B:C,2,FALSE)</f>
        <v>NAM</v>
      </c>
      <c r="D458" s="110" t="str">
        <f>VLOOKUP(Table4[[#This Row],[iso_code]],iso_code!G:H,2,FALSE)</f>
        <v>Namibia</v>
      </c>
    </row>
    <row r="459" spans="1:4">
      <c r="A459" s="18">
        <v>10</v>
      </c>
      <c r="B459" s="60" t="s">
        <v>1031</v>
      </c>
      <c r="C459" s="64" t="str">
        <f>VLOOKUP(Table4[[#This Row],[iso_code]],iso_code!B:C,2,FALSE)</f>
        <v>NER</v>
      </c>
      <c r="D459" s="110" t="str">
        <f>VLOOKUP(Table4[[#This Row],[iso_code]],iso_code!G:H,2,FALSE)</f>
        <v>Niger (the)</v>
      </c>
    </row>
    <row r="460" spans="1:4">
      <c r="A460" s="18">
        <v>10</v>
      </c>
      <c r="B460" s="60" t="s">
        <v>1264</v>
      </c>
      <c r="C460" s="64" t="str">
        <f>VLOOKUP(Table4[[#This Row],[iso_code]],iso_code!B:C,2,FALSE)</f>
        <v>NGA</v>
      </c>
      <c r="D460" s="110" t="str">
        <f>VLOOKUP(Table4[[#This Row],[iso_code]],iso_code!G:H,2,FALSE)</f>
        <v>Nigeria</v>
      </c>
    </row>
    <row r="461" spans="1:4">
      <c r="A461" s="18">
        <v>10</v>
      </c>
      <c r="B461" s="60" t="s">
        <v>1581</v>
      </c>
      <c r="C461" s="64" t="str">
        <f>VLOOKUP(Table4[[#This Row],[iso_code]],iso_code!B:C,2,FALSE)</f>
        <v>RWA</v>
      </c>
      <c r="D461" s="110" t="str">
        <f>VLOOKUP(Table4[[#This Row],[iso_code]],iso_code!G:H,2,FALSE)</f>
        <v>Rwanda</v>
      </c>
    </row>
    <row r="462" spans="1:4">
      <c r="A462" s="18">
        <v>10</v>
      </c>
      <c r="B462" s="60" t="s">
        <v>1582</v>
      </c>
      <c r="C462" s="64" t="str">
        <f>VLOOKUP(Table4[[#This Row],[iso_code]],iso_code!B:C,2,FALSE)</f>
        <v>STP</v>
      </c>
      <c r="D462" s="110" t="str">
        <f>VLOOKUP(Table4[[#This Row],[iso_code]],iso_code!G:H,2,FALSE)</f>
        <v>Sao Tome and Principe</v>
      </c>
    </row>
    <row r="463" spans="1:4">
      <c r="A463" s="18">
        <v>10</v>
      </c>
      <c r="B463" s="60" t="s">
        <v>1584</v>
      </c>
      <c r="C463" s="64" t="str">
        <f>VLOOKUP(Table4[[#This Row],[iso_code]],iso_code!B:C,2,FALSE)</f>
        <v>SYC</v>
      </c>
      <c r="D463" s="110" t="str">
        <f>VLOOKUP(Table4[[#This Row],[iso_code]],iso_code!G:H,2,FALSE)</f>
        <v>Seychelles</v>
      </c>
    </row>
    <row r="464" spans="1:4">
      <c r="A464" s="18">
        <v>10</v>
      </c>
      <c r="B464" s="60" t="s">
        <v>1583</v>
      </c>
      <c r="C464" s="64" t="str">
        <f>VLOOKUP(Table4[[#This Row],[iso_code]],iso_code!B:C,2,FALSE)</f>
        <v>SEN</v>
      </c>
      <c r="D464" s="110" t="str">
        <f>VLOOKUP(Table4[[#This Row],[iso_code]],iso_code!G:H,2,FALSE)</f>
        <v>Senegal</v>
      </c>
    </row>
    <row r="465" spans="1:4">
      <c r="A465" s="18">
        <v>10</v>
      </c>
      <c r="B465" s="60" t="s">
        <v>1585</v>
      </c>
      <c r="C465" s="64" t="str">
        <f>VLOOKUP(Table4[[#This Row],[iso_code]],iso_code!B:C,2,FALSE)</f>
        <v>SLE</v>
      </c>
      <c r="D465" s="110" t="str">
        <f>VLOOKUP(Table4[[#This Row],[iso_code]],iso_code!G:H,2,FALSE)</f>
        <v>Sierra Leone</v>
      </c>
    </row>
    <row r="466" spans="1:4">
      <c r="A466" s="18">
        <v>10</v>
      </c>
      <c r="B466" s="60" t="s">
        <v>1586</v>
      </c>
      <c r="C466" s="64" t="str">
        <f>VLOOKUP(Table4[[#This Row],[iso_code]],iso_code!B:C,2,FALSE)</f>
        <v>SOM</v>
      </c>
      <c r="D466" s="110" t="str">
        <f>VLOOKUP(Table4[[#This Row],[iso_code]],iso_code!G:H,2,FALSE)</f>
        <v>Somalia</v>
      </c>
    </row>
    <row r="467" spans="1:4">
      <c r="A467" s="18">
        <v>10</v>
      </c>
      <c r="B467" s="60" t="s">
        <v>1588</v>
      </c>
      <c r="C467" s="64" t="str">
        <f>VLOOKUP(Table4[[#This Row],[iso_code]],iso_code!B:C,2,FALSE)</f>
        <v>SDN</v>
      </c>
      <c r="D467" s="110" t="str">
        <f>VLOOKUP(Table4[[#This Row],[iso_code]],iso_code!G:H,2,FALSE)</f>
        <v>Sudan (the)</v>
      </c>
    </row>
    <row r="468" spans="1:4">
      <c r="A468" s="18">
        <v>10</v>
      </c>
      <c r="B468" s="60" t="s">
        <v>1589</v>
      </c>
      <c r="C468" s="64" t="str">
        <f>VLOOKUP(Table4[[#This Row],[iso_code]],iso_code!B:C,2,FALSE)</f>
        <v>SWZ</v>
      </c>
      <c r="D468" s="110" t="str">
        <f>VLOOKUP(Table4[[#This Row],[iso_code]],iso_code!G:H,2,FALSE)</f>
        <v>Eswatini</v>
      </c>
    </row>
    <row r="469" spans="1:4">
      <c r="A469" s="18">
        <v>10</v>
      </c>
      <c r="B469" s="60" t="s">
        <v>884</v>
      </c>
      <c r="C469" s="64" t="str">
        <f>VLOOKUP(Table4[[#This Row],[iso_code]],iso_code!B:C,2,FALSE)</f>
        <v>TZA</v>
      </c>
      <c r="D469" s="110" t="str">
        <f>VLOOKUP(Table4[[#This Row],[iso_code]],iso_code!G:H,2,FALSE)</f>
        <v>Tanzania, United Republic of</v>
      </c>
    </row>
    <row r="470" spans="1:4">
      <c r="A470" s="18">
        <v>10</v>
      </c>
      <c r="B470" s="60" t="s">
        <v>1590</v>
      </c>
      <c r="C470" s="64" t="str">
        <f>VLOOKUP(Table4[[#This Row],[iso_code]],iso_code!B:C,2,FALSE)</f>
        <v>TGO</v>
      </c>
      <c r="D470" s="110" t="str">
        <f>VLOOKUP(Table4[[#This Row],[iso_code]],iso_code!G:H,2,FALSE)</f>
        <v>Togo</v>
      </c>
    </row>
    <row r="471" spans="1:4">
      <c r="A471" s="18">
        <v>10</v>
      </c>
      <c r="B471" s="60" t="s">
        <v>978</v>
      </c>
      <c r="C471" s="64" t="str">
        <f>VLOOKUP(Table4[[#This Row],[iso_code]],iso_code!B:C,2,FALSE)</f>
        <v>TUN</v>
      </c>
      <c r="D471" s="110" t="str">
        <f>VLOOKUP(Table4[[#This Row],[iso_code]],iso_code!G:H,2,FALSE)</f>
        <v>Tunisia</v>
      </c>
    </row>
    <row r="472" spans="1:4">
      <c r="A472" s="18">
        <v>10</v>
      </c>
      <c r="B472" s="60" t="s">
        <v>1591</v>
      </c>
      <c r="C472" s="64" t="str">
        <f>VLOOKUP(Table4[[#This Row],[iso_code]],iso_code!B:C,2,FALSE)</f>
        <v>UGA</v>
      </c>
      <c r="D472" s="110" t="str">
        <f>VLOOKUP(Table4[[#This Row],[iso_code]],iso_code!G:H,2,FALSE)</f>
        <v>Uganda</v>
      </c>
    </row>
    <row r="473" spans="1:4">
      <c r="A473" s="18">
        <v>10</v>
      </c>
      <c r="B473" s="60" t="s">
        <v>758</v>
      </c>
      <c r="C473" s="64" t="str">
        <f>VLOOKUP(Table4[[#This Row],[iso_code]],iso_code!B:C,2,FALSE)</f>
        <v>ZMB</v>
      </c>
      <c r="D473" s="110" t="str">
        <f>VLOOKUP(Table4[[#This Row],[iso_code]],iso_code!G:H,2,FALSE)</f>
        <v>Zambia</v>
      </c>
    </row>
    <row r="474" spans="1:4">
      <c r="A474" s="18">
        <v>10</v>
      </c>
      <c r="B474" s="60" t="s">
        <v>1592</v>
      </c>
      <c r="C474" s="64" t="str">
        <f>VLOOKUP(Table4[[#This Row],[iso_code]],iso_code!B:C,2,FALSE)</f>
        <v>ZWE</v>
      </c>
      <c r="D474" s="110" t="str">
        <f>VLOOKUP(Table4[[#This Row],[iso_code]],iso_code!G:H,2,FALSE)</f>
        <v>Zimbabwe</v>
      </c>
    </row>
    <row r="475" spans="1:4">
      <c r="A475" s="18">
        <v>11</v>
      </c>
      <c r="B475" s="60" t="s">
        <v>812</v>
      </c>
      <c r="C475" s="64" t="str">
        <f>VLOOKUP(Table4[[#This Row],[iso_code]],iso_code!B:C,2,FALSE)</f>
        <v>DZA</v>
      </c>
      <c r="D475" s="110" t="str">
        <f>VLOOKUP(Table4[[#This Row],[iso_code]],iso_code!G:H,2,FALSE)</f>
        <v>Algeria</v>
      </c>
    </row>
    <row r="476" spans="1:4">
      <c r="A476" s="18">
        <v>11</v>
      </c>
      <c r="B476" s="60" t="s">
        <v>1555</v>
      </c>
      <c r="C476" s="64" t="str">
        <f>VLOOKUP(Table4[[#This Row],[iso_code]],iso_code!B:C,2,FALSE)</f>
        <v>AGO</v>
      </c>
      <c r="D476" s="110" t="str">
        <f>VLOOKUP(Table4[[#This Row],[iso_code]],iso_code!G:H,2,FALSE)</f>
        <v>Angola</v>
      </c>
    </row>
    <row r="477" spans="1:4">
      <c r="A477" s="18">
        <v>11</v>
      </c>
      <c r="B477" s="60" t="s">
        <v>1556</v>
      </c>
      <c r="C477" s="64" t="str">
        <f>VLOOKUP(Table4[[#This Row],[iso_code]],iso_code!B:C,2,FALSE)</f>
        <v>BEN</v>
      </c>
      <c r="D477" s="110" t="str">
        <f>VLOOKUP(Table4[[#This Row],[iso_code]],iso_code!G:H,2,FALSE)</f>
        <v>Benin</v>
      </c>
    </row>
    <row r="478" spans="1:4">
      <c r="A478" s="18">
        <v>11</v>
      </c>
      <c r="B478" s="60" t="s">
        <v>1557</v>
      </c>
      <c r="C478" s="64" t="str">
        <f>VLOOKUP(Table4[[#This Row],[iso_code]],iso_code!B:C,2,FALSE)</f>
        <v>BWA</v>
      </c>
      <c r="D478" s="110" t="str">
        <f>VLOOKUP(Table4[[#This Row],[iso_code]],iso_code!G:H,2,FALSE)</f>
        <v>Botswana</v>
      </c>
    </row>
    <row r="479" spans="1:4">
      <c r="A479" s="18">
        <v>11</v>
      </c>
      <c r="B479" s="60" t="s">
        <v>1558</v>
      </c>
      <c r="C479" s="64" t="str">
        <f>VLOOKUP(Table4[[#This Row],[iso_code]],iso_code!B:C,2,FALSE)</f>
        <v>BFA</v>
      </c>
      <c r="D479" s="110" t="str">
        <f>VLOOKUP(Table4[[#This Row],[iso_code]],iso_code!G:H,2,FALSE)</f>
        <v>Burkina Faso</v>
      </c>
    </row>
    <row r="480" spans="1:4">
      <c r="A480" s="18">
        <v>11</v>
      </c>
      <c r="B480" s="60" t="s">
        <v>1559</v>
      </c>
      <c r="C480" s="64" t="str">
        <f>VLOOKUP(Table4[[#This Row],[iso_code]],iso_code!B:C,2,FALSE)</f>
        <v>BDI</v>
      </c>
      <c r="D480" s="110" t="str">
        <f>VLOOKUP(Table4[[#This Row],[iso_code]],iso_code!G:H,2,FALSE)</f>
        <v>Burundi</v>
      </c>
    </row>
    <row r="481" spans="1:4">
      <c r="A481" s="18">
        <v>11</v>
      </c>
      <c r="B481" s="60" t="s">
        <v>290</v>
      </c>
      <c r="C481" s="64" t="str">
        <f>VLOOKUP(Table4[[#This Row],[iso_code]],iso_code!B:C,2,FALSE)</f>
        <v>CMR</v>
      </c>
      <c r="D481" s="110" t="str">
        <f>VLOOKUP(Table4[[#This Row],[iso_code]],iso_code!G:H,2,FALSE)</f>
        <v>Cameroon</v>
      </c>
    </row>
    <row r="482" spans="1:4">
      <c r="A482" s="18">
        <v>11</v>
      </c>
      <c r="B482" s="60" t="s">
        <v>1560</v>
      </c>
      <c r="C482" s="64" t="str">
        <f>VLOOKUP(Table4[[#This Row],[iso_code]],iso_code!B:C,2,FALSE)</f>
        <v>CAF</v>
      </c>
      <c r="D482" s="110" t="str">
        <f>VLOOKUP(Table4[[#This Row],[iso_code]],iso_code!G:H,2,FALSE)</f>
        <v>Central African Republic (the)</v>
      </c>
    </row>
    <row r="483" spans="1:4">
      <c r="A483" s="18">
        <v>11</v>
      </c>
      <c r="B483" s="60" t="s">
        <v>1561</v>
      </c>
      <c r="C483" s="64" t="str">
        <f>VLOOKUP(Table4[[#This Row],[iso_code]],iso_code!B:C,2,FALSE)</f>
        <v>TCD</v>
      </c>
      <c r="D483" s="110" t="str">
        <f>VLOOKUP(Table4[[#This Row],[iso_code]],iso_code!G:H,2,FALSE)</f>
        <v>Chad</v>
      </c>
    </row>
    <row r="484" spans="1:4">
      <c r="A484" s="18">
        <v>11</v>
      </c>
      <c r="B484" s="60" t="s">
        <v>1563</v>
      </c>
      <c r="C484" s="64" t="str">
        <f>VLOOKUP(Table4[[#This Row],[iso_code]],iso_code!B:C,2,FALSE)</f>
        <v>COG</v>
      </c>
      <c r="D484" s="110" t="str">
        <f>VLOOKUP(Table4[[#This Row],[iso_code]],iso_code!G:H,2,FALSE)</f>
        <v>Congo (the)</v>
      </c>
    </row>
    <row r="485" spans="1:4">
      <c r="A485" s="18">
        <v>11</v>
      </c>
      <c r="B485" s="60" t="s">
        <v>1564</v>
      </c>
      <c r="C485" s="64" t="str">
        <f>VLOOKUP(Table4[[#This Row],[iso_code]],iso_code!B:C,2,FALSE)</f>
        <v>COD</v>
      </c>
      <c r="D485" s="110" t="str">
        <f>VLOOKUP(Table4[[#This Row],[iso_code]],iso_code!G:H,2,FALSE)</f>
        <v>Congo (the Democratic Republic of the)</v>
      </c>
    </row>
    <row r="486" spans="1:4">
      <c r="A486" s="18">
        <v>11</v>
      </c>
      <c r="B486" s="60" t="s">
        <v>1565</v>
      </c>
      <c r="C486" s="64" t="str">
        <f>VLOOKUP(Table4[[#This Row],[iso_code]],iso_code!B:C,2,FALSE)</f>
        <v>DJI</v>
      </c>
      <c r="D486" s="110" t="str">
        <f>VLOOKUP(Table4[[#This Row],[iso_code]],iso_code!G:H,2,FALSE)</f>
        <v>Djibouti</v>
      </c>
    </row>
    <row r="487" spans="1:4">
      <c r="A487" s="18">
        <v>11</v>
      </c>
      <c r="B487" s="60" t="s">
        <v>874</v>
      </c>
      <c r="C487" s="64" t="str">
        <f>VLOOKUP(Table4[[#This Row],[iso_code]],iso_code!B:C,2,FALSE)</f>
        <v>EGY</v>
      </c>
      <c r="D487" s="110" t="str">
        <f>VLOOKUP(Table4[[#This Row],[iso_code]],iso_code!G:H,2,FALSE)</f>
        <v>Egypt</v>
      </c>
    </row>
    <row r="488" spans="1:4">
      <c r="A488" s="18">
        <v>11</v>
      </c>
      <c r="B488" s="60" t="s">
        <v>1566</v>
      </c>
      <c r="C488" s="64" t="str">
        <f>VLOOKUP(Table4[[#This Row],[iso_code]],iso_code!B:C,2,FALSE)</f>
        <v>GNQ</v>
      </c>
      <c r="D488" s="110" t="str">
        <f>VLOOKUP(Table4[[#This Row],[iso_code]],iso_code!G:H,2,FALSE)</f>
        <v>Equatorial Guinea</v>
      </c>
    </row>
    <row r="489" spans="1:4">
      <c r="A489" s="18">
        <v>11</v>
      </c>
      <c r="B489" s="60" t="s">
        <v>1567</v>
      </c>
      <c r="C489" s="64" t="str">
        <f>VLOOKUP(Table4[[#This Row],[iso_code]],iso_code!B:C,2,FALSE)</f>
        <v>ERI</v>
      </c>
      <c r="D489" s="110" t="str">
        <f>VLOOKUP(Table4[[#This Row],[iso_code]],iso_code!G:H,2,FALSE)</f>
        <v>Eritrea</v>
      </c>
    </row>
    <row r="490" spans="1:4">
      <c r="A490" s="18">
        <v>11</v>
      </c>
      <c r="B490" s="60" t="s">
        <v>199</v>
      </c>
      <c r="C490" s="64" t="str">
        <f>VLOOKUP(Table4[[#This Row],[iso_code]],iso_code!B:C,2,FALSE)</f>
        <v>ETH</v>
      </c>
      <c r="D490" s="110" t="str">
        <f>VLOOKUP(Table4[[#This Row],[iso_code]],iso_code!G:H,2,FALSE)</f>
        <v>Ethiopia</v>
      </c>
    </row>
    <row r="491" spans="1:4">
      <c r="A491" s="18">
        <v>11</v>
      </c>
      <c r="B491" s="60" t="s">
        <v>1568</v>
      </c>
      <c r="C491" s="64" t="str">
        <f>VLOOKUP(Table4[[#This Row],[iso_code]],iso_code!B:C,2,FALSE)</f>
        <v>GAB</v>
      </c>
      <c r="D491" s="110" t="str">
        <f>VLOOKUP(Table4[[#This Row],[iso_code]],iso_code!G:H,2,FALSE)</f>
        <v>Gabon</v>
      </c>
    </row>
    <row r="492" spans="1:4">
      <c r="A492" s="18">
        <v>11</v>
      </c>
      <c r="B492" s="60" t="s">
        <v>1569</v>
      </c>
      <c r="C492" s="64" t="str">
        <f>VLOOKUP(Table4[[#This Row],[iso_code]],iso_code!B:C,2,FALSE)</f>
        <v>GMB</v>
      </c>
      <c r="D492" s="110" t="str">
        <f>VLOOKUP(Table4[[#This Row],[iso_code]],iso_code!G:H,2,FALSE)</f>
        <v>Gambia (the)</v>
      </c>
    </row>
    <row r="493" spans="1:4">
      <c r="A493" s="18">
        <v>11</v>
      </c>
      <c r="B493" s="60" t="s">
        <v>255</v>
      </c>
      <c r="C493" s="64" t="str">
        <f>VLOOKUP(Table4[[#This Row],[iso_code]],iso_code!B:C,2,FALSE)</f>
        <v>GHA</v>
      </c>
      <c r="D493" s="110" t="str">
        <f>VLOOKUP(Table4[[#This Row],[iso_code]],iso_code!G:H,2,FALSE)</f>
        <v>Ghana</v>
      </c>
    </row>
    <row r="494" spans="1:4">
      <c r="A494" s="18">
        <v>11</v>
      </c>
      <c r="B494" s="60" t="s">
        <v>1570</v>
      </c>
      <c r="C494" s="64" t="str">
        <f>VLOOKUP(Table4[[#This Row],[iso_code]],iso_code!B:C,2,FALSE)</f>
        <v>GIN</v>
      </c>
      <c r="D494" s="110" t="str">
        <f>VLOOKUP(Table4[[#This Row],[iso_code]],iso_code!G:H,2,FALSE)</f>
        <v>Guinea</v>
      </c>
    </row>
    <row r="495" spans="1:4">
      <c r="A495" s="18">
        <v>11</v>
      </c>
      <c r="B495" s="60" t="s">
        <v>1571</v>
      </c>
      <c r="C495" s="64" t="str">
        <f>VLOOKUP(Table4[[#This Row],[iso_code]],iso_code!B:C,2,FALSE)</f>
        <v>GNB</v>
      </c>
      <c r="D495" s="110" t="str">
        <f>VLOOKUP(Table4[[#This Row],[iso_code]],iso_code!G:H,2,FALSE)</f>
        <v>Guinea-Bissau</v>
      </c>
    </row>
    <row r="496" spans="1:4">
      <c r="A496" s="18">
        <v>11</v>
      </c>
      <c r="B496" s="60" t="s">
        <v>1572</v>
      </c>
      <c r="C496" s="64" t="str">
        <f>VLOOKUP(Table4[[#This Row],[iso_code]],iso_code!B:C,2,FALSE)</f>
        <v>CIV</v>
      </c>
      <c r="D496" s="110" t="str">
        <f>VLOOKUP(Table4[[#This Row],[iso_code]],iso_code!G:H,2,FALSE)</f>
        <v>Côte d'Ivoire</v>
      </c>
    </row>
    <row r="497" spans="1:4">
      <c r="A497" s="18">
        <v>11</v>
      </c>
      <c r="B497" s="60" t="s">
        <v>434</v>
      </c>
      <c r="C497" s="64" t="str">
        <f>VLOOKUP(Table4[[#This Row],[iso_code]],iso_code!B:C,2,FALSE)</f>
        <v>KEN</v>
      </c>
      <c r="D497" s="110" t="str">
        <f>VLOOKUP(Table4[[#This Row],[iso_code]],iso_code!G:H,2,FALSE)</f>
        <v>Kenya</v>
      </c>
    </row>
    <row r="498" spans="1:4">
      <c r="A498" s="18">
        <v>11</v>
      </c>
      <c r="B498" s="60" t="s">
        <v>1573</v>
      </c>
      <c r="C498" s="64" t="str">
        <f>VLOOKUP(Table4[[#This Row],[iso_code]],iso_code!B:C,2,FALSE)</f>
        <v>LSO</v>
      </c>
      <c r="D498" s="110" t="str">
        <f>VLOOKUP(Table4[[#This Row],[iso_code]],iso_code!G:H,2,FALSE)</f>
        <v>Lesotho</v>
      </c>
    </row>
    <row r="499" spans="1:4">
      <c r="A499" s="18">
        <v>11</v>
      </c>
      <c r="B499" s="60" t="s">
        <v>1574</v>
      </c>
      <c r="C499" s="64" t="str">
        <f>VLOOKUP(Table4[[#This Row],[iso_code]],iso_code!B:C,2,FALSE)</f>
        <v>LBR</v>
      </c>
      <c r="D499" s="110" t="str">
        <f>VLOOKUP(Table4[[#This Row],[iso_code]],iso_code!G:H,2,FALSE)</f>
        <v>Liberia</v>
      </c>
    </row>
    <row r="500" spans="1:4">
      <c r="A500" s="18">
        <v>11</v>
      </c>
      <c r="B500" s="60" t="s">
        <v>1575</v>
      </c>
      <c r="C500" s="64" t="str">
        <f>VLOOKUP(Table4[[#This Row],[iso_code]],iso_code!B:C,2,FALSE)</f>
        <v>LBY</v>
      </c>
      <c r="D500" s="110" t="str">
        <f>VLOOKUP(Table4[[#This Row],[iso_code]],iso_code!G:H,2,FALSE)</f>
        <v>Libya</v>
      </c>
    </row>
    <row r="501" spans="1:4">
      <c r="A501" s="18">
        <v>11</v>
      </c>
      <c r="B501" s="60" t="s">
        <v>1576</v>
      </c>
      <c r="C501" s="64" t="str">
        <f>VLOOKUP(Table4[[#This Row],[iso_code]],iso_code!B:C,2,FALSE)</f>
        <v>MDG</v>
      </c>
      <c r="D501" s="110" t="str">
        <f>VLOOKUP(Table4[[#This Row],[iso_code]],iso_code!G:H,2,FALSE)</f>
        <v>Madagascar</v>
      </c>
    </row>
    <row r="502" spans="1:4">
      <c r="A502" s="18">
        <v>11</v>
      </c>
      <c r="B502" s="60" t="s">
        <v>1191</v>
      </c>
      <c r="C502" s="64" t="str">
        <f>VLOOKUP(Table4[[#This Row],[iso_code]],iso_code!B:C,2,FALSE)</f>
        <v>MWI</v>
      </c>
      <c r="D502" s="110" t="str">
        <f>VLOOKUP(Table4[[#This Row],[iso_code]],iso_code!G:H,2,FALSE)</f>
        <v>Malawi</v>
      </c>
    </row>
    <row r="503" spans="1:4">
      <c r="A503" s="18">
        <v>11</v>
      </c>
      <c r="B503" s="60" t="s">
        <v>1577</v>
      </c>
      <c r="C503" s="64" t="str">
        <f>VLOOKUP(Table4[[#This Row],[iso_code]],iso_code!B:C,2,FALSE)</f>
        <v>MLI</v>
      </c>
      <c r="D503" s="110" t="str">
        <f>VLOOKUP(Table4[[#This Row],[iso_code]],iso_code!G:H,2,FALSE)</f>
        <v>Mali</v>
      </c>
    </row>
    <row r="504" spans="1:4">
      <c r="A504" s="18">
        <v>11</v>
      </c>
      <c r="B504" s="60" t="s">
        <v>1578</v>
      </c>
      <c r="C504" s="64" t="str">
        <f>VLOOKUP(Table4[[#This Row],[iso_code]],iso_code!B:C,2,FALSE)</f>
        <v>MRT</v>
      </c>
      <c r="D504" s="110" t="str">
        <f>VLOOKUP(Table4[[#This Row],[iso_code]],iso_code!G:H,2,FALSE)</f>
        <v>Mauritania</v>
      </c>
    </row>
    <row r="505" spans="1:4">
      <c r="A505" s="18">
        <v>11</v>
      </c>
      <c r="B505" s="60" t="s">
        <v>519</v>
      </c>
      <c r="C505" s="64" t="str">
        <f>VLOOKUP(Table4[[#This Row],[iso_code]],iso_code!B:C,2,FALSE)</f>
        <v>MAR</v>
      </c>
      <c r="D505" s="110" t="str">
        <f>VLOOKUP(Table4[[#This Row],[iso_code]],iso_code!G:H,2,FALSE)</f>
        <v>Morocco</v>
      </c>
    </row>
    <row r="506" spans="1:4">
      <c r="A506" s="18">
        <v>11</v>
      </c>
      <c r="B506" s="60" t="s">
        <v>1579</v>
      </c>
      <c r="C506" s="64" t="str">
        <f>VLOOKUP(Table4[[#This Row],[iso_code]],iso_code!B:C,2,FALSE)</f>
        <v>MOZ</v>
      </c>
      <c r="D506" s="110" t="str">
        <f>VLOOKUP(Table4[[#This Row],[iso_code]],iso_code!G:H,2,FALSE)</f>
        <v>Mozambique</v>
      </c>
    </row>
    <row r="507" spans="1:4">
      <c r="A507" s="18">
        <v>11</v>
      </c>
      <c r="B507" s="60" t="s">
        <v>1580</v>
      </c>
      <c r="C507" s="64" t="str">
        <f>VLOOKUP(Table4[[#This Row],[iso_code]],iso_code!B:C,2,FALSE)</f>
        <v>NAM</v>
      </c>
      <c r="D507" s="110" t="str">
        <f>VLOOKUP(Table4[[#This Row],[iso_code]],iso_code!G:H,2,FALSE)</f>
        <v>Namibia</v>
      </c>
    </row>
    <row r="508" spans="1:4">
      <c r="A508" s="18">
        <v>11</v>
      </c>
      <c r="B508" s="60" t="s">
        <v>1031</v>
      </c>
      <c r="C508" s="64" t="str">
        <f>VLOOKUP(Table4[[#This Row],[iso_code]],iso_code!B:C,2,FALSE)</f>
        <v>NER</v>
      </c>
      <c r="D508" s="110" t="str">
        <f>VLOOKUP(Table4[[#This Row],[iso_code]],iso_code!G:H,2,FALSE)</f>
        <v>Niger (the)</v>
      </c>
    </row>
    <row r="509" spans="1:4">
      <c r="A509" s="18">
        <v>11</v>
      </c>
      <c r="B509" s="60" t="s">
        <v>1264</v>
      </c>
      <c r="C509" s="64" t="str">
        <f>VLOOKUP(Table4[[#This Row],[iso_code]],iso_code!B:C,2,FALSE)</f>
        <v>NGA</v>
      </c>
      <c r="D509" s="110" t="str">
        <f>VLOOKUP(Table4[[#This Row],[iso_code]],iso_code!G:H,2,FALSE)</f>
        <v>Nigeria</v>
      </c>
    </row>
    <row r="510" spans="1:4">
      <c r="A510" s="18">
        <v>11</v>
      </c>
      <c r="B510" s="60" t="s">
        <v>1581</v>
      </c>
      <c r="C510" s="64" t="str">
        <f>VLOOKUP(Table4[[#This Row],[iso_code]],iso_code!B:C,2,FALSE)</f>
        <v>RWA</v>
      </c>
      <c r="D510" s="110" t="str">
        <f>VLOOKUP(Table4[[#This Row],[iso_code]],iso_code!G:H,2,FALSE)</f>
        <v>Rwanda</v>
      </c>
    </row>
    <row r="511" spans="1:4">
      <c r="A511" s="18">
        <v>11</v>
      </c>
      <c r="B511" s="60" t="s">
        <v>1583</v>
      </c>
      <c r="C511" s="64" t="str">
        <f>VLOOKUP(Table4[[#This Row],[iso_code]],iso_code!B:C,2,FALSE)</f>
        <v>SEN</v>
      </c>
      <c r="D511" s="110" t="str">
        <f>VLOOKUP(Table4[[#This Row],[iso_code]],iso_code!G:H,2,FALSE)</f>
        <v>Senegal</v>
      </c>
    </row>
    <row r="512" spans="1:4">
      <c r="A512" s="18">
        <v>11</v>
      </c>
      <c r="B512" s="60" t="s">
        <v>1585</v>
      </c>
      <c r="C512" s="64" t="str">
        <f>VLOOKUP(Table4[[#This Row],[iso_code]],iso_code!B:C,2,FALSE)</f>
        <v>SLE</v>
      </c>
      <c r="D512" s="110" t="str">
        <f>VLOOKUP(Table4[[#This Row],[iso_code]],iso_code!G:H,2,FALSE)</f>
        <v>Sierra Leone</v>
      </c>
    </row>
    <row r="513" spans="1:4">
      <c r="A513" s="18">
        <v>11</v>
      </c>
      <c r="B513" s="60" t="s">
        <v>1586</v>
      </c>
      <c r="C513" s="64" t="str">
        <f>VLOOKUP(Table4[[#This Row],[iso_code]],iso_code!B:C,2,FALSE)</f>
        <v>SOM</v>
      </c>
      <c r="D513" s="110" t="str">
        <f>VLOOKUP(Table4[[#This Row],[iso_code]],iso_code!G:H,2,FALSE)</f>
        <v>Somalia</v>
      </c>
    </row>
    <row r="514" spans="1:4">
      <c r="A514" s="18">
        <v>11</v>
      </c>
      <c r="B514" s="60" t="s">
        <v>618</v>
      </c>
      <c r="C514" s="64" t="str">
        <f>VLOOKUP(Table4[[#This Row],[iso_code]],iso_code!B:C,2,FALSE)</f>
        <v>ZAF</v>
      </c>
      <c r="D514" s="110" t="str">
        <f>VLOOKUP(Table4[[#This Row],[iso_code]],iso_code!G:H,2,FALSE)</f>
        <v>South Africa</v>
      </c>
    </row>
    <row r="515" spans="1:4">
      <c r="A515" s="18">
        <v>11</v>
      </c>
      <c r="B515" s="60" t="s">
        <v>1587</v>
      </c>
      <c r="C515" s="64" t="str">
        <f>VLOOKUP(Table4[[#This Row],[iso_code]],iso_code!B:C,2,FALSE)</f>
        <v>SSD</v>
      </c>
      <c r="D515" s="110" t="str">
        <f>VLOOKUP(Table4[[#This Row],[iso_code]],iso_code!G:H,2,FALSE)</f>
        <v>South Sudan</v>
      </c>
    </row>
    <row r="516" spans="1:4">
      <c r="A516" s="18">
        <v>11</v>
      </c>
      <c r="B516" s="60" t="s">
        <v>1588</v>
      </c>
      <c r="C516" s="64" t="str">
        <f>VLOOKUP(Table4[[#This Row],[iso_code]],iso_code!B:C,2,FALSE)</f>
        <v>SDN</v>
      </c>
      <c r="D516" s="110" t="str">
        <f>VLOOKUP(Table4[[#This Row],[iso_code]],iso_code!G:H,2,FALSE)</f>
        <v>Sudan (the)</v>
      </c>
    </row>
    <row r="517" spans="1:4">
      <c r="A517" s="18">
        <v>11</v>
      </c>
      <c r="B517" s="60" t="s">
        <v>884</v>
      </c>
      <c r="C517" s="64" t="str">
        <f>VLOOKUP(Table4[[#This Row],[iso_code]],iso_code!B:C,2,FALSE)</f>
        <v>TZA</v>
      </c>
      <c r="D517" s="110" t="str">
        <f>VLOOKUP(Table4[[#This Row],[iso_code]],iso_code!G:H,2,FALSE)</f>
        <v>Tanzania, United Republic of</v>
      </c>
    </row>
    <row r="518" spans="1:4">
      <c r="A518" s="18">
        <v>11</v>
      </c>
      <c r="B518" s="60" t="s">
        <v>1590</v>
      </c>
      <c r="C518" s="64" t="str">
        <f>VLOOKUP(Table4[[#This Row],[iso_code]],iso_code!B:C,2,FALSE)</f>
        <v>TGO</v>
      </c>
      <c r="D518" s="110" t="str">
        <f>VLOOKUP(Table4[[#This Row],[iso_code]],iso_code!G:H,2,FALSE)</f>
        <v>Togo</v>
      </c>
    </row>
    <row r="519" spans="1:4">
      <c r="A519" s="18">
        <v>11</v>
      </c>
      <c r="B519" s="60" t="s">
        <v>978</v>
      </c>
      <c r="C519" s="64" t="str">
        <f>VLOOKUP(Table4[[#This Row],[iso_code]],iso_code!B:C,2,FALSE)</f>
        <v>TUN</v>
      </c>
      <c r="D519" s="110" t="str">
        <f>VLOOKUP(Table4[[#This Row],[iso_code]],iso_code!G:H,2,FALSE)</f>
        <v>Tunisia</v>
      </c>
    </row>
    <row r="520" spans="1:4">
      <c r="A520" s="18">
        <v>11</v>
      </c>
      <c r="B520" s="60" t="s">
        <v>1591</v>
      </c>
      <c r="C520" s="64" t="str">
        <f>VLOOKUP(Table4[[#This Row],[iso_code]],iso_code!B:C,2,FALSE)</f>
        <v>UGA</v>
      </c>
      <c r="D520" s="110" t="str">
        <f>VLOOKUP(Table4[[#This Row],[iso_code]],iso_code!G:H,2,FALSE)</f>
        <v>Uganda</v>
      </c>
    </row>
    <row r="521" spans="1:4">
      <c r="A521" s="18">
        <v>11</v>
      </c>
      <c r="B521" s="60" t="s">
        <v>758</v>
      </c>
      <c r="C521" s="64" t="str">
        <f>VLOOKUP(Table4[[#This Row],[iso_code]],iso_code!B:C,2,FALSE)</f>
        <v>ZMB</v>
      </c>
      <c r="D521" s="110" t="str">
        <f>VLOOKUP(Table4[[#This Row],[iso_code]],iso_code!G:H,2,FALSE)</f>
        <v>Zambia</v>
      </c>
    </row>
    <row r="522" spans="1:4">
      <c r="A522" s="18">
        <v>11</v>
      </c>
      <c r="B522" s="60" t="s">
        <v>1592</v>
      </c>
      <c r="C522" s="64" t="str">
        <f>VLOOKUP(Table4[[#This Row],[iso_code]],iso_code!B:C,2,FALSE)</f>
        <v>ZWE</v>
      </c>
      <c r="D522" s="110" t="str">
        <f>VLOOKUP(Table4[[#This Row],[iso_code]],iso_code!G:H,2,FALSE)</f>
        <v>Zimbabwe</v>
      </c>
    </row>
    <row r="523" spans="1:4">
      <c r="A523" s="18">
        <v>12</v>
      </c>
      <c r="B523" s="60" t="s">
        <v>812</v>
      </c>
      <c r="C523" s="64" t="str">
        <f>VLOOKUP(Table4[[#This Row],[iso_code]],iso_code!B:C,2,FALSE)</f>
        <v>DZA</v>
      </c>
      <c r="D523" s="110" t="str">
        <f>VLOOKUP(Table4[[#This Row],[iso_code]],iso_code!G:H,2,FALSE)</f>
        <v>Algeria</v>
      </c>
    </row>
    <row r="524" spans="1:4">
      <c r="A524" s="18">
        <v>13</v>
      </c>
      <c r="B524" s="60" t="s">
        <v>812</v>
      </c>
      <c r="C524" s="64" t="str">
        <f>VLOOKUP(Table4[[#This Row],[iso_code]],iso_code!B:C,2,FALSE)</f>
        <v>DZA</v>
      </c>
      <c r="D524" s="110" t="str">
        <f>VLOOKUP(Table4[[#This Row],[iso_code]],iso_code!G:H,2,FALSE)</f>
        <v>Algeria</v>
      </c>
    </row>
    <row r="525" spans="1:4">
      <c r="A525" s="18">
        <v>14</v>
      </c>
      <c r="B525" s="60" t="s">
        <v>1556</v>
      </c>
      <c r="C525" s="64" t="str">
        <f>VLOOKUP(Table4[[#This Row],[iso_code]],iso_code!B:C,2,FALSE)</f>
        <v>BEN</v>
      </c>
      <c r="D525" s="110" t="str">
        <f>VLOOKUP(Table4[[#This Row],[iso_code]],iso_code!G:H,2,FALSE)</f>
        <v>Benin</v>
      </c>
    </row>
    <row r="526" spans="1:4">
      <c r="A526" s="18">
        <v>15</v>
      </c>
      <c r="B526" s="60" t="s">
        <v>1558</v>
      </c>
      <c r="C526" s="64" t="str">
        <f>VLOOKUP(Table4[[#This Row],[iso_code]],iso_code!B:C,2,FALSE)</f>
        <v>BFA</v>
      </c>
      <c r="D526" s="110" t="str">
        <f>VLOOKUP(Table4[[#This Row],[iso_code]],iso_code!G:H,2,FALSE)</f>
        <v>Burkina Faso</v>
      </c>
    </row>
    <row r="527" spans="1:4">
      <c r="A527" s="18">
        <v>15</v>
      </c>
      <c r="B527" s="60" t="s">
        <v>1572</v>
      </c>
      <c r="C527" s="64" t="str">
        <f>VLOOKUP(Table4[[#This Row],[iso_code]],iso_code!B:C,2,FALSE)</f>
        <v>CIV</v>
      </c>
      <c r="D527" s="110" t="str">
        <f>VLOOKUP(Table4[[#This Row],[iso_code]],iso_code!G:H,2,FALSE)</f>
        <v>Côte d'Ivoire</v>
      </c>
    </row>
    <row r="528" spans="1:4">
      <c r="A528" s="18">
        <v>16</v>
      </c>
      <c r="B528" s="60" t="s">
        <v>1557</v>
      </c>
      <c r="C528" s="64" t="str">
        <f>VLOOKUP(Table4[[#This Row],[iso_code]],iso_code!B:C,2,FALSE)</f>
        <v>BWA</v>
      </c>
      <c r="D528" s="110" t="str">
        <f>VLOOKUP(Table4[[#This Row],[iso_code]],iso_code!G:H,2,FALSE)</f>
        <v>Botswana</v>
      </c>
    </row>
    <row r="529" spans="1:4">
      <c r="A529" s="18">
        <v>17</v>
      </c>
      <c r="B529" s="60" t="s">
        <v>290</v>
      </c>
      <c r="C529" s="64" t="str">
        <f>VLOOKUP(Table4[[#This Row],[iso_code]],iso_code!B:C,2,FALSE)</f>
        <v>CMR</v>
      </c>
      <c r="D529" s="110" t="str">
        <f>VLOOKUP(Table4[[#This Row],[iso_code]],iso_code!G:H,2,FALSE)</f>
        <v>Cameroon</v>
      </c>
    </row>
    <row r="530" spans="1:4">
      <c r="A530" s="18">
        <v>18</v>
      </c>
      <c r="B530" s="60" t="s">
        <v>290</v>
      </c>
      <c r="C530" s="64" t="str">
        <f>VLOOKUP(Table4[[#This Row],[iso_code]],iso_code!B:C,2,FALSE)</f>
        <v>CMR</v>
      </c>
      <c r="D530" s="110" t="str">
        <f>VLOOKUP(Table4[[#This Row],[iso_code]],iso_code!G:H,2,FALSE)</f>
        <v>Cameroon</v>
      </c>
    </row>
    <row r="531" spans="1:4">
      <c r="A531" s="18">
        <v>19</v>
      </c>
      <c r="B531" s="60" t="s">
        <v>1572</v>
      </c>
      <c r="C531" s="64" t="str">
        <f>VLOOKUP(Table4[[#This Row],[iso_code]],iso_code!B:C,2,FALSE)</f>
        <v>CIV</v>
      </c>
      <c r="D531" s="110" t="str">
        <f>VLOOKUP(Table4[[#This Row],[iso_code]],iso_code!G:H,2,FALSE)</f>
        <v>Côte d'Ivoire</v>
      </c>
    </row>
    <row r="532" spans="1:4">
      <c r="A532" s="18">
        <v>20</v>
      </c>
      <c r="B532" s="60" t="s">
        <v>874</v>
      </c>
      <c r="C532" s="64" t="str">
        <f>VLOOKUP(Table4[[#This Row],[iso_code]],iso_code!B:C,2,FALSE)</f>
        <v>EGY</v>
      </c>
      <c r="D532" s="110" t="str">
        <f>VLOOKUP(Table4[[#This Row],[iso_code]],iso_code!G:H,2,FALSE)</f>
        <v>Egypt</v>
      </c>
    </row>
    <row r="533" spans="1:4">
      <c r="A533" s="18">
        <v>21</v>
      </c>
      <c r="B533" s="60" t="s">
        <v>874</v>
      </c>
      <c r="C533" s="64" t="str">
        <f>VLOOKUP(Table4[[#This Row],[iso_code]],iso_code!B:C,2,FALSE)</f>
        <v>EGY</v>
      </c>
      <c r="D533" s="110" t="str">
        <f>VLOOKUP(Table4[[#This Row],[iso_code]],iso_code!G:H,2,FALSE)</f>
        <v>Egypt</v>
      </c>
    </row>
    <row r="534" spans="1:4">
      <c r="A534" s="18">
        <v>22</v>
      </c>
      <c r="B534" s="60" t="s">
        <v>874</v>
      </c>
      <c r="C534" s="64" t="str">
        <f>VLOOKUP(Table4[[#This Row],[iso_code]],iso_code!B:C,2,FALSE)</f>
        <v>EGY</v>
      </c>
      <c r="D534" s="110" t="str">
        <f>VLOOKUP(Table4[[#This Row],[iso_code]],iso_code!G:H,2,FALSE)</f>
        <v>Egypt</v>
      </c>
    </row>
    <row r="535" spans="1:4">
      <c r="A535" s="18">
        <v>23</v>
      </c>
      <c r="B535" s="60" t="s">
        <v>199</v>
      </c>
      <c r="C535" s="64" t="str">
        <f>VLOOKUP(Table4[[#This Row],[iso_code]],iso_code!B:C,2,FALSE)</f>
        <v>ETH</v>
      </c>
      <c r="D535" s="110" t="str">
        <f>VLOOKUP(Table4[[#This Row],[iso_code]],iso_code!G:H,2,FALSE)</f>
        <v>Ethiopia</v>
      </c>
    </row>
    <row r="536" spans="1:4">
      <c r="A536" s="18">
        <v>24</v>
      </c>
      <c r="B536" s="60" t="s">
        <v>199</v>
      </c>
      <c r="C536" s="64" t="str">
        <f>VLOOKUP(Table4[[#This Row],[iso_code]],iso_code!B:C,2,FALSE)</f>
        <v>ETH</v>
      </c>
      <c r="D536" s="110" t="str">
        <f>VLOOKUP(Table4[[#This Row],[iso_code]],iso_code!G:H,2,FALSE)</f>
        <v>Ethiopia</v>
      </c>
    </row>
    <row r="537" spans="1:4">
      <c r="A537" s="18">
        <v>25</v>
      </c>
      <c r="B537" s="60" t="s">
        <v>1569</v>
      </c>
      <c r="C537" s="64" t="str">
        <f>VLOOKUP(Table4[[#This Row],[iso_code]],iso_code!B:C,2,FALSE)</f>
        <v>GMB</v>
      </c>
      <c r="D537" s="110" t="str">
        <f>VLOOKUP(Table4[[#This Row],[iso_code]],iso_code!G:H,2,FALSE)</f>
        <v>Gambia (the)</v>
      </c>
    </row>
    <row r="538" spans="1:4">
      <c r="A538" s="18">
        <v>26</v>
      </c>
      <c r="B538" s="60" t="s">
        <v>255</v>
      </c>
      <c r="C538" s="64" t="str">
        <f>VLOOKUP(Table4[[#This Row],[iso_code]],iso_code!B:C,2,FALSE)</f>
        <v>GHA</v>
      </c>
      <c r="D538" s="110" t="str">
        <f>VLOOKUP(Table4[[#This Row],[iso_code]],iso_code!G:H,2,FALSE)</f>
        <v>Ghana</v>
      </c>
    </row>
    <row r="539" spans="1:4">
      <c r="A539" s="18">
        <v>27</v>
      </c>
      <c r="B539" s="60" t="s">
        <v>255</v>
      </c>
      <c r="C539" s="64" t="str">
        <f>VLOOKUP(Table4[[#This Row],[iso_code]],iso_code!B:C,2,FALSE)</f>
        <v>GHA</v>
      </c>
      <c r="D539" s="110" t="str">
        <f>VLOOKUP(Table4[[#This Row],[iso_code]],iso_code!G:H,2,FALSE)</f>
        <v>Ghana</v>
      </c>
    </row>
    <row r="540" spans="1:4">
      <c r="A540" s="18">
        <v>28</v>
      </c>
      <c r="B540" s="60" t="s">
        <v>255</v>
      </c>
      <c r="C540" s="64" t="str">
        <f>VLOOKUP(Table4[[#This Row],[iso_code]],iso_code!B:C,2,FALSE)</f>
        <v>GHA</v>
      </c>
      <c r="D540" s="110" t="str">
        <f>VLOOKUP(Table4[[#This Row],[iso_code]],iso_code!G:H,2,FALSE)</f>
        <v>Ghana</v>
      </c>
    </row>
    <row r="541" spans="1:4">
      <c r="A541" s="18">
        <v>29</v>
      </c>
      <c r="B541" s="60" t="s">
        <v>434</v>
      </c>
      <c r="C541" s="64" t="str">
        <f>VLOOKUP(Table4[[#This Row],[iso_code]],iso_code!B:C,2,FALSE)</f>
        <v>KEN</v>
      </c>
      <c r="D541" s="110" t="str">
        <f>VLOOKUP(Table4[[#This Row],[iso_code]],iso_code!G:H,2,FALSE)</f>
        <v>Kenya</v>
      </c>
    </row>
    <row r="542" spans="1:4">
      <c r="A542" s="18">
        <v>30</v>
      </c>
      <c r="B542" s="60" t="s">
        <v>434</v>
      </c>
      <c r="C542" s="64" t="str">
        <f>VLOOKUP(Table4[[#This Row],[iso_code]],iso_code!B:C,2,FALSE)</f>
        <v>KEN</v>
      </c>
      <c r="D542" s="110" t="str">
        <f>VLOOKUP(Table4[[#This Row],[iso_code]],iso_code!G:H,2,FALSE)</f>
        <v>Kenya</v>
      </c>
    </row>
    <row r="543" spans="1:4">
      <c r="A543" s="18">
        <v>31</v>
      </c>
      <c r="B543" s="60" t="s">
        <v>434</v>
      </c>
      <c r="C543" s="64" t="str">
        <f>VLOOKUP(Table4[[#This Row],[iso_code]],iso_code!B:C,2,FALSE)</f>
        <v>KEN</v>
      </c>
      <c r="D543" s="110" t="str">
        <f>VLOOKUP(Table4[[#This Row],[iso_code]],iso_code!G:H,2,FALSE)</f>
        <v>Kenya</v>
      </c>
    </row>
    <row r="544" spans="1:4">
      <c r="A544" s="18">
        <v>32</v>
      </c>
      <c r="B544" s="60" t="s">
        <v>434</v>
      </c>
      <c r="C544" s="64" t="str">
        <f>VLOOKUP(Table4[[#This Row],[iso_code]],iso_code!B:C,2,FALSE)</f>
        <v>KEN</v>
      </c>
      <c r="D544" s="110" t="str">
        <f>VLOOKUP(Table4[[#This Row],[iso_code]],iso_code!G:H,2,FALSE)</f>
        <v>Kenya</v>
      </c>
    </row>
    <row r="545" spans="1:4">
      <c r="A545" s="18">
        <v>33</v>
      </c>
      <c r="B545" s="60" t="s">
        <v>434</v>
      </c>
      <c r="C545" s="64" t="str">
        <f>VLOOKUP(Table4[[#This Row],[iso_code]],iso_code!B:C,2,FALSE)</f>
        <v>KEN</v>
      </c>
      <c r="D545" s="110" t="str">
        <f>VLOOKUP(Table4[[#This Row],[iso_code]],iso_code!G:H,2,FALSE)</f>
        <v>Kenya</v>
      </c>
    </row>
    <row r="546" spans="1:4">
      <c r="A546" s="18">
        <v>34</v>
      </c>
      <c r="B546" s="60" t="s">
        <v>434</v>
      </c>
      <c r="C546" s="64" t="str">
        <f>VLOOKUP(Table4[[#This Row],[iso_code]],iso_code!B:C,2,FALSE)</f>
        <v>KEN</v>
      </c>
      <c r="D546" s="110" t="str">
        <f>VLOOKUP(Table4[[#This Row],[iso_code]],iso_code!G:H,2,FALSE)</f>
        <v>Kenya</v>
      </c>
    </row>
    <row r="547" spans="1:4">
      <c r="A547" s="18">
        <v>35</v>
      </c>
      <c r="B547" s="18" t="s">
        <v>519</v>
      </c>
      <c r="C547" s="64" t="str">
        <f>VLOOKUP(Table4[[#This Row],[iso_code]],iso_code!B:C,2,FALSE)</f>
        <v>MAR</v>
      </c>
      <c r="D547" s="110" t="str">
        <f>VLOOKUP(Table4[[#This Row],[iso_code]],iso_code!G:H,2,FALSE)</f>
        <v>Morocco</v>
      </c>
    </row>
    <row r="548" spans="1:4">
      <c r="A548" s="18">
        <v>35</v>
      </c>
      <c r="B548" s="18" t="s">
        <v>812</v>
      </c>
      <c r="C548" s="64" t="str">
        <f>VLOOKUP(Table4[[#This Row],[iso_code]],iso_code!B:C,2,FALSE)</f>
        <v>DZA</v>
      </c>
      <c r="D548" s="110" t="str">
        <f>VLOOKUP(Table4[[#This Row],[iso_code]],iso_code!G:H,2,FALSE)</f>
        <v>Algeria</v>
      </c>
    </row>
    <row r="549" spans="1:4">
      <c r="A549" s="18">
        <v>35</v>
      </c>
      <c r="B549" s="18" t="s">
        <v>978</v>
      </c>
      <c r="C549" s="64" t="str">
        <f>VLOOKUP(Table4[[#This Row],[iso_code]],iso_code!B:C,2,FALSE)</f>
        <v>TUN</v>
      </c>
      <c r="D549" s="110" t="str">
        <f>VLOOKUP(Table4[[#This Row],[iso_code]],iso_code!G:H,2,FALSE)</f>
        <v>Tunisia</v>
      </c>
    </row>
    <row r="550" spans="1:4">
      <c r="A550" s="18">
        <v>36</v>
      </c>
      <c r="B550" s="60" t="s">
        <v>1577</v>
      </c>
      <c r="C550" s="64" t="str">
        <f>VLOOKUP(Table4[[#This Row],[iso_code]],iso_code!B:C,2,FALSE)</f>
        <v>MLI</v>
      </c>
      <c r="D550" s="110" t="str">
        <f>VLOOKUP(Table4[[#This Row],[iso_code]],iso_code!G:H,2,FALSE)</f>
        <v>Mali</v>
      </c>
    </row>
    <row r="551" spans="1:4">
      <c r="A551" s="18">
        <v>37</v>
      </c>
      <c r="B551" s="60" t="s">
        <v>996</v>
      </c>
      <c r="C551" s="64" t="str">
        <f>VLOOKUP(Table4[[#This Row],[iso_code]],iso_code!B:C,2,FALSE)</f>
        <v>MUS</v>
      </c>
      <c r="D551" s="110" t="str">
        <f>VLOOKUP(Table4[[#This Row],[iso_code]],iso_code!G:H,2,FALSE)</f>
        <v>Mauritius</v>
      </c>
    </row>
    <row r="552" spans="1:4">
      <c r="A552" s="18">
        <v>38</v>
      </c>
      <c r="B552" s="60" t="s">
        <v>519</v>
      </c>
      <c r="C552" s="64" t="str">
        <f>VLOOKUP(Table4[[#This Row],[iso_code]],iso_code!B:C,2,FALSE)</f>
        <v>MAR</v>
      </c>
      <c r="D552" s="110" t="str">
        <f>VLOOKUP(Table4[[#This Row],[iso_code]],iso_code!G:H,2,FALSE)</f>
        <v>Morocco</v>
      </c>
    </row>
    <row r="553" spans="1:4">
      <c r="A553" s="18">
        <v>39</v>
      </c>
      <c r="B553" s="60" t="s">
        <v>519</v>
      </c>
      <c r="C553" s="64" t="str">
        <f>VLOOKUP(Table4[[#This Row],[iso_code]],iso_code!B:C,2,FALSE)</f>
        <v>MAR</v>
      </c>
      <c r="D553" s="110" t="str">
        <f>VLOOKUP(Table4[[#This Row],[iso_code]],iso_code!G:H,2,FALSE)</f>
        <v>Morocco</v>
      </c>
    </row>
    <row r="554" spans="1:4">
      <c r="A554" s="18">
        <v>40</v>
      </c>
      <c r="B554" s="60" t="s">
        <v>1579</v>
      </c>
      <c r="C554" s="64" t="str">
        <f>VLOOKUP(Table4[[#This Row],[iso_code]],iso_code!B:C,2,FALSE)</f>
        <v>MOZ</v>
      </c>
      <c r="D554" s="110" t="str">
        <f>VLOOKUP(Table4[[#This Row],[iso_code]],iso_code!G:H,2,FALSE)</f>
        <v>Mozambique</v>
      </c>
    </row>
    <row r="555" spans="1:4">
      <c r="A555" s="18">
        <v>41</v>
      </c>
      <c r="B555" s="60" t="s">
        <v>1264</v>
      </c>
      <c r="C555" s="64" t="str">
        <f>VLOOKUP(Table4[[#This Row],[iso_code]],iso_code!B:C,2,FALSE)</f>
        <v>NGA</v>
      </c>
      <c r="D555" s="110" t="str">
        <f>VLOOKUP(Table4[[#This Row],[iso_code]],iso_code!G:H,2,FALSE)</f>
        <v>Nigeria</v>
      </c>
    </row>
    <row r="556" spans="1:4">
      <c r="A556" s="18">
        <v>42</v>
      </c>
      <c r="B556" s="60" t="s">
        <v>1264</v>
      </c>
      <c r="C556" s="64" t="str">
        <f>VLOOKUP(Table4[[#This Row],[iso_code]],iso_code!B:C,2,FALSE)</f>
        <v>NGA</v>
      </c>
      <c r="D556" s="110" t="str">
        <f>VLOOKUP(Table4[[#This Row],[iso_code]],iso_code!G:H,2,FALSE)</f>
        <v>Nigeria</v>
      </c>
    </row>
    <row r="557" spans="1:4">
      <c r="A557" s="18">
        <v>43</v>
      </c>
      <c r="B557" s="60" t="s">
        <v>1264</v>
      </c>
      <c r="C557" s="64" t="str">
        <f>VLOOKUP(Table4[[#This Row],[iso_code]],iso_code!B:C,2,FALSE)</f>
        <v>NGA</v>
      </c>
      <c r="D557" s="110" t="str">
        <f>VLOOKUP(Table4[[#This Row],[iso_code]],iso_code!G:H,2,FALSE)</f>
        <v>Nigeria</v>
      </c>
    </row>
    <row r="558" spans="1:4">
      <c r="A558" s="18">
        <v>44</v>
      </c>
      <c r="B558" s="60" t="s">
        <v>1264</v>
      </c>
      <c r="C558" s="64" t="str">
        <f>VLOOKUP(Table4[[#This Row],[iso_code]],iso_code!B:C,2,FALSE)</f>
        <v>NGA</v>
      </c>
      <c r="D558" s="110" t="str">
        <f>VLOOKUP(Table4[[#This Row],[iso_code]],iso_code!G:H,2,FALSE)</f>
        <v>Nigeria</v>
      </c>
    </row>
    <row r="559" spans="1:4">
      <c r="A559" s="18">
        <v>45</v>
      </c>
      <c r="B559" s="60" t="s">
        <v>1264</v>
      </c>
      <c r="C559" s="64" t="str">
        <f>VLOOKUP(Table4[[#This Row],[iso_code]],iso_code!B:C,2,FALSE)</f>
        <v>NGA</v>
      </c>
      <c r="D559" s="110" t="str">
        <f>VLOOKUP(Table4[[#This Row],[iso_code]],iso_code!G:H,2,FALSE)</f>
        <v>Nigeria</v>
      </c>
    </row>
    <row r="560" spans="1:4">
      <c r="A560" s="18">
        <v>46</v>
      </c>
      <c r="B560" s="60" t="s">
        <v>1264</v>
      </c>
      <c r="C560" s="64" t="str">
        <f>VLOOKUP(Table4[[#This Row],[iso_code]],iso_code!B:C,2,FALSE)</f>
        <v>NGA</v>
      </c>
      <c r="D560" s="110" t="str">
        <f>VLOOKUP(Table4[[#This Row],[iso_code]],iso_code!G:H,2,FALSE)</f>
        <v>Nigeria</v>
      </c>
    </row>
    <row r="561" spans="1:4">
      <c r="A561" s="18">
        <v>47</v>
      </c>
      <c r="B561" s="60" t="s">
        <v>1581</v>
      </c>
      <c r="C561" s="64" t="str">
        <f>VLOOKUP(Table4[[#This Row],[iso_code]],iso_code!B:C,2,FALSE)</f>
        <v>RWA</v>
      </c>
      <c r="D561" s="110" t="str">
        <f>VLOOKUP(Table4[[#This Row],[iso_code]],iso_code!G:H,2,FALSE)</f>
        <v>Rwanda</v>
      </c>
    </row>
    <row r="562" spans="1:4">
      <c r="A562" s="18">
        <v>48</v>
      </c>
      <c r="B562" s="60" t="s">
        <v>618</v>
      </c>
      <c r="C562" s="64" t="str">
        <f>VLOOKUP(Table4[[#This Row],[iso_code]],iso_code!B:C,2,FALSE)</f>
        <v>ZAF</v>
      </c>
      <c r="D562" s="110" t="str">
        <f>VLOOKUP(Table4[[#This Row],[iso_code]],iso_code!G:H,2,FALSE)</f>
        <v>South Africa</v>
      </c>
    </row>
    <row r="563" spans="1:4">
      <c r="A563" s="18">
        <v>49</v>
      </c>
      <c r="B563" s="60" t="s">
        <v>618</v>
      </c>
      <c r="C563" s="64" t="str">
        <f>VLOOKUP(Table4[[#This Row],[iso_code]],iso_code!B:C,2,FALSE)</f>
        <v>ZAF</v>
      </c>
      <c r="D563" s="110" t="str">
        <f>VLOOKUP(Table4[[#This Row],[iso_code]],iso_code!G:H,2,FALSE)</f>
        <v>South Africa</v>
      </c>
    </row>
    <row r="564" spans="1:4">
      <c r="A564" s="18">
        <v>50</v>
      </c>
      <c r="B564" s="60" t="s">
        <v>618</v>
      </c>
      <c r="C564" s="64" t="str">
        <f>VLOOKUP(Table4[[#This Row],[iso_code]],iso_code!B:C,2,FALSE)</f>
        <v>ZAF</v>
      </c>
      <c r="D564" s="110" t="str">
        <f>VLOOKUP(Table4[[#This Row],[iso_code]],iso_code!G:H,2,FALSE)</f>
        <v>South Africa</v>
      </c>
    </row>
    <row r="565" spans="1:4">
      <c r="A565" s="18">
        <v>51</v>
      </c>
      <c r="B565" s="60" t="s">
        <v>1587</v>
      </c>
      <c r="C565" s="64" t="str">
        <f>VLOOKUP(Table4[[#This Row],[iso_code]],iso_code!B:C,2,FALSE)</f>
        <v>SSD</v>
      </c>
      <c r="D565" s="110" t="str">
        <f>VLOOKUP(Table4[[#This Row],[iso_code]],iso_code!G:H,2,FALSE)</f>
        <v>South Sudan</v>
      </c>
    </row>
    <row r="566" spans="1:4">
      <c r="A566" s="18">
        <v>52</v>
      </c>
      <c r="B566" s="18" t="s">
        <v>1555</v>
      </c>
      <c r="C566" s="64" t="str">
        <f>VLOOKUP(Table4[[#This Row],[iso_code]],iso_code!B:C,2,FALSE)</f>
        <v>AGO</v>
      </c>
      <c r="D566" s="110" t="str">
        <f>VLOOKUP(Table4[[#This Row],[iso_code]],iso_code!G:H,2,FALSE)</f>
        <v>Angola</v>
      </c>
    </row>
    <row r="567" spans="1:4">
      <c r="A567" s="18">
        <v>52</v>
      </c>
      <c r="B567" s="18" t="s">
        <v>1558</v>
      </c>
      <c r="C567" s="64" t="str">
        <f>VLOOKUP(Table4[[#This Row],[iso_code]],iso_code!B:C,2,FALSE)</f>
        <v>BFA</v>
      </c>
      <c r="D567" s="110" t="str">
        <f>VLOOKUP(Table4[[#This Row],[iso_code]],iso_code!G:H,2,FALSE)</f>
        <v>Burkina Faso</v>
      </c>
    </row>
    <row r="568" spans="1:4">
      <c r="A568" s="18">
        <v>52</v>
      </c>
      <c r="B568" s="18" t="s">
        <v>1559</v>
      </c>
      <c r="C568" s="64" t="str">
        <f>VLOOKUP(Table4[[#This Row],[iso_code]],iso_code!B:C,2,FALSE)</f>
        <v>BDI</v>
      </c>
      <c r="D568" s="110" t="str">
        <f>VLOOKUP(Table4[[#This Row],[iso_code]],iso_code!G:H,2,FALSE)</f>
        <v>Burundi</v>
      </c>
    </row>
    <row r="569" spans="1:4">
      <c r="A569" s="18">
        <v>52</v>
      </c>
      <c r="B569" s="18" t="s">
        <v>1556</v>
      </c>
      <c r="C569" s="64" t="str">
        <f>VLOOKUP(Table4[[#This Row],[iso_code]],iso_code!B:C,2,FALSE)</f>
        <v>BEN</v>
      </c>
      <c r="D569" s="110" t="str">
        <f>VLOOKUP(Table4[[#This Row],[iso_code]],iso_code!G:H,2,FALSE)</f>
        <v>Benin</v>
      </c>
    </row>
    <row r="570" spans="1:4">
      <c r="A570" s="18">
        <v>52</v>
      </c>
      <c r="B570" s="18" t="s">
        <v>1557</v>
      </c>
      <c r="C570" s="64" t="str">
        <f>VLOOKUP(Table4[[#This Row],[iso_code]],iso_code!B:C,2,FALSE)</f>
        <v>BWA</v>
      </c>
      <c r="D570" s="110" t="str">
        <f>VLOOKUP(Table4[[#This Row],[iso_code]],iso_code!G:H,2,FALSE)</f>
        <v>Botswana</v>
      </c>
    </row>
    <row r="571" spans="1:4">
      <c r="A571" s="18">
        <v>52</v>
      </c>
      <c r="B571" s="18" t="s">
        <v>1564</v>
      </c>
      <c r="C571" s="64" t="str">
        <f>VLOOKUP(Table4[[#This Row],[iso_code]],iso_code!B:C,2,FALSE)</f>
        <v>COD</v>
      </c>
      <c r="D571" s="110" t="str">
        <f>VLOOKUP(Table4[[#This Row],[iso_code]],iso_code!G:H,2,FALSE)</f>
        <v>Congo (the Democratic Republic of the)</v>
      </c>
    </row>
    <row r="572" spans="1:4">
      <c r="A572" s="18">
        <v>52</v>
      </c>
      <c r="B572" s="18" t="s">
        <v>1560</v>
      </c>
      <c r="C572" s="64" t="str">
        <f>VLOOKUP(Table4[[#This Row],[iso_code]],iso_code!B:C,2,FALSE)</f>
        <v>CAF</v>
      </c>
      <c r="D572" s="110" t="str">
        <f>VLOOKUP(Table4[[#This Row],[iso_code]],iso_code!G:H,2,FALSE)</f>
        <v>Central African Republic (the)</v>
      </c>
    </row>
    <row r="573" spans="1:4">
      <c r="A573" s="18">
        <v>52</v>
      </c>
      <c r="B573" s="18" t="s">
        <v>1563</v>
      </c>
      <c r="C573" s="64" t="str">
        <f>VLOOKUP(Table4[[#This Row],[iso_code]],iso_code!B:C,2,FALSE)</f>
        <v>COG</v>
      </c>
      <c r="D573" s="110" t="str">
        <f>VLOOKUP(Table4[[#This Row],[iso_code]],iso_code!G:H,2,FALSE)</f>
        <v>Congo (the)</v>
      </c>
    </row>
    <row r="574" spans="1:4">
      <c r="A574" s="18">
        <v>52</v>
      </c>
      <c r="B574" s="18" t="s">
        <v>1572</v>
      </c>
      <c r="C574" s="64" t="str">
        <f>VLOOKUP(Table4[[#This Row],[iso_code]],iso_code!B:C,2,FALSE)</f>
        <v>CIV</v>
      </c>
      <c r="D574" s="110" t="str">
        <f>VLOOKUP(Table4[[#This Row],[iso_code]],iso_code!G:H,2,FALSE)</f>
        <v>Côte d'Ivoire</v>
      </c>
    </row>
    <row r="575" spans="1:4">
      <c r="A575" s="18">
        <v>52</v>
      </c>
      <c r="B575" s="18" t="s">
        <v>290</v>
      </c>
      <c r="C575" s="64" t="str">
        <f>VLOOKUP(Table4[[#This Row],[iso_code]],iso_code!B:C,2,FALSE)</f>
        <v>CMR</v>
      </c>
      <c r="D575" s="110" t="str">
        <f>VLOOKUP(Table4[[#This Row],[iso_code]],iso_code!G:H,2,FALSE)</f>
        <v>Cameroon</v>
      </c>
    </row>
    <row r="576" spans="1:4">
      <c r="A576" s="18">
        <v>52</v>
      </c>
      <c r="B576" s="18" t="s">
        <v>1565</v>
      </c>
      <c r="C576" s="64" t="str">
        <f>VLOOKUP(Table4[[#This Row],[iso_code]],iso_code!B:C,2,FALSE)</f>
        <v>DJI</v>
      </c>
      <c r="D576" s="110" t="str">
        <f>VLOOKUP(Table4[[#This Row],[iso_code]],iso_code!G:H,2,FALSE)</f>
        <v>Djibouti</v>
      </c>
    </row>
    <row r="577" spans="1:4">
      <c r="A577" s="18">
        <v>52</v>
      </c>
      <c r="B577" s="18" t="s">
        <v>1567</v>
      </c>
      <c r="C577" s="64" t="str">
        <f>VLOOKUP(Table4[[#This Row],[iso_code]],iso_code!B:C,2,FALSE)</f>
        <v>ERI</v>
      </c>
      <c r="D577" s="110" t="str">
        <f>VLOOKUP(Table4[[#This Row],[iso_code]],iso_code!G:H,2,FALSE)</f>
        <v>Eritrea</v>
      </c>
    </row>
    <row r="578" spans="1:4">
      <c r="A578" s="18">
        <v>52</v>
      </c>
      <c r="B578" s="18" t="s">
        <v>199</v>
      </c>
      <c r="C578" s="64" t="str">
        <f>VLOOKUP(Table4[[#This Row],[iso_code]],iso_code!B:C,2,FALSE)</f>
        <v>ETH</v>
      </c>
      <c r="D578" s="110" t="str">
        <f>VLOOKUP(Table4[[#This Row],[iso_code]],iso_code!G:H,2,FALSE)</f>
        <v>Ethiopia</v>
      </c>
    </row>
    <row r="579" spans="1:4">
      <c r="A579" s="18">
        <v>52</v>
      </c>
      <c r="B579" s="18" t="s">
        <v>1568</v>
      </c>
      <c r="C579" s="64" t="str">
        <f>VLOOKUP(Table4[[#This Row],[iso_code]],iso_code!B:C,2,FALSE)</f>
        <v>GAB</v>
      </c>
      <c r="D579" s="110" t="str">
        <f>VLOOKUP(Table4[[#This Row],[iso_code]],iso_code!G:H,2,FALSE)</f>
        <v>Gabon</v>
      </c>
    </row>
    <row r="580" spans="1:4">
      <c r="A580" s="18">
        <v>52</v>
      </c>
      <c r="B580" s="18" t="s">
        <v>255</v>
      </c>
      <c r="C580" s="64" t="str">
        <f>VLOOKUP(Table4[[#This Row],[iso_code]],iso_code!B:C,2,FALSE)</f>
        <v>GHA</v>
      </c>
      <c r="D580" s="110" t="str">
        <f>VLOOKUP(Table4[[#This Row],[iso_code]],iso_code!G:H,2,FALSE)</f>
        <v>Ghana</v>
      </c>
    </row>
    <row r="581" spans="1:4">
      <c r="A581" s="18">
        <v>52</v>
      </c>
      <c r="B581" s="18" t="s">
        <v>1569</v>
      </c>
      <c r="C581" s="64" t="str">
        <f>VLOOKUP(Table4[[#This Row],[iso_code]],iso_code!B:C,2,FALSE)</f>
        <v>GMB</v>
      </c>
      <c r="D581" s="110" t="str">
        <f>VLOOKUP(Table4[[#This Row],[iso_code]],iso_code!G:H,2,FALSE)</f>
        <v>Gambia (the)</v>
      </c>
    </row>
    <row r="582" spans="1:4">
      <c r="A582" s="18">
        <v>52</v>
      </c>
      <c r="B582" s="18" t="s">
        <v>1570</v>
      </c>
      <c r="C582" s="64" t="str">
        <f>VLOOKUP(Table4[[#This Row],[iso_code]],iso_code!B:C,2,FALSE)</f>
        <v>GIN</v>
      </c>
      <c r="D582" s="110" t="str">
        <f>VLOOKUP(Table4[[#This Row],[iso_code]],iso_code!G:H,2,FALSE)</f>
        <v>Guinea</v>
      </c>
    </row>
    <row r="583" spans="1:4">
      <c r="A583" s="18">
        <v>52</v>
      </c>
      <c r="B583" s="18" t="s">
        <v>1566</v>
      </c>
      <c r="C583" s="64" t="str">
        <f>VLOOKUP(Table4[[#This Row],[iso_code]],iso_code!B:C,2,FALSE)</f>
        <v>GNQ</v>
      </c>
      <c r="D583" s="110" t="str">
        <f>VLOOKUP(Table4[[#This Row],[iso_code]],iso_code!G:H,2,FALSE)</f>
        <v>Equatorial Guinea</v>
      </c>
    </row>
    <row r="584" spans="1:4">
      <c r="A584" s="18">
        <v>52</v>
      </c>
      <c r="B584" s="18" t="s">
        <v>1571</v>
      </c>
      <c r="C584" s="64" t="str">
        <f>VLOOKUP(Table4[[#This Row],[iso_code]],iso_code!B:C,2,FALSE)</f>
        <v>GNB</v>
      </c>
      <c r="D584" s="110" t="str">
        <f>VLOOKUP(Table4[[#This Row],[iso_code]],iso_code!G:H,2,FALSE)</f>
        <v>Guinea-Bissau</v>
      </c>
    </row>
    <row r="585" spans="1:4">
      <c r="A585" s="18">
        <v>52</v>
      </c>
      <c r="B585" s="18" t="s">
        <v>434</v>
      </c>
      <c r="C585" s="64" t="str">
        <f>VLOOKUP(Table4[[#This Row],[iso_code]],iso_code!B:C,2,FALSE)</f>
        <v>KEN</v>
      </c>
      <c r="D585" s="110" t="str">
        <f>VLOOKUP(Table4[[#This Row],[iso_code]],iso_code!G:H,2,FALSE)</f>
        <v>Kenya</v>
      </c>
    </row>
    <row r="586" spans="1:4">
      <c r="A586" s="18">
        <v>52</v>
      </c>
      <c r="B586" s="18" t="s">
        <v>1574</v>
      </c>
      <c r="C586" s="64" t="str">
        <f>VLOOKUP(Table4[[#This Row],[iso_code]],iso_code!B:C,2,FALSE)</f>
        <v>LBR</v>
      </c>
      <c r="D586" s="110" t="str">
        <f>VLOOKUP(Table4[[#This Row],[iso_code]],iso_code!G:H,2,FALSE)</f>
        <v>Liberia</v>
      </c>
    </row>
    <row r="587" spans="1:4">
      <c r="A587" s="18">
        <v>52</v>
      </c>
      <c r="B587" s="18" t="s">
        <v>1573</v>
      </c>
      <c r="C587" s="64" t="str">
        <f>VLOOKUP(Table4[[#This Row],[iso_code]],iso_code!B:C,2,FALSE)</f>
        <v>LSO</v>
      </c>
      <c r="D587" s="110" t="str">
        <f>VLOOKUP(Table4[[#This Row],[iso_code]],iso_code!G:H,2,FALSE)</f>
        <v>Lesotho</v>
      </c>
    </row>
    <row r="588" spans="1:4">
      <c r="A588" s="18">
        <v>52</v>
      </c>
      <c r="B588" s="18" t="s">
        <v>1576</v>
      </c>
      <c r="C588" s="64" t="str">
        <f>VLOOKUP(Table4[[#This Row],[iso_code]],iso_code!B:C,2,FALSE)</f>
        <v>MDG</v>
      </c>
      <c r="D588" s="110" t="str">
        <f>VLOOKUP(Table4[[#This Row],[iso_code]],iso_code!G:H,2,FALSE)</f>
        <v>Madagascar</v>
      </c>
    </row>
    <row r="589" spans="1:4">
      <c r="A589" s="18">
        <v>52</v>
      </c>
      <c r="B589" s="18" t="s">
        <v>1577</v>
      </c>
      <c r="C589" s="64" t="str">
        <f>VLOOKUP(Table4[[#This Row],[iso_code]],iso_code!B:C,2,FALSE)</f>
        <v>MLI</v>
      </c>
      <c r="D589" s="110" t="str">
        <f>VLOOKUP(Table4[[#This Row],[iso_code]],iso_code!G:H,2,FALSE)</f>
        <v>Mali</v>
      </c>
    </row>
    <row r="590" spans="1:4">
      <c r="A590" s="18">
        <v>52</v>
      </c>
      <c r="B590" s="18" t="s">
        <v>1578</v>
      </c>
      <c r="C590" s="64" t="str">
        <f>VLOOKUP(Table4[[#This Row],[iso_code]],iso_code!B:C,2,FALSE)</f>
        <v>MRT</v>
      </c>
      <c r="D590" s="110" t="str">
        <f>VLOOKUP(Table4[[#This Row],[iso_code]],iso_code!G:H,2,FALSE)</f>
        <v>Mauritania</v>
      </c>
    </row>
    <row r="591" spans="1:4">
      <c r="A591" s="18">
        <v>52</v>
      </c>
      <c r="B591" s="18" t="s">
        <v>1191</v>
      </c>
      <c r="C591" s="64" t="str">
        <f>VLOOKUP(Table4[[#This Row],[iso_code]],iso_code!B:C,2,FALSE)</f>
        <v>MWI</v>
      </c>
      <c r="D591" s="110" t="str">
        <f>VLOOKUP(Table4[[#This Row],[iso_code]],iso_code!G:H,2,FALSE)</f>
        <v>Malawi</v>
      </c>
    </row>
    <row r="592" spans="1:4">
      <c r="A592" s="18">
        <v>52</v>
      </c>
      <c r="B592" s="18" t="s">
        <v>1579</v>
      </c>
      <c r="C592" s="64" t="str">
        <f>VLOOKUP(Table4[[#This Row],[iso_code]],iso_code!B:C,2,FALSE)</f>
        <v>MOZ</v>
      </c>
      <c r="D592" s="110" t="str">
        <f>VLOOKUP(Table4[[#This Row],[iso_code]],iso_code!G:H,2,FALSE)</f>
        <v>Mozambique</v>
      </c>
    </row>
    <row r="593" spans="1:4">
      <c r="A593" s="18">
        <v>52</v>
      </c>
      <c r="B593" s="18" t="s">
        <v>1580</v>
      </c>
      <c r="C593" s="64" t="str">
        <f>VLOOKUP(Table4[[#This Row],[iso_code]],iso_code!B:C,2,FALSE)</f>
        <v>NAM</v>
      </c>
      <c r="D593" s="110" t="str">
        <f>VLOOKUP(Table4[[#This Row],[iso_code]],iso_code!G:H,2,FALSE)</f>
        <v>Namibia</v>
      </c>
    </row>
    <row r="594" spans="1:4">
      <c r="A594" s="18">
        <v>52</v>
      </c>
      <c r="B594" s="18" t="s">
        <v>1031</v>
      </c>
      <c r="C594" s="64" t="str">
        <f>VLOOKUP(Table4[[#This Row],[iso_code]],iso_code!B:C,2,FALSE)</f>
        <v>NER</v>
      </c>
      <c r="D594" s="110" t="str">
        <f>VLOOKUP(Table4[[#This Row],[iso_code]],iso_code!G:H,2,FALSE)</f>
        <v>Niger (the)</v>
      </c>
    </row>
    <row r="595" spans="1:4">
      <c r="A595" s="18">
        <v>52</v>
      </c>
      <c r="B595" s="18" t="s">
        <v>1264</v>
      </c>
      <c r="C595" s="64" t="str">
        <f>VLOOKUP(Table4[[#This Row],[iso_code]],iso_code!B:C,2,FALSE)</f>
        <v>NGA</v>
      </c>
      <c r="D595" s="110" t="str">
        <f>VLOOKUP(Table4[[#This Row],[iso_code]],iso_code!G:H,2,FALSE)</f>
        <v>Nigeria</v>
      </c>
    </row>
    <row r="596" spans="1:4">
      <c r="A596" s="18">
        <v>52</v>
      </c>
      <c r="B596" s="18" t="s">
        <v>1581</v>
      </c>
      <c r="C596" s="64" t="str">
        <f>VLOOKUP(Table4[[#This Row],[iso_code]],iso_code!B:C,2,FALSE)</f>
        <v>RWA</v>
      </c>
      <c r="D596" s="110" t="str">
        <f>VLOOKUP(Table4[[#This Row],[iso_code]],iso_code!G:H,2,FALSE)</f>
        <v>Rwanda</v>
      </c>
    </row>
    <row r="597" spans="1:4">
      <c r="A597" s="18">
        <v>52</v>
      </c>
      <c r="B597" s="18" t="s">
        <v>1588</v>
      </c>
      <c r="C597" s="64" t="str">
        <f>VLOOKUP(Table4[[#This Row],[iso_code]],iso_code!B:C,2,FALSE)</f>
        <v>SDN</v>
      </c>
      <c r="D597" s="110" t="str">
        <f>VLOOKUP(Table4[[#This Row],[iso_code]],iso_code!G:H,2,FALSE)</f>
        <v>Sudan (the)</v>
      </c>
    </row>
    <row r="598" spans="1:4">
      <c r="A598" s="18">
        <v>52</v>
      </c>
      <c r="B598" s="18" t="s">
        <v>1585</v>
      </c>
      <c r="C598" s="64" t="str">
        <f>VLOOKUP(Table4[[#This Row],[iso_code]],iso_code!B:C,2,FALSE)</f>
        <v>SLE</v>
      </c>
      <c r="D598" s="110" t="str">
        <f>VLOOKUP(Table4[[#This Row],[iso_code]],iso_code!G:H,2,FALSE)</f>
        <v>Sierra Leone</v>
      </c>
    </row>
    <row r="599" spans="1:4">
      <c r="A599" s="18">
        <v>52</v>
      </c>
      <c r="B599" s="18" t="s">
        <v>1583</v>
      </c>
      <c r="C599" s="64" t="str">
        <f>VLOOKUP(Table4[[#This Row],[iso_code]],iso_code!B:C,2,FALSE)</f>
        <v>SEN</v>
      </c>
      <c r="D599" s="110" t="str">
        <f>VLOOKUP(Table4[[#This Row],[iso_code]],iso_code!G:H,2,FALSE)</f>
        <v>Senegal</v>
      </c>
    </row>
    <row r="600" spans="1:4">
      <c r="A600" s="18">
        <v>52</v>
      </c>
      <c r="B600" s="18" t="s">
        <v>1586</v>
      </c>
      <c r="C600" s="64" t="str">
        <f>VLOOKUP(Table4[[#This Row],[iso_code]],iso_code!B:C,2,FALSE)</f>
        <v>SOM</v>
      </c>
      <c r="D600" s="110" t="str">
        <f>VLOOKUP(Table4[[#This Row],[iso_code]],iso_code!G:H,2,FALSE)</f>
        <v>Somalia</v>
      </c>
    </row>
    <row r="601" spans="1:4">
      <c r="A601" s="18">
        <v>52</v>
      </c>
      <c r="B601" s="18" t="s">
        <v>1587</v>
      </c>
      <c r="C601" s="64" t="str">
        <f>VLOOKUP(Table4[[#This Row],[iso_code]],iso_code!B:C,2,FALSE)</f>
        <v>SSD</v>
      </c>
      <c r="D601" s="110" t="str">
        <f>VLOOKUP(Table4[[#This Row],[iso_code]],iso_code!G:H,2,FALSE)</f>
        <v>South Sudan</v>
      </c>
    </row>
    <row r="602" spans="1:4">
      <c r="A602" s="18">
        <v>52</v>
      </c>
      <c r="B602" s="18" t="s">
        <v>1589</v>
      </c>
      <c r="C602" s="64" t="str">
        <f>VLOOKUP(Table4[[#This Row],[iso_code]],iso_code!B:C,2,FALSE)</f>
        <v>SWZ</v>
      </c>
      <c r="D602" s="110" t="str">
        <f>VLOOKUP(Table4[[#This Row],[iso_code]],iso_code!G:H,2,FALSE)</f>
        <v>Eswatini</v>
      </c>
    </row>
    <row r="603" spans="1:4">
      <c r="A603" s="18">
        <v>52</v>
      </c>
      <c r="B603" s="18" t="s">
        <v>1561</v>
      </c>
      <c r="C603" s="64" t="str">
        <f>VLOOKUP(Table4[[#This Row],[iso_code]],iso_code!B:C,2,FALSE)</f>
        <v>TCD</v>
      </c>
      <c r="D603" s="110" t="str">
        <f>VLOOKUP(Table4[[#This Row],[iso_code]],iso_code!G:H,2,FALSE)</f>
        <v>Chad</v>
      </c>
    </row>
    <row r="604" spans="1:4">
      <c r="A604" s="18">
        <v>52</v>
      </c>
      <c r="B604" s="18" t="s">
        <v>1590</v>
      </c>
      <c r="C604" s="64" t="str">
        <f>VLOOKUP(Table4[[#This Row],[iso_code]],iso_code!B:C,2,FALSE)</f>
        <v>TGO</v>
      </c>
      <c r="D604" s="110" t="str">
        <f>VLOOKUP(Table4[[#This Row],[iso_code]],iso_code!G:H,2,FALSE)</f>
        <v>Togo</v>
      </c>
    </row>
    <row r="605" spans="1:4">
      <c r="A605" s="18">
        <v>52</v>
      </c>
      <c r="B605" s="18" t="s">
        <v>884</v>
      </c>
      <c r="C605" s="64" t="str">
        <f>VLOOKUP(Table4[[#This Row],[iso_code]],iso_code!B:C,2,FALSE)</f>
        <v>TZA</v>
      </c>
      <c r="D605" s="110" t="str">
        <f>VLOOKUP(Table4[[#This Row],[iso_code]],iso_code!G:H,2,FALSE)</f>
        <v>Tanzania, United Republic of</v>
      </c>
    </row>
    <row r="606" spans="1:4">
      <c r="A606" s="18">
        <v>52</v>
      </c>
      <c r="B606" s="18" t="s">
        <v>1591</v>
      </c>
      <c r="C606" s="64" t="str">
        <f>VLOOKUP(Table4[[#This Row],[iso_code]],iso_code!B:C,2,FALSE)</f>
        <v>UGA</v>
      </c>
      <c r="D606" s="110" t="str">
        <f>VLOOKUP(Table4[[#This Row],[iso_code]],iso_code!G:H,2,FALSE)</f>
        <v>Uganda</v>
      </c>
    </row>
    <row r="607" spans="1:4">
      <c r="A607" s="18">
        <v>52</v>
      </c>
      <c r="B607" s="18" t="s">
        <v>618</v>
      </c>
      <c r="C607" s="64" t="str">
        <f>VLOOKUP(Table4[[#This Row],[iso_code]],iso_code!B:C,2,FALSE)</f>
        <v>ZAF</v>
      </c>
      <c r="D607" s="110" t="str">
        <f>VLOOKUP(Table4[[#This Row],[iso_code]],iso_code!G:H,2,FALSE)</f>
        <v>South Africa</v>
      </c>
    </row>
    <row r="608" spans="1:4">
      <c r="A608" s="18">
        <v>52</v>
      </c>
      <c r="B608" s="18" t="s">
        <v>758</v>
      </c>
      <c r="C608" s="64" t="str">
        <f>VLOOKUP(Table4[[#This Row],[iso_code]],iso_code!B:C,2,FALSE)</f>
        <v>ZMB</v>
      </c>
      <c r="D608" s="110" t="str">
        <f>VLOOKUP(Table4[[#This Row],[iso_code]],iso_code!G:H,2,FALSE)</f>
        <v>Zambia</v>
      </c>
    </row>
    <row r="609" spans="1:4">
      <c r="A609" s="18">
        <v>52</v>
      </c>
      <c r="B609" s="18" t="s">
        <v>1592</v>
      </c>
      <c r="C609" s="64" t="str">
        <f>VLOOKUP(Table4[[#This Row],[iso_code]],iso_code!B:C,2,FALSE)</f>
        <v>ZWE</v>
      </c>
      <c r="D609" s="110" t="str">
        <f>VLOOKUP(Table4[[#This Row],[iso_code]],iso_code!G:H,2,FALSE)</f>
        <v>Zimbabwe</v>
      </c>
    </row>
    <row r="610" spans="1:4">
      <c r="A610" s="18">
        <v>53</v>
      </c>
      <c r="B610" s="18" t="s">
        <v>884</v>
      </c>
      <c r="C610" s="64" t="str">
        <f>VLOOKUP(Table4[[#This Row],[iso_code]],iso_code!B:C,2,FALSE)</f>
        <v>TZA</v>
      </c>
      <c r="D610" s="110" t="str">
        <f>VLOOKUP(Table4[[#This Row],[iso_code]],iso_code!G:H,2,FALSE)</f>
        <v>Tanzania, United Republic of</v>
      </c>
    </row>
    <row r="611" spans="1:4">
      <c r="A611" s="18">
        <v>54</v>
      </c>
      <c r="B611" s="18" t="s">
        <v>1590</v>
      </c>
      <c r="C611" s="64" t="str">
        <f>VLOOKUP(Table4[[#This Row],[iso_code]],iso_code!B:C,2,FALSE)</f>
        <v>TGO</v>
      </c>
      <c r="D611" s="110" t="str">
        <f>VLOOKUP(Table4[[#This Row],[iso_code]],iso_code!G:H,2,FALSE)</f>
        <v>Togo</v>
      </c>
    </row>
    <row r="612" spans="1:4">
      <c r="A612" s="18">
        <v>55</v>
      </c>
      <c r="B612" s="18" t="s">
        <v>978</v>
      </c>
      <c r="C612" s="64" t="str">
        <f>VLOOKUP(Table4[[#This Row],[iso_code]],iso_code!B:C,2,FALSE)</f>
        <v>TUN</v>
      </c>
      <c r="D612" s="110" t="str">
        <f>VLOOKUP(Table4[[#This Row],[iso_code]],iso_code!G:H,2,FALSE)</f>
        <v>Tunisia</v>
      </c>
    </row>
    <row r="613" spans="1:4">
      <c r="A613" s="18">
        <v>56</v>
      </c>
      <c r="B613" s="18" t="s">
        <v>978</v>
      </c>
      <c r="C613" s="64" t="str">
        <f>VLOOKUP(Table4[[#This Row],[iso_code]],iso_code!B:C,2,FALSE)</f>
        <v>TUN</v>
      </c>
      <c r="D613" s="110" t="str">
        <f>VLOOKUP(Table4[[#This Row],[iso_code]],iso_code!G:H,2,FALSE)</f>
        <v>Tunisia</v>
      </c>
    </row>
    <row r="614" spans="1:4">
      <c r="A614" s="18">
        <v>57</v>
      </c>
      <c r="B614" s="18" t="s">
        <v>978</v>
      </c>
      <c r="C614" s="64" t="str">
        <f>VLOOKUP(Table4[[#This Row],[iso_code]],iso_code!B:C,2,FALSE)</f>
        <v>TUN</v>
      </c>
      <c r="D614" s="110" t="str">
        <f>VLOOKUP(Table4[[#This Row],[iso_code]],iso_code!G:H,2,FALSE)</f>
        <v>Tunisia</v>
      </c>
    </row>
    <row r="615" spans="1:4" ht="16.149999999999999" customHeight="1">
      <c r="A615" s="18">
        <v>58</v>
      </c>
      <c r="B615" s="18" t="s">
        <v>1556</v>
      </c>
      <c r="C615" s="64" t="str">
        <f>VLOOKUP(Table4[[#This Row],[iso_code]],iso_code!B:C,2,FALSE)</f>
        <v>BEN</v>
      </c>
      <c r="D615" s="110" t="str">
        <f>VLOOKUP(Table4[[#This Row],[iso_code]],iso_code!G:H,2,FALSE)</f>
        <v>Benin</v>
      </c>
    </row>
    <row r="616" spans="1:4">
      <c r="A616" s="18">
        <v>58</v>
      </c>
      <c r="B616" s="18" t="s">
        <v>1558</v>
      </c>
      <c r="C616" s="64" t="str">
        <f>VLOOKUP(Table4[[#This Row],[iso_code]],iso_code!B:C,2,FALSE)</f>
        <v>BFA</v>
      </c>
      <c r="D616" s="110" t="str">
        <f>VLOOKUP(Table4[[#This Row],[iso_code]],iso_code!G:H,2,FALSE)</f>
        <v>Burkina Faso</v>
      </c>
    </row>
    <row r="617" spans="1:4">
      <c r="A617" s="18">
        <v>58</v>
      </c>
      <c r="B617" s="18" t="s">
        <v>1572</v>
      </c>
      <c r="C617" s="64" t="str">
        <f>VLOOKUP(Table4[[#This Row],[iso_code]],iso_code!B:C,2,FALSE)</f>
        <v>CIV</v>
      </c>
      <c r="D617" s="110" t="str">
        <f>VLOOKUP(Table4[[#This Row],[iso_code]],iso_code!G:H,2,FALSE)</f>
        <v>Côte d'Ivoire</v>
      </c>
    </row>
    <row r="618" spans="1:4">
      <c r="A618" s="18">
        <v>58</v>
      </c>
      <c r="B618" s="18" t="s">
        <v>1569</v>
      </c>
      <c r="C618" s="64" t="str">
        <f>VLOOKUP(Table4[[#This Row],[iso_code]],iso_code!B:C,2,FALSE)</f>
        <v>GMB</v>
      </c>
      <c r="D618" s="110" t="str">
        <f>VLOOKUP(Table4[[#This Row],[iso_code]],iso_code!G:H,2,FALSE)</f>
        <v>Gambia (the)</v>
      </c>
    </row>
    <row r="619" spans="1:4">
      <c r="A619" s="18">
        <v>58</v>
      </c>
      <c r="B619" s="18" t="s">
        <v>255</v>
      </c>
      <c r="C619" s="64" t="str">
        <f>VLOOKUP(Table4[[#This Row],[iso_code]],iso_code!B:C,2,FALSE)</f>
        <v>GHA</v>
      </c>
      <c r="D619" s="110" t="str">
        <f>VLOOKUP(Table4[[#This Row],[iso_code]],iso_code!G:H,2,FALSE)</f>
        <v>Ghana</v>
      </c>
    </row>
    <row r="620" spans="1:4">
      <c r="A620" s="18">
        <v>58</v>
      </c>
      <c r="B620" s="18" t="s">
        <v>1570</v>
      </c>
      <c r="C620" s="64" t="str">
        <f>VLOOKUP(Table4[[#This Row],[iso_code]],iso_code!B:C,2,FALSE)</f>
        <v>GIN</v>
      </c>
      <c r="D620" s="110" t="str">
        <f>VLOOKUP(Table4[[#This Row],[iso_code]],iso_code!G:H,2,FALSE)</f>
        <v>Guinea</v>
      </c>
    </row>
    <row r="621" spans="1:4">
      <c r="A621" s="18">
        <v>58</v>
      </c>
      <c r="B621" s="18" t="s">
        <v>1571</v>
      </c>
      <c r="C621" s="64" t="str">
        <f>VLOOKUP(Table4[[#This Row],[iso_code]],iso_code!B:C,2,FALSE)</f>
        <v>GNB</v>
      </c>
      <c r="D621" s="110" t="str">
        <f>VLOOKUP(Table4[[#This Row],[iso_code]],iso_code!G:H,2,FALSE)</f>
        <v>Guinea-Bissau</v>
      </c>
    </row>
    <row r="622" spans="1:4">
      <c r="A622" s="18">
        <v>58</v>
      </c>
      <c r="B622" s="18" t="s">
        <v>1574</v>
      </c>
      <c r="C622" s="64" t="str">
        <f>VLOOKUP(Table4[[#This Row],[iso_code]],iso_code!B:C,2,FALSE)</f>
        <v>LBR</v>
      </c>
      <c r="D622" s="110" t="str">
        <f>VLOOKUP(Table4[[#This Row],[iso_code]],iso_code!G:H,2,FALSE)</f>
        <v>Liberia</v>
      </c>
    </row>
    <row r="623" spans="1:4">
      <c r="A623" s="18">
        <v>58</v>
      </c>
      <c r="B623" s="18" t="s">
        <v>1577</v>
      </c>
      <c r="C623" s="64" t="str">
        <f>VLOOKUP(Table4[[#This Row],[iso_code]],iso_code!B:C,2,FALSE)</f>
        <v>MLI</v>
      </c>
      <c r="D623" s="110" t="str">
        <f>VLOOKUP(Table4[[#This Row],[iso_code]],iso_code!G:H,2,FALSE)</f>
        <v>Mali</v>
      </c>
    </row>
    <row r="624" spans="1:4">
      <c r="A624" s="18">
        <v>58</v>
      </c>
      <c r="B624" s="18" t="s">
        <v>1031</v>
      </c>
      <c r="C624" s="64" t="str">
        <f>VLOOKUP(Table4[[#This Row],[iso_code]],iso_code!B:C,2,FALSE)</f>
        <v>NER</v>
      </c>
      <c r="D624" s="110" t="str">
        <f>VLOOKUP(Table4[[#This Row],[iso_code]],iso_code!G:H,2,FALSE)</f>
        <v>Niger (the)</v>
      </c>
    </row>
    <row r="625" spans="1:4">
      <c r="A625" s="18">
        <v>58</v>
      </c>
      <c r="B625" s="18" t="s">
        <v>1264</v>
      </c>
      <c r="C625" s="64" t="str">
        <f>VLOOKUP(Table4[[#This Row],[iso_code]],iso_code!B:C,2,FALSE)</f>
        <v>NGA</v>
      </c>
      <c r="D625" s="110" t="str">
        <f>VLOOKUP(Table4[[#This Row],[iso_code]],iso_code!G:H,2,FALSE)</f>
        <v>Nigeria</v>
      </c>
    </row>
    <row r="626" spans="1:4">
      <c r="A626" s="18">
        <v>58</v>
      </c>
      <c r="B626" s="18" t="s">
        <v>1583</v>
      </c>
      <c r="C626" s="64" t="str">
        <f>VLOOKUP(Table4[[#This Row],[iso_code]],iso_code!B:C,2,FALSE)</f>
        <v>SEN</v>
      </c>
      <c r="D626" s="110" t="str">
        <f>VLOOKUP(Table4[[#This Row],[iso_code]],iso_code!G:H,2,FALSE)</f>
        <v>Senegal</v>
      </c>
    </row>
    <row r="627" spans="1:4">
      <c r="A627" s="18">
        <v>58</v>
      </c>
      <c r="B627" s="18" t="s">
        <v>1585</v>
      </c>
      <c r="C627" s="64" t="str">
        <f>VLOOKUP(Table4[[#This Row],[iso_code]],iso_code!B:C,2,FALSE)</f>
        <v>SLE</v>
      </c>
      <c r="D627" s="110" t="str">
        <f>VLOOKUP(Table4[[#This Row],[iso_code]],iso_code!G:H,2,FALSE)</f>
        <v>Sierra Leone</v>
      </c>
    </row>
    <row r="628" spans="1:4">
      <c r="A628" s="18">
        <v>58</v>
      </c>
      <c r="B628" s="18" t="s">
        <v>1590</v>
      </c>
      <c r="C628" s="64" t="str">
        <f>VLOOKUP(Table4[[#This Row],[iso_code]],iso_code!B:C,2,FALSE)</f>
        <v>TGO</v>
      </c>
      <c r="D628" s="110" t="str">
        <f>VLOOKUP(Table4[[#This Row],[iso_code]],iso_code!G:H,2,FALSE)</f>
        <v>Togo</v>
      </c>
    </row>
    <row r="629" spans="1:4">
      <c r="A629" s="18">
        <v>59</v>
      </c>
      <c r="B629" s="18" t="s">
        <v>1556</v>
      </c>
      <c r="C629" s="64" t="str">
        <f>VLOOKUP(Table4[[#This Row],[iso_code]],iso_code!B:C,2,FALSE)</f>
        <v>BEN</v>
      </c>
      <c r="D629" s="110" t="str">
        <f>VLOOKUP(Table4[[#This Row],[iso_code]],iso_code!G:H,2,FALSE)</f>
        <v>Benin</v>
      </c>
    </row>
    <row r="630" spans="1:4">
      <c r="A630" s="18">
        <v>59</v>
      </c>
      <c r="B630" s="18" t="s">
        <v>1558</v>
      </c>
      <c r="C630" s="64" t="str">
        <f>VLOOKUP(Table4[[#This Row],[iso_code]],iso_code!B:C,2,FALSE)</f>
        <v>BFA</v>
      </c>
      <c r="D630" s="110" t="str">
        <f>VLOOKUP(Table4[[#This Row],[iso_code]],iso_code!G:H,2,FALSE)</f>
        <v>Burkina Faso</v>
      </c>
    </row>
    <row r="631" spans="1:4">
      <c r="A631" s="18">
        <v>59</v>
      </c>
      <c r="B631" s="18" t="s">
        <v>1572</v>
      </c>
      <c r="C631" s="64" t="str">
        <f>VLOOKUP(Table4[[#This Row],[iso_code]],iso_code!B:C,2,FALSE)</f>
        <v>CIV</v>
      </c>
      <c r="D631" s="110" t="str">
        <f>VLOOKUP(Table4[[#This Row],[iso_code]],iso_code!G:H,2,FALSE)</f>
        <v>Côte d'Ivoire</v>
      </c>
    </row>
    <row r="632" spans="1:4">
      <c r="A632" s="18">
        <v>59</v>
      </c>
      <c r="B632" s="18" t="s">
        <v>1569</v>
      </c>
      <c r="C632" s="64" t="str">
        <f>VLOOKUP(Table4[[#This Row],[iso_code]],iso_code!B:C,2,FALSE)</f>
        <v>GMB</v>
      </c>
      <c r="D632" s="110" t="str">
        <f>VLOOKUP(Table4[[#This Row],[iso_code]],iso_code!G:H,2,FALSE)</f>
        <v>Gambia (the)</v>
      </c>
    </row>
    <row r="633" spans="1:4">
      <c r="A633" s="18">
        <v>59</v>
      </c>
      <c r="B633" s="18" t="s">
        <v>255</v>
      </c>
      <c r="C633" s="64" t="str">
        <f>VLOOKUP(Table4[[#This Row],[iso_code]],iso_code!B:C,2,FALSE)</f>
        <v>GHA</v>
      </c>
      <c r="D633" s="110" t="str">
        <f>VLOOKUP(Table4[[#This Row],[iso_code]],iso_code!G:H,2,FALSE)</f>
        <v>Ghana</v>
      </c>
    </row>
    <row r="634" spans="1:4">
      <c r="A634" s="18">
        <v>59</v>
      </c>
      <c r="B634" s="18" t="s">
        <v>1570</v>
      </c>
      <c r="C634" s="64" t="str">
        <f>VLOOKUP(Table4[[#This Row],[iso_code]],iso_code!B:C,2,FALSE)</f>
        <v>GIN</v>
      </c>
      <c r="D634" s="110" t="str">
        <f>VLOOKUP(Table4[[#This Row],[iso_code]],iso_code!G:H,2,FALSE)</f>
        <v>Guinea</v>
      </c>
    </row>
    <row r="635" spans="1:4">
      <c r="A635" s="18">
        <v>59</v>
      </c>
      <c r="B635" s="18" t="s">
        <v>1571</v>
      </c>
      <c r="C635" s="64" t="str">
        <f>VLOOKUP(Table4[[#This Row],[iso_code]],iso_code!B:C,2,FALSE)</f>
        <v>GNB</v>
      </c>
      <c r="D635" s="110" t="str">
        <f>VLOOKUP(Table4[[#This Row],[iso_code]],iso_code!G:H,2,FALSE)</f>
        <v>Guinea-Bissau</v>
      </c>
    </row>
    <row r="636" spans="1:4">
      <c r="A636" s="18">
        <v>59</v>
      </c>
      <c r="B636" s="18" t="s">
        <v>1574</v>
      </c>
      <c r="C636" s="64" t="str">
        <f>VLOOKUP(Table4[[#This Row],[iso_code]],iso_code!B:C,2,FALSE)</f>
        <v>LBR</v>
      </c>
      <c r="D636" s="110" t="str">
        <f>VLOOKUP(Table4[[#This Row],[iso_code]],iso_code!G:H,2,FALSE)</f>
        <v>Liberia</v>
      </c>
    </row>
    <row r="637" spans="1:4">
      <c r="A637" s="18">
        <v>59</v>
      </c>
      <c r="B637" s="18" t="s">
        <v>1577</v>
      </c>
      <c r="C637" s="64" t="str">
        <f>VLOOKUP(Table4[[#This Row],[iso_code]],iso_code!B:C,2,FALSE)</f>
        <v>MLI</v>
      </c>
      <c r="D637" s="110" t="str">
        <f>VLOOKUP(Table4[[#This Row],[iso_code]],iso_code!G:H,2,FALSE)</f>
        <v>Mali</v>
      </c>
    </row>
    <row r="638" spans="1:4">
      <c r="A638" s="18">
        <v>59</v>
      </c>
      <c r="B638" s="18" t="s">
        <v>1031</v>
      </c>
      <c r="C638" s="64" t="str">
        <f>VLOOKUP(Table4[[#This Row],[iso_code]],iso_code!B:C,2,FALSE)</f>
        <v>NER</v>
      </c>
      <c r="D638" s="110" t="str">
        <f>VLOOKUP(Table4[[#This Row],[iso_code]],iso_code!G:H,2,FALSE)</f>
        <v>Niger (the)</v>
      </c>
    </row>
    <row r="639" spans="1:4">
      <c r="A639" s="18">
        <v>59</v>
      </c>
      <c r="B639" s="18" t="s">
        <v>1264</v>
      </c>
      <c r="C639" s="64" t="str">
        <f>VLOOKUP(Table4[[#This Row],[iso_code]],iso_code!B:C,2,FALSE)</f>
        <v>NGA</v>
      </c>
      <c r="D639" s="110" t="str">
        <f>VLOOKUP(Table4[[#This Row],[iso_code]],iso_code!G:H,2,FALSE)</f>
        <v>Nigeria</v>
      </c>
    </row>
    <row r="640" spans="1:4">
      <c r="A640" s="18">
        <v>59</v>
      </c>
      <c r="B640" s="18" t="s">
        <v>1583</v>
      </c>
      <c r="C640" s="64" t="str">
        <f>VLOOKUP(Table4[[#This Row],[iso_code]],iso_code!B:C,2,FALSE)</f>
        <v>SEN</v>
      </c>
      <c r="D640" s="110" t="str">
        <f>VLOOKUP(Table4[[#This Row],[iso_code]],iso_code!G:H,2,FALSE)</f>
        <v>Senegal</v>
      </c>
    </row>
    <row r="641" spans="1:4">
      <c r="A641" s="18">
        <v>59</v>
      </c>
      <c r="B641" s="18" t="s">
        <v>1585</v>
      </c>
      <c r="C641" s="64" t="str">
        <f>VLOOKUP(Table4[[#This Row],[iso_code]],iso_code!B:C,2,FALSE)</f>
        <v>SLE</v>
      </c>
      <c r="D641" s="110" t="str">
        <f>VLOOKUP(Table4[[#This Row],[iso_code]],iso_code!G:H,2,FALSE)</f>
        <v>Sierra Leone</v>
      </c>
    </row>
    <row r="642" spans="1:4">
      <c r="A642" s="18">
        <v>59</v>
      </c>
      <c r="B642" s="18" t="s">
        <v>1590</v>
      </c>
      <c r="C642" s="64" t="str">
        <f>VLOOKUP(Table4[[#This Row],[iso_code]],iso_code!B:C,2,FALSE)</f>
        <v>TGO</v>
      </c>
      <c r="D642" s="110" t="str">
        <f>VLOOKUP(Table4[[#This Row],[iso_code]],iso_code!G:H,2,FALSE)</f>
        <v>Togo</v>
      </c>
    </row>
    <row r="643" spans="1:4">
      <c r="A643" s="18">
        <v>60</v>
      </c>
      <c r="B643" s="18" t="s">
        <v>758</v>
      </c>
      <c r="C643" s="64" t="str">
        <f>VLOOKUP(Table4[[#This Row],[iso_code]],iso_code!B:C,2,FALSE)</f>
        <v>ZMB</v>
      </c>
      <c r="D643" s="110" t="str">
        <f>VLOOKUP(Table4[[#This Row],[iso_code]],iso_code!G:H,2,FALSE)</f>
        <v>Zambia</v>
      </c>
    </row>
    <row r="644" spans="1:4">
      <c r="A644" s="18">
        <v>61</v>
      </c>
      <c r="B644" s="18" t="s">
        <v>758</v>
      </c>
      <c r="C644" s="64" t="str">
        <f>VLOOKUP(Table4[[#This Row],[iso_code]],iso_code!B:C,2,FALSE)</f>
        <v>ZMB</v>
      </c>
      <c r="D644" s="110" t="str">
        <f>VLOOKUP(Table4[[#This Row],[iso_code]],iso_code!G:H,2,FALSE)</f>
        <v>Zambia</v>
      </c>
    </row>
    <row r="645" spans="1:4">
      <c r="A645" s="18">
        <v>62</v>
      </c>
      <c r="B645" s="18" t="s">
        <v>758</v>
      </c>
      <c r="C645" s="64" t="str">
        <f>VLOOKUP(Table4[[#This Row],[iso_code]],iso_code!B:C,2,FALSE)</f>
        <v>ZMB</v>
      </c>
      <c r="D645" s="110" t="str">
        <f>VLOOKUP(Table4[[#This Row],[iso_code]],iso_code!G:H,2,FALSE)</f>
        <v>Zambia</v>
      </c>
    </row>
    <row r="646" spans="1:4">
      <c r="A646" s="18">
        <v>63</v>
      </c>
      <c r="B646" s="18" t="s">
        <v>519</v>
      </c>
      <c r="C646" s="64" t="str">
        <f>VLOOKUP(Table4[[#This Row],[iso_code]],iso_code!B:C,2,FALSE)</f>
        <v>MAR</v>
      </c>
      <c r="D646" s="110" t="str">
        <f>VLOOKUP(Table4[[#This Row],[iso_code]],iso_code!G:H,2,FALSE)</f>
        <v>Morocco</v>
      </c>
    </row>
    <row r="647" spans="1:4">
      <c r="A647" s="18">
        <v>64</v>
      </c>
      <c r="B647" s="18" t="s">
        <v>1585</v>
      </c>
      <c r="C647" s="64" t="str">
        <f>VLOOKUP(Table4[[#This Row],[iso_code]],iso_code!B:C,2,FALSE)</f>
        <v>SLE</v>
      </c>
      <c r="D647" s="110" t="str">
        <f>VLOOKUP(Table4[[#This Row],[iso_code]],iso_code!G:H,2,FALSE)</f>
        <v>Sierra Leone</v>
      </c>
    </row>
    <row r="648" spans="1:4">
      <c r="A648" s="18">
        <v>65</v>
      </c>
      <c r="B648" s="18" t="s">
        <v>1591</v>
      </c>
      <c r="C648" s="64" t="str">
        <f>VLOOKUP(Table4[[#This Row],[iso_code]],iso_code!B:C,2,FALSE)</f>
        <v>UGA</v>
      </c>
      <c r="D648" s="110" t="str">
        <f>VLOOKUP(Table4[[#This Row],[iso_code]],iso_code!G:H,2,FALSE)</f>
        <v>Uganda</v>
      </c>
    </row>
    <row r="649" spans="1:4">
      <c r="A649" s="18">
        <v>66</v>
      </c>
      <c r="B649" s="18" t="s">
        <v>1555</v>
      </c>
      <c r="C649" s="64" t="str">
        <f>VLOOKUP(Table4[[#This Row],[iso_code]],iso_code!B:C,2,FALSE)</f>
        <v>AGO</v>
      </c>
      <c r="D649" s="110" t="str">
        <f>VLOOKUP(Table4[[#This Row],[iso_code]],iso_code!G:H,2,FALSE)</f>
        <v>Angola</v>
      </c>
    </row>
    <row r="650" spans="1:4">
      <c r="A650" s="18">
        <v>66</v>
      </c>
      <c r="B650" s="18" t="s">
        <v>1557</v>
      </c>
      <c r="C650" s="64" t="str">
        <f>VLOOKUP(Table4[[#This Row],[iso_code]],iso_code!B:C,2,FALSE)</f>
        <v>BWA</v>
      </c>
      <c r="D650" s="110" t="str">
        <f>VLOOKUP(Table4[[#This Row],[iso_code]],iso_code!G:H,2,FALSE)</f>
        <v>Botswana</v>
      </c>
    </row>
    <row r="651" spans="1:4">
      <c r="A651" s="18">
        <v>66</v>
      </c>
      <c r="B651" s="18" t="s">
        <v>1573</v>
      </c>
      <c r="C651" s="64" t="str">
        <f>VLOOKUP(Table4[[#This Row],[iso_code]],iso_code!B:C,2,FALSE)</f>
        <v>LSO</v>
      </c>
      <c r="D651" s="110" t="str">
        <f>VLOOKUP(Table4[[#This Row],[iso_code]],iso_code!G:H,2,FALSE)</f>
        <v>Lesotho</v>
      </c>
    </row>
    <row r="652" spans="1:4">
      <c r="A652" s="18">
        <v>66</v>
      </c>
      <c r="B652" s="18" t="s">
        <v>1579</v>
      </c>
      <c r="C652" s="64" t="str">
        <f>VLOOKUP(Table4[[#This Row],[iso_code]],iso_code!B:C,2,FALSE)</f>
        <v>MOZ</v>
      </c>
      <c r="D652" s="110" t="str">
        <f>VLOOKUP(Table4[[#This Row],[iso_code]],iso_code!G:H,2,FALSE)</f>
        <v>Mozambique</v>
      </c>
    </row>
    <row r="653" spans="1:4">
      <c r="A653" s="18">
        <v>66</v>
      </c>
      <c r="B653" s="18" t="s">
        <v>1580</v>
      </c>
      <c r="C653" s="64" t="str">
        <f>VLOOKUP(Table4[[#This Row],[iso_code]],iso_code!B:C,2,FALSE)</f>
        <v>NAM</v>
      </c>
      <c r="D653" s="110" t="str">
        <f>VLOOKUP(Table4[[#This Row],[iso_code]],iso_code!G:H,2,FALSE)</f>
        <v>Namibia</v>
      </c>
    </row>
    <row r="654" spans="1:4">
      <c r="A654" s="18">
        <v>66</v>
      </c>
      <c r="B654" s="18" t="s">
        <v>618</v>
      </c>
      <c r="C654" s="64" t="str">
        <f>VLOOKUP(Table4[[#This Row],[iso_code]],iso_code!B:C,2,FALSE)</f>
        <v>ZAF</v>
      </c>
      <c r="D654" s="110" t="str">
        <f>VLOOKUP(Table4[[#This Row],[iso_code]],iso_code!G:H,2,FALSE)</f>
        <v>South Africa</v>
      </c>
    </row>
    <row r="655" spans="1:4">
      <c r="A655" s="18">
        <v>66</v>
      </c>
      <c r="B655" s="18" t="s">
        <v>758</v>
      </c>
      <c r="C655" s="64" t="str">
        <f>VLOOKUP(Table4[[#This Row],[iso_code]],iso_code!B:C,2,FALSE)</f>
        <v>ZMB</v>
      </c>
      <c r="D655" s="110" t="str">
        <f>VLOOKUP(Table4[[#This Row],[iso_code]],iso_code!G:H,2,FALSE)</f>
        <v>Zambia</v>
      </c>
    </row>
    <row r="656" spans="1:4">
      <c r="A656" s="18">
        <v>66</v>
      </c>
      <c r="B656" s="18" t="s">
        <v>1592</v>
      </c>
      <c r="C656" s="64" t="str">
        <f>VLOOKUP(Table4[[#This Row],[iso_code]],iso_code!B:C,2,FALSE)</f>
        <v>ZWE</v>
      </c>
      <c r="D656" s="110" t="str">
        <f>VLOOKUP(Table4[[#This Row],[iso_code]],iso_code!G:H,2,FALSE)</f>
        <v>Zimbabwe</v>
      </c>
    </row>
    <row r="657" spans="1:4">
      <c r="A657" s="18">
        <v>67</v>
      </c>
      <c r="B657" s="18" t="s">
        <v>618</v>
      </c>
      <c r="C657" s="64" t="str">
        <f>VLOOKUP(Table4[[#This Row],[iso_code]],iso_code!B:C,2,FALSE)</f>
        <v>ZAF</v>
      </c>
      <c r="D657" s="110" t="str">
        <f>VLOOKUP(Table4[[#This Row],[iso_code]],iso_code!G:H,2,FALSE)</f>
        <v>South Africa</v>
      </c>
    </row>
    <row r="658" spans="1:4">
      <c r="A658" s="18">
        <v>68</v>
      </c>
      <c r="B658" s="60" t="s">
        <v>812</v>
      </c>
      <c r="C658" s="64" t="str">
        <f>VLOOKUP(Table4[[#This Row],[iso_code]],iso_code!B:C,2,FALSE)</f>
        <v>DZA</v>
      </c>
      <c r="D658" s="110" t="str">
        <f>VLOOKUP(Table4[[#This Row],[iso_code]],iso_code!G:H,2,FALSE)</f>
        <v>Algeria</v>
      </c>
    </row>
    <row r="659" spans="1:4">
      <c r="A659" s="18">
        <v>69</v>
      </c>
      <c r="B659" s="60" t="s">
        <v>255</v>
      </c>
      <c r="C659" s="64" t="str">
        <f>VLOOKUP(Table4[[#This Row],[iso_code]],iso_code!B:C,2,FALSE)</f>
        <v>GHA</v>
      </c>
      <c r="D659" s="110" t="str">
        <f>VLOOKUP(Table4[[#This Row],[iso_code]],iso_code!G:H,2,FALSE)</f>
        <v>Ghana</v>
      </c>
    </row>
    <row r="660" spans="1:4">
      <c r="A660" s="18">
        <v>70</v>
      </c>
      <c r="B660" s="60" t="s">
        <v>812</v>
      </c>
      <c r="C660" s="64" t="str">
        <f>VLOOKUP(Table4[[#This Row],[iso_code]],iso_code!B:C,2,FALSE)</f>
        <v>DZA</v>
      </c>
      <c r="D660" s="110" t="str">
        <f>VLOOKUP(Table4[[#This Row],[iso_code]],iso_code!G:H,2,FALSE)</f>
        <v>Algeria</v>
      </c>
    </row>
    <row r="661" spans="1:4">
      <c r="A661" s="18">
        <v>71</v>
      </c>
      <c r="B661" s="60" t="s">
        <v>434</v>
      </c>
      <c r="C661" s="64" t="str">
        <f>VLOOKUP(Table4[[#This Row],[iso_code]],iso_code!B:C,2,FALSE)</f>
        <v>KEN</v>
      </c>
      <c r="D661" s="110" t="str">
        <f>VLOOKUP(Table4[[#This Row],[iso_code]],iso_code!G:H,2,FALSE)</f>
        <v>Kenya</v>
      </c>
    </row>
    <row r="662" spans="1:4">
      <c r="A662" s="18">
        <v>72</v>
      </c>
      <c r="B662" s="60" t="s">
        <v>812</v>
      </c>
      <c r="C662" s="64" t="str">
        <f>VLOOKUP(Table4[[#This Row],[iso_code]],iso_code!B:C,2,FALSE)</f>
        <v>DZA</v>
      </c>
      <c r="D662" s="110" t="str">
        <f>VLOOKUP(Table4[[#This Row],[iso_code]],iso_code!G:H,2,FALSE)</f>
        <v>Algeria</v>
      </c>
    </row>
    <row r="663" spans="1:4">
      <c r="A663" s="18">
        <v>73</v>
      </c>
      <c r="B663" s="60" t="s">
        <v>1264</v>
      </c>
      <c r="C663" s="64" t="str">
        <f>VLOOKUP(Table4[[#This Row],[iso_code]],iso_code!B:C,2,FALSE)</f>
        <v>NGA</v>
      </c>
      <c r="D663" s="110" t="str">
        <f>VLOOKUP(Table4[[#This Row],[iso_code]],iso_code!G:H,2,FALSE)</f>
        <v>Nigeria</v>
      </c>
    </row>
    <row r="664" spans="1:4">
      <c r="A664" s="18">
        <v>74</v>
      </c>
      <c r="B664" s="60" t="s">
        <v>199</v>
      </c>
      <c r="C664" s="64" t="str">
        <f>VLOOKUP(Table4[[#This Row],[iso_code]],iso_code!B:C,2,FALSE)</f>
        <v>ETH</v>
      </c>
      <c r="D664" s="110" t="str">
        <f>VLOOKUP(Table4[[#This Row],[iso_code]],iso_code!G:H,2,FALSE)</f>
        <v>Ethiopia</v>
      </c>
    </row>
    <row r="665" spans="1:4">
      <c r="A665" s="18">
        <v>75</v>
      </c>
      <c r="B665" s="60" t="s">
        <v>434</v>
      </c>
      <c r="C665" s="64" t="str">
        <f>VLOOKUP(Table4[[#This Row],[iso_code]],iso_code!B:C,2,FALSE)</f>
        <v>KEN</v>
      </c>
      <c r="D665" s="110" t="str">
        <f>VLOOKUP(Table4[[#This Row],[iso_code]],iso_code!G:H,2,FALSE)</f>
        <v>Kenya</v>
      </c>
    </row>
    <row r="666" spans="1:4">
      <c r="A666" s="18">
        <v>76</v>
      </c>
      <c r="B666" s="60" t="s">
        <v>874</v>
      </c>
      <c r="C666" s="64" t="str">
        <f>VLOOKUP(Table4[[#This Row],[iso_code]],iso_code!B:C,2,FALSE)</f>
        <v>EGY</v>
      </c>
      <c r="D666" s="110" t="str">
        <f>VLOOKUP(Table4[[#This Row],[iso_code]],iso_code!G:H,2,FALSE)</f>
        <v>Egypt</v>
      </c>
    </row>
    <row r="667" spans="1:4">
      <c r="A667" s="18">
        <v>77</v>
      </c>
      <c r="B667" s="60" t="s">
        <v>884</v>
      </c>
      <c r="C667" s="64" t="str">
        <f>VLOOKUP(Table4[[#This Row],[iso_code]],iso_code!B:C,2,FALSE)</f>
        <v>TZA</v>
      </c>
      <c r="D667" s="110" t="str">
        <f>VLOOKUP(Table4[[#This Row],[iso_code]],iso_code!G:H,2,FALSE)</f>
        <v>Tanzania, United Republic of</v>
      </c>
    </row>
    <row r="668" spans="1:4">
      <c r="A668" s="18">
        <v>78</v>
      </c>
      <c r="B668" s="60" t="s">
        <v>1591</v>
      </c>
      <c r="C668" s="64" t="str">
        <f>VLOOKUP(Table4[[#This Row],[iso_code]],iso_code!B:C,2,FALSE)</f>
        <v>UGA</v>
      </c>
      <c r="D668" s="110" t="str">
        <f>VLOOKUP(Table4[[#This Row],[iso_code]],iso_code!G:H,2,FALSE)</f>
        <v>Uganda</v>
      </c>
    </row>
    <row r="669" spans="1:4">
      <c r="A669" s="18">
        <v>79</v>
      </c>
      <c r="B669" s="60" t="s">
        <v>1581</v>
      </c>
      <c r="C669" s="64" t="str">
        <f>VLOOKUP(Table4[[#This Row],[iso_code]],iso_code!B:C,2,FALSE)</f>
        <v>RWA</v>
      </c>
      <c r="D669" s="110" t="str">
        <f>VLOOKUP(Table4[[#This Row],[iso_code]],iso_code!G:H,2,FALSE)</f>
        <v>Rwanda</v>
      </c>
    </row>
    <row r="670" spans="1:4">
      <c r="A670" s="18">
        <v>80</v>
      </c>
      <c r="B670" s="60" t="s">
        <v>618</v>
      </c>
      <c r="C670" s="64" t="str">
        <f>VLOOKUP(Table4[[#This Row],[iso_code]],iso_code!B:C,2,FALSE)</f>
        <v>ZAF</v>
      </c>
      <c r="D670" s="110" t="str">
        <f>VLOOKUP(Table4[[#This Row],[iso_code]],iso_code!G:H,2,FALSE)</f>
        <v>South Africa</v>
      </c>
    </row>
    <row r="671" spans="1:4">
      <c r="A671" s="18">
        <v>81</v>
      </c>
      <c r="B671" s="60" t="s">
        <v>519</v>
      </c>
      <c r="C671" s="64" t="str">
        <f>VLOOKUP(Table4[[#This Row],[iso_code]],iso_code!B:C,2,FALSE)</f>
        <v>MAR</v>
      </c>
      <c r="D671" s="110" t="str">
        <f>VLOOKUP(Table4[[#This Row],[iso_code]],iso_code!G:H,2,FALSE)</f>
        <v>Morocco</v>
      </c>
    </row>
    <row r="672" spans="1:4">
      <c r="A672" s="18">
        <v>82</v>
      </c>
      <c r="B672" s="60" t="s">
        <v>874</v>
      </c>
      <c r="C672" s="64" t="str">
        <f>VLOOKUP(Table4[[#This Row],[iso_code]],iso_code!B:C,2,FALSE)</f>
        <v>EGY</v>
      </c>
      <c r="D672" s="110" t="str">
        <f>VLOOKUP(Table4[[#This Row],[iso_code]],iso_code!G:H,2,FALSE)</f>
        <v>Egypt</v>
      </c>
    </row>
    <row r="673" spans="1:4">
      <c r="A673" s="18">
        <v>83</v>
      </c>
      <c r="B673" s="60" t="s">
        <v>519</v>
      </c>
      <c r="C673" s="64" t="str">
        <f>VLOOKUP(Table4[[#This Row],[iso_code]],iso_code!B:C,2,FALSE)</f>
        <v>MAR</v>
      </c>
      <c r="D673" s="110" t="str">
        <f>VLOOKUP(Table4[[#This Row],[iso_code]],iso_code!G:H,2,FALSE)</f>
        <v>Morocco</v>
      </c>
    </row>
    <row r="674" spans="1:4">
      <c r="A674" s="18">
        <v>84</v>
      </c>
      <c r="B674" s="60" t="s">
        <v>199</v>
      </c>
      <c r="C674" s="64" t="str">
        <f>VLOOKUP(Table4[[#This Row],[iso_code]],iso_code!B:C,2,FALSE)</f>
        <v>ETH</v>
      </c>
      <c r="D674" s="110" t="str">
        <f>VLOOKUP(Table4[[#This Row],[iso_code]],iso_code!G:H,2,FALSE)</f>
        <v>Ethiopia</v>
      </c>
    </row>
    <row r="675" spans="1:4">
      <c r="A675" s="18">
        <v>85</v>
      </c>
      <c r="B675" s="60" t="s">
        <v>812</v>
      </c>
      <c r="C675" s="64" t="str">
        <f>VLOOKUP(Table4[[#This Row],[iso_code]],iso_code!B:C,2,FALSE)</f>
        <v>DZA</v>
      </c>
      <c r="D675" s="110" t="str">
        <f>VLOOKUP(Table4[[#This Row],[iso_code]],iso_code!G:H,2,FALSE)</f>
        <v>Algeria</v>
      </c>
    </row>
    <row r="676" spans="1:4">
      <c r="A676" s="18">
        <v>86</v>
      </c>
      <c r="B676" s="60" t="s">
        <v>996</v>
      </c>
      <c r="C676" s="64" t="str">
        <f>VLOOKUP(Table4[[#This Row],[iso_code]],iso_code!B:C,2,FALSE)</f>
        <v>MUS</v>
      </c>
      <c r="D676" s="110" t="str">
        <f>VLOOKUP(Table4[[#This Row],[iso_code]],iso_code!G:H,2,FALSE)</f>
        <v>Mauritius</v>
      </c>
    </row>
    <row r="677" spans="1:4">
      <c r="A677" s="18">
        <v>87</v>
      </c>
      <c r="B677" s="60" t="s">
        <v>519</v>
      </c>
      <c r="C677" s="64" t="str">
        <f>VLOOKUP(Table4[[#This Row],[iso_code]],iso_code!B:C,2,FALSE)</f>
        <v>MAR</v>
      </c>
      <c r="D677" s="110" t="str">
        <f>VLOOKUP(Table4[[#This Row],[iso_code]],iso_code!G:H,2,FALSE)</f>
        <v>Morocco</v>
      </c>
    </row>
    <row r="678" spans="1:4">
      <c r="A678" s="18">
        <v>88</v>
      </c>
      <c r="B678" s="60" t="s">
        <v>1264</v>
      </c>
      <c r="C678" s="64" t="str">
        <f>VLOOKUP(Table4[[#This Row],[iso_code]],iso_code!B:C,2,FALSE)</f>
        <v>NGA</v>
      </c>
      <c r="D678" s="110" t="str">
        <f>VLOOKUP(Table4[[#This Row],[iso_code]],iso_code!G:H,2,FALSE)</f>
        <v>Nigeria</v>
      </c>
    </row>
    <row r="679" spans="1:4">
      <c r="A679" s="18">
        <v>89</v>
      </c>
      <c r="B679" s="60" t="s">
        <v>978</v>
      </c>
      <c r="C679" s="64" t="str">
        <f>VLOOKUP(Table4[[#This Row],[iso_code]],iso_code!B:C,2,FALSE)</f>
        <v>TUN</v>
      </c>
      <c r="D679" s="110" t="str">
        <f>VLOOKUP(Table4[[#This Row],[iso_code]],iso_code!G:H,2,FALSE)</f>
        <v>Tunisia</v>
      </c>
    </row>
    <row r="680" spans="1:4">
      <c r="A680" s="18">
        <v>90</v>
      </c>
      <c r="B680" s="60" t="s">
        <v>1592</v>
      </c>
      <c r="C680" s="64" t="str">
        <f>VLOOKUP(Table4[[#This Row],[iso_code]],iso_code!B:C,2,FALSE)</f>
        <v>ZWE</v>
      </c>
      <c r="D680" s="110" t="str">
        <f>VLOOKUP(Table4[[#This Row],[iso_code]],iso_code!G:H,2,FALSE)</f>
        <v>Zimbabwe</v>
      </c>
    </row>
    <row r="681" spans="1:4">
      <c r="A681" s="18">
        <v>91</v>
      </c>
      <c r="B681" s="60" t="s">
        <v>996</v>
      </c>
      <c r="C681" s="64" t="str">
        <f>VLOOKUP(Table4[[#This Row],[iso_code]],iso_code!B:C,2,FALSE)</f>
        <v>MUS</v>
      </c>
      <c r="D681" s="110" t="str">
        <f>VLOOKUP(Table4[[#This Row],[iso_code]],iso_code!G:H,2,FALSE)</f>
        <v>Mauritius</v>
      </c>
    </row>
    <row r="682" spans="1:4">
      <c r="A682" s="18">
        <v>92</v>
      </c>
      <c r="B682" s="60" t="s">
        <v>1264</v>
      </c>
      <c r="C682" s="64" t="str">
        <f>VLOOKUP(Table4[[#This Row],[iso_code]],iso_code!B:C,2,FALSE)</f>
        <v>NGA</v>
      </c>
      <c r="D682" s="110" t="str">
        <f>VLOOKUP(Table4[[#This Row],[iso_code]],iso_code!G:H,2,FALSE)</f>
        <v>Nigeria</v>
      </c>
    </row>
    <row r="683" spans="1:4">
      <c r="A683" s="18">
        <v>93</v>
      </c>
      <c r="B683" s="60" t="s">
        <v>1576</v>
      </c>
      <c r="C683" s="64" t="str">
        <f>VLOOKUP(Table4[[#This Row],[iso_code]],iso_code!B:C,2,FALSE)</f>
        <v>MDG</v>
      </c>
      <c r="D683" s="110" t="str">
        <f>VLOOKUP(Table4[[#This Row],[iso_code]],iso_code!G:H,2,FALSE)</f>
        <v>Madagascar</v>
      </c>
    </row>
    <row r="684" spans="1:4">
      <c r="A684" s="18">
        <v>94</v>
      </c>
      <c r="B684" s="60" t="s">
        <v>1264</v>
      </c>
      <c r="C684" s="64" t="str">
        <f>VLOOKUP(Table4[[#This Row],[iso_code]],iso_code!B:C,2,FALSE)</f>
        <v>NGA</v>
      </c>
      <c r="D684" s="110" t="str">
        <f>VLOOKUP(Table4[[#This Row],[iso_code]],iso_code!G:H,2,FALSE)</f>
        <v>Nigeria</v>
      </c>
    </row>
    <row r="685" spans="1:4">
      <c r="A685" s="18">
        <v>95</v>
      </c>
      <c r="B685" s="60" t="s">
        <v>1031</v>
      </c>
      <c r="C685" s="64" t="str">
        <f>VLOOKUP(Table4[[#This Row],[iso_code]],iso_code!B:C,2,FALSE)</f>
        <v>NER</v>
      </c>
      <c r="D685" s="110" t="str">
        <f>VLOOKUP(Table4[[#This Row],[iso_code]],iso_code!G:H,2,FALSE)</f>
        <v>Niger (the)</v>
      </c>
    </row>
    <row r="686" spans="1:4">
      <c r="A686" s="18">
        <v>96</v>
      </c>
      <c r="B686" s="60" t="s">
        <v>812</v>
      </c>
      <c r="C686" s="64" t="str">
        <f>VLOOKUP(Table4[[#This Row],[iso_code]],iso_code!B:C,2,FALSE)</f>
        <v>DZA</v>
      </c>
      <c r="D686" s="110" t="str">
        <f>VLOOKUP(Table4[[#This Row],[iso_code]],iso_code!G:H,2,FALSE)</f>
        <v>Algeria</v>
      </c>
    </row>
    <row r="687" spans="1:4">
      <c r="A687" s="18">
        <v>97</v>
      </c>
      <c r="B687" s="60" t="s">
        <v>1264</v>
      </c>
      <c r="C687" s="64" t="str">
        <f>VLOOKUP(Table4[[#This Row],[iso_code]],iso_code!B:C,2,FALSE)</f>
        <v>NGA</v>
      </c>
      <c r="D687" s="110" t="str">
        <f>VLOOKUP(Table4[[#This Row],[iso_code]],iso_code!G:H,2,FALSE)</f>
        <v>Nigeria</v>
      </c>
    </row>
    <row r="688" spans="1:4">
      <c r="A688" s="18">
        <v>98</v>
      </c>
      <c r="B688" s="60" t="s">
        <v>519</v>
      </c>
      <c r="C688" s="64" t="str">
        <f>VLOOKUP(Table4[[#This Row],[iso_code]],iso_code!B:C,2,FALSE)</f>
        <v>MAR</v>
      </c>
      <c r="D688" s="110" t="str">
        <f>VLOOKUP(Table4[[#This Row],[iso_code]],iso_code!G:H,2,FALSE)</f>
        <v>Morocco</v>
      </c>
    </row>
    <row r="689" spans="1:4">
      <c r="A689" s="18">
        <v>99</v>
      </c>
      <c r="B689" s="60" t="s">
        <v>812</v>
      </c>
      <c r="C689" s="64" t="str">
        <f>VLOOKUP(Table4[[#This Row],[iso_code]],iso_code!B:C,2,FALSE)</f>
        <v>DZA</v>
      </c>
      <c r="D689" s="110" t="str">
        <f>VLOOKUP(Table4[[#This Row],[iso_code]],iso_code!G:H,2,FALSE)</f>
        <v>Algeria</v>
      </c>
    </row>
    <row r="690" spans="1:4">
      <c r="A690" s="18">
        <v>100</v>
      </c>
      <c r="B690" s="60" t="s">
        <v>199</v>
      </c>
      <c r="C690" s="64" t="str">
        <f>VLOOKUP(Table4[[#This Row],[iso_code]],iso_code!B:C,2,FALSE)</f>
        <v>ETH</v>
      </c>
      <c r="D690" s="110" t="str">
        <f>VLOOKUP(Table4[[#This Row],[iso_code]],iso_code!G:H,2,FALSE)</f>
        <v>Ethiopia</v>
      </c>
    </row>
    <row r="691" spans="1:4">
      <c r="A691" s="18">
        <v>101</v>
      </c>
      <c r="B691" s="60" t="s">
        <v>874</v>
      </c>
      <c r="C691" s="64" t="str">
        <f>VLOOKUP(Table4[[#This Row],[iso_code]],iso_code!B:C,2,FALSE)</f>
        <v>EGY</v>
      </c>
      <c r="D691" s="110" t="str">
        <f>VLOOKUP(Table4[[#This Row],[iso_code]],iso_code!G:H,2,FALSE)</f>
        <v>Egypt</v>
      </c>
    </row>
    <row r="692" spans="1:4">
      <c r="A692" s="18">
        <v>102</v>
      </c>
      <c r="B692" s="60" t="s">
        <v>1588</v>
      </c>
      <c r="C692" s="64" t="str">
        <f>VLOOKUP(Table4[[#This Row],[iso_code]],iso_code!B:C,2,FALSE)</f>
        <v>SDN</v>
      </c>
      <c r="D692" s="110" t="str">
        <f>VLOOKUP(Table4[[#This Row],[iso_code]],iso_code!G:H,2,FALSE)</f>
        <v>Sudan (the)</v>
      </c>
    </row>
    <row r="693" spans="1:4">
      <c r="A693" s="18">
        <v>103</v>
      </c>
      <c r="B693" s="60" t="s">
        <v>1564</v>
      </c>
      <c r="C693" s="64" t="str">
        <f>VLOOKUP(Table4[[#This Row],[iso_code]],iso_code!B:C,2,FALSE)</f>
        <v>COD</v>
      </c>
      <c r="D693" s="110" t="str">
        <f>VLOOKUP(Table4[[#This Row],[iso_code]],iso_code!G:H,2,FALSE)</f>
        <v>Congo (the Democratic Republic of the)</v>
      </c>
    </row>
    <row r="694" spans="1:4">
      <c r="A694" s="18">
        <v>104</v>
      </c>
      <c r="B694" s="60" t="s">
        <v>1591</v>
      </c>
      <c r="C694" s="64" t="str">
        <f>VLOOKUP(Table4[[#This Row],[iso_code]],iso_code!B:C,2,FALSE)</f>
        <v>UGA</v>
      </c>
      <c r="D694" s="110" t="str">
        <f>VLOOKUP(Table4[[#This Row],[iso_code]],iso_code!G:H,2,FALSE)</f>
        <v>Uganda</v>
      </c>
    </row>
    <row r="695" spans="1:4">
      <c r="A695" s="18">
        <v>105</v>
      </c>
      <c r="B695" s="60" t="s">
        <v>290</v>
      </c>
      <c r="C695" s="64" t="str">
        <f>VLOOKUP(Table4[[#This Row],[iso_code]],iso_code!B:C,2,FALSE)</f>
        <v>CMR</v>
      </c>
      <c r="D695" s="110" t="str">
        <f>VLOOKUP(Table4[[#This Row],[iso_code]],iso_code!G:H,2,FALSE)</f>
        <v>Cameroon</v>
      </c>
    </row>
    <row r="696" spans="1:4">
      <c r="A696" s="18">
        <v>106</v>
      </c>
      <c r="B696" s="60" t="s">
        <v>1564</v>
      </c>
      <c r="C696" s="64" t="str">
        <f>VLOOKUP(Table4[[#This Row],[iso_code]],iso_code!B:C,2,FALSE)</f>
        <v>COD</v>
      </c>
      <c r="D696" s="110" t="str">
        <f>VLOOKUP(Table4[[#This Row],[iso_code]],iso_code!G:H,2,FALSE)</f>
        <v>Congo (the Democratic Republic of the)</v>
      </c>
    </row>
    <row r="697" spans="1:4">
      <c r="A697" s="18">
        <v>107</v>
      </c>
      <c r="B697" s="60" t="s">
        <v>978</v>
      </c>
      <c r="C697" s="64" t="str">
        <f>VLOOKUP(Table4[[#This Row],[iso_code]],iso_code!B:C,2,FALSE)</f>
        <v>TUN</v>
      </c>
      <c r="D697" s="110" t="str">
        <f>VLOOKUP(Table4[[#This Row],[iso_code]],iso_code!G:H,2,FALSE)</f>
        <v>Tunisia</v>
      </c>
    </row>
    <row r="698" spans="1:4">
      <c r="A698" s="18">
        <v>108</v>
      </c>
      <c r="B698" s="60" t="s">
        <v>1588</v>
      </c>
      <c r="C698" s="64" t="str">
        <f>VLOOKUP(Table4[[#This Row],[iso_code]],iso_code!B:C,2,FALSE)</f>
        <v>SDN</v>
      </c>
      <c r="D698" s="110" t="str">
        <f>VLOOKUP(Table4[[#This Row],[iso_code]],iso_code!G:H,2,FALSE)</f>
        <v>Sudan (the)</v>
      </c>
    </row>
    <row r="699" spans="1:4">
      <c r="A699" s="18">
        <v>109</v>
      </c>
      <c r="B699" s="60" t="s">
        <v>812</v>
      </c>
      <c r="C699" s="64" t="str">
        <f>VLOOKUP(Table4[[#This Row],[iso_code]],iso_code!B:C,2,FALSE)</f>
        <v>DZA</v>
      </c>
      <c r="D699" s="110" t="str">
        <f>VLOOKUP(Table4[[#This Row],[iso_code]],iso_code!G:H,2,FALSE)</f>
        <v>Algeria</v>
      </c>
    </row>
    <row r="700" spans="1:4">
      <c r="A700" s="18">
        <v>110</v>
      </c>
      <c r="B700" s="60" t="s">
        <v>618</v>
      </c>
      <c r="C700" s="64" t="str">
        <f>VLOOKUP(Table4[[#This Row],[iso_code]],iso_code!B:C,2,FALSE)</f>
        <v>ZAF</v>
      </c>
      <c r="D700" s="110" t="str">
        <f>VLOOKUP(Table4[[#This Row],[iso_code]],iso_code!G:H,2,FALSE)</f>
        <v>South Africa</v>
      </c>
    </row>
    <row r="701" spans="1:4">
      <c r="A701" s="18">
        <v>111</v>
      </c>
      <c r="B701" s="60" t="s">
        <v>618</v>
      </c>
      <c r="C701" s="64" t="str">
        <f>VLOOKUP(Table4[[#This Row],[iso_code]],iso_code!B:C,2,FALSE)</f>
        <v>ZAF</v>
      </c>
      <c r="D701" s="110" t="str">
        <f>VLOOKUP(Table4[[#This Row],[iso_code]],iso_code!G:H,2,FALSE)</f>
        <v>South Africa</v>
      </c>
    </row>
    <row r="702" spans="1:4">
      <c r="A702" s="18">
        <v>112</v>
      </c>
      <c r="B702" s="60" t="s">
        <v>255</v>
      </c>
      <c r="C702" s="64" t="str">
        <f>VLOOKUP(Table4[[#This Row],[iso_code]],iso_code!B:C,2,FALSE)</f>
        <v>GHA</v>
      </c>
      <c r="D702" s="110" t="str">
        <f>VLOOKUP(Table4[[#This Row],[iso_code]],iso_code!G:H,2,FALSE)</f>
        <v>Ghana</v>
      </c>
    </row>
    <row r="703" spans="1:4">
      <c r="A703" s="18">
        <v>113</v>
      </c>
      <c r="B703" s="60" t="s">
        <v>199</v>
      </c>
      <c r="C703" s="64" t="str">
        <f>VLOOKUP(Table4[[#This Row],[iso_code]],iso_code!B:C,2,FALSE)</f>
        <v>ETH</v>
      </c>
      <c r="D703" s="110" t="str">
        <f>VLOOKUP(Table4[[#This Row],[iso_code]],iso_code!G:H,2,FALSE)</f>
        <v>Ethiopia</v>
      </c>
    </row>
    <row r="704" spans="1:4">
      <c r="A704" s="18">
        <v>114</v>
      </c>
      <c r="B704" s="60" t="s">
        <v>1264</v>
      </c>
      <c r="C704" s="64" t="str">
        <f>VLOOKUP(Table4[[#This Row],[iso_code]],iso_code!B:C,2,FALSE)</f>
        <v>NGA</v>
      </c>
      <c r="D704" s="110" t="str">
        <f>VLOOKUP(Table4[[#This Row],[iso_code]],iso_code!G:H,2,FALSE)</f>
        <v>Nigeria</v>
      </c>
    </row>
    <row r="705" spans="1:4">
      <c r="A705" s="18">
        <v>115</v>
      </c>
      <c r="B705" s="60" t="s">
        <v>1191</v>
      </c>
      <c r="C705" s="64" t="str">
        <f>VLOOKUP(Table4[[#This Row],[iso_code]],iso_code!B:C,2,FALSE)</f>
        <v>MWI</v>
      </c>
      <c r="D705" s="110" t="str">
        <f>VLOOKUP(Table4[[#This Row],[iso_code]],iso_code!G:H,2,FALSE)</f>
        <v>Malawi</v>
      </c>
    </row>
    <row r="706" spans="1:4">
      <c r="A706" s="18">
        <v>116</v>
      </c>
      <c r="B706" s="60" t="s">
        <v>519</v>
      </c>
      <c r="C706" s="64" t="str">
        <f>VLOOKUP(Table4[[#This Row],[iso_code]],iso_code!B:C,2,FALSE)</f>
        <v>MAR</v>
      </c>
      <c r="D706" s="110" t="str">
        <f>VLOOKUP(Table4[[#This Row],[iso_code]],iso_code!G:H,2,FALSE)</f>
        <v>Morocco</v>
      </c>
    </row>
    <row r="707" spans="1:4">
      <c r="A707" s="18">
        <v>117</v>
      </c>
      <c r="B707" s="60" t="s">
        <v>1586</v>
      </c>
      <c r="C707" s="64" t="str">
        <f>VLOOKUP(Table4[[#This Row],[iso_code]],iso_code!B:C,2,FALSE)</f>
        <v>SOM</v>
      </c>
      <c r="D707" s="110" t="str">
        <f>VLOOKUP(Table4[[#This Row],[iso_code]],iso_code!G:H,2,FALSE)</f>
        <v>Somalia</v>
      </c>
    </row>
    <row r="708" spans="1:4">
      <c r="A708" s="18">
        <v>118</v>
      </c>
      <c r="B708" s="60" t="s">
        <v>290</v>
      </c>
      <c r="C708" s="64" t="str">
        <f>VLOOKUP(Table4[[#This Row],[iso_code]],iso_code!B:C,2,FALSE)</f>
        <v>CMR</v>
      </c>
      <c r="D708" s="110" t="str">
        <f>VLOOKUP(Table4[[#This Row],[iso_code]],iso_code!G:H,2,FALSE)</f>
        <v>Cameroon</v>
      </c>
    </row>
    <row r="709" spans="1:4">
      <c r="A709" s="18">
        <v>119</v>
      </c>
      <c r="B709" s="60" t="s">
        <v>199</v>
      </c>
      <c r="C709" s="64" t="str">
        <f>VLOOKUP(Table4[[#This Row],[iso_code]],iso_code!B:C,2,FALSE)</f>
        <v>ETH</v>
      </c>
      <c r="D709" s="110" t="str">
        <f>VLOOKUP(Table4[[#This Row],[iso_code]],iso_code!G:H,2,FALSE)</f>
        <v>Ethiopia</v>
      </c>
    </row>
    <row r="710" spans="1:4">
      <c r="A710" s="18">
        <v>120</v>
      </c>
      <c r="B710" s="60" t="s">
        <v>199</v>
      </c>
      <c r="C710" s="64" t="str">
        <f>VLOOKUP(Table4[[#This Row],[iso_code]],iso_code!B:C,2,FALSE)</f>
        <v>ETH</v>
      </c>
      <c r="D710" s="110" t="str">
        <f>VLOOKUP(Table4[[#This Row],[iso_code]],iso_code!G:H,2,FALSE)</f>
        <v>Ethiopia</v>
      </c>
    </row>
    <row r="711" spans="1:4">
      <c r="A711" s="18">
        <v>121</v>
      </c>
      <c r="B711" s="60" t="s">
        <v>884</v>
      </c>
      <c r="C711" s="64" t="str">
        <f>VLOOKUP(Table4[[#This Row],[iso_code]],iso_code!B:C,2,FALSE)</f>
        <v>TZA</v>
      </c>
      <c r="D711" s="110" t="str">
        <f>VLOOKUP(Table4[[#This Row],[iso_code]],iso_code!G:H,2,FALSE)</f>
        <v>Tanzania, United Republic of</v>
      </c>
    </row>
    <row r="712" spans="1:4">
      <c r="A712" s="18">
        <v>122</v>
      </c>
      <c r="B712" s="60" t="s">
        <v>1264</v>
      </c>
      <c r="C712" s="64" t="str">
        <f>VLOOKUP(Table4[[#This Row],[iso_code]],iso_code!B:C,2,FALSE)</f>
        <v>NGA</v>
      </c>
      <c r="D712" s="110" t="str">
        <f>VLOOKUP(Table4[[#This Row],[iso_code]],iso_code!G:H,2,FALSE)</f>
        <v>Nigeria</v>
      </c>
    </row>
    <row r="713" spans="1:4">
      <c r="A713" s="18">
        <v>123</v>
      </c>
      <c r="B713" s="60" t="s">
        <v>1264</v>
      </c>
      <c r="C713" s="64" t="str">
        <f>VLOOKUP(Table4[[#This Row],[iso_code]],iso_code!B:C,2,FALSE)</f>
        <v>NGA</v>
      </c>
      <c r="D713" s="110" t="str">
        <f>VLOOKUP(Table4[[#This Row],[iso_code]],iso_code!G:H,2,FALSE)</f>
        <v>Nigeria</v>
      </c>
    </row>
    <row r="714" spans="1:4">
      <c r="A714" s="18">
        <v>124</v>
      </c>
      <c r="B714" s="60" t="s">
        <v>1264</v>
      </c>
      <c r="C714" s="64" t="str">
        <f>VLOOKUP(Table4[[#This Row],[iso_code]],iso_code!B:C,2,FALSE)</f>
        <v>NGA</v>
      </c>
      <c r="D714" s="110" t="str">
        <f>VLOOKUP(Table4[[#This Row],[iso_code]],iso_code!G:H,2,FALSE)</f>
        <v>Nigeria</v>
      </c>
    </row>
    <row r="715" spans="1:4">
      <c r="A715" s="18">
        <v>125</v>
      </c>
      <c r="B715" s="60" t="s">
        <v>812</v>
      </c>
      <c r="C715" s="64" t="str">
        <f>VLOOKUP(Table4[[#This Row],[iso_code]],iso_code!B:C,2,FALSE)</f>
        <v>DZA</v>
      </c>
      <c r="D715" s="110" t="str">
        <f>VLOOKUP(Table4[[#This Row],[iso_code]],iso_code!G:H,2,FALSE)</f>
        <v>Algeria</v>
      </c>
    </row>
    <row r="716" spans="1:4">
      <c r="A716" s="18">
        <v>126</v>
      </c>
      <c r="B716" s="60" t="s">
        <v>199</v>
      </c>
      <c r="C716" s="64" t="str">
        <f>VLOOKUP(Table4[[#This Row],[iso_code]],iso_code!B:C,2,FALSE)</f>
        <v>ETH</v>
      </c>
      <c r="D716" s="110" t="str">
        <f>VLOOKUP(Table4[[#This Row],[iso_code]],iso_code!G:H,2,FALSE)</f>
        <v>Ethiopia</v>
      </c>
    </row>
    <row r="717" spans="1:4">
      <c r="A717" s="18">
        <v>127</v>
      </c>
      <c r="B717" s="60" t="s">
        <v>1264</v>
      </c>
      <c r="C717" s="64" t="str">
        <f>VLOOKUP(Table4[[#This Row],[iso_code]],iso_code!B:C,2,FALSE)</f>
        <v>NGA</v>
      </c>
      <c r="D717" s="110" t="str">
        <f>VLOOKUP(Table4[[#This Row],[iso_code]],iso_code!G:H,2,FALSE)</f>
        <v>Nigeria</v>
      </c>
    </row>
    <row r="718" spans="1:4">
      <c r="A718" s="18">
        <v>128</v>
      </c>
      <c r="B718" s="60" t="s">
        <v>519</v>
      </c>
      <c r="C718" s="64" t="str">
        <f>VLOOKUP(Table4[[#This Row],[iso_code]],iso_code!B:C,2,FALSE)</f>
        <v>MAR</v>
      </c>
      <c r="D718" s="110" t="str">
        <f>VLOOKUP(Table4[[#This Row],[iso_code]],iso_code!G:H,2,FALSE)</f>
        <v>Morocco</v>
      </c>
    </row>
    <row r="719" spans="1:4">
      <c r="A719" s="18">
        <v>129</v>
      </c>
      <c r="B719" s="60" t="s">
        <v>978</v>
      </c>
      <c r="C719" s="64" t="str">
        <f>VLOOKUP(Table4[[#This Row],[iso_code]],iso_code!B:C,2,FALSE)</f>
        <v>TUN</v>
      </c>
      <c r="D719" s="110" t="str">
        <f>VLOOKUP(Table4[[#This Row],[iso_code]],iso_code!G:H,2,FALSE)</f>
        <v>Tunisia</v>
      </c>
    </row>
    <row r="720" spans="1:4">
      <c r="A720" s="18">
        <v>130</v>
      </c>
      <c r="B720" s="60" t="s">
        <v>434</v>
      </c>
      <c r="C720" s="64" t="str">
        <f>VLOOKUP(Table4[[#This Row],[iso_code]],iso_code!B:C,2,FALSE)</f>
        <v>KEN</v>
      </c>
      <c r="D720" s="110" t="str">
        <f>VLOOKUP(Table4[[#This Row],[iso_code]],iso_code!G:H,2,FALSE)</f>
        <v>Kenya</v>
      </c>
    </row>
    <row r="721" spans="1:4">
      <c r="A721" s="18">
        <v>131</v>
      </c>
      <c r="B721" s="60" t="s">
        <v>434</v>
      </c>
      <c r="C721" s="64" t="str">
        <f>VLOOKUP(Table4[[#This Row],[iso_code]],iso_code!B:C,2,FALSE)</f>
        <v>KEN</v>
      </c>
      <c r="D721" s="110" t="str">
        <f>VLOOKUP(Table4[[#This Row],[iso_code]],iso_code!G:H,2,FALSE)</f>
        <v>Kenya</v>
      </c>
    </row>
    <row r="722" spans="1:4">
      <c r="A722" s="18">
        <v>132</v>
      </c>
      <c r="B722" s="60" t="s">
        <v>1264</v>
      </c>
      <c r="C722" s="64" t="str">
        <f>VLOOKUP(Table4[[#This Row],[iso_code]],iso_code!B:C,2,FALSE)</f>
        <v>NGA</v>
      </c>
      <c r="D722" s="110" t="str">
        <f>VLOOKUP(Table4[[#This Row],[iso_code]],iso_code!G:H,2,FALSE)</f>
        <v>Nigeria</v>
      </c>
    </row>
    <row r="723" spans="1:4">
      <c r="A723" s="18">
        <v>133</v>
      </c>
      <c r="B723" s="60" t="s">
        <v>1264</v>
      </c>
      <c r="C723" s="64" t="str">
        <f>VLOOKUP(Table4[[#This Row],[iso_code]],iso_code!B:C,2,FALSE)</f>
        <v>NGA</v>
      </c>
      <c r="D723" s="110" t="str">
        <f>VLOOKUP(Table4[[#This Row],[iso_code]],iso_code!G:H,2,FALSE)</f>
        <v>Nigeria</v>
      </c>
    </row>
    <row r="724" spans="1:4">
      <c r="A724" s="18">
        <v>134</v>
      </c>
      <c r="B724" s="60" t="s">
        <v>1264</v>
      </c>
      <c r="C724" s="64" t="str">
        <f>VLOOKUP(Table4[[#This Row],[iso_code]],iso_code!B:C,2,FALSE)</f>
        <v>NGA</v>
      </c>
      <c r="D724" s="110" t="str">
        <f>VLOOKUP(Table4[[#This Row],[iso_code]],iso_code!G:H,2,FALSE)</f>
        <v>Nigeria</v>
      </c>
    </row>
    <row r="725" spans="1:4">
      <c r="A725" s="18">
        <v>135</v>
      </c>
      <c r="B725" s="60" t="s">
        <v>618</v>
      </c>
      <c r="C725" s="64" t="str">
        <f>VLOOKUP(Table4[[#This Row],[iso_code]],iso_code!B:C,2,FALSE)</f>
        <v>ZAF</v>
      </c>
      <c r="D725" s="110" t="str">
        <f>VLOOKUP(Table4[[#This Row],[iso_code]],iso_code!G:H,2,FALSE)</f>
        <v>South Africa</v>
      </c>
    </row>
    <row r="726" spans="1:4">
      <c r="A726" s="18">
        <v>136</v>
      </c>
      <c r="B726" s="60" t="s">
        <v>519</v>
      </c>
      <c r="C726" s="64" t="str">
        <f>VLOOKUP(Table4[[#This Row],[iso_code]],iso_code!B:C,2,FALSE)</f>
        <v>MAR</v>
      </c>
      <c r="D726" s="110" t="str">
        <f>VLOOKUP(Table4[[#This Row],[iso_code]],iso_code!G:H,2,FALSE)</f>
        <v>Morocco</v>
      </c>
    </row>
    <row r="727" spans="1:4">
      <c r="A727" s="18">
        <v>137</v>
      </c>
      <c r="B727" s="60" t="s">
        <v>1555</v>
      </c>
      <c r="C727" s="64" t="str">
        <f>VLOOKUP(Table4[[#This Row],[iso_code]],iso_code!B:C,2,FALSE)</f>
        <v>AGO</v>
      </c>
      <c r="D727" s="110" t="str">
        <f>VLOOKUP(Table4[[#This Row],[iso_code]],iso_code!G:H,2,FALSE)</f>
        <v>Angola</v>
      </c>
    </row>
    <row r="728" spans="1:4">
      <c r="A728" s="18">
        <v>138</v>
      </c>
      <c r="B728" s="60" t="s">
        <v>255</v>
      </c>
      <c r="C728" s="64" t="str">
        <f>VLOOKUP(Table4[[#This Row],[iso_code]],iso_code!B:C,2,FALSE)</f>
        <v>GHA</v>
      </c>
      <c r="D728" s="110" t="str">
        <f>VLOOKUP(Table4[[#This Row],[iso_code]],iso_code!G:H,2,FALSE)</f>
        <v>Ghana</v>
      </c>
    </row>
    <row r="729" spans="1:4">
      <c r="A729" s="18">
        <v>139</v>
      </c>
      <c r="B729" s="60" t="s">
        <v>1191</v>
      </c>
      <c r="C729" s="64" t="str">
        <f>VLOOKUP(Table4[[#This Row],[iso_code]],iso_code!B:C,2,FALSE)</f>
        <v>MWI</v>
      </c>
      <c r="D729" s="110" t="str">
        <f>VLOOKUP(Table4[[#This Row],[iso_code]],iso_code!G:H,2,FALSE)</f>
        <v>Malawi</v>
      </c>
    </row>
    <row r="730" spans="1:4">
      <c r="A730" s="18">
        <v>140</v>
      </c>
      <c r="B730" s="60" t="s">
        <v>434</v>
      </c>
      <c r="C730" s="64" t="str">
        <f>VLOOKUP(Table4[[#This Row],[iso_code]],iso_code!B:C,2,FALSE)</f>
        <v>KEN</v>
      </c>
      <c r="D730" s="110" t="str">
        <f>VLOOKUP(Table4[[#This Row],[iso_code]],iso_code!G:H,2,FALSE)</f>
        <v>Kenya</v>
      </c>
    </row>
    <row r="731" spans="1:4">
      <c r="A731" s="18">
        <v>141</v>
      </c>
      <c r="B731" s="60" t="s">
        <v>1579</v>
      </c>
      <c r="C731" s="64" t="str">
        <f>VLOOKUP(Table4[[#This Row],[iso_code]],iso_code!B:C,2,FALSE)</f>
        <v>MOZ</v>
      </c>
      <c r="D731" s="110" t="str">
        <f>VLOOKUP(Table4[[#This Row],[iso_code]],iso_code!G:H,2,FALSE)</f>
        <v>Mozambique</v>
      </c>
    </row>
    <row r="732" spans="1:4">
      <c r="A732" s="18">
        <v>142</v>
      </c>
      <c r="B732" s="60" t="s">
        <v>874</v>
      </c>
      <c r="C732" s="64" t="str">
        <f>VLOOKUP(Table4[[#This Row],[iso_code]],iso_code!B:C,2,FALSE)</f>
        <v>EGY</v>
      </c>
      <c r="D732" s="110" t="str">
        <f>VLOOKUP(Table4[[#This Row],[iso_code]],iso_code!G:H,2,FALSE)</f>
        <v>Egypt</v>
      </c>
    </row>
    <row r="733" spans="1:4">
      <c r="A733" s="18">
        <v>143</v>
      </c>
      <c r="B733" s="60" t="s">
        <v>1585</v>
      </c>
      <c r="C733" s="64" t="str">
        <f>VLOOKUP(Table4[[#This Row],[iso_code]],iso_code!B:C,2,FALSE)</f>
        <v>SLE</v>
      </c>
      <c r="D733" s="110" t="str">
        <f>VLOOKUP(Table4[[#This Row],[iso_code]],iso_code!G:H,2,FALSE)</f>
        <v>Sierra Leone</v>
      </c>
    </row>
    <row r="734" spans="1:4">
      <c r="A734" s="18">
        <v>144</v>
      </c>
      <c r="B734" s="60" t="s">
        <v>519</v>
      </c>
      <c r="C734" s="64" t="str">
        <f>VLOOKUP(Table4[[#This Row],[iso_code]],iso_code!B:C,2,FALSE)</f>
        <v>MAR</v>
      </c>
      <c r="D734" s="110" t="str">
        <f>VLOOKUP(Table4[[#This Row],[iso_code]],iso_code!G:H,2,FALSE)</f>
        <v>Morocco</v>
      </c>
    </row>
    <row r="735" spans="1:4">
      <c r="A735" s="18">
        <v>144</v>
      </c>
      <c r="B735" s="60" t="s">
        <v>978</v>
      </c>
      <c r="C735" s="64" t="str">
        <f>VLOOKUP(Table4[[#This Row],[iso_code]],iso_code!B:C,2,FALSE)</f>
        <v>TUN</v>
      </c>
      <c r="D735" s="110" t="str">
        <f>VLOOKUP(Table4[[#This Row],[iso_code]],iso_code!G:H,2,FALSE)</f>
        <v>Tunisia</v>
      </c>
    </row>
    <row r="736" spans="1:4">
      <c r="A736" s="18">
        <v>144</v>
      </c>
      <c r="B736" s="60" t="s">
        <v>812</v>
      </c>
      <c r="C736" s="64" t="str">
        <f>VLOOKUP(Table4[[#This Row],[iso_code]],iso_code!B:C,2,FALSE)</f>
        <v>DZA</v>
      </c>
      <c r="D736" s="110" t="str">
        <f>VLOOKUP(Table4[[#This Row],[iso_code]],iso_code!G:H,2,FALSE)</f>
        <v>Algeria</v>
      </c>
    </row>
    <row r="737" spans="1:4">
      <c r="A737" s="18">
        <v>145</v>
      </c>
      <c r="B737" s="60" t="s">
        <v>255</v>
      </c>
      <c r="C737" s="64" t="str">
        <f>VLOOKUP(Table4[[#This Row],[iso_code]],iso_code!B:C,2,FALSE)</f>
        <v>GHA</v>
      </c>
      <c r="D737" s="110" t="str">
        <f>VLOOKUP(Table4[[#This Row],[iso_code]],iso_code!G:H,2,FALSE)</f>
        <v>Ghana</v>
      </c>
    </row>
    <row r="738" spans="1:4">
      <c r="A738" s="18">
        <v>146</v>
      </c>
      <c r="B738" s="60" t="s">
        <v>1559</v>
      </c>
      <c r="C738" s="64" t="str">
        <f>VLOOKUP(Table4[[#This Row],[iso_code]],iso_code!B:C,2,FALSE)</f>
        <v>BDI</v>
      </c>
      <c r="D738" s="110" t="str">
        <f>VLOOKUP(Table4[[#This Row],[iso_code]],iso_code!G:H,2,FALSE)</f>
        <v>Burundi</v>
      </c>
    </row>
    <row r="739" spans="1:4">
      <c r="A739" s="18">
        <v>147</v>
      </c>
      <c r="B739" s="60" t="s">
        <v>199</v>
      </c>
      <c r="C739" s="64" t="str">
        <f>VLOOKUP(Table4[[#This Row],[iso_code]],iso_code!B:C,2,FALSE)</f>
        <v>ETH</v>
      </c>
      <c r="D739" s="110" t="str">
        <f>VLOOKUP(Table4[[#This Row],[iso_code]],iso_code!G:H,2,FALSE)</f>
        <v>Ethiopia</v>
      </c>
    </row>
    <row r="740" spans="1:4">
      <c r="A740" s="18">
        <v>148</v>
      </c>
      <c r="B740" s="60" t="s">
        <v>434</v>
      </c>
      <c r="C740" s="64" t="str">
        <f>VLOOKUP(Table4[[#This Row],[iso_code]],iso_code!B:C,2,FALSE)</f>
        <v>KEN</v>
      </c>
      <c r="D740" s="110" t="str">
        <f>VLOOKUP(Table4[[#This Row],[iso_code]],iso_code!G:H,2,FALSE)</f>
        <v>Kenya</v>
      </c>
    </row>
    <row r="741" spans="1:4">
      <c r="A741" s="18">
        <v>149</v>
      </c>
      <c r="B741" s="60" t="s">
        <v>618</v>
      </c>
      <c r="C741" s="64" t="str">
        <f>VLOOKUP(Table4[[#This Row],[iso_code]],iso_code!B:C,2,FALSE)</f>
        <v>ZAF</v>
      </c>
      <c r="D741" s="110" t="str">
        <f>VLOOKUP(Table4[[#This Row],[iso_code]],iso_code!G:H,2,FALSE)</f>
        <v>South Africa</v>
      </c>
    </row>
    <row r="742" spans="1:4">
      <c r="A742" s="18">
        <v>150</v>
      </c>
      <c r="B742" s="60" t="s">
        <v>618</v>
      </c>
      <c r="C742" s="64" t="str">
        <f>VLOOKUP(Table4[[#This Row],[iso_code]],iso_code!B:C,2,FALSE)</f>
        <v>ZAF</v>
      </c>
      <c r="D742" s="110" t="str">
        <f>VLOOKUP(Table4[[#This Row],[iso_code]],iso_code!G:H,2,FALSE)</f>
        <v>South Africa</v>
      </c>
    </row>
    <row r="743" spans="1:4">
      <c r="A743" s="18">
        <v>151</v>
      </c>
      <c r="B743" s="60" t="s">
        <v>434</v>
      </c>
      <c r="C743" s="64" t="str">
        <f>VLOOKUP(Table4[[#This Row],[iso_code]],iso_code!B:C,2,FALSE)</f>
        <v>KEN</v>
      </c>
      <c r="D743" s="110" t="str">
        <f>VLOOKUP(Table4[[#This Row],[iso_code]],iso_code!G:H,2,FALSE)</f>
        <v>Kenya</v>
      </c>
    </row>
    <row r="744" spans="1:4">
      <c r="A744" s="112">
        <v>152</v>
      </c>
      <c r="B744" s="60" t="s">
        <v>1579</v>
      </c>
      <c r="C744" s="113" t="str">
        <f>VLOOKUP(Table4[[#This Row],[iso_code]],iso_code!B:C,2,FALSE)</f>
        <v>MOZ</v>
      </c>
      <c r="D744" s="110" t="str">
        <f>VLOOKUP(Table4[[#This Row],[iso_code]],iso_code!G:H,2,FALSE)</f>
        <v>Mozambique</v>
      </c>
    </row>
    <row r="745" spans="1:4">
      <c r="A745" s="112">
        <v>153</v>
      </c>
      <c r="B745" s="60" t="s">
        <v>1591</v>
      </c>
      <c r="C745" s="113" t="str">
        <f>VLOOKUP(Table4[[#This Row],[iso_code]],iso_code!B:C,2,FALSE)</f>
        <v>UGA</v>
      </c>
      <c r="D745" s="110" t="str">
        <f>VLOOKUP(Table4[[#This Row],[iso_code]],iso_code!G:H,2,FALSE)</f>
        <v>Uganda</v>
      </c>
    </row>
    <row r="746" spans="1:4">
      <c r="A746" s="112">
        <v>154</v>
      </c>
      <c r="B746" s="60" t="s">
        <v>199</v>
      </c>
      <c r="C746" s="113" t="str">
        <f>VLOOKUP(Table4[[#This Row],[iso_code]],iso_code!B:C,2,FALSE)</f>
        <v>ETH</v>
      </c>
      <c r="D746" s="110" t="str">
        <f>VLOOKUP(Table4[[#This Row],[iso_code]],iso_code!G:H,2,FALSE)</f>
        <v>Ethiopia</v>
      </c>
    </row>
    <row r="747" spans="1:4">
      <c r="A747" s="112">
        <v>155</v>
      </c>
      <c r="B747" s="60" t="s">
        <v>1264</v>
      </c>
      <c r="C747" s="113" t="str">
        <f>VLOOKUP(Table4[[#This Row],[iso_code]],iso_code!B:C,2,FALSE)</f>
        <v>NGA</v>
      </c>
      <c r="D747" s="110" t="str">
        <f>VLOOKUP(Table4[[#This Row],[iso_code]],iso_code!G:H,2,FALSE)</f>
        <v>Nigeria</v>
      </c>
    </row>
    <row r="748" spans="1:4">
      <c r="A748" s="112">
        <v>156</v>
      </c>
      <c r="B748" s="60" t="s">
        <v>1264</v>
      </c>
      <c r="C748" s="113" t="str">
        <f>VLOOKUP(Table4[[#This Row],[iso_code]],iso_code!B:C,2,FALSE)</f>
        <v>NGA</v>
      </c>
      <c r="D748" s="110" t="str">
        <f>VLOOKUP(Table4[[#This Row],[iso_code]],iso_code!G:H,2,FALSE)</f>
        <v>Nigeria</v>
      </c>
    </row>
    <row r="749" spans="1:4">
      <c r="A749" s="112">
        <v>157</v>
      </c>
      <c r="B749" s="60" t="s">
        <v>434</v>
      </c>
      <c r="C749" s="113" t="str">
        <f>VLOOKUP(Table4[[#This Row],[iso_code]],iso_code!B:C,2,FALSE)</f>
        <v>KEN</v>
      </c>
      <c r="D749" s="110" t="str">
        <f>VLOOKUP(Table4[[#This Row],[iso_code]],iso_code!G:H,2,FALSE)</f>
        <v>Kenya</v>
      </c>
    </row>
    <row r="750" spans="1:4">
      <c r="A750" s="112">
        <v>158</v>
      </c>
      <c r="B750" s="60" t="s">
        <v>618</v>
      </c>
      <c r="C750" s="113" t="str">
        <f>VLOOKUP(Table4[[#This Row],[iso_code]],iso_code!B:C,2,FALSE)</f>
        <v>ZAF</v>
      </c>
      <c r="D750" s="110" t="str">
        <f>VLOOKUP(Table4[[#This Row],[iso_code]],iso_code!G:H,2,FALSE)</f>
        <v>South Africa</v>
      </c>
    </row>
    <row r="751" spans="1:4">
      <c r="A751" s="112">
        <v>159</v>
      </c>
      <c r="B751" s="60" t="s">
        <v>290</v>
      </c>
      <c r="C751" s="113" t="str">
        <f>VLOOKUP(Table4[[#This Row],[iso_code]],iso_code!B:C,2,FALSE)</f>
        <v>CMR</v>
      </c>
      <c r="D751" s="110" t="str">
        <f>VLOOKUP(Table4[[#This Row],[iso_code]],iso_code!G:H,2,FALSE)</f>
        <v>Cameroon</v>
      </c>
    </row>
    <row r="752" spans="1:4">
      <c r="A752" s="112">
        <v>160</v>
      </c>
      <c r="B752" s="60" t="s">
        <v>199</v>
      </c>
      <c r="C752" s="113" t="str">
        <f>VLOOKUP(Table4[[#This Row],[iso_code]],iso_code!B:C,2,FALSE)</f>
        <v>ETH</v>
      </c>
      <c r="D752" s="110" t="str">
        <f>VLOOKUP(Table4[[#This Row],[iso_code]],iso_code!G:H,2,FALSE)</f>
        <v>Ethiopia</v>
      </c>
    </row>
    <row r="753" spans="1:4">
      <c r="A753" s="112">
        <v>161</v>
      </c>
      <c r="B753" s="60" t="s">
        <v>1264</v>
      </c>
      <c r="C753" s="113" t="str">
        <f>VLOOKUP(Table4[[#This Row],[iso_code]],iso_code!B:C,2,FALSE)</f>
        <v>NGA</v>
      </c>
      <c r="D753" s="110" t="str">
        <f>VLOOKUP(Table4[[#This Row],[iso_code]],iso_code!G:H,2,FALSE)</f>
        <v>Nigeria</v>
      </c>
    </row>
    <row r="754" spans="1:4">
      <c r="A754" s="112">
        <v>162</v>
      </c>
      <c r="B754" s="60" t="s">
        <v>290</v>
      </c>
      <c r="C754" s="113" t="str">
        <f>VLOOKUP(Table4[[#This Row],[iso_code]],iso_code!B:C,2,FALSE)</f>
        <v>CMR</v>
      </c>
      <c r="D754" s="110" t="str">
        <f>VLOOKUP(Table4[[#This Row],[iso_code]],iso_code!G:H,2,FALSE)</f>
        <v>Cameroon</v>
      </c>
    </row>
    <row r="755" spans="1:4">
      <c r="A755" s="112">
        <v>163</v>
      </c>
      <c r="B755" s="60" t="s">
        <v>874</v>
      </c>
      <c r="C755" s="113" t="str">
        <f>VLOOKUP(Table4[[#This Row],[iso_code]],iso_code!B:C,2,FALSE)</f>
        <v>EGY</v>
      </c>
      <c r="D755" s="110" t="str">
        <f>VLOOKUP(Table4[[#This Row],[iso_code]],iso_code!G:H,2,FALSE)</f>
        <v>Egypt</v>
      </c>
    </row>
    <row r="756" spans="1:4">
      <c r="A756" s="112">
        <v>164</v>
      </c>
      <c r="B756" s="60" t="s">
        <v>1591</v>
      </c>
      <c r="C756" s="113" t="str">
        <f>VLOOKUP(Table4[[#This Row],[iso_code]],iso_code!B:C,2,FALSE)</f>
        <v>UGA</v>
      </c>
      <c r="D756" s="110" t="str">
        <f>VLOOKUP(Table4[[#This Row],[iso_code]],iso_code!G:H,2,FALSE)</f>
        <v>Uganda</v>
      </c>
    </row>
    <row r="757" spans="1:4">
      <c r="A757" s="112">
        <v>165</v>
      </c>
      <c r="B757" s="60" t="s">
        <v>199</v>
      </c>
      <c r="C757" s="113" t="str">
        <f>VLOOKUP(Table4[[#This Row],[iso_code]],iso_code!B:C,2,FALSE)</f>
        <v>ETH</v>
      </c>
      <c r="D757" s="110" t="str">
        <f>VLOOKUP(Table4[[#This Row],[iso_code]],iso_code!G:H,2,FALSE)</f>
        <v>Ethiopia</v>
      </c>
    </row>
    <row r="758" spans="1:4">
      <c r="A758" s="112">
        <v>166</v>
      </c>
      <c r="B758" s="60" t="s">
        <v>1031</v>
      </c>
      <c r="C758" s="113" t="str">
        <f>VLOOKUP(Table4[[#This Row],[iso_code]],iso_code!B:C,2,FALSE)</f>
        <v>NER</v>
      </c>
      <c r="D758" s="110" t="str">
        <f>VLOOKUP(Table4[[#This Row],[iso_code]],iso_code!G:H,2,FALSE)</f>
        <v>Niger (the)</v>
      </c>
    </row>
    <row r="759" spans="1:4">
      <c r="A759" s="112">
        <v>167</v>
      </c>
      <c r="B759" s="60" t="s">
        <v>434</v>
      </c>
      <c r="C759" s="113" t="str">
        <f>VLOOKUP(Table4[[#This Row],[iso_code]],iso_code!B:C,2,FALSE)</f>
        <v>KEN</v>
      </c>
      <c r="D759" s="110" t="str">
        <f>VLOOKUP(Table4[[#This Row],[iso_code]],iso_code!G:H,2,FALSE)</f>
        <v>Kenya</v>
      </c>
    </row>
    <row r="760" spans="1:4">
      <c r="A760" s="112">
        <v>168</v>
      </c>
      <c r="B760" s="60" t="s">
        <v>434</v>
      </c>
      <c r="C760" s="113" t="str">
        <f>VLOOKUP(Table4[[#This Row],[iso_code]],iso_code!B:C,2,FALSE)</f>
        <v>KEN</v>
      </c>
      <c r="D760" s="110" t="str">
        <f>VLOOKUP(Table4[[#This Row],[iso_code]],iso_code!G:H,2,FALSE)</f>
        <v>Kenya</v>
      </c>
    </row>
    <row r="761" spans="1:4">
      <c r="A761" s="112">
        <v>169</v>
      </c>
      <c r="B761" s="60" t="s">
        <v>1264</v>
      </c>
      <c r="C761" s="113" t="str">
        <f>VLOOKUP(Table4[[#This Row],[iso_code]],iso_code!B:C,2,FALSE)</f>
        <v>NGA</v>
      </c>
      <c r="D761" s="110" t="str">
        <f>VLOOKUP(Table4[[#This Row],[iso_code]],iso_code!G:H,2,FALSE)</f>
        <v>Nigeria</v>
      </c>
    </row>
    <row r="762" spans="1:4">
      <c r="A762" s="112">
        <v>170</v>
      </c>
      <c r="B762" s="60" t="s">
        <v>1031</v>
      </c>
      <c r="C762" s="113" t="str">
        <f>VLOOKUP(Table4[[#This Row],[iso_code]],iso_code!B:C,2,FALSE)</f>
        <v>NER</v>
      </c>
      <c r="D762" s="110" t="str">
        <f>VLOOKUP(Table4[[#This Row],[iso_code]],iso_code!G:H,2,FALSE)</f>
        <v>Niger (the)</v>
      </c>
    </row>
    <row r="763" spans="1:4">
      <c r="A763" s="112">
        <v>171</v>
      </c>
      <c r="B763" s="60" t="s">
        <v>255</v>
      </c>
      <c r="C763" s="113" t="str">
        <f>VLOOKUP(Table4[[#This Row],[iso_code]],iso_code!B:C,2,FALSE)</f>
        <v>GHA</v>
      </c>
      <c r="D763" s="110" t="str">
        <f>VLOOKUP(Table4[[#This Row],[iso_code]],iso_code!G:H,2,FALSE)</f>
        <v>Ghana</v>
      </c>
    </row>
    <row r="764" spans="1:4">
      <c r="A764" s="112">
        <v>172</v>
      </c>
      <c r="B764" s="60" t="s">
        <v>1264</v>
      </c>
      <c r="C764" s="113" t="str">
        <f>VLOOKUP(Table4[[#This Row],[iso_code]],iso_code!B:C,2,FALSE)</f>
        <v>NGA</v>
      </c>
      <c r="D764" s="110" t="str">
        <f>VLOOKUP(Table4[[#This Row],[iso_code]],iso_code!G:H,2,FALSE)</f>
        <v>Nigeria</v>
      </c>
    </row>
    <row r="765" spans="1:4">
      <c r="A765" s="112">
        <v>173</v>
      </c>
      <c r="B765" s="60" t="s">
        <v>1593</v>
      </c>
      <c r="C765" s="113" t="str">
        <f>VLOOKUP(Table4[[#This Row],[iso_code]],iso_code!B:C,2,FALSE)</f>
        <v>CPV</v>
      </c>
      <c r="D765" s="110" t="str">
        <f>VLOOKUP(Table4[[#This Row],[iso_code]],iso_code!G:H,2,FALSE)</f>
        <v>Cabo Verde</v>
      </c>
    </row>
    <row r="766" spans="1:4">
      <c r="A766" s="112">
        <v>174</v>
      </c>
      <c r="B766" s="60" t="s">
        <v>618</v>
      </c>
      <c r="C766" s="113" t="str">
        <f>VLOOKUP(Table4[[#This Row],[iso_code]],iso_code!B:C,2,FALSE)</f>
        <v>ZAF</v>
      </c>
      <c r="D766" s="110" t="str">
        <f>VLOOKUP(Table4[[#This Row],[iso_code]],iso_code!G:H,2,FALSE)</f>
        <v>South Africa</v>
      </c>
    </row>
    <row r="767" spans="1:4">
      <c r="A767" s="112">
        <v>175</v>
      </c>
      <c r="B767" s="60" t="s">
        <v>1264</v>
      </c>
      <c r="C767" s="113" t="str">
        <f>VLOOKUP(Table4[[#This Row],[iso_code]],iso_code!B:C,2,FALSE)</f>
        <v>NGA</v>
      </c>
      <c r="D767" s="110" t="str">
        <f>VLOOKUP(Table4[[#This Row],[iso_code]],iso_code!G:H,2,FALSE)</f>
        <v>Nigeria</v>
      </c>
    </row>
    <row r="768" spans="1:4">
      <c r="A768" s="112">
        <v>176</v>
      </c>
      <c r="B768" s="60" t="s">
        <v>1264</v>
      </c>
      <c r="C768" s="113" t="str">
        <f>VLOOKUP(Table4[[#This Row],[iso_code]],iso_code!B:C,2,FALSE)</f>
        <v>NGA</v>
      </c>
      <c r="D768" s="110" t="str">
        <f>VLOOKUP(Table4[[#This Row],[iso_code]],iso_code!G:H,2,FALSE)</f>
        <v>Nigeria</v>
      </c>
    </row>
    <row r="769" spans="1:4">
      <c r="A769" s="112">
        <v>177</v>
      </c>
      <c r="B769" s="60" t="s">
        <v>1560</v>
      </c>
      <c r="C769" s="113" t="str">
        <f>VLOOKUP(Table4[[#This Row],[iso_code]],iso_code!B:C,2,FALSE)</f>
        <v>CAF</v>
      </c>
      <c r="D769" s="110" t="str">
        <f>VLOOKUP(Table4[[#This Row],[iso_code]],iso_code!G:H,2,FALSE)</f>
        <v>Central African Republic (the)</v>
      </c>
    </row>
    <row r="770" spans="1:4">
      <c r="A770" s="112">
        <v>178</v>
      </c>
      <c r="B770" s="60" t="s">
        <v>1264</v>
      </c>
      <c r="C770" s="113" t="str">
        <f>VLOOKUP(Table4[[#This Row],[iso_code]],iso_code!B:C,2,FALSE)</f>
        <v>NGA</v>
      </c>
      <c r="D770" s="110" t="str">
        <f>VLOOKUP(Table4[[#This Row],[iso_code]],iso_code!G:H,2,FALSE)</f>
        <v>Nigeria</v>
      </c>
    </row>
    <row r="771" spans="1:4">
      <c r="A771" s="112">
        <v>179</v>
      </c>
      <c r="B771" s="60" t="s">
        <v>1264</v>
      </c>
      <c r="C771" s="113" t="str">
        <f>VLOOKUP(Table4[[#This Row],[iso_code]],iso_code!B:C,2,FALSE)</f>
        <v>NGA</v>
      </c>
      <c r="D771" s="110" t="str">
        <f>VLOOKUP(Table4[[#This Row],[iso_code]],iso_code!G:H,2,FALSE)</f>
        <v>Nigeria</v>
      </c>
    </row>
    <row r="772" spans="1:4">
      <c r="A772" s="112">
        <v>180</v>
      </c>
      <c r="B772" s="60" t="s">
        <v>1583</v>
      </c>
      <c r="C772" s="113" t="str">
        <f>VLOOKUP(Table4[[#This Row],[iso_code]],iso_code!B:C,2,FALSE)</f>
        <v>SEN</v>
      </c>
      <c r="D772" s="110" t="str">
        <f>VLOOKUP(Table4[[#This Row],[iso_code]],iso_code!G:H,2,FALSE)</f>
        <v>Senegal</v>
      </c>
    </row>
    <row r="773" spans="1:4">
      <c r="A773" s="112">
        <v>181</v>
      </c>
      <c r="B773" s="60" t="s">
        <v>874</v>
      </c>
      <c r="C773" s="113" t="str">
        <f>VLOOKUP(Table4[[#This Row],[iso_code]],iso_code!B:C,2,FALSE)</f>
        <v>EGY</v>
      </c>
      <c r="D773" s="110" t="str">
        <f>VLOOKUP(Table4[[#This Row],[iso_code]],iso_code!G:H,2,FALSE)</f>
        <v>Egypt</v>
      </c>
    </row>
    <row r="774" spans="1:4">
      <c r="A774" s="112">
        <v>182</v>
      </c>
      <c r="B774" s="60" t="s">
        <v>618</v>
      </c>
      <c r="C774" s="113" t="str">
        <f>VLOOKUP(Table4[[#This Row],[iso_code]],iso_code!B:C,2,FALSE)</f>
        <v>ZAF</v>
      </c>
      <c r="D774" s="110" t="str">
        <f>VLOOKUP(Table4[[#This Row],[iso_code]],iso_code!G:H,2,FALSE)</f>
        <v>South Africa</v>
      </c>
    </row>
    <row r="775" spans="1:4">
      <c r="A775" s="112">
        <v>183</v>
      </c>
      <c r="B775" s="60" t="s">
        <v>1264</v>
      </c>
      <c r="C775" s="113" t="str">
        <f>VLOOKUP(Table4[[#This Row],[iso_code]],iso_code!B:C,2,FALSE)</f>
        <v>NGA</v>
      </c>
      <c r="D775" s="110" t="str">
        <f>VLOOKUP(Table4[[#This Row],[iso_code]],iso_code!G:H,2,FALSE)</f>
        <v>Nigeria</v>
      </c>
    </row>
    <row r="776" spans="1:4">
      <c r="A776" s="112">
        <v>184</v>
      </c>
      <c r="B776" s="60" t="s">
        <v>519</v>
      </c>
      <c r="C776" s="113" t="str">
        <f>VLOOKUP(Table4[[#This Row],[iso_code]],iso_code!B:C,2,FALSE)</f>
        <v>MAR</v>
      </c>
      <c r="D776" s="110" t="str">
        <f>VLOOKUP(Table4[[#This Row],[iso_code]],iso_code!G:H,2,FALSE)</f>
        <v>Morocco</v>
      </c>
    </row>
    <row r="777" spans="1:4">
      <c r="A777" s="112">
        <v>185</v>
      </c>
      <c r="B777" s="60" t="s">
        <v>255</v>
      </c>
      <c r="C777" s="113" t="str">
        <f>VLOOKUP(Table4[[#This Row],[iso_code]],iso_code!B:C,2,FALSE)</f>
        <v>GHA</v>
      </c>
      <c r="D777" s="110" t="str">
        <f>VLOOKUP(Table4[[#This Row],[iso_code]],iso_code!G:H,2,FALSE)</f>
        <v>Ghana</v>
      </c>
    </row>
    <row r="778" spans="1:4">
      <c r="A778" s="112">
        <v>186</v>
      </c>
      <c r="B778" s="60" t="s">
        <v>618</v>
      </c>
      <c r="C778" s="113" t="str">
        <f>VLOOKUP(Table4[[#This Row],[iso_code]],iso_code!B:C,2,FALSE)</f>
        <v>ZAF</v>
      </c>
      <c r="D778" s="110" t="str">
        <f>VLOOKUP(Table4[[#This Row],[iso_code]],iso_code!G:H,2,FALSE)</f>
        <v>South Africa</v>
      </c>
    </row>
    <row r="779" spans="1:4">
      <c r="A779" s="112">
        <v>187</v>
      </c>
      <c r="B779" s="60" t="s">
        <v>1264</v>
      </c>
      <c r="C779" s="113" t="str">
        <f>VLOOKUP(Table4[[#This Row],[iso_code]],iso_code!B:C,2,FALSE)</f>
        <v>NGA</v>
      </c>
      <c r="D779" s="110" t="str">
        <f>VLOOKUP(Table4[[#This Row],[iso_code]],iso_code!G:H,2,FALSE)</f>
        <v>Nigeria</v>
      </c>
    </row>
    <row r="780" spans="1:4">
      <c r="A780" s="112">
        <v>188</v>
      </c>
      <c r="B780" s="60" t="s">
        <v>1555</v>
      </c>
      <c r="C780" s="113" t="str">
        <f>VLOOKUP(Table4[[#This Row],[iso_code]],iso_code!B:C,2,FALSE)</f>
        <v>AGO</v>
      </c>
      <c r="D780" s="110" t="str">
        <f>VLOOKUP(Table4[[#This Row],[iso_code]],iso_code!G:H,2,FALSE)</f>
        <v>Angola</v>
      </c>
    </row>
    <row r="781" spans="1:4">
      <c r="A781" s="112">
        <v>188</v>
      </c>
      <c r="B781" s="60" t="s">
        <v>1558</v>
      </c>
      <c r="C781" s="113" t="str">
        <f>VLOOKUP(Table4[[#This Row],[iso_code]],iso_code!B:C,2,FALSE)</f>
        <v>BFA</v>
      </c>
      <c r="D781" s="110" t="str">
        <f>VLOOKUP(Table4[[#This Row],[iso_code]],iso_code!G:H,2,FALSE)</f>
        <v>Burkina Faso</v>
      </c>
    </row>
    <row r="782" spans="1:4">
      <c r="A782" s="112">
        <v>188</v>
      </c>
      <c r="B782" s="60" t="s">
        <v>1559</v>
      </c>
      <c r="C782" s="113" t="str">
        <f>VLOOKUP(Table4[[#This Row],[iso_code]],iso_code!B:C,2,FALSE)</f>
        <v>BDI</v>
      </c>
      <c r="D782" s="110" t="str">
        <f>VLOOKUP(Table4[[#This Row],[iso_code]],iso_code!G:H,2,FALSE)</f>
        <v>Burundi</v>
      </c>
    </row>
    <row r="783" spans="1:4">
      <c r="A783" s="112">
        <v>188</v>
      </c>
      <c r="B783" s="60" t="s">
        <v>1556</v>
      </c>
      <c r="C783" s="113" t="str">
        <f>VLOOKUP(Table4[[#This Row],[iso_code]],iso_code!B:C,2,FALSE)</f>
        <v>BEN</v>
      </c>
      <c r="D783" s="110" t="str">
        <f>VLOOKUP(Table4[[#This Row],[iso_code]],iso_code!G:H,2,FALSE)</f>
        <v>Benin</v>
      </c>
    </row>
    <row r="784" spans="1:4">
      <c r="A784" s="112">
        <v>188</v>
      </c>
      <c r="B784" s="60" t="s">
        <v>1557</v>
      </c>
      <c r="C784" s="113" t="str">
        <f>VLOOKUP(Table4[[#This Row],[iso_code]],iso_code!B:C,2,FALSE)</f>
        <v>BWA</v>
      </c>
      <c r="D784" s="110" t="str">
        <f>VLOOKUP(Table4[[#This Row],[iso_code]],iso_code!G:H,2,FALSE)</f>
        <v>Botswana</v>
      </c>
    </row>
    <row r="785" spans="1:4">
      <c r="A785" s="112">
        <v>188</v>
      </c>
      <c r="B785" s="60" t="s">
        <v>1564</v>
      </c>
      <c r="C785" s="113" t="str">
        <f>VLOOKUP(Table4[[#This Row],[iso_code]],iso_code!B:C,2,FALSE)</f>
        <v>COD</v>
      </c>
      <c r="D785" s="110" t="str">
        <f>VLOOKUP(Table4[[#This Row],[iso_code]],iso_code!G:H,2,FALSE)</f>
        <v>Congo (the Democratic Republic of the)</v>
      </c>
    </row>
    <row r="786" spans="1:4">
      <c r="A786" s="112">
        <v>188</v>
      </c>
      <c r="B786" s="60" t="s">
        <v>1560</v>
      </c>
      <c r="C786" s="113" t="str">
        <f>VLOOKUP(Table4[[#This Row],[iso_code]],iso_code!B:C,2,FALSE)</f>
        <v>CAF</v>
      </c>
      <c r="D786" s="110" t="str">
        <f>VLOOKUP(Table4[[#This Row],[iso_code]],iso_code!G:H,2,FALSE)</f>
        <v>Central African Republic (the)</v>
      </c>
    </row>
    <row r="787" spans="1:4">
      <c r="A787" s="112">
        <v>188</v>
      </c>
      <c r="B787" s="60" t="s">
        <v>1563</v>
      </c>
      <c r="C787" s="113" t="str">
        <f>VLOOKUP(Table4[[#This Row],[iso_code]],iso_code!B:C,2,FALSE)</f>
        <v>COG</v>
      </c>
      <c r="D787" s="110" t="str">
        <f>VLOOKUP(Table4[[#This Row],[iso_code]],iso_code!G:H,2,FALSE)</f>
        <v>Congo (the)</v>
      </c>
    </row>
    <row r="788" spans="1:4">
      <c r="A788" s="112">
        <v>188</v>
      </c>
      <c r="B788" s="60" t="s">
        <v>1572</v>
      </c>
      <c r="C788" s="113" t="str">
        <f>VLOOKUP(Table4[[#This Row],[iso_code]],iso_code!B:C,2,FALSE)</f>
        <v>CIV</v>
      </c>
      <c r="D788" s="110" t="str">
        <f>VLOOKUP(Table4[[#This Row],[iso_code]],iso_code!G:H,2,FALSE)</f>
        <v>Côte d'Ivoire</v>
      </c>
    </row>
    <row r="789" spans="1:4">
      <c r="A789" s="112">
        <v>188</v>
      </c>
      <c r="B789" s="60" t="s">
        <v>290</v>
      </c>
      <c r="C789" s="113" t="str">
        <f>VLOOKUP(Table4[[#This Row],[iso_code]],iso_code!B:C,2,FALSE)</f>
        <v>CMR</v>
      </c>
      <c r="D789" s="110" t="str">
        <f>VLOOKUP(Table4[[#This Row],[iso_code]],iso_code!G:H,2,FALSE)</f>
        <v>Cameroon</v>
      </c>
    </row>
    <row r="790" spans="1:4">
      <c r="A790" s="112">
        <v>188</v>
      </c>
      <c r="B790" s="60" t="s">
        <v>1593</v>
      </c>
      <c r="C790" s="113" t="str">
        <f>VLOOKUP(Table4[[#This Row],[iso_code]],iso_code!B:C,2,FALSE)</f>
        <v>CPV</v>
      </c>
      <c r="D790" s="110" t="str">
        <f>VLOOKUP(Table4[[#This Row],[iso_code]],iso_code!G:H,2,FALSE)</f>
        <v>Cabo Verde</v>
      </c>
    </row>
    <row r="791" spans="1:4">
      <c r="A791" s="112">
        <v>188</v>
      </c>
      <c r="B791" s="60" t="s">
        <v>1565</v>
      </c>
      <c r="C791" s="113" t="str">
        <f>VLOOKUP(Table4[[#This Row],[iso_code]],iso_code!B:C,2,FALSE)</f>
        <v>DJI</v>
      </c>
      <c r="D791" s="110" t="str">
        <f>VLOOKUP(Table4[[#This Row],[iso_code]],iso_code!G:H,2,FALSE)</f>
        <v>Djibouti</v>
      </c>
    </row>
    <row r="792" spans="1:4">
      <c r="A792" s="112">
        <v>188</v>
      </c>
      <c r="B792" s="60" t="s">
        <v>812</v>
      </c>
      <c r="C792" s="113" t="str">
        <f>VLOOKUP(Table4[[#This Row],[iso_code]],iso_code!B:C,2,FALSE)</f>
        <v>DZA</v>
      </c>
      <c r="D792" s="110" t="str">
        <f>VLOOKUP(Table4[[#This Row],[iso_code]],iso_code!G:H,2,FALSE)</f>
        <v>Algeria</v>
      </c>
    </row>
    <row r="793" spans="1:4">
      <c r="A793" s="112">
        <v>188</v>
      </c>
      <c r="B793" s="60" t="s">
        <v>874</v>
      </c>
      <c r="C793" s="113" t="str">
        <f>VLOOKUP(Table4[[#This Row],[iso_code]],iso_code!B:C,2,FALSE)</f>
        <v>EGY</v>
      </c>
      <c r="D793" s="110" t="str">
        <f>VLOOKUP(Table4[[#This Row],[iso_code]],iso_code!G:H,2,FALSE)</f>
        <v>Egypt</v>
      </c>
    </row>
    <row r="794" spans="1:4">
      <c r="A794" s="112">
        <v>188</v>
      </c>
      <c r="B794" s="60" t="s">
        <v>1567</v>
      </c>
      <c r="C794" s="113" t="str">
        <f>VLOOKUP(Table4[[#This Row],[iso_code]],iso_code!B:C,2,FALSE)</f>
        <v>ERI</v>
      </c>
      <c r="D794" s="110" t="str">
        <f>VLOOKUP(Table4[[#This Row],[iso_code]],iso_code!G:H,2,FALSE)</f>
        <v>Eritrea</v>
      </c>
    </row>
    <row r="795" spans="1:4">
      <c r="A795" s="112">
        <v>188</v>
      </c>
      <c r="B795" s="60" t="s">
        <v>199</v>
      </c>
      <c r="C795" s="113" t="str">
        <f>VLOOKUP(Table4[[#This Row],[iso_code]],iso_code!B:C,2,FALSE)</f>
        <v>ETH</v>
      </c>
      <c r="D795" s="110" t="str">
        <f>VLOOKUP(Table4[[#This Row],[iso_code]],iso_code!G:H,2,FALSE)</f>
        <v>Ethiopia</v>
      </c>
    </row>
    <row r="796" spans="1:4">
      <c r="A796" s="112">
        <v>188</v>
      </c>
      <c r="B796" s="60" t="s">
        <v>1568</v>
      </c>
      <c r="C796" s="113" t="str">
        <f>VLOOKUP(Table4[[#This Row],[iso_code]],iso_code!B:C,2,FALSE)</f>
        <v>GAB</v>
      </c>
      <c r="D796" s="110" t="str">
        <f>VLOOKUP(Table4[[#This Row],[iso_code]],iso_code!G:H,2,FALSE)</f>
        <v>Gabon</v>
      </c>
    </row>
    <row r="797" spans="1:4">
      <c r="A797" s="112">
        <v>188</v>
      </c>
      <c r="B797" s="60" t="s">
        <v>255</v>
      </c>
      <c r="C797" s="113" t="str">
        <f>VLOOKUP(Table4[[#This Row],[iso_code]],iso_code!B:C,2,FALSE)</f>
        <v>GHA</v>
      </c>
      <c r="D797" s="110" t="str">
        <f>VLOOKUP(Table4[[#This Row],[iso_code]],iso_code!G:H,2,FALSE)</f>
        <v>Ghana</v>
      </c>
    </row>
    <row r="798" spans="1:4">
      <c r="A798" s="112">
        <v>188</v>
      </c>
      <c r="B798" s="60" t="s">
        <v>1569</v>
      </c>
      <c r="C798" s="113" t="str">
        <f>VLOOKUP(Table4[[#This Row],[iso_code]],iso_code!B:C,2,FALSE)</f>
        <v>GMB</v>
      </c>
      <c r="D798" s="110" t="str">
        <f>VLOOKUP(Table4[[#This Row],[iso_code]],iso_code!G:H,2,FALSE)</f>
        <v>Gambia (the)</v>
      </c>
    </row>
    <row r="799" spans="1:4">
      <c r="A799" s="112">
        <v>188</v>
      </c>
      <c r="B799" s="60" t="s">
        <v>1570</v>
      </c>
      <c r="C799" s="113" t="str">
        <f>VLOOKUP(Table4[[#This Row],[iso_code]],iso_code!B:C,2,FALSE)</f>
        <v>GIN</v>
      </c>
      <c r="D799" s="110" t="str">
        <f>VLOOKUP(Table4[[#This Row],[iso_code]],iso_code!G:H,2,FALSE)</f>
        <v>Guinea</v>
      </c>
    </row>
    <row r="800" spans="1:4">
      <c r="A800" s="112">
        <v>188</v>
      </c>
      <c r="B800" s="60" t="s">
        <v>1566</v>
      </c>
      <c r="C800" s="113" t="str">
        <f>VLOOKUP(Table4[[#This Row],[iso_code]],iso_code!B:C,2,FALSE)</f>
        <v>GNQ</v>
      </c>
      <c r="D800" s="110" t="str">
        <f>VLOOKUP(Table4[[#This Row],[iso_code]],iso_code!G:H,2,FALSE)</f>
        <v>Equatorial Guinea</v>
      </c>
    </row>
    <row r="801" spans="1:4">
      <c r="A801" s="112">
        <v>188</v>
      </c>
      <c r="B801" s="60" t="s">
        <v>1571</v>
      </c>
      <c r="C801" s="113" t="str">
        <f>VLOOKUP(Table4[[#This Row],[iso_code]],iso_code!B:C,2,FALSE)</f>
        <v>GNB</v>
      </c>
      <c r="D801" s="110" t="str">
        <f>VLOOKUP(Table4[[#This Row],[iso_code]],iso_code!G:H,2,FALSE)</f>
        <v>Guinea-Bissau</v>
      </c>
    </row>
    <row r="802" spans="1:4">
      <c r="A802" s="112">
        <v>188</v>
      </c>
      <c r="B802" s="60" t="s">
        <v>434</v>
      </c>
      <c r="C802" s="113" t="str">
        <f>VLOOKUP(Table4[[#This Row],[iso_code]],iso_code!B:C,2,FALSE)</f>
        <v>KEN</v>
      </c>
      <c r="D802" s="110" t="str">
        <f>VLOOKUP(Table4[[#This Row],[iso_code]],iso_code!G:H,2,FALSE)</f>
        <v>Kenya</v>
      </c>
    </row>
    <row r="803" spans="1:4">
      <c r="A803" s="112">
        <v>188</v>
      </c>
      <c r="B803" s="60" t="s">
        <v>1562</v>
      </c>
      <c r="C803" s="113" t="str">
        <f>VLOOKUP(Table4[[#This Row],[iso_code]],iso_code!B:C,2,FALSE)</f>
        <v>COM</v>
      </c>
      <c r="D803" s="110" t="str">
        <f>VLOOKUP(Table4[[#This Row],[iso_code]],iso_code!G:H,2,FALSE)</f>
        <v>Comoros (the)</v>
      </c>
    </row>
    <row r="804" spans="1:4">
      <c r="A804" s="112">
        <v>188</v>
      </c>
      <c r="B804" s="60" t="s">
        <v>1574</v>
      </c>
      <c r="C804" s="113" t="str">
        <f>VLOOKUP(Table4[[#This Row],[iso_code]],iso_code!B:C,2,FALSE)</f>
        <v>LBR</v>
      </c>
      <c r="D804" s="110" t="str">
        <f>VLOOKUP(Table4[[#This Row],[iso_code]],iso_code!G:H,2,FALSE)</f>
        <v>Liberia</v>
      </c>
    </row>
    <row r="805" spans="1:4">
      <c r="A805" s="112">
        <v>188</v>
      </c>
      <c r="B805" s="60" t="s">
        <v>1573</v>
      </c>
      <c r="C805" s="113" t="str">
        <f>VLOOKUP(Table4[[#This Row],[iso_code]],iso_code!B:C,2,FALSE)</f>
        <v>LSO</v>
      </c>
      <c r="D805" s="110" t="str">
        <f>VLOOKUP(Table4[[#This Row],[iso_code]],iso_code!G:H,2,FALSE)</f>
        <v>Lesotho</v>
      </c>
    </row>
    <row r="806" spans="1:4">
      <c r="A806" s="112">
        <v>188</v>
      </c>
      <c r="B806" s="60" t="s">
        <v>1575</v>
      </c>
      <c r="C806" s="113" t="str">
        <f>VLOOKUP(Table4[[#This Row],[iso_code]],iso_code!B:C,2,FALSE)</f>
        <v>LBY</v>
      </c>
      <c r="D806" s="110" t="str">
        <f>VLOOKUP(Table4[[#This Row],[iso_code]],iso_code!G:H,2,FALSE)</f>
        <v>Libya</v>
      </c>
    </row>
    <row r="807" spans="1:4">
      <c r="A807" s="112">
        <v>188</v>
      </c>
      <c r="B807" s="60" t="s">
        <v>519</v>
      </c>
      <c r="C807" s="113" t="str">
        <f>VLOOKUP(Table4[[#This Row],[iso_code]],iso_code!B:C,2,FALSE)</f>
        <v>MAR</v>
      </c>
      <c r="D807" s="110" t="str">
        <f>VLOOKUP(Table4[[#This Row],[iso_code]],iso_code!G:H,2,FALSE)</f>
        <v>Morocco</v>
      </c>
    </row>
    <row r="808" spans="1:4">
      <c r="A808" s="112">
        <v>188</v>
      </c>
      <c r="B808" s="60" t="s">
        <v>1576</v>
      </c>
      <c r="C808" s="113" t="str">
        <f>VLOOKUP(Table4[[#This Row],[iso_code]],iso_code!B:C,2,FALSE)</f>
        <v>MDG</v>
      </c>
      <c r="D808" s="110" t="str">
        <f>VLOOKUP(Table4[[#This Row],[iso_code]],iso_code!G:H,2,FALSE)</f>
        <v>Madagascar</v>
      </c>
    </row>
    <row r="809" spans="1:4">
      <c r="A809" s="112">
        <v>188</v>
      </c>
      <c r="B809" s="60" t="s">
        <v>1577</v>
      </c>
      <c r="C809" s="113" t="str">
        <f>VLOOKUP(Table4[[#This Row],[iso_code]],iso_code!B:C,2,FALSE)</f>
        <v>MLI</v>
      </c>
      <c r="D809" s="110" t="str">
        <f>VLOOKUP(Table4[[#This Row],[iso_code]],iso_code!G:H,2,FALSE)</f>
        <v>Mali</v>
      </c>
    </row>
    <row r="810" spans="1:4">
      <c r="A810" s="112">
        <v>188</v>
      </c>
      <c r="B810" s="60" t="s">
        <v>1578</v>
      </c>
      <c r="C810" s="113" t="str">
        <f>VLOOKUP(Table4[[#This Row],[iso_code]],iso_code!B:C,2,FALSE)</f>
        <v>MRT</v>
      </c>
      <c r="D810" s="110" t="str">
        <f>VLOOKUP(Table4[[#This Row],[iso_code]],iso_code!G:H,2,FALSE)</f>
        <v>Mauritania</v>
      </c>
    </row>
    <row r="811" spans="1:4">
      <c r="A811" s="112">
        <v>188</v>
      </c>
      <c r="B811" s="60" t="s">
        <v>996</v>
      </c>
      <c r="C811" s="113" t="str">
        <f>VLOOKUP(Table4[[#This Row],[iso_code]],iso_code!B:C,2,FALSE)</f>
        <v>MUS</v>
      </c>
      <c r="D811" s="110" t="str">
        <f>VLOOKUP(Table4[[#This Row],[iso_code]],iso_code!G:H,2,FALSE)</f>
        <v>Mauritius</v>
      </c>
    </row>
    <row r="812" spans="1:4">
      <c r="A812" s="112">
        <v>188</v>
      </c>
      <c r="B812" s="60" t="s">
        <v>1191</v>
      </c>
      <c r="C812" s="113" t="str">
        <f>VLOOKUP(Table4[[#This Row],[iso_code]],iso_code!B:C,2,FALSE)</f>
        <v>MWI</v>
      </c>
      <c r="D812" s="110" t="str">
        <f>VLOOKUP(Table4[[#This Row],[iso_code]],iso_code!G:H,2,FALSE)</f>
        <v>Malawi</v>
      </c>
    </row>
    <row r="813" spans="1:4">
      <c r="A813" s="112">
        <v>188</v>
      </c>
      <c r="B813" s="60" t="s">
        <v>1579</v>
      </c>
      <c r="C813" s="113" t="str">
        <f>VLOOKUP(Table4[[#This Row],[iso_code]],iso_code!B:C,2,FALSE)</f>
        <v>MOZ</v>
      </c>
      <c r="D813" s="110" t="str">
        <f>VLOOKUP(Table4[[#This Row],[iso_code]],iso_code!G:H,2,FALSE)</f>
        <v>Mozambique</v>
      </c>
    </row>
    <row r="814" spans="1:4">
      <c r="A814" s="112">
        <v>188</v>
      </c>
      <c r="B814" s="60" t="s">
        <v>1580</v>
      </c>
      <c r="C814" s="113" t="str">
        <f>VLOOKUP(Table4[[#This Row],[iso_code]],iso_code!B:C,2,FALSE)</f>
        <v>NAM</v>
      </c>
      <c r="D814" s="110" t="str">
        <f>VLOOKUP(Table4[[#This Row],[iso_code]],iso_code!G:H,2,FALSE)</f>
        <v>Namibia</v>
      </c>
    </row>
    <row r="815" spans="1:4">
      <c r="A815" s="112">
        <v>188</v>
      </c>
      <c r="B815" s="60" t="s">
        <v>1031</v>
      </c>
      <c r="C815" s="113" t="str">
        <f>VLOOKUP(Table4[[#This Row],[iso_code]],iso_code!B:C,2,FALSE)</f>
        <v>NER</v>
      </c>
      <c r="D815" s="110" t="str">
        <f>VLOOKUP(Table4[[#This Row],[iso_code]],iso_code!G:H,2,FALSE)</f>
        <v>Niger (the)</v>
      </c>
    </row>
    <row r="816" spans="1:4">
      <c r="A816" s="112">
        <v>188</v>
      </c>
      <c r="B816" s="60" t="s">
        <v>1264</v>
      </c>
      <c r="C816" s="113" t="str">
        <f>VLOOKUP(Table4[[#This Row],[iso_code]],iso_code!B:C,2,FALSE)</f>
        <v>NGA</v>
      </c>
      <c r="D816" s="110" t="str">
        <f>VLOOKUP(Table4[[#This Row],[iso_code]],iso_code!G:H,2,FALSE)</f>
        <v>Nigeria</v>
      </c>
    </row>
    <row r="817" spans="1:4">
      <c r="A817" s="112">
        <v>188</v>
      </c>
      <c r="B817" s="60" t="s">
        <v>1581</v>
      </c>
      <c r="C817" s="113" t="str">
        <f>VLOOKUP(Table4[[#This Row],[iso_code]],iso_code!B:C,2,FALSE)</f>
        <v>RWA</v>
      </c>
      <c r="D817" s="110" t="str">
        <f>VLOOKUP(Table4[[#This Row],[iso_code]],iso_code!G:H,2,FALSE)</f>
        <v>Rwanda</v>
      </c>
    </row>
    <row r="818" spans="1:4">
      <c r="A818" s="112">
        <v>188</v>
      </c>
      <c r="B818" s="60" t="s">
        <v>1584</v>
      </c>
      <c r="C818" s="113" t="str">
        <f>VLOOKUP(Table4[[#This Row],[iso_code]],iso_code!B:C,2,FALSE)</f>
        <v>SYC</v>
      </c>
      <c r="D818" s="110" t="str">
        <f>VLOOKUP(Table4[[#This Row],[iso_code]],iso_code!G:H,2,FALSE)</f>
        <v>Seychelles</v>
      </c>
    </row>
    <row r="819" spans="1:4">
      <c r="A819" s="112">
        <v>188</v>
      </c>
      <c r="B819" s="60" t="s">
        <v>1588</v>
      </c>
      <c r="C819" s="113" t="str">
        <f>VLOOKUP(Table4[[#This Row],[iso_code]],iso_code!B:C,2,FALSE)</f>
        <v>SDN</v>
      </c>
      <c r="D819" s="110" t="str">
        <f>VLOOKUP(Table4[[#This Row],[iso_code]],iso_code!G:H,2,FALSE)</f>
        <v>Sudan (the)</v>
      </c>
    </row>
    <row r="820" spans="1:4">
      <c r="A820" s="112">
        <v>188</v>
      </c>
      <c r="B820" s="60" t="s">
        <v>1585</v>
      </c>
      <c r="C820" s="113" t="str">
        <f>VLOOKUP(Table4[[#This Row],[iso_code]],iso_code!B:C,2,FALSE)</f>
        <v>SLE</v>
      </c>
      <c r="D820" s="110" t="str">
        <f>VLOOKUP(Table4[[#This Row],[iso_code]],iso_code!G:H,2,FALSE)</f>
        <v>Sierra Leone</v>
      </c>
    </row>
    <row r="821" spans="1:4">
      <c r="A821" s="112">
        <v>188</v>
      </c>
      <c r="B821" s="60" t="s">
        <v>1583</v>
      </c>
      <c r="C821" s="113" t="str">
        <f>VLOOKUP(Table4[[#This Row],[iso_code]],iso_code!B:C,2,FALSE)</f>
        <v>SEN</v>
      </c>
      <c r="D821" s="110" t="str">
        <f>VLOOKUP(Table4[[#This Row],[iso_code]],iso_code!G:H,2,FALSE)</f>
        <v>Senegal</v>
      </c>
    </row>
    <row r="822" spans="1:4">
      <c r="A822" s="112">
        <v>188</v>
      </c>
      <c r="B822" s="60" t="s">
        <v>1586</v>
      </c>
      <c r="C822" s="113" t="str">
        <f>VLOOKUP(Table4[[#This Row],[iso_code]],iso_code!B:C,2,FALSE)</f>
        <v>SOM</v>
      </c>
      <c r="D822" s="110" t="str">
        <f>VLOOKUP(Table4[[#This Row],[iso_code]],iso_code!G:H,2,FALSE)</f>
        <v>Somalia</v>
      </c>
    </row>
    <row r="823" spans="1:4">
      <c r="A823" s="112">
        <v>188</v>
      </c>
      <c r="B823" s="60" t="s">
        <v>1587</v>
      </c>
      <c r="C823" s="113" t="str">
        <f>VLOOKUP(Table4[[#This Row],[iso_code]],iso_code!B:C,2,FALSE)</f>
        <v>SSD</v>
      </c>
      <c r="D823" s="110" t="str">
        <f>VLOOKUP(Table4[[#This Row],[iso_code]],iso_code!G:H,2,FALSE)</f>
        <v>South Sudan</v>
      </c>
    </row>
    <row r="824" spans="1:4">
      <c r="A824" s="112">
        <v>188</v>
      </c>
      <c r="B824" s="60" t="s">
        <v>1582</v>
      </c>
      <c r="C824" s="113" t="str">
        <f>VLOOKUP(Table4[[#This Row],[iso_code]],iso_code!B:C,2,FALSE)</f>
        <v>STP</v>
      </c>
      <c r="D824" s="110" t="str">
        <f>VLOOKUP(Table4[[#This Row],[iso_code]],iso_code!G:H,2,FALSE)</f>
        <v>Sao Tome and Principe</v>
      </c>
    </row>
    <row r="825" spans="1:4">
      <c r="A825" s="112">
        <v>188</v>
      </c>
      <c r="B825" s="60" t="s">
        <v>1589</v>
      </c>
      <c r="C825" s="113" t="str">
        <f>VLOOKUP(Table4[[#This Row],[iso_code]],iso_code!B:C,2,FALSE)</f>
        <v>SWZ</v>
      </c>
      <c r="D825" s="110" t="str">
        <f>VLOOKUP(Table4[[#This Row],[iso_code]],iso_code!G:H,2,FALSE)</f>
        <v>Eswatini</v>
      </c>
    </row>
    <row r="826" spans="1:4">
      <c r="A826" s="112">
        <v>188</v>
      </c>
      <c r="B826" s="60" t="s">
        <v>1561</v>
      </c>
      <c r="C826" s="113" t="str">
        <f>VLOOKUP(Table4[[#This Row],[iso_code]],iso_code!B:C,2,FALSE)</f>
        <v>TCD</v>
      </c>
      <c r="D826" s="110" t="str">
        <f>VLOOKUP(Table4[[#This Row],[iso_code]],iso_code!G:H,2,FALSE)</f>
        <v>Chad</v>
      </c>
    </row>
    <row r="827" spans="1:4">
      <c r="A827" s="112">
        <v>188</v>
      </c>
      <c r="B827" s="60" t="s">
        <v>1590</v>
      </c>
      <c r="C827" s="113" t="str">
        <f>VLOOKUP(Table4[[#This Row],[iso_code]],iso_code!B:C,2,FALSE)</f>
        <v>TGO</v>
      </c>
      <c r="D827" s="110" t="str">
        <f>VLOOKUP(Table4[[#This Row],[iso_code]],iso_code!G:H,2,FALSE)</f>
        <v>Togo</v>
      </c>
    </row>
    <row r="828" spans="1:4">
      <c r="A828" s="112">
        <v>188</v>
      </c>
      <c r="B828" s="60" t="s">
        <v>978</v>
      </c>
      <c r="C828" s="113" t="str">
        <f>VLOOKUP(Table4[[#This Row],[iso_code]],iso_code!B:C,2,FALSE)</f>
        <v>TUN</v>
      </c>
      <c r="D828" s="110" t="str">
        <f>VLOOKUP(Table4[[#This Row],[iso_code]],iso_code!G:H,2,FALSE)</f>
        <v>Tunisia</v>
      </c>
    </row>
    <row r="829" spans="1:4">
      <c r="A829" s="112">
        <v>188</v>
      </c>
      <c r="B829" s="60" t="s">
        <v>884</v>
      </c>
      <c r="C829" s="113" t="str">
        <f>VLOOKUP(Table4[[#This Row],[iso_code]],iso_code!B:C,2,FALSE)</f>
        <v>TZA</v>
      </c>
      <c r="D829" s="110" t="str">
        <f>VLOOKUP(Table4[[#This Row],[iso_code]],iso_code!G:H,2,FALSE)</f>
        <v>Tanzania, United Republic of</v>
      </c>
    </row>
    <row r="830" spans="1:4">
      <c r="A830" s="112">
        <v>188</v>
      </c>
      <c r="B830" s="60" t="s">
        <v>1591</v>
      </c>
      <c r="C830" s="113" t="str">
        <f>VLOOKUP(Table4[[#This Row],[iso_code]],iso_code!B:C,2,FALSE)</f>
        <v>UGA</v>
      </c>
      <c r="D830" s="110" t="str">
        <f>VLOOKUP(Table4[[#This Row],[iso_code]],iso_code!G:H,2,FALSE)</f>
        <v>Uganda</v>
      </c>
    </row>
    <row r="831" spans="1:4">
      <c r="A831" s="112">
        <v>188</v>
      </c>
      <c r="B831" s="60" t="s">
        <v>618</v>
      </c>
      <c r="C831" s="113" t="str">
        <f>VLOOKUP(Table4[[#This Row],[iso_code]],iso_code!B:C,2,FALSE)</f>
        <v>ZAF</v>
      </c>
      <c r="D831" s="110" t="str">
        <f>VLOOKUP(Table4[[#This Row],[iso_code]],iso_code!G:H,2,FALSE)</f>
        <v>South Africa</v>
      </c>
    </row>
    <row r="832" spans="1:4">
      <c r="A832" s="112">
        <v>188</v>
      </c>
      <c r="B832" s="60" t="s">
        <v>758</v>
      </c>
      <c r="C832" s="113" t="str">
        <f>VLOOKUP(Table4[[#This Row],[iso_code]],iso_code!B:C,2,FALSE)</f>
        <v>ZMB</v>
      </c>
      <c r="D832" s="110" t="str">
        <f>VLOOKUP(Table4[[#This Row],[iso_code]],iso_code!G:H,2,FALSE)</f>
        <v>Zambia</v>
      </c>
    </row>
    <row r="833" spans="1:4">
      <c r="A833" s="112">
        <v>188</v>
      </c>
      <c r="B833" s="60" t="s">
        <v>1592</v>
      </c>
      <c r="C833" s="113" t="str">
        <f>VLOOKUP(Table4[[#This Row],[iso_code]],iso_code!B:C,2,FALSE)</f>
        <v>ZWE</v>
      </c>
      <c r="D833" s="110" t="str">
        <f>VLOOKUP(Table4[[#This Row],[iso_code]],iso_code!G:H,2,FALSE)</f>
        <v>Zimbabwe</v>
      </c>
    </row>
    <row r="834" spans="1:4">
      <c r="A834" s="112">
        <v>189</v>
      </c>
      <c r="B834" s="60" t="s">
        <v>874</v>
      </c>
      <c r="C834" s="113" t="str">
        <f>VLOOKUP(Table4[[#This Row],[iso_code]],iso_code!B:C,2,FALSE)</f>
        <v>EGY</v>
      </c>
      <c r="D834" s="110" t="str">
        <f>VLOOKUP(Table4[[#This Row],[iso_code]],iso_code!G:H,2,FALSE)</f>
        <v>Egypt</v>
      </c>
    </row>
    <row r="835" spans="1:4">
      <c r="A835" s="112">
        <v>190</v>
      </c>
      <c r="B835" s="60" t="s">
        <v>874</v>
      </c>
      <c r="C835" s="113" t="str">
        <f>VLOOKUP(Table4[[#This Row],[iso_code]],iso_code!B:C,2,FALSE)</f>
        <v>EGY</v>
      </c>
      <c r="D835" s="110" t="str">
        <f>VLOOKUP(Table4[[#This Row],[iso_code]],iso_code!G:H,2,FALSE)</f>
        <v>Egypt</v>
      </c>
    </row>
    <row r="836" spans="1:4">
      <c r="A836" s="112">
        <v>191</v>
      </c>
      <c r="B836" s="60" t="s">
        <v>618</v>
      </c>
      <c r="C836" s="113" t="str">
        <f>VLOOKUP(Table4[[#This Row],[iso_code]],iso_code!B:C,2,FALSE)</f>
        <v>ZAF</v>
      </c>
      <c r="D836" s="110" t="str">
        <f>VLOOKUP(Table4[[#This Row],[iso_code]],iso_code!G:H,2,FALSE)</f>
        <v>South Africa</v>
      </c>
    </row>
    <row r="837" spans="1:4">
      <c r="A837" s="112">
        <v>192</v>
      </c>
      <c r="B837" s="60" t="s">
        <v>884</v>
      </c>
      <c r="C837" s="113" t="str">
        <f>VLOOKUP(Table4[[#This Row],[iso_code]],iso_code!B:C,2,FALSE)</f>
        <v>TZA</v>
      </c>
      <c r="D837" s="110" t="str">
        <f>VLOOKUP(Table4[[#This Row],[iso_code]],iso_code!G:H,2,FALSE)</f>
        <v>Tanzania, United Republic of</v>
      </c>
    </row>
    <row r="838" spans="1:4">
      <c r="A838" s="112">
        <v>193</v>
      </c>
      <c r="B838" s="60" t="s">
        <v>290</v>
      </c>
      <c r="C838" s="113" t="str">
        <f>VLOOKUP(Table4[[#This Row],[iso_code]],iso_code!B:C,2,FALSE)</f>
        <v>CMR</v>
      </c>
      <c r="D838" s="110" t="str">
        <f>VLOOKUP(Table4[[#This Row],[iso_code]],iso_code!G:H,2,FALSE)</f>
        <v>Cameroon</v>
      </c>
    </row>
    <row r="839" spans="1:4">
      <c r="A839" s="112">
        <v>194</v>
      </c>
      <c r="B839" s="60" t="s">
        <v>290</v>
      </c>
      <c r="C839" s="113" t="str">
        <f>VLOOKUP(Table4[[#This Row],[iso_code]],iso_code!B:C,2,FALSE)</f>
        <v>CMR</v>
      </c>
      <c r="D839" s="110" t="str">
        <f>VLOOKUP(Table4[[#This Row],[iso_code]],iso_code!G:H,2,FALSE)</f>
        <v>Cameroon</v>
      </c>
    </row>
    <row r="840" spans="1:4">
      <c r="A840" s="112">
        <v>195</v>
      </c>
      <c r="B840" s="60" t="s">
        <v>1557</v>
      </c>
      <c r="C840" s="113" t="str">
        <f>VLOOKUP(Table4[[#This Row],[iso_code]],iso_code!B:C,2,FALSE)</f>
        <v>BWA</v>
      </c>
      <c r="D840" s="110" t="str">
        <f>VLOOKUP(Table4[[#This Row],[iso_code]],iso_code!G:H,2,FALSE)</f>
        <v>Botswana</v>
      </c>
    </row>
    <row r="841" spans="1:4">
      <c r="A841" s="112">
        <v>196</v>
      </c>
      <c r="B841" s="60" t="s">
        <v>1264</v>
      </c>
      <c r="C841" s="113" t="str">
        <f>VLOOKUP(Table4[[#This Row],[iso_code]],iso_code!B:C,2,FALSE)</f>
        <v>NGA</v>
      </c>
      <c r="D841" s="110" t="str">
        <f>VLOOKUP(Table4[[#This Row],[iso_code]],iso_code!G:H,2,FALSE)</f>
        <v>Nigeria</v>
      </c>
    </row>
    <row r="842" spans="1:4">
      <c r="A842" s="112">
        <v>197</v>
      </c>
      <c r="B842" s="60" t="s">
        <v>519</v>
      </c>
      <c r="C842" s="113" t="str">
        <f>VLOOKUP(Table4[[#This Row],[iso_code]],iso_code!B:C,2,FALSE)</f>
        <v>MAR</v>
      </c>
      <c r="D842" s="110" t="str">
        <f>VLOOKUP(Table4[[#This Row],[iso_code]],iso_code!G:H,2,FALSE)</f>
        <v>Morocco</v>
      </c>
    </row>
    <row r="843" spans="1:4">
      <c r="A843" s="112">
        <v>198</v>
      </c>
      <c r="B843" s="60" t="s">
        <v>812</v>
      </c>
      <c r="C843" s="113" t="str">
        <f>VLOOKUP(Table4[[#This Row],[iso_code]],iso_code!B:C,2,FALSE)</f>
        <v>DZA</v>
      </c>
      <c r="D843" s="110" t="str">
        <f>VLOOKUP(Table4[[#This Row],[iso_code]],iso_code!G:H,2,FALSE)</f>
        <v>Algeria</v>
      </c>
    </row>
    <row r="844" spans="1:4">
      <c r="A844" s="112">
        <v>199</v>
      </c>
      <c r="B844" s="60" t="s">
        <v>874</v>
      </c>
      <c r="C844" s="113" t="str">
        <f>VLOOKUP(Table4[[#This Row],[iso_code]],iso_code!B:C,2,FALSE)</f>
        <v>EGY</v>
      </c>
      <c r="D844" s="110" t="str">
        <f>VLOOKUP(Table4[[#This Row],[iso_code]],iso_code!G:H,2,FALSE)</f>
        <v>Egypt</v>
      </c>
    </row>
    <row r="845" spans="1:4">
      <c r="A845" s="112">
        <v>200</v>
      </c>
      <c r="B845" s="60" t="s">
        <v>1557</v>
      </c>
      <c r="C845" s="113" t="str">
        <f>VLOOKUP(Table4[[#This Row],[iso_code]],iso_code!B:C,2,FALSE)</f>
        <v>BWA</v>
      </c>
      <c r="D845" s="110" t="str">
        <f>VLOOKUP(Table4[[#This Row],[iso_code]],iso_code!G:H,2,FALSE)</f>
        <v>Botswana</v>
      </c>
    </row>
    <row r="846" spans="1:4">
      <c r="A846" s="112">
        <v>200</v>
      </c>
      <c r="B846" s="60" t="s">
        <v>1579</v>
      </c>
      <c r="C846" s="113" t="str">
        <f>VLOOKUP(Table4[[#This Row],[iso_code]],iso_code!B:C,2,FALSE)</f>
        <v>MOZ</v>
      </c>
      <c r="D846" s="110" t="str">
        <f>VLOOKUP(Table4[[#This Row],[iso_code]],iso_code!G:H,2,FALSE)</f>
        <v>Mozambique</v>
      </c>
    </row>
    <row r="847" spans="1:4">
      <c r="A847" s="112">
        <v>200</v>
      </c>
      <c r="B847" s="60" t="s">
        <v>1580</v>
      </c>
      <c r="C847" s="113" t="str">
        <f>VLOOKUP(Table4[[#This Row],[iso_code]],iso_code!B:C,2,FALSE)</f>
        <v>NAM</v>
      </c>
      <c r="D847" s="110" t="str">
        <f>VLOOKUP(Table4[[#This Row],[iso_code]],iso_code!G:H,2,FALSE)</f>
        <v>Namibia</v>
      </c>
    </row>
    <row r="848" spans="1:4">
      <c r="A848" s="112">
        <v>200</v>
      </c>
      <c r="B848" s="60" t="s">
        <v>618</v>
      </c>
      <c r="C848" s="113" t="str">
        <f>VLOOKUP(Table4[[#This Row],[iso_code]],iso_code!B:C,2,FALSE)</f>
        <v>ZAF</v>
      </c>
      <c r="D848" s="110" t="str">
        <f>VLOOKUP(Table4[[#This Row],[iso_code]],iso_code!G:H,2,FALSE)</f>
        <v>South Africa</v>
      </c>
    </row>
    <row r="849" spans="1:4">
      <c r="A849" s="112">
        <v>200</v>
      </c>
      <c r="B849" s="60" t="s">
        <v>758</v>
      </c>
      <c r="C849" s="113" t="str">
        <f>VLOOKUP(Table4[[#This Row],[iso_code]],iso_code!B:C,2,FALSE)</f>
        <v>ZMB</v>
      </c>
      <c r="D849" s="110" t="str">
        <f>VLOOKUP(Table4[[#This Row],[iso_code]],iso_code!G:H,2,FALSE)</f>
        <v>Zambia</v>
      </c>
    </row>
    <row r="850" spans="1:4">
      <c r="A850" s="112">
        <v>200</v>
      </c>
      <c r="B850" s="60" t="s">
        <v>1592</v>
      </c>
      <c r="C850" s="113" t="str">
        <f>VLOOKUP(Table4[[#This Row],[iso_code]],iso_code!B:C,2,FALSE)</f>
        <v>ZWE</v>
      </c>
      <c r="D850" s="110" t="str">
        <f>VLOOKUP(Table4[[#This Row],[iso_code]],iso_code!G:H,2,FALSE)</f>
        <v>Zimbabwe</v>
      </c>
    </row>
    <row r="851" spans="1:4">
      <c r="A851" s="112">
        <v>201</v>
      </c>
      <c r="B851" s="60" t="s">
        <v>812</v>
      </c>
      <c r="C851" s="113" t="str">
        <f>VLOOKUP(Table4[[#This Row],[iso_code]],iso_code!B:C,2,FALSE)</f>
        <v>DZA</v>
      </c>
      <c r="D851" s="110" t="str">
        <f>VLOOKUP(Table4[[#This Row],[iso_code]],iso_code!G:H,2,FALSE)</f>
        <v>Algeria</v>
      </c>
    </row>
    <row r="852" spans="1:4">
      <c r="A852" s="112">
        <v>202</v>
      </c>
      <c r="B852" s="60" t="s">
        <v>199</v>
      </c>
      <c r="C852" s="113" t="str">
        <f>VLOOKUP(Table4[[#This Row],[iso_code]],iso_code!B:C,2,FALSE)</f>
        <v>ETH</v>
      </c>
      <c r="D852" s="110" t="str">
        <f>VLOOKUP(Table4[[#This Row],[iso_code]],iso_code!G:H,2,FALSE)</f>
        <v>Ethiopia</v>
      </c>
    </row>
    <row r="853" spans="1:4">
      <c r="A853" s="112">
        <v>203</v>
      </c>
      <c r="B853" s="60" t="s">
        <v>199</v>
      </c>
      <c r="C853" s="113" t="str">
        <f>VLOOKUP(Table4[[#This Row],[iso_code]],iso_code!B:C,2,FALSE)</f>
        <v>ETH</v>
      </c>
      <c r="D853" s="110" t="str">
        <f>VLOOKUP(Table4[[#This Row],[iso_code]],iso_code!G:H,2,FALSE)</f>
        <v>Ethiopia</v>
      </c>
    </row>
    <row r="854" spans="1:4">
      <c r="A854" s="112">
        <v>204</v>
      </c>
      <c r="B854" s="60" t="s">
        <v>1264</v>
      </c>
      <c r="C854" s="113" t="str">
        <f>VLOOKUP(Table4[[#This Row],[iso_code]],iso_code!B:C,2,FALSE)</f>
        <v>NGA</v>
      </c>
      <c r="D854" s="110" t="str">
        <f>VLOOKUP(Table4[[#This Row],[iso_code]],iso_code!G:H,2,FALSE)</f>
        <v>Nigeria</v>
      </c>
    </row>
    <row r="855" spans="1:4">
      <c r="A855" s="112">
        <v>205</v>
      </c>
      <c r="B855" s="60" t="s">
        <v>255</v>
      </c>
      <c r="C855" s="113" t="str">
        <f>VLOOKUP(Table4[[#This Row],[iso_code]],iso_code!B:C,2,FALSE)</f>
        <v>GHA</v>
      </c>
      <c r="D855" s="110" t="str">
        <f>VLOOKUP(Table4[[#This Row],[iso_code]],iso_code!G:H,2,FALSE)</f>
        <v>Ghana</v>
      </c>
    </row>
    <row r="856" spans="1:4">
      <c r="A856" s="112">
        <v>206</v>
      </c>
      <c r="B856" s="60" t="s">
        <v>1264</v>
      </c>
      <c r="C856" s="113" t="str">
        <f>VLOOKUP(Table4[[#This Row],[iso_code]],iso_code!B:C,2,FALSE)</f>
        <v>NGA</v>
      </c>
      <c r="D856" s="110" t="str">
        <f>VLOOKUP(Table4[[#This Row],[iso_code]],iso_code!G:H,2,FALSE)</f>
        <v>Nigeria</v>
      </c>
    </row>
    <row r="857" spans="1:4">
      <c r="A857" s="112">
        <v>207</v>
      </c>
      <c r="B857" s="60" t="s">
        <v>618</v>
      </c>
      <c r="C857" s="113" t="str">
        <f>VLOOKUP(Table4[[#This Row],[iso_code]],iso_code!B:C,2,FALSE)</f>
        <v>ZAF</v>
      </c>
      <c r="D857" s="110" t="str">
        <f>VLOOKUP(Table4[[#This Row],[iso_code]],iso_code!G:H,2,FALSE)</f>
        <v>South Africa</v>
      </c>
    </row>
    <row r="858" spans="1:4">
      <c r="A858" s="112">
        <v>208</v>
      </c>
      <c r="B858" s="60" t="s">
        <v>874</v>
      </c>
      <c r="C858" s="113" t="str">
        <f>VLOOKUP(Table4[[#This Row],[iso_code]],iso_code!B:C,2,FALSE)</f>
        <v>EGY</v>
      </c>
      <c r="D858" s="110" t="str">
        <f>VLOOKUP(Table4[[#This Row],[iso_code]],iso_code!G:H,2,FALSE)</f>
        <v>Egypt</v>
      </c>
    </row>
    <row r="859" spans="1:4">
      <c r="A859" s="112">
        <v>209</v>
      </c>
      <c r="B859" s="60" t="s">
        <v>874</v>
      </c>
      <c r="C859" s="113" t="str">
        <f>VLOOKUP(Table4[[#This Row],[iso_code]],iso_code!B:C,2,FALSE)</f>
        <v>EGY</v>
      </c>
      <c r="D859" s="110" t="str">
        <f>VLOOKUP(Table4[[#This Row],[iso_code]],iso_code!G:H,2,FALSE)</f>
        <v>Egypt</v>
      </c>
    </row>
    <row r="860" spans="1:4">
      <c r="A860" s="112">
        <v>210</v>
      </c>
      <c r="B860" s="60" t="s">
        <v>812</v>
      </c>
      <c r="C860" s="113" t="str">
        <f>VLOOKUP(Table4[[#This Row],[iso_code]],iso_code!B:C,2,FALSE)</f>
        <v>DZA</v>
      </c>
      <c r="D860" s="110" t="str">
        <f>VLOOKUP(Table4[[#This Row],[iso_code]],iso_code!G:H,2,FALSE)</f>
        <v>Algeria</v>
      </c>
    </row>
    <row r="861" spans="1:4">
      <c r="A861" s="112">
        <v>211</v>
      </c>
      <c r="B861" s="60" t="s">
        <v>290</v>
      </c>
      <c r="C861" s="113" t="str">
        <f>VLOOKUP(Table4[[#This Row],[iso_code]],iso_code!B:C,2,FALSE)</f>
        <v>CMR</v>
      </c>
      <c r="D861" s="110" t="str">
        <f>VLOOKUP(Table4[[#This Row],[iso_code]],iso_code!G:H,2,FALSE)</f>
        <v>Cameroon</v>
      </c>
    </row>
    <row r="862" spans="1:4">
      <c r="A862" s="112">
        <v>212</v>
      </c>
      <c r="B862" s="60" t="s">
        <v>199</v>
      </c>
      <c r="C862" s="113" t="str">
        <f>VLOOKUP(Table4[[#This Row],[iso_code]],iso_code!B:C,2,FALSE)</f>
        <v>ETH</v>
      </c>
      <c r="D862" s="110" t="str">
        <f>VLOOKUP(Table4[[#This Row],[iso_code]],iso_code!G:H,2,FALSE)</f>
        <v>Ethiopia</v>
      </c>
    </row>
    <row r="863" spans="1:4">
      <c r="A863" s="112">
        <v>213</v>
      </c>
      <c r="B863" s="60" t="s">
        <v>1264</v>
      </c>
      <c r="C863" s="113" t="str">
        <f>VLOOKUP(Table4[[#This Row],[iso_code]],iso_code!B:C,2,FALSE)</f>
        <v>NGA</v>
      </c>
      <c r="D863" s="110" t="str">
        <f>VLOOKUP(Table4[[#This Row],[iso_code]],iso_code!G:H,2,FALSE)</f>
        <v>Nigeria</v>
      </c>
    </row>
    <row r="864" spans="1:4">
      <c r="A864" s="112">
        <v>213</v>
      </c>
      <c r="B864" s="60" t="s">
        <v>618</v>
      </c>
      <c r="C864" s="113" t="str">
        <f>VLOOKUP(Table4[[#This Row],[iso_code]],iso_code!B:C,2,FALSE)</f>
        <v>ZAF</v>
      </c>
      <c r="D864" s="110" t="str">
        <f>VLOOKUP(Table4[[#This Row],[iso_code]],iso_code!G:H,2,FALSE)</f>
        <v>South Africa</v>
      </c>
    </row>
    <row r="865" spans="1:4">
      <c r="A865" s="112">
        <v>214</v>
      </c>
      <c r="B865" s="60" t="s">
        <v>290</v>
      </c>
      <c r="C865" s="113" t="str">
        <f>VLOOKUP(Table4[[#This Row],[iso_code]],iso_code!B:C,2,FALSE)</f>
        <v>CMR</v>
      </c>
      <c r="D865" s="110" t="str">
        <f>VLOOKUP(Table4[[#This Row],[iso_code]],iso_code!G:H,2,FALSE)</f>
        <v>Cameroon</v>
      </c>
    </row>
    <row r="866" spans="1:4">
      <c r="A866" s="112">
        <v>215</v>
      </c>
      <c r="B866" s="60" t="s">
        <v>1575</v>
      </c>
      <c r="C866" s="113" t="str">
        <f>VLOOKUP(Table4[[#This Row],[iso_code]],iso_code!B:C,2,FALSE)</f>
        <v>LBY</v>
      </c>
      <c r="D866" s="110" t="str">
        <f>VLOOKUP(Table4[[#This Row],[iso_code]],iso_code!G:H,2,FALSE)</f>
        <v>Libya</v>
      </c>
    </row>
    <row r="867" spans="1:4">
      <c r="A867" s="112">
        <v>216</v>
      </c>
      <c r="B867" s="60" t="s">
        <v>290</v>
      </c>
      <c r="C867" s="113" t="str">
        <f>VLOOKUP(Table4[[#This Row],[iso_code]],iso_code!B:C,2,FALSE)</f>
        <v>CMR</v>
      </c>
      <c r="D867" s="110" t="str">
        <f>VLOOKUP(Table4[[#This Row],[iso_code]],iso_code!G:H,2,FALSE)</f>
        <v>Cameroon</v>
      </c>
    </row>
    <row r="868" spans="1:4">
      <c r="A868" s="112">
        <v>217</v>
      </c>
      <c r="B868" s="60" t="s">
        <v>874</v>
      </c>
      <c r="C868" s="113" t="str">
        <f>VLOOKUP(Table4[[#This Row],[iso_code]],iso_code!B:C,2,FALSE)</f>
        <v>EGY</v>
      </c>
      <c r="D868" s="110" t="str">
        <f>VLOOKUP(Table4[[#This Row],[iso_code]],iso_code!G:H,2,FALSE)</f>
        <v>Egypt</v>
      </c>
    </row>
    <row r="869" spans="1:4">
      <c r="A869" s="112">
        <v>218</v>
      </c>
      <c r="B869" s="60" t="s">
        <v>1590</v>
      </c>
      <c r="C869" s="113" t="str">
        <f>VLOOKUP(Table4[[#This Row],[iso_code]],iso_code!B:C,2,FALSE)</f>
        <v>TGO</v>
      </c>
      <c r="D869" s="110" t="str">
        <f>VLOOKUP(Table4[[#This Row],[iso_code]],iso_code!G:H,2,FALSE)</f>
        <v>Togo</v>
      </c>
    </row>
    <row r="870" spans="1:4">
      <c r="A870" s="112">
        <v>219</v>
      </c>
      <c r="B870" s="60" t="s">
        <v>1564</v>
      </c>
      <c r="C870" s="113" t="str">
        <f>VLOOKUP(Table4[[#This Row],[iso_code]],iso_code!B:C,2,FALSE)</f>
        <v>COD</v>
      </c>
      <c r="D870" s="110" t="str">
        <f>VLOOKUP(Table4[[#This Row],[iso_code]],iso_code!G:H,2,FALSE)</f>
        <v>Congo (the Democratic Republic of the)</v>
      </c>
    </row>
    <row r="871" spans="1:4">
      <c r="A871" s="112">
        <v>220</v>
      </c>
      <c r="B871" s="60" t="s">
        <v>199</v>
      </c>
      <c r="C871" s="113" t="str">
        <f>VLOOKUP(Table4[[#This Row],[iso_code]],iso_code!B:C,2,FALSE)</f>
        <v>ETH</v>
      </c>
      <c r="D871" s="110" t="str">
        <f>VLOOKUP(Table4[[#This Row],[iso_code]],iso_code!G:H,2,FALSE)</f>
        <v>Ethiopia</v>
      </c>
    </row>
    <row r="872" spans="1:4">
      <c r="A872" s="112">
        <v>221</v>
      </c>
      <c r="B872" s="60" t="s">
        <v>618</v>
      </c>
      <c r="C872" s="113" t="str">
        <f>VLOOKUP(Table4[[#This Row],[iso_code]],iso_code!B:C,2,FALSE)</f>
        <v>ZAF</v>
      </c>
      <c r="D872" s="110" t="str">
        <f>VLOOKUP(Table4[[#This Row],[iso_code]],iso_code!G:H,2,FALSE)</f>
        <v>South Africa</v>
      </c>
    </row>
    <row r="873" spans="1:4">
      <c r="A873" s="112">
        <v>222</v>
      </c>
      <c r="B873" s="60" t="s">
        <v>874</v>
      </c>
      <c r="C873" s="113" t="str">
        <f>VLOOKUP(Table4[[#This Row],[iso_code]],iso_code!B:C,2,FALSE)</f>
        <v>EGY</v>
      </c>
      <c r="D873" s="110" t="str">
        <f>VLOOKUP(Table4[[#This Row],[iso_code]],iso_code!G:H,2,FALSE)</f>
        <v>Egypt</v>
      </c>
    </row>
    <row r="874" spans="1:4">
      <c r="A874" s="112">
        <v>223</v>
      </c>
      <c r="B874" s="60" t="s">
        <v>1591</v>
      </c>
      <c r="C874" s="113" t="str">
        <f>VLOOKUP(Table4[[#This Row],[iso_code]],iso_code!B:C,2,FALSE)</f>
        <v>UGA</v>
      </c>
      <c r="D874" s="110" t="str">
        <f>VLOOKUP(Table4[[#This Row],[iso_code]],iso_code!G:H,2,FALSE)</f>
        <v>Uganda</v>
      </c>
    </row>
    <row r="875" spans="1:4">
      <c r="A875" s="112">
        <v>224</v>
      </c>
      <c r="B875" s="60" t="s">
        <v>758</v>
      </c>
      <c r="C875" s="113" t="str">
        <f>VLOOKUP(Table4[[#This Row],[iso_code]],iso_code!B:C,2,FALSE)</f>
        <v>ZMB</v>
      </c>
      <c r="D875" s="110" t="str">
        <f>VLOOKUP(Table4[[#This Row],[iso_code]],iso_code!G:H,2,FALSE)</f>
        <v>Zambia</v>
      </c>
    </row>
    <row r="876" spans="1:4">
      <c r="A876" s="112">
        <v>225</v>
      </c>
      <c r="B876" s="60" t="s">
        <v>434</v>
      </c>
      <c r="C876" s="113" t="str">
        <f>VLOOKUP(Table4[[#This Row],[iso_code]],iso_code!B:C,2,FALSE)</f>
        <v>KEN</v>
      </c>
      <c r="D876" s="110" t="str">
        <f>VLOOKUP(Table4[[#This Row],[iso_code]],iso_code!G:H,2,FALSE)</f>
        <v>Kenya</v>
      </c>
    </row>
    <row r="877" spans="1:4">
      <c r="A877" s="112">
        <v>225</v>
      </c>
      <c r="B877" s="60" t="s">
        <v>1591</v>
      </c>
      <c r="C877" s="113" t="str">
        <f>VLOOKUP(Table4[[#This Row],[iso_code]],iso_code!B:C,2,FALSE)</f>
        <v>UGA</v>
      </c>
      <c r="D877" s="110" t="str">
        <f>VLOOKUP(Table4[[#This Row],[iso_code]],iso_code!G:H,2,FALSE)</f>
        <v>Uganda</v>
      </c>
    </row>
    <row r="878" spans="1:4">
      <c r="A878" s="112">
        <v>225</v>
      </c>
      <c r="B878" s="60" t="s">
        <v>884</v>
      </c>
      <c r="C878" s="113" t="str">
        <f>VLOOKUP(Table4[[#This Row],[iso_code]],iso_code!B:C,2,FALSE)</f>
        <v>TZA</v>
      </c>
      <c r="D878" s="110" t="str">
        <f>VLOOKUP(Table4[[#This Row],[iso_code]],iso_code!G:H,2,FALSE)</f>
        <v>Tanzania, United Republic of</v>
      </c>
    </row>
    <row r="879" spans="1:4">
      <c r="A879" s="112">
        <v>225</v>
      </c>
      <c r="B879" s="60" t="s">
        <v>199</v>
      </c>
      <c r="C879" s="113" t="str">
        <f>VLOOKUP(Table4[[#This Row],[iso_code]],iso_code!B:C,2,FALSE)</f>
        <v>ETH</v>
      </c>
      <c r="D879" s="110" t="str">
        <f>VLOOKUP(Table4[[#This Row],[iso_code]],iso_code!G:H,2,FALSE)</f>
        <v>Ethiopia</v>
      </c>
    </row>
    <row r="880" spans="1:4">
      <c r="A880" s="112">
        <v>225</v>
      </c>
      <c r="B880" s="60" t="s">
        <v>1581</v>
      </c>
      <c r="C880" s="113" t="str">
        <f>VLOOKUP(Table4[[#This Row],[iso_code]],iso_code!B:C,2,FALSE)</f>
        <v>RWA</v>
      </c>
      <c r="D880" s="110" t="str">
        <f>VLOOKUP(Table4[[#This Row],[iso_code]],iso_code!G:H,2,FALSE)</f>
        <v>Rwanda</v>
      </c>
    </row>
    <row r="881" spans="1:4">
      <c r="A881" s="112">
        <v>226</v>
      </c>
      <c r="B881" s="60" t="s">
        <v>618</v>
      </c>
      <c r="C881" s="113" t="str">
        <f>VLOOKUP(Table4[[#This Row],[iso_code]],iso_code!B:C,2,FALSE)</f>
        <v>ZAF</v>
      </c>
      <c r="D881" s="110" t="str">
        <f>VLOOKUP(Table4[[#This Row],[iso_code]],iso_code!G:H,2,FALSE)</f>
        <v>South Africa</v>
      </c>
    </row>
    <row r="882" spans="1:4">
      <c r="A882" s="112">
        <v>227</v>
      </c>
      <c r="B882" s="60" t="s">
        <v>1585</v>
      </c>
      <c r="C882" s="113" t="str">
        <f>VLOOKUP(Table4[[#This Row],[iso_code]],iso_code!B:C,2,FALSE)</f>
        <v>SLE</v>
      </c>
      <c r="D882" s="110" t="str">
        <f>VLOOKUP(Table4[[#This Row],[iso_code]],iso_code!G:H,2,FALSE)</f>
        <v>Sierra Leone</v>
      </c>
    </row>
    <row r="883" spans="1:4">
      <c r="A883" s="112">
        <v>228</v>
      </c>
      <c r="B883" s="60" t="s">
        <v>884</v>
      </c>
      <c r="C883" s="113" t="str">
        <f>VLOOKUP(Table4[[#This Row],[iso_code]],iso_code!B:C,2,FALSE)</f>
        <v>TZA</v>
      </c>
      <c r="D883" s="110" t="str">
        <f>VLOOKUP(Table4[[#This Row],[iso_code]],iso_code!G:H,2,FALSE)</f>
        <v>Tanzania, United Republic of</v>
      </c>
    </row>
    <row r="884" spans="1:4">
      <c r="A884" s="112">
        <v>229</v>
      </c>
      <c r="B884" s="60" t="s">
        <v>1578</v>
      </c>
      <c r="C884" s="113" t="str">
        <f>VLOOKUP(Table4[[#This Row],[iso_code]],iso_code!B:C,2,FALSE)</f>
        <v>MRT</v>
      </c>
      <c r="D884" s="110" t="str">
        <f>VLOOKUP(Table4[[#This Row],[iso_code]],iso_code!G:H,2,FALSE)</f>
        <v>Mauritania</v>
      </c>
    </row>
    <row r="885" spans="1:4">
      <c r="A885" s="112">
        <v>230</v>
      </c>
      <c r="B885" s="60" t="s">
        <v>874</v>
      </c>
      <c r="C885" s="113" t="str">
        <f>VLOOKUP(Table4[[#This Row],[iso_code]],iso_code!B:C,2,FALSE)</f>
        <v>EGY</v>
      </c>
      <c r="D885" s="110" t="str">
        <f>VLOOKUP(Table4[[#This Row],[iso_code]],iso_code!G:H,2,FALSE)</f>
        <v>Egypt</v>
      </c>
    </row>
    <row r="886" spans="1:4">
      <c r="A886" s="112">
        <v>231</v>
      </c>
      <c r="B886" s="60" t="s">
        <v>1579</v>
      </c>
      <c r="C886" s="113" t="str">
        <f>VLOOKUP(Table4[[#This Row],[iso_code]],iso_code!B:C,2,FALSE)</f>
        <v>MOZ</v>
      </c>
      <c r="D886" s="110" t="str">
        <f>VLOOKUP(Table4[[#This Row],[iso_code]],iso_code!G:H,2,FALSE)</f>
        <v>Mozambique</v>
      </c>
    </row>
    <row r="887" spans="1:4">
      <c r="A887" s="112">
        <v>232</v>
      </c>
      <c r="B887" s="60" t="s">
        <v>434</v>
      </c>
      <c r="C887" s="113" t="str">
        <f>VLOOKUP(Table4[[#This Row],[iso_code]],iso_code!B:C,2,FALSE)</f>
        <v>KEN</v>
      </c>
      <c r="D887" s="110" t="str">
        <f>VLOOKUP(Table4[[#This Row],[iso_code]],iso_code!G:H,2,FALSE)</f>
        <v>Kenya</v>
      </c>
    </row>
    <row r="888" spans="1:4">
      <c r="A888" s="112">
        <v>233</v>
      </c>
      <c r="B888" s="60" t="s">
        <v>255</v>
      </c>
      <c r="C888" s="113" t="str">
        <f>VLOOKUP(Table4[[#This Row],[iso_code]],iso_code!B:C,2,FALSE)</f>
        <v>GHA</v>
      </c>
      <c r="D888" s="110" t="str">
        <f>VLOOKUP(Table4[[#This Row],[iso_code]],iso_code!G:H,2,FALSE)</f>
        <v>Ghana</v>
      </c>
    </row>
    <row r="889" spans="1:4">
      <c r="A889" s="112">
        <v>234</v>
      </c>
      <c r="B889" s="60" t="s">
        <v>290</v>
      </c>
      <c r="C889" s="113" t="str">
        <f>VLOOKUP(Table4[[#This Row],[iso_code]],iso_code!B:C,2,FALSE)</f>
        <v>CMR</v>
      </c>
      <c r="D889" s="110" t="str">
        <f>VLOOKUP(Table4[[#This Row],[iso_code]],iso_code!G:H,2,FALSE)</f>
        <v>Cameroon</v>
      </c>
    </row>
    <row r="890" spans="1:4">
      <c r="A890" s="112">
        <v>234</v>
      </c>
      <c r="B890" s="60" t="s">
        <v>1561</v>
      </c>
      <c r="C890" s="113" t="str">
        <f>VLOOKUP(Table4[[#This Row],[iso_code]],iso_code!B:C,2,FALSE)</f>
        <v>TCD</v>
      </c>
      <c r="D890" s="110" t="str">
        <f>VLOOKUP(Table4[[#This Row],[iso_code]],iso_code!G:H,2,FALSE)</f>
        <v>Chad</v>
      </c>
    </row>
    <row r="891" spans="1:4">
      <c r="A891" s="112">
        <v>234</v>
      </c>
      <c r="B891" s="60" t="s">
        <v>1566</v>
      </c>
      <c r="C891" s="113" t="str">
        <f>VLOOKUP(Table4[[#This Row],[iso_code]],iso_code!B:C,2,FALSE)</f>
        <v>GNQ</v>
      </c>
      <c r="D891" s="110" t="str">
        <f>VLOOKUP(Table4[[#This Row],[iso_code]],iso_code!G:H,2,FALSE)</f>
        <v>Equatorial Guinea</v>
      </c>
    </row>
    <row r="892" spans="1:4">
      <c r="A892" s="112">
        <v>234</v>
      </c>
      <c r="B892" s="60" t="s">
        <v>1568</v>
      </c>
      <c r="C892" s="113" t="str">
        <f>VLOOKUP(Table4[[#This Row],[iso_code]],iso_code!B:C,2,FALSE)</f>
        <v>GAB</v>
      </c>
      <c r="D892" s="110" t="str">
        <f>VLOOKUP(Table4[[#This Row],[iso_code]],iso_code!G:H,2,FALSE)</f>
        <v>Gabon</v>
      </c>
    </row>
    <row r="893" spans="1:4">
      <c r="A893" s="112">
        <v>234</v>
      </c>
      <c r="B893" s="60" t="s">
        <v>1563</v>
      </c>
      <c r="C893" s="113" t="str">
        <f>VLOOKUP(Table4[[#This Row],[iso_code]],iso_code!B:C,2,FALSE)</f>
        <v>COG</v>
      </c>
      <c r="D893" s="110" t="str">
        <f>VLOOKUP(Table4[[#This Row],[iso_code]],iso_code!G:H,2,FALSE)</f>
        <v>Congo (the)</v>
      </c>
    </row>
    <row r="894" spans="1:4">
      <c r="A894" s="112">
        <v>234</v>
      </c>
      <c r="B894" s="60" t="s">
        <v>1560</v>
      </c>
      <c r="C894" s="113" t="str">
        <f>VLOOKUP(Table4[[#This Row],[iso_code]],iso_code!B:C,2,FALSE)</f>
        <v>CAF</v>
      </c>
      <c r="D894" s="110" t="str">
        <f>VLOOKUP(Table4[[#This Row],[iso_code]],iso_code!G:H,2,FALSE)</f>
        <v>Central African Republic (the)</v>
      </c>
    </row>
    <row r="895" spans="1:4">
      <c r="A895" s="112">
        <v>235</v>
      </c>
      <c r="B895" s="60" t="s">
        <v>1555</v>
      </c>
      <c r="C895" s="113" t="str">
        <f>VLOOKUP(Table4[[#This Row],[iso_code]],iso_code!B:C,2,FALSE)</f>
        <v>AGO</v>
      </c>
      <c r="D895" s="110" t="str">
        <f>VLOOKUP(Table4[[#This Row],[iso_code]],iso_code!G:H,2,FALSE)</f>
        <v>Angola</v>
      </c>
    </row>
    <row r="896" spans="1:4">
      <c r="A896" s="112">
        <v>235</v>
      </c>
      <c r="B896" s="60" t="s">
        <v>1557</v>
      </c>
      <c r="C896" s="113" t="str">
        <f>VLOOKUP(Table4[[#This Row],[iso_code]],iso_code!B:C,2,FALSE)</f>
        <v>BWA</v>
      </c>
      <c r="D896" s="110" t="str">
        <f>VLOOKUP(Table4[[#This Row],[iso_code]],iso_code!G:H,2,FALSE)</f>
        <v>Botswana</v>
      </c>
    </row>
    <row r="897" spans="1:4">
      <c r="A897" s="112">
        <v>235</v>
      </c>
      <c r="B897" s="60" t="s">
        <v>1579</v>
      </c>
      <c r="C897" s="113" t="str">
        <f>VLOOKUP(Table4[[#This Row],[iso_code]],iso_code!B:C,2,FALSE)</f>
        <v>MOZ</v>
      </c>
      <c r="D897" s="110" t="str">
        <f>VLOOKUP(Table4[[#This Row],[iso_code]],iso_code!G:H,2,FALSE)</f>
        <v>Mozambique</v>
      </c>
    </row>
    <row r="898" spans="1:4">
      <c r="A898" s="112">
        <v>235</v>
      </c>
      <c r="B898" s="60" t="s">
        <v>618</v>
      </c>
      <c r="C898" s="113" t="str">
        <f>VLOOKUP(Table4[[#This Row],[iso_code]],iso_code!B:C,2,FALSE)</f>
        <v>ZAF</v>
      </c>
      <c r="D898" s="110" t="str">
        <f>VLOOKUP(Table4[[#This Row],[iso_code]],iso_code!G:H,2,FALSE)</f>
        <v>South Africa</v>
      </c>
    </row>
    <row r="899" spans="1:4">
      <c r="A899" s="112">
        <v>235</v>
      </c>
      <c r="B899" s="60" t="s">
        <v>884</v>
      </c>
      <c r="C899" s="113" t="str">
        <f>VLOOKUP(Table4[[#This Row],[iso_code]],iso_code!B:C,2,FALSE)</f>
        <v>TZA</v>
      </c>
      <c r="D899" s="110" t="str">
        <f>VLOOKUP(Table4[[#This Row],[iso_code]],iso_code!G:H,2,FALSE)</f>
        <v>Tanzania, United Republic of</v>
      </c>
    </row>
    <row r="900" spans="1:4">
      <c r="A900" s="112">
        <v>235</v>
      </c>
      <c r="B900" s="60" t="s">
        <v>758</v>
      </c>
      <c r="C900" s="113" t="str">
        <f>VLOOKUP(Table4[[#This Row],[iso_code]],iso_code!B:C,2,FALSE)</f>
        <v>ZMB</v>
      </c>
      <c r="D900" s="110" t="str">
        <f>VLOOKUP(Table4[[#This Row],[iso_code]],iso_code!G:H,2,FALSE)</f>
        <v>Zambia</v>
      </c>
    </row>
    <row r="901" spans="1:4">
      <c r="A901" s="112">
        <v>235</v>
      </c>
      <c r="B901" s="60" t="s">
        <v>1592</v>
      </c>
      <c r="C901" s="113" t="str">
        <f>VLOOKUP(Table4[[#This Row],[iso_code]],iso_code!B:C,2,FALSE)</f>
        <v>ZWE</v>
      </c>
      <c r="D901" s="110" t="str">
        <f>VLOOKUP(Table4[[#This Row],[iso_code]],iso_code!G:H,2,FALSE)</f>
        <v>Zimbabwe</v>
      </c>
    </row>
    <row r="902" spans="1:4">
      <c r="A902" s="112"/>
      <c r="C902" s="113" t="e">
        <f>VLOOKUP(Table4[[#This Row],[iso_code]],iso_code!B:C,2,FALSE)</f>
        <v>#N/A</v>
      </c>
      <c r="D902" s="110" t="e">
        <f>VLOOKUP(Table4[[#This Row],[iso_code]],iso_code!G:H,2,FALSE)</f>
        <v>#N/A</v>
      </c>
    </row>
    <row r="903" spans="1:4">
      <c r="A903" s="112"/>
      <c r="C903" s="113" t="e">
        <f>VLOOKUP(Table4[[#This Row],[iso_code]],iso_code!B:C,2,FALSE)</f>
        <v>#N/A</v>
      </c>
      <c r="D903" s="110" t="e">
        <f>VLOOKUP(Table4[[#This Row],[iso_code]],iso_code!G:H,2,FALSE)</f>
        <v>#N/A</v>
      </c>
    </row>
    <row r="904" spans="1:4">
      <c r="A904" s="112"/>
      <c r="C904" s="113" t="e">
        <f>VLOOKUP(Table4[[#This Row],[iso_code]],iso_code!B:C,2,FALSE)</f>
        <v>#N/A</v>
      </c>
      <c r="D904" s="110" t="e">
        <f>VLOOKUP(Table4[[#This Row],[iso_code]],iso_code!G:H,2,FALSE)</f>
        <v>#N/A</v>
      </c>
    </row>
    <row r="905" spans="1:4">
      <c r="A905" s="112"/>
      <c r="C905" s="113" t="e">
        <f>VLOOKUP(Table4[[#This Row],[iso_code]],iso_code!B:C,2,FALSE)</f>
        <v>#N/A</v>
      </c>
      <c r="D905" s="110" t="e">
        <f>VLOOKUP(Table4[[#This Row],[iso_code]],iso_code!G:H,2,FALSE)</f>
        <v>#N/A</v>
      </c>
    </row>
    <row r="906" spans="1:4">
      <c r="A906" s="112"/>
      <c r="C906" s="113" t="e">
        <f>VLOOKUP(Table4[[#This Row],[iso_code]],iso_code!B:C,2,FALSE)</f>
        <v>#N/A</v>
      </c>
      <c r="D906" s="110" t="e">
        <f>VLOOKUP(Table4[[#This Row],[iso_code]],iso_code!G:H,2,FALSE)</f>
        <v>#N/A</v>
      </c>
    </row>
    <row r="907" spans="1:4">
      <c r="A907" s="112"/>
      <c r="C907" s="113" t="e">
        <f>VLOOKUP(Table4[[#This Row],[iso_code]],iso_code!B:C,2,FALSE)</f>
        <v>#N/A</v>
      </c>
      <c r="D907" s="110" t="e">
        <f>VLOOKUP(Table4[[#This Row],[iso_code]],iso_code!G:H,2,FALSE)</f>
        <v>#N/A</v>
      </c>
    </row>
    <row r="908" spans="1:4">
      <c r="A908" s="112"/>
      <c r="C908" s="113" t="e">
        <f>VLOOKUP(Table4[[#This Row],[iso_code]],iso_code!B:C,2,FALSE)</f>
        <v>#N/A</v>
      </c>
      <c r="D908" s="110" t="e">
        <f>VLOOKUP(Table4[[#This Row],[iso_code]],iso_code!G:H,2,FALSE)</f>
        <v>#N/A</v>
      </c>
    </row>
    <row r="909" spans="1:4">
      <c r="A909" s="112"/>
      <c r="C909" s="113" t="e">
        <f>VLOOKUP(Table4[[#This Row],[iso_code]],iso_code!B:C,2,FALSE)</f>
        <v>#N/A</v>
      </c>
      <c r="D909" s="110" t="e">
        <f>VLOOKUP(Table4[[#This Row],[iso_code]],iso_code!G:H,2,FALSE)</f>
        <v>#N/A</v>
      </c>
    </row>
    <row r="910" spans="1:4">
      <c r="A910" s="112"/>
      <c r="C910" s="113" t="e">
        <f>VLOOKUP(Table4[[#This Row],[iso_code]],iso_code!B:C,2,FALSE)</f>
        <v>#N/A</v>
      </c>
      <c r="D910" s="110" t="e">
        <f>VLOOKUP(Table4[[#This Row],[iso_code]],iso_code!G:H,2,FALSE)</f>
        <v>#N/A</v>
      </c>
    </row>
    <row r="911" spans="1:4">
      <c r="A911" s="112"/>
      <c r="C911" s="113" t="e">
        <f>VLOOKUP(Table4[[#This Row],[iso_code]],iso_code!B:C,2,FALSE)</f>
        <v>#N/A</v>
      </c>
      <c r="D911" s="110" t="e">
        <f>VLOOKUP(Table4[[#This Row],[iso_code]],iso_code!G:H,2,FALSE)</f>
        <v>#N/A</v>
      </c>
    </row>
    <row r="912" spans="1:4">
      <c r="A912" s="112"/>
      <c r="C912" s="113" t="e">
        <f>VLOOKUP(Table4[[#This Row],[iso_code]],iso_code!B:C,2,FALSE)</f>
        <v>#N/A</v>
      </c>
      <c r="D912" s="110" t="e">
        <f>VLOOKUP(Table4[[#This Row],[iso_code]],iso_code!G:H,2,FALSE)</f>
        <v>#N/A</v>
      </c>
    </row>
    <row r="913" spans="1:4">
      <c r="A913" s="112"/>
      <c r="C913" s="113" t="e">
        <f>VLOOKUP(Table4[[#This Row],[iso_code]],iso_code!B:C,2,FALSE)</f>
        <v>#N/A</v>
      </c>
      <c r="D913" s="110" t="e">
        <f>VLOOKUP(Table4[[#This Row],[iso_code]],iso_code!G:H,2,FALSE)</f>
        <v>#N/A</v>
      </c>
    </row>
    <row r="914" spans="1:4">
      <c r="A914" s="112"/>
      <c r="C914" s="113" t="e">
        <f>VLOOKUP(Table4[[#This Row],[iso_code]],iso_code!B:C,2,FALSE)</f>
        <v>#N/A</v>
      </c>
      <c r="D914" s="110" t="e">
        <f>VLOOKUP(Table4[[#This Row],[iso_code]],iso_code!G:H,2,FALSE)</f>
        <v>#N/A</v>
      </c>
    </row>
    <row r="915" spans="1:4">
      <c r="A915" s="112"/>
      <c r="C915" s="113" t="e">
        <f>VLOOKUP(Table4[[#This Row],[iso_code]],iso_code!B:C,2,FALSE)</f>
        <v>#N/A</v>
      </c>
      <c r="D915" s="110" t="e">
        <f>VLOOKUP(Table4[[#This Row],[iso_code]],iso_code!G:H,2,FALSE)</f>
        <v>#N/A</v>
      </c>
    </row>
    <row r="916" spans="1:4">
      <c r="A916" s="112"/>
      <c r="C916" s="113" t="e">
        <f>VLOOKUP(Table4[[#This Row],[iso_code]],iso_code!B:C,2,FALSE)</f>
        <v>#N/A</v>
      </c>
      <c r="D916" s="110" t="e">
        <f>VLOOKUP(Table4[[#This Row],[iso_code]],iso_code!G:H,2,FALSE)</f>
        <v>#N/A</v>
      </c>
    </row>
    <row r="917" spans="1:4">
      <c r="A917" s="112"/>
      <c r="C917" s="113" t="e">
        <f>VLOOKUP(Table4[[#This Row],[iso_code]],iso_code!B:C,2,FALSE)</f>
        <v>#N/A</v>
      </c>
      <c r="D917" s="110" t="e">
        <f>VLOOKUP(Table4[[#This Row],[iso_code]],iso_code!G:H,2,FALSE)</f>
        <v>#N/A</v>
      </c>
    </row>
    <row r="918" spans="1:4">
      <c r="A918" s="112"/>
      <c r="C918" s="113" t="e">
        <f>VLOOKUP(Table4[[#This Row],[iso_code]],iso_code!B:C,2,FALSE)</f>
        <v>#N/A</v>
      </c>
      <c r="D918" s="110" t="e">
        <f>VLOOKUP(Table4[[#This Row],[iso_code]],iso_code!G:H,2,FALSE)</f>
        <v>#N/A</v>
      </c>
    </row>
    <row r="919" spans="1:4">
      <c r="A919" s="112"/>
      <c r="C919" s="113" t="e">
        <f>VLOOKUP(Table4[[#This Row],[iso_code]],iso_code!B:C,2,FALSE)</f>
        <v>#N/A</v>
      </c>
      <c r="D919" s="110" t="e">
        <f>VLOOKUP(Table4[[#This Row],[iso_code]],iso_code!G:H,2,FALSE)</f>
        <v>#N/A</v>
      </c>
    </row>
    <row r="920" spans="1:4">
      <c r="A920" s="112"/>
      <c r="C920" s="113" t="e">
        <f>VLOOKUP(Table4[[#This Row],[iso_code]],iso_code!B:C,2,FALSE)</f>
        <v>#N/A</v>
      </c>
      <c r="D920" s="110" t="e">
        <f>VLOOKUP(Table4[[#This Row],[iso_code]],iso_code!G:H,2,FALSE)</f>
        <v>#N/A</v>
      </c>
    </row>
    <row r="921" spans="1:4">
      <c r="A921" s="112"/>
      <c r="C921" s="113" t="e">
        <f>VLOOKUP(Table4[[#This Row],[iso_code]],iso_code!B:C,2,FALSE)</f>
        <v>#N/A</v>
      </c>
      <c r="D921" s="110" t="e">
        <f>VLOOKUP(Table4[[#This Row],[iso_code]],iso_code!G:H,2,FALSE)</f>
        <v>#N/A</v>
      </c>
    </row>
    <row r="922" spans="1:4">
      <c r="A922" s="112"/>
      <c r="C922" s="113" t="e">
        <f>VLOOKUP(Table4[[#This Row],[iso_code]],iso_code!B:C,2,FALSE)</f>
        <v>#N/A</v>
      </c>
      <c r="D922" s="110" t="e">
        <f>VLOOKUP(Table4[[#This Row],[iso_code]],iso_code!G:H,2,FALSE)</f>
        <v>#N/A</v>
      </c>
    </row>
    <row r="923" spans="1:4">
      <c r="A923" s="112"/>
      <c r="C923" s="113" t="e">
        <f>VLOOKUP(Table4[[#This Row],[iso_code]],iso_code!B:C,2,FALSE)</f>
        <v>#N/A</v>
      </c>
      <c r="D923" s="110" t="e">
        <f>VLOOKUP(Table4[[#This Row],[iso_code]],iso_code!G:H,2,FALSE)</f>
        <v>#N/A</v>
      </c>
    </row>
    <row r="924" spans="1:4">
      <c r="A924" s="112"/>
      <c r="C924" s="113" t="e">
        <f>VLOOKUP(Table4[[#This Row],[iso_code]],iso_code!B:C,2,FALSE)</f>
        <v>#N/A</v>
      </c>
      <c r="D924" s="110" t="e">
        <f>VLOOKUP(Table4[[#This Row],[iso_code]],iso_code!G:H,2,FALSE)</f>
        <v>#N/A</v>
      </c>
    </row>
    <row r="925" spans="1:4">
      <c r="A925" s="112"/>
      <c r="C925" s="113" t="e">
        <f>VLOOKUP(Table4[[#This Row],[iso_code]],iso_code!B:C,2,FALSE)</f>
        <v>#N/A</v>
      </c>
      <c r="D925" s="110" t="e">
        <f>VLOOKUP(Table4[[#This Row],[iso_code]],iso_code!G:H,2,FALSE)</f>
        <v>#N/A</v>
      </c>
    </row>
    <row r="926" spans="1:4">
      <c r="A926" s="112"/>
      <c r="C926" s="113" t="e">
        <f>VLOOKUP(Table4[[#This Row],[iso_code]],iso_code!B:C,2,FALSE)</f>
        <v>#N/A</v>
      </c>
      <c r="D926" s="110" t="e">
        <f>VLOOKUP(Table4[[#This Row],[iso_code]],iso_code!G:H,2,FALSE)</f>
        <v>#N/A</v>
      </c>
    </row>
    <row r="927" spans="1:4">
      <c r="A927" s="112"/>
      <c r="C927" s="113" t="e">
        <f>VLOOKUP(Table4[[#This Row],[iso_code]],iso_code!B:C,2,FALSE)</f>
        <v>#N/A</v>
      </c>
      <c r="D927" s="110" t="e">
        <f>VLOOKUP(Table4[[#This Row],[iso_code]],iso_code!G:H,2,FALSE)</f>
        <v>#N/A</v>
      </c>
    </row>
    <row r="928" spans="1:4">
      <c r="A928" s="112"/>
      <c r="C928" s="113" t="e">
        <f>VLOOKUP(Table4[[#This Row],[iso_code]],iso_code!B:C,2,FALSE)</f>
        <v>#N/A</v>
      </c>
      <c r="D928" s="110" t="e">
        <f>VLOOKUP(Table4[[#This Row],[iso_code]],iso_code!G:H,2,FALSE)</f>
        <v>#N/A</v>
      </c>
    </row>
    <row r="929" spans="1:4">
      <c r="A929" s="112"/>
      <c r="C929" s="113" t="e">
        <f>VLOOKUP(Table4[[#This Row],[iso_code]],iso_code!B:C,2,FALSE)</f>
        <v>#N/A</v>
      </c>
      <c r="D929" s="110" t="e">
        <f>VLOOKUP(Table4[[#This Row],[iso_code]],iso_code!G:H,2,FALSE)</f>
        <v>#N/A</v>
      </c>
    </row>
    <row r="930" spans="1:4">
      <c r="A930" s="112"/>
      <c r="C930" s="113" t="e">
        <f>VLOOKUP(Table4[[#This Row],[iso_code]],iso_code!B:C,2,FALSE)</f>
        <v>#N/A</v>
      </c>
      <c r="D930" s="110" t="e">
        <f>VLOOKUP(Table4[[#This Row],[iso_code]],iso_code!G:H,2,FALSE)</f>
        <v>#N/A</v>
      </c>
    </row>
    <row r="931" spans="1:4">
      <c r="A931" s="112"/>
      <c r="C931" s="113" t="e">
        <f>VLOOKUP(Table4[[#This Row],[iso_code]],iso_code!B:C,2,FALSE)</f>
        <v>#N/A</v>
      </c>
      <c r="D931" s="110" t="e">
        <f>VLOOKUP(Table4[[#This Row],[iso_code]],iso_code!G:H,2,FALSE)</f>
        <v>#N/A</v>
      </c>
    </row>
    <row r="932" spans="1:4">
      <c r="A932" s="112"/>
      <c r="C932" s="113" t="e">
        <f>VLOOKUP(Table4[[#This Row],[iso_code]],iso_code!B:C,2,FALSE)</f>
        <v>#N/A</v>
      </c>
      <c r="D932" s="110" t="e">
        <f>VLOOKUP(Table4[[#This Row],[iso_code]],iso_code!G:H,2,FALSE)</f>
        <v>#N/A</v>
      </c>
    </row>
    <row r="933" spans="1:4">
      <c r="A933" s="112"/>
      <c r="C933" s="113" t="e">
        <f>VLOOKUP(Table4[[#This Row],[iso_code]],iso_code!B:C,2,FALSE)</f>
        <v>#N/A</v>
      </c>
      <c r="D933" s="110" t="e">
        <f>VLOOKUP(Table4[[#This Row],[iso_code]],iso_code!G:H,2,FALSE)</f>
        <v>#N/A</v>
      </c>
    </row>
    <row r="934" spans="1:4">
      <c r="A934" s="112"/>
      <c r="C934" s="113" t="e">
        <f>VLOOKUP(Table4[[#This Row],[iso_code]],iso_code!B:C,2,FALSE)</f>
        <v>#N/A</v>
      </c>
      <c r="D934" s="110" t="e">
        <f>VLOOKUP(Table4[[#This Row],[iso_code]],iso_code!G:H,2,FALSE)</f>
        <v>#N/A</v>
      </c>
    </row>
    <row r="935" spans="1:4">
      <c r="A935" s="112"/>
      <c r="C935" s="113" t="e">
        <f>VLOOKUP(Table4[[#This Row],[iso_code]],iso_code!B:C,2,FALSE)</f>
        <v>#N/A</v>
      </c>
      <c r="D935" s="110" t="e">
        <f>VLOOKUP(Table4[[#This Row],[iso_code]],iso_code!G:H,2,FALSE)</f>
        <v>#N/A</v>
      </c>
    </row>
    <row r="936" spans="1:4">
      <c r="A936" s="112"/>
      <c r="C936" s="113" t="e">
        <f>VLOOKUP(Table4[[#This Row],[iso_code]],iso_code!B:C,2,FALSE)</f>
        <v>#N/A</v>
      </c>
      <c r="D936" s="110" t="e">
        <f>VLOOKUP(Table4[[#This Row],[iso_code]],iso_code!G:H,2,FALSE)</f>
        <v>#N/A</v>
      </c>
    </row>
    <row r="937" spans="1:4">
      <c r="A937" s="112"/>
      <c r="C937" s="113" t="e">
        <f>VLOOKUP(Table4[[#This Row],[iso_code]],iso_code!B:C,2,FALSE)</f>
        <v>#N/A</v>
      </c>
      <c r="D937" s="110" t="e">
        <f>VLOOKUP(Table4[[#This Row],[iso_code]],iso_code!G:H,2,FALSE)</f>
        <v>#N/A</v>
      </c>
    </row>
    <row r="938" spans="1:4">
      <c r="A938" s="112"/>
      <c r="C938" s="113" t="e">
        <f>VLOOKUP(Table4[[#This Row],[iso_code]],iso_code!B:C,2,FALSE)</f>
        <v>#N/A</v>
      </c>
      <c r="D938" s="110" t="e">
        <f>VLOOKUP(Table4[[#This Row],[iso_code]],iso_code!G:H,2,FALSE)</f>
        <v>#N/A</v>
      </c>
    </row>
    <row r="939" spans="1:4">
      <c r="A939" s="112"/>
      <c r="C939" s="113" t="e">
        <f>VLOOKUP(Table4[[#This Row],[iso_code]],iso_code!B:C,2,FALSE)</f>
        <v>#N/A</v>
      </c>
      <c r="D939" s="110" t="e">
        <f>VLOOKUP(Table4[[#This Row],[iso_code]],iso_code!G:H,2,FALSE)</f>
        <v>#N/A</v>
      </c>
    </row>
    <row r="940" spans="1:4">
      <c r="A940" s="112"/>
      <c r="C940" s="113" t="e">
        <f>VLOOKUP(Table4[[#This Row],[iso_code]],iso_code!B:C,2,FALSE)</f>
        <v>#N/A</v>
      </c>
      <c r="D940" s="110" t="e">
        <f>VLOOKUP(Table4[[#This Row],[iso_code]],iso_code!G:H,2,FALSE)</f>
        <v>#N/A</v>
      </c>
    </row>
    <row r="941" spans="1:4">
      <c r="A941" s="112"/>
      <c r="C941" s="113" t="e">
        <f>VLOOKUP(Table4[[#This Row],[iso_code]],iso_code!B:C,2,FALSE)</f>
        <v>#N/A</v>
      </c>
      <c r="D941" s="110" t="e">
        <f>VLOOKUP(Table4[[#This Row],[iso_code]],iso_code!G:H,2,FALSE)</f>
        <v>#N/A</v>
      </c>
    </row>
    <row r="942" spans="1:4">
      <c r="A942" s="112"/>
      <c r="C942" s="113" t="e">
        <f>VLOOKUP(Table4[[#This Row],[iso_code]],iso_code!B:C,2,FALSE)</f>
        <v>#N/A</v>
      </c>
      <c r="D942" s="110" t="e">
        <f>VLOOKUP(Table4[[#This Row],[iso_code]],iso_code!G:H,2,FALSE)</f>
        <v>#N/A</v>
      </c>
    </row>
    <row r="943" spans="1:4">
      <c r="A943" s="112"/>
      <c r="C943" s="113" t="e">
        <f>VLOOKUP(Table4[[#This Row],[iso_code]],iso_code!B:C,2,FALSE)</f>
        <v>#N/A</v>
      </c>
      <c r="D943" s="110" t="e">
        <f>VLOOKUP(Table4[[#This Row],[iso_code]],iso_code!G:H,2,FALSE)</f>
        <v>#N/A</v>
      </c>
    </row>
    <row r="944" spans="1:4">
      <c r="A944" s="112"/>
      <c r="C944" s="113" t="e">
        <f>VLOOKUP(Table4[[#This Row],[iso_code]],iso_code!B:C,2,FALSE)</f>
        <v>#N/A</v>
      </c>
      <c r="D944" s="110" t="e">
        <f>VLOOKUP(Table4[[#This Row],[iso_code]],iso_code!G:H,2,FALSE)</f>
        <v>#N/A</v>
      </c>
    </row>
    <row r="945" spans="1:4">
      <c r="A945" s="112"/>
      <c r="C945" s="113" t="e">
        <f>VLOOKUP(Table4[[#This Row],[iso_code]],iso_code!B:C,2,FALSE)</f>
        <v>#N/A</v>
      </c>
      <c r="D945" s="110" t="e">
        <f>VLOOKUP(Table4[[#This Row],[iso_code]],iso_code!G:H,2,FALSE)</f>
        <v>#N/A</v>
      </c>
    </row>
    <row r="946" spans="1:4">
      <c r="A946" s="112"/>
      <c r="C946" s="113" t="e">
        <f>VLOOKUP(Table4[[#This Row],[iso_code]],iso_code!B:C,2,FALSE)</f>
        <v>#N/A</v>
      </c>
      <c r="D946" s="110" t="e">
        <f>VLOOKUP(Table4[[#This Row],[iso_code]],iso_code!G:H,2,FALSE)</f>
        <v>#N/A</v>
      </c>
    </row>
    <row r="947" spans="1:4">
      <c r="A947" s="112"/>
      <c r="C947" s="113" t="e">
        <f>VLOOKUP(Table4[[#This Row],[iso_code]],iso_code!B:C,2,FALSE)</f>
        <v>#N/A</v>
      </c>
      <c r="D947" s="110" t="e">
        <f>VLOOKUP(Table4[[#This Row],[iso_code]],iso_code!G:H,2,FALSE)</f>
        <v>#N/A</v>
      </c>
    </row>
    <row r="948" spans="1:4">
      <c r="A948" s="112"/>
      <c r="C948" s="113" t="e">
        <f>VLOOKUP(Table4[[#This Row],[iso_code]],iso_code!B:C,2,FALSE)</f>
        <v>#N/A</v>
      </c>
      <c r="D948" s="110" t="e">
        <f>VLOOKUP(Table4[[#This Row],[iso_code]],iso_code!G:H,2,FALSE)</f>
        <v>#N/A</v>
      </c>
    </row>
    <row r="949" spans="1:4">
      <c r="A949" s="112"/>
      <c r="C949" s="113" t="e">
        <f>VLOOKUP(Table4[[#This Row],[iso_code]],iso_code!B:C,2,FALSE)</f>
        <v>#N/A</v>
      </c>
      <c r="D949" s="110" t="e">
        <f>VLOOKUP(Table4[[#This Row],[iso_code]],iso_code!G:H,2,FALSE)</f>
        <v>#N/A</v>
      </c>
    </row>
    <row r="950" spans="1:4">
      <c r="A950" s="112"/>
      <c r="C950" s="113" t="e">
        <f>VLOOKUP(Table4[[#This Row],[iso_code]],iso_code!B:C,2,FALSE)</f>
        <v>#N/A</v>
      </c>
      <c r="D950" s="110" t="e">
        <f>VLOOKUP(Table4[[#This Row],[iso_code]],iso_code!G:H,2,FALSE)</f>
        <v>#N/A</v>
      </c>
    </row>
    <row r="951" spans="1:4">
      <c r="A951" s="112"/>
      <c r="C951" s="113" t="e">
        <f>VLOOKUP(Table4[[#This Row],[iso_code]],iso_code!B:C,2,FALSE)</f>
        <v>#N/A</v>
      </c>
      <c r="D951" s="110" t="e">
        <f>VLOOKUP(Table4[[#This Row],[iso_code]],iso_code!G:H,2,FALSE)</f>
        <v>#N/A</v>
      </c>
    </row>
    <row r="952" spans="1:4">
      <c r="A952" s="112"/>
      <c r="C952" s="113" t="e">
        <f>VLOOKUP(Table4[[#This Row],[iso_code]],iso_code!B:C,2,FALSE)</f>
        <v>#N/A</v>
      </c>
      <c r="D952" s="110" t="e">
        <f>VLOOKUP(Table4[[#This Row],[iso_code]],iso_code!G:H,2,FALSE)</f>
        <v>#N/A</v>
      </c>
    </row>
    <row r="953" spans="1:4">
      <c r="A953" s="112"/>
      <c r="C953" s="113" t="e">
        <f>VLOOKUP(Table4[[#This Row],[iso_code]],iso_code!B:C,2,FALSE)</f>
        <v>#N/A</v>
      </c>
      <c r="D953" s="110" t="e">
        <f>VLOOKUP(Table4[[#This Row],[iso_code]],iso_code!G:H,2,FALSE)</f>
        <v>#N/A</v>
      </c>
    </row>
    <row r="954" spans="1:4">
      <c r="A954" s="112"/>
      <c r="C954" s="113" t="e">
        <f>VLOOKUP(Table4[[#This Row],[iso_code]],iso_code!B:C,2,FALSE)</f>
        <v>#N/A</v>
      </c>
      <c r="D954" s="110" t="e">
        <f>VLOOKUP(Table4[[#This Row],[iso_code]],iso_code!G:H,2,FALSE)</f>
        <v>#N/A</v>
      </c>
    </row>
    <row r="955" spans="1:4">
      <c r="A955" s="112"/>
      <c r="C955" s="113" t="e">
        <f>VLOOKUP(Table4[[#This Row],[iso_code]],iso_code!B:C,2,FALSE)</f>
        <v>#N/A</v>
      </c>
      <c r="D955" s="110" t="e">
        <f>VLOOKUP(Table4[[#This Row],[iso_code]],iso_code!G:H,2,FALSE)</f>
        <v>#N/A</v>
      </c>
    </row>
    <row r="956" spans="1:4">
      <c r="A956" s="112"/>
      <c r="C956" s="113" t="e">
        <f>VLOOKUP(Table4[[#This Row],[iso_code]],iso_code!B:C,2,FALSE)</f>
        <v>#N/A</v>
      </c>
      <c r="D956" s="110" t="e">
        <f>VLOOKUP(Table4[[#This Row],[iso_code]],iso_code!G:H,2,FALSE)</f>
        <v>#N/A</v>
      </c>
    </row>
    <row r="957" spans="1:4">
      <c r="A957" s="112"/>
      <c r="C957" s="113" t="e">
        <f>VLOOKUP(Table4[[#This Row],[iso_code]],iso_code!B:C,2,FALSE)</f>
        <v>#N/A</v>
      </c>
      <c r="D957" s="110" t="e">
        <f>VLOOKUP(Table4[[#This Row],[iso_code]],iso_code!G:H,2,FALSE)</f>
        <v>#N/A</v>
      </c>
    </row>
    <row r="958" spans="1:4">
      <c r="A958" s="112"/>
      <c r="C958" s="113" t="e">
        <f>VLOOKUP(Table4[[#This Row],[iso_code]],iso_code!B:C,2,FALSE)</f>
        <v>#N/A</v>
      </c>
      <c r="D958" s="110" t="e">
        <f>VLOOKUP(Table4[[#This Row],[iso_code]],iso_code!G:H,2,FALSE)</f>
        <v>#N/A</v>
      </c>
    </row>
    <row r="959" spans="1:4">
      <c r="A959" s="112"/>
      <c r="C959" s="113" t="e">
        <f>VLOOKUP(Table4[[#This Row],[iso_code]],iso_code!B:C,2,FALSE)</f>
        <v>#N/A</v>
      </c>
      <c r="D959" s="110" t="e">
        <f>VLOOKUP(Table4[[#This Row],[iso_code]],iso_code!G:H,2,FALSE)</f>
        <v>#N/A</v>
      </c>
    </row>
    <row r="960" spans="1:4">
      <c r="A960" s="112"/>
      <c r="C960" s="113" t="e">
        <f>VLOOKUP(Table4[[#This Row],[iso_code]],iso_code!B:C,2,FALSE)</f>
        <v>#N/A</v>
      </c>
      <c r="D960" s="110" t="e">
        <f>VLOOKUP(Table4[[#This Row],[iso_code]],iso_code!G:H,2,FALSE)</f>
        <v>#N/A</v>
      </c>
    </row>
    <row r="961" spans="1:4">
      <c r="A961" s="112"/>
      <c r="C961" s="113" t="e">
        <f>VLOOKUP(Table4[[#This Row],[iso_code]],iso_code!B:C,2,FALSE)</f>
        <v>#N/A</v>
      </c>
      <c r="D961" s="110" t="e">
        <f>VLOOKUP(Table4[[#This Row],[iso_code]],iso_code!G:H,2,FALSE)</f>
        <v>#N/A</v>
      </c>
    </row>
    <row r="962" spans="1:4">
      <c r="A962" s="112"/>
      <c r="C962" s="113" t="e">
        <f>VLOOKUP(Table4[[#This Row],[iso_code]],iso_code!B:C,2,FALSE)</f>
        <v>#N/A</v>
      </c>
      <c r="D962" s="110" t="e">
        <f>VLOOKUP(Table4[[#This Row],[iso_code]],iso_code!G:H,2,FALSE)</f>
        <v>#N/A</v>
      </c>
    </row>
    <row r="963" spans="1:4">
      <c r="A963" s="112"/>
      <c r="C963" s="113" t="e">
        <f>VLOOKUP(Table4[[#This Row],[iso_code]],iso_code!B:C,2,FALSE)</f>
        <v>#N/A</v>
      </c>
      <c r="D963" s="110" t="e">
        <f>VLOOKUP(Table4[[#This Row],[iso_code]],iso_code!G:H,2,FALSE)</f>
        <v>#N/A</v>
      </c>
    </row>
    <row r="964" spans="1:4">
      <c r="A964" s="112"/>
      <c r="C964" s="113" t="e">
        <f>VLOOKUP(Table4[[#This Row],[iso_code]],iso_code!B:C,2,FALSE)</f>
        <v>#N/A</v>
      </c>
      <c r="D964" s="110" t="e">
        <f>VLOOKUP(Table4[[#This Row],[iso_code]],iso_code!G:H,2,FALSE)</f>
        <v>#N/A</v>
      </c>
    </row>
    <row r="965" spans="1:4">
      <c r="A965" s="112"/>
      <c r="C965" s="113" t="e">
        <f>VLOOKUP(Table4[[#This Row],[iso_code]],iso_code!B:C,2,FALSE)</f>
        <v>#N/A</v>
      </c>
      <c r="D965" s="110" t="e">
        <f>VLOOKUP(Table4[[#This Row],[iso_code]],iso_code!G:H,2,FALSE)</f>
        <v>#N/A</v>
      </c>
    </row>
    <row r="966" spans="1:4">
      <c r="A966" s="112"/>
      <c r="C966" s="113" t="e">
        <f>VLOOKUP(Table4[[#This Row],[iso_code]],iso_code!B:C,2,FALSE)</f>
        <v>#N/A</v>
      </c>
      <c r="D966" s="110" t="e">
        <f>VLOOKUP(Table4[[#This Row],[iso_code]],iso_code!G:H,2,FALSE)</f>
        <v>#N/A</v>
      </c>
    </row>
    <row r="967" spans="1:4">
      <c r="A967" s="112"/>
      <c r="C967" s="113" t="e">
        <f>VLOOKUP(Table4[[#This Row],[iso_code]],iso_code!B:C,2,FALSE)</f>
        <v>#N/A</v>
      </c>
      <c r="D967" s="110" t="e">
        <f>VLOOKUP(Table4[[#This Row],[iso_code]],iso_code!G:H,2,FALSE)</f>
        <v>#N/A</v>
      </c>
    </row>
    <row r="968" spans="1:4">
      <c r="A968" s="112"/>
      <c r="C968" s="113" t="e">
        <f>VLOOKUP(Table4[[#This Row],[iso_code]],iso_code!B:C,2,FALSE)</f>
        <v>#N/A</v>
      </c>
      <c r="D968" s="110" t="e">
        <f>VLOOKUP(Table4[[#This Row],[iso_code]],iso_code!G:H,2,FALSE)</f>
        <v>#N/A</v>
      </c>
    </row>
    <row r="969" spans="1:4">
      <c r="A969" s="112"/>
      <c r="C969" s="113" t="e">
        <f>VLOOKUP(Table4[[#This Row],[iso_code]],iso_code!B:C,2,FALSE)</f>
        <v>#N/A</v>
      </c>
      <c r="D969" s="110" t="e">
        <f>VLOOKUP(Table4[[#This Row],[iso_code]],iso_code!G:H,2,FALSE)</f>
        <v>#N/A</v>
      </c>
    </row>
    <row r="970" spans="1:4">
      <c r="A970" s="112"/>
      <c r="C970" s="113" t="e">
        <f>VLOOKUP(Table4[[#This Row],[iso_code]],iso_code!B:C,2,FALSE)</f>
        <v>#N/A</v>
      </c>
      <c r="D970" s="110" t="e">
        <f>VLOOKUP(Table4[[#This Row],[iso_code]],iso_code!G:H,2,FALSE)</f>
        <v>#N/A</v>
      </c>
    </row>
    <row r="971" spans="1:4">
      <c r="A971" s="112"/>
      <c r="C971" s="113" t="e">
        <f>VLOOKUP(Table4[[#This Row],[iso_code]],iso_code!B:C,2,FALSE)</f>
        <v>#N/A</v>
      </c>
      <c r="D971" s="110" t="e">
        <f>VLOOKUP(Table4[[#This Row],[iso_code]],iso_code!G:H,2,FALSE)</f>
        <v>#N/A</v>
      </c>
    </row>
    <row r="972" spans="1:4">
      <c r="A972" s="112"/>
      <c r="C972" s="113" t="e">
        <f>VLOOKUP(Table4[[#This Row],[iso_code]],iso_code!B:C,2,FALSE)</f>
        <v>#N/A</v>
      </c>
      <c r="D972" s="110" t="e">
        <f>VLOOKUP(Table4[[#This Row],[iso_code]],iso_code!G:H,2,FALSE)</f>
        <v>#N/A</v>
      </c>
    </row>
    <row r="973" spans="1:4">
      <c r="A973" s="112"/>
      <c r="C973" s="113" t="e">
        <f>VLOOKUP(Table4[[#This Row],[iso_code]],iso_code!B:C,2,FALSE)</f>
        <v>#N/A</v>
      </c>
      <c r="D973" s="110" t="e">
        <f>VLOOKUP(Table4[[#This Row],[iso_code]],iso_code!G:H,2,FALSE)</f>
        <v>#N/A</v>
      </c>
    </row>
    <row r="974" spans="1:4">
      <c r="A974" s="112"/>
      <c r="C974" s="113" t="e">
        <f>VLOOKUP(Table4[[#This Row],[iso_code]],iso_code!B:C,2,FALSE)</f>
        <v>#N/A</v>
      </c>
      <c r="D974" s="110" t="e">
        <f>VLOOKUP(Table4[[#This Row],[iso_code]],iso_code!G:H,2,FALSE)</f>
        <v>#N/A</v>
      </c>
    </row>
    <row r="975" spans="1:4">
      <c r="A975" s="112"/>
      <c r="C975" s="113" t="e">
        <f>VLOOKUP(Table4[[#This Row],[iso_code]],iso_code!B:C,2,FALSE)</f>
        <v>#N/A</v>
      </c>
      <c r="D975" s="110" t="e">
        <f>VLOOKUP(Table4[[#This Row],[iso_code]],iso_code!G:H,2,FALSE)</f>
        <v>#N/A</v>
      </c>
    </row>
    <row r="976" spans="1:4">
      <c r="A976" s="112"/>
      <c r="C976" s="113" t="e">
        <f>VLOOKUP(Table4[[#This Row],[iso_code]],iso_code!B:C,2,FALSE)</f>
        <v>#N/A</v>
      </c>
      <c r="D976" s="110" t="e">
        <f>VLOOKUP(Table4[[#This Row],[iso_code]],iso_code!G:H,2,FALSE)</f>
        <v>#N/A</v>
      </c>
    </row>
    <row r="977" spans="1:4">
      <c r="A977" s="112"/>
      <c r="C977" s="113" t="e">
        <f>VLOOKUP(Table4[[#This Row],[iso_code]],iso_code!B:C,2,FALSE)</f>
        <v>#N/A</v>
      </c>
      <c r="D977" s="110" t="e">
        <f>VLOOKUP(Table4[[#This Row],[iso_code]],iso_code!G:H,2,FALSE)</f>
        <v>#N/A</v>
      </c>
    </row>
    <row r="978" spans="1:4">
      <c r="A978" s="112"/>
      <c r="C978" s="113" t="e">
        <f>VLOOKUP(Table4[[#This Row],[iso_code]],iso_code!B:C,2,FALSE)</f>
        <v>#N/A</v>
      </c>
      <c r="D978" s="110" t="e">
        <f>VLOOKUP(Table4[[#This Row],[iso_code]],iso_code!G:H,2,FALSE)</f>
        <v>#N/A</v>
      </c>
    </row>
    <row r="979" spans="1:4">
      <c r="A979" s="112"/>
      <c r="C979" s="113" t="e">
        <f>VLOOKUP(Table4[[#This Row],[iso_code]],iso_code!B:C,2,FALSE)</f>
        <v>#N/A</v>
      </c>
      <c r="D979" s="110" t="e">
        <f>VLOOKUP(Table4[[#This Row],[iso_code]],iso_code!G:H,2,FALSE)</f>
        <v>#N/A</v>
      </c>
    </row>
    <row r="980" spans="1:4">
      <c r="A980" s="112"/>
      <c r="C980" s="113" t="e">
        <f>VLOOKUP(Table4[[#This Row],[iso_code]],iso_code!B:C,2,FALSE)</f>
        <v>#N/A</v>
      </c>
      <c r="D980" s="110" t="e">
        <f>VLOOKUP(Table4[[#This Row],[iso_code]],iso_code!G:H,2,FALSE)</f>
        <v>#N/A</v>
      </c>
    </row>
    <row r="981" spans="1:4">
      <c r="A981" s="112"/>
      <c r="C981" s="113" t="e">
        <f>VLOOKUP(Table4[[#This Row],[iso_code]],iso_code!B:C,2,FALSE)</f>
        <v>#N/A</v>
      </c>
      <c r="D981" s="110" t="e">
        <f>VLOOKUP(Table4[[#This Row],[iso_code]],iso_code!G:H,2,FALSE)</f>
        <v>#N/A</v>
      </c>
    </row>
    <row r="982" spans="1:4">
      <c r="A982" s="112"/>
      <c r="C982" s="113" t="e">
        <f>VLOOKUP(Table4[[#This Row],[iso_code]],iso_code!B:C,2,FALSE)</f>
        <v>#N/A</v>
      </c>
      <c r="D982" s="110" t="e">
        <f>VLOOKUP(Table4[[#This Row],[iso_code]],iso_code!G:H,2,FALSE)</f>
        <v>#N/A</v>
      </c>
    </row>
    <row r="983" spans="1:4">
      <c r="A983" s="112"/>
      <c r="C983" s="113" t="e">
        <f>VLOOKUP(Table4[[#This Row],[iso_code]],iso_code!B:C,2,FALSE)</f>
        <v>#N/A</v>
      </c>
      <c r="D983" s="110" t="e">
        <f>VLOOKUP(Table4[[#This Row],[iso_code]],iso_code!G:H,2,FALSE)</f>
        <v>#N/A</v>
      </c>
    </row>
    <row r="984" spans="1:4">
      <c r="A984" s="112"/>
      <c r="C984" s="113" t="e">
        <f>VLOOKUP(Table4[[#This Row],[iso_code]],iso_code!B:C,2,FALSE)</f>
        <v>#N/A</v>
      </c>
      <c r="D984" s="110" t="e">
        <f>VLOOKUP(Table4[[#This Row],[iso_code]],iso_code!G:H,2,FALSE)</f>
        <v>#N/A</v>
      </c>
    </row>
    <row r="985" spans="1:4">
      <c r="A985" s="112"/>
      <c r="C985" s="113" t="e">
        <f>VLOOKUP(Table4[[#This Row],[iso_code]],iso_code!B:C,2,FALSE)</f>
        <v>#N/A</v>
      </c>
      <c r="D985" s="110" t="e">
        <f>VLOOKUP(Table4[[#This Row],[iso_code]],iso_code!G:H,2,FALSE)</f>
        <v>#N/A</v>
      </c>
    </row>
    <row r="986" spans="1:4">
      <c r="A986" s="112"/>
      <c r="C986" s="113" t="e">
        <f>VLOOKUP(Table4[[#This Row],[iso_code]],iso_code!B:C,2,FALSE)</f>
        <v>#N/A</v>
      </c>
      <c r="D986" s="110" t="e">
        <f>VLOOKUP(Table4[[#This Row],[iso_code]],iso_code!G:H,2,FALSE)</f>
        <v>#N/A</v>
      </c>
    </row>
    <row r="987" spans="1:4">
      <c r="A987" s="112"/>
      <c r="C987" s="113" t="e">
        <f>VLOOKUP(Table4[[#This Row],[iso_code]],iso_code!B:C,2,FALSE)</f>
        <v>#N/A</v>
      </c>
      <c r="D987" s="110" t="e">
        <f>VLOOKUP(Table4[[#This Row],[iso_code]],iso_code!G:H,2,FALSE)</f>
        <v>#N/A</v>
      </c>
    </row>
    <row r="988" spans="1:4">
      <c r="A988" s="112"/>
      <c r="C988" s="113" t="e">
        <f>VLOOKUP(Table4[[#This Row],[iso_code]],iso_code!B:C,2,FALSE)</f>
        <v>#N/A</v>
      </c>
      <c r="D988" s="110" t="e">
        <f>VLOOKUP(Table4[[#This Row],[iso_code]],iso_code!G:H,2,FALSE)</f>
        <v>#N/A</v>
      </c>
    </row>
    <row r="989" spans="1:4">
      <c r="A989" s="112"/>
      <c r="C989" s="113" t="e">
        <f>VLOOKUP(Table4[[#This Row],[iso_code]],iso_code!B:C,2,FALSE)</f>
        <v>#N/A</v>
      </c>
      <c r="D989" s="110" t="e">
        <f>VLOOKUP(Table4[[#This Row],[iso_code]],iso_code!G:H,2,FALSE)</f>
        <v>#N/A</v>
      </c>
    </row>
    <row r="990" spans="1:4">
      <c r="A990" s="112"/>
      <c r="C990" s="113" t="e">
        <f>VLOOKUP(Table4[[#This Row],[iso_code]],iso_code!B:C,2,FALSE)</f>
        <v>#N/A</v>
      </c>
      <c r="D990" s="110" t="e">
        <f>VLOOKUP(Table4[[#This Row],[iso_code]],iso_code!G:H,2,FALSE)</f>
        <v>#N/A</v>
      </c>
    </row>
    <row r="991" spans="1:4">
      <c r="A991" s="112"/>
      <c r="C991" s="113" t="e">
        <f>VLOOKUP(Table4[[#This Row],[iso_code]],iso_code!B:C,2,FALSE)</f>
        <v>#N/A</v>
      </c>
      <c r="D991" s="110" t="e">
        <f>VLOOKUP(Table4[[#This Row],[iso_code]],iso_code!G:H,2,FALSE)</f>
        <v>#N/A</v>
      </c>
    </row>
    <row r="992" spans="1:4">
      <c r="A992" s="112"/>
      <c r="C992" s="113" t="e">
        <f>VLOOKUP(Table4[[#This Row],[iso_code]],iso_code!B:C,2,FALSE)</f>
        <v>#N/A</v>
      </c>
      <c r="D992" s="110" t="e">
        <f>VLOOKUP(Table4[[#This Row],[iso_code]],iso_code!G:H,2,FALSE)</f>
        <v>#N/A</v>
      </c>
    </row>
    <row r="993" spans="1:4">
      <c r="A993" s="112"/>
      <c r="C993" s="113" t="e">
        <f>VLOOKUP(Table4[[#This Row],[iso_code]],iso_code!B:C,2,FALSE)</f>
        <v>#N/A</v>
      </c>
      <c r="D993" s="110" t="e">
        <f>VLOOKUP(Table4[[#This Row],[iso_code]],iso_code!G:H,2,FALSE)</f>
        <v>#N/A</v>
      </c>
    </row>
    <row r="994" spans="1:4">
      <c r="A994" s="112"/>
      <c r="C994" s="113" t="e">
        <f>VLOOKUP(Table4[[#This Row],[iso_code]],iso_code!B:C,2,FALSE)</f>
        <v>#N/A</v>
      </c>
      <c r="D994" s="110" t="e">
        <f>VLOOKUP(Table4[[#This Row],[iso_code]],iso_code!G:H,2,FALSE)</f>
        <v>#N/A</v>
      </c>
    </row>
    <row r="995" spans="1:4">
      <c r="A995" s="112"/>
      <c r="C995" s="113" t="e">
        <f>VLOOKUP(Table4[[#This Row],[iso_code]],iso_code!B:C,2,FALSE)</f>
        <v>#N/A</v>
      </c>
      <c r="D995" s="110" t="e">
        <f>VLOOKUP(Table4[[#This Row],[iso_code]],iso_code!G:H,2,FALSE)</f>
        <v>#N/A</v>
      </c>
    </row>
    <row r="996" spans="1:4">
      <c r="A996" s="112"/>
      <c r="C996" s="113" t="e">
        <f>VLOOKUP(Table4[[#This Row],[iso_code]],iso_code!B:C,2,FALSE)</f>
        <v>#N/A</v>
      </c>
      <c r="D996" s="110" t="e">
        <f>VLOOKUP(Table4[[#This Row],[iso_code]],iso_code!G:H,2,FALSE)</f>
        <v>#N/A</v>
      </c>
    </row>
    <row r="997" spans="1:4">
      <c r="A997" s="112"/>
      <c r="C997" s="113" t="e">
        <f>VLOOKUP(Table4[[#This Row],[iso_code]],iso_code!B:C,2,FALSE)</f>
        <v>#N/A</v>
      </c>
      <c r="D997" s="110" t="e">
        <f>VLOOKUP(Table4[[#This Row],[iso_code]],iso_code!G:H,2,FALSE)</f>
        <v>#N/A</v>
      </c>
    </row>
    <row r="998" spans="1:4">
      <c r="A998" s="112"/>
      <c r="C998" s="113" t="e">
        <f>VLOOKUP(Table4[[#This Row],[iso_code]],iso_code!B:C,2,FALSE)</f>
        <v>#N/A</v>
      </c>
      <c r="D998" s="110" t="e">
        <f>VLOOKUP(Table4[[#This Row],[iso_code]],iso_code!G:H,2,FALSE)</f>
        <v>#N/A</v>
      </c>
    </row>
    <row r="999" spans="1:4">
      <c r="A999" s="112"/>
      <c r="C999" s="113" t="e">
        <f>VLOOKUP(Table4[[#This Row],[iso_code]],iso_code!B:C,2,FALSE)</f>
        <v>#N/A</v>
      </c>
      <c r="D999" s="110" t="e">
        <f>VLOOKUP(Table4[[#This Row],[iso_code]],iso_code!G:H,2,FALSE)</f>
        <v>#N/A</v>
      </c>
    </row>
    <row r="1000" spans="1:4">
      <c r="A1000" s="112"/>
      <c r="C1000" s="113" t="e">
        <f>VLOOKUP(Table4[[#This Row],[iso_code]],iso_code!B:C,2,FALSE)</f>
        <v>#N/A</v>
      </c>
      <c r="D1000" s="110" t="e">
        <f>VLOOKUP(Table4[[#This Row],[iso_code]],iso_code!G:H,2,FALSE)</f>
        <v>#N/A</v>
      </c>
    </row>
    <row r="1001" spans="1:4">
      <c r="A1001" s="112"/>
      <c r="C1001" s="113" t="e">
        <f>VLOOKUP(Table4[[#This Row],[iso_code]],iso_code!B:C,2,FALSE)</f>
        <v>#N/A</v>
      </c>
      <c r="D1001" s="110" t="e">
        <f>VLOOKUP(Table4[[#This Row],[iso_code]],iso_code!G:H,2,FALSE)</f>
        <v>#N/A</v>
      </c>
    </row>
    <row r="1002" spans="1:4">
      <c r="A1002" s="112"/>
      <c r="C1002" s="113" t="e">
        <f>VLOOKUP(Table4[[#This Row],[iso_code]],iso_code!B:C,2,FALSE)</f>
        <v>#N/A</v>
      </c>
      <c r="D1002" s="110" t="e">
        <f>VLOOKUP(Table4[[#This Row],[iso_code]],iso_code!G:H,2,FALSE)</f>
        <v>#N/A</v>
      </c>
    </row>
    <row r="1003" spans="1:4">
      <c r="A1003" s="112"/>
      <c r="C1003" s="113" t="e">
        <f>VLOOKUP(Table4[[#This Row],[iso_code]],iso_code!B:C,2,FALSE)</f>
        <v>#N/A</v>
      </c>
      <c r="D1003" s="110" t="e">
        <f>VLOOKUP(Table4[[#This Row],[iso_code]],iso_code!G:H,2,FALSE)</f>
        <v>#N/A</v>
      </c>
    </row>
    <row r="1004" spans="1:4">
      <c r="A1004" s="112"/>
      <c r="C1004" s="113" t="e">
        <f>VLOOKUP(Table4[[#This Row],[iso_code]],iso_code!B:C,2,FALSE)</f>
        <v>#N/A</v>
      </c>
      <c r="D1004" s="110" t="e">
        <f>VLOOKUP(Table4[[#This Row],[iso_code]],iso_code!G:H,2,FALSE)</f>
        <v>#N/A</v>
      </c>
    </row>
    <row r="1005" spans="1:4">
      <c r="A1005" s="112"/>
      <c r="C1005" s="113" t="e">
        <f>VLOOKUP(Table4[[#This Row],[iso_code]],iso_code!B:C,2,FALSE)</f>
        <v>#N/A</v>
      </c>
      <c r="D1005" s="110" t="e">
        <f>VLOOKUP(Table4[[#This Row],[iso_code]],iso_code!G:H,2,FALSE)</f>
        <v>#N/A</v>
      </c>
    </row>
    <row r="1006" spans="1:4">
      <c r="A1006" s="112"/>
      <c r="C1006" s="113" t="e">
        <f>VLOOKUP(Table4[[#This Row],[iso_code]],iso_code!B:C,2,FALSE)</f>
        <v>#N/A</v>
      </c>
      <c r="D1006" s="110" t="e">
        <f>VLOOKUP(Table4[[#This Row],[iso_code]],iso_code!G:H,2,FALSE)</f>
        <v>#N/A</v>
      </c>
    </row>
    <row r="1007" spans="1:4">
      <c r="A1007" s="112"/>
      <c r="C1007" s="113" t="e">
        <f>VLOOKUP(Table4[[#This Row],[iso_code]],iso_code!B:C,2,FALSE)</f>
        <v>#N/A</v>
      </c>
      <c r="D1007" s="110" t="e">
        <f>VLOOKUP(Table4[[#This Row],[iso_code]],iso_code!G:H,2,FALSE)</f>
        <v>#N/A</v>
      </c>
    </row>
    <row r="1008" spans="1:4">
      <c r="A1008" s="112"/>
      <c r="C1008" s="113" t="e">
        <f>VLOOKUP(Table4[[#This Row],[iso_code]],iso_code!B:C,2,FALSE)</f>
        <v>#N/A</v>
      </c>
      <c r="D1008" s="110" t="e">
        <f>VLOOKUP(Table4[[#This Row],[iso_code]],iso_code!G:H,2,FALSE)</f>
        <v>#N/A</v>
      </c>
    </row>
    <row r="1009" spans="1:4">
      <c r="A1009" s="112"/>
      <c r="C1009" s="113" t="e">
        <f>VLOOKUP(Table4[[#This Row],[iso_code]],iso_code!B:C,2,FALSE)</f>
        <v>#N/A</v>
      </c>
      <c r="D1009" s="110" t="e">
        <f>VLOOKUP(Table4[[#This Row],[iso_code]],iso_code!G:H,2,FALSE)</f>
        <v>#N/A</v>
      </c>
    </row>
    <row r="1010" spans="1:4">
      <c r="A1010" s="112"/>
      <c r="C1010" s="113" t="e">
        <f>VLOOKUP(Table4[[#This Row],[iso_code]],iso_code!B:C,2,FALSE)</f>
        <v>#N/A</v>
      </c>
      <c r="D1010" s="110" t="e">
        <f>VLOOKUP(Table4[[#This Row],[iso_code]],iso_code!G:H,2,FALSE)</f>
        <v>#N/A</v>
      </c>
    </row>
    <row r="1011" spans="1:4">
      <c r="A1011" s="112"/>
      <c r="C1011" s="113" t="e">
        <f>VLOOKUP(Table4[[#This Row],[iso_code]],iso_code!B:C,2,FALSE)</f>
        <v>#N/A</v>
      </c>
      <c r="D1011" s="110" t="e">
        <f>VLOOKUP(Table4[[#This Row],[iso_code]],iso_code!G:H,2,FALSE)</f>
        <v>#N/A</v>
      </c>
    </row>
    <row r="1012" spans="1:4">
      <c r="A1012" s="112"/>
      <c r="C1012" s="113" t="e">
        <f>VLOOKUP(Table4[[#This Row],[iso_code]],iso_code!B:C,2,FALSE)</f>
        <v>#N/A</v>
      </c>
      <c r="D1012" s="110" t="e">
        <f>VLOOKUP(Table4[[#This Row],[iso_code]],iso_code!G:H,2,FALSE)</f>
        <v>#N/A</v>
      </c>
    </row>
    <row r="1013" spans="1:4">
      <c r="A1013" s="112"/>
      <c r="C1013" s="113" t="e">
        <f>VLOOKUP(Table4[[#This Row],[iso_code]],iso_code!B:C,2,FALSE)</f>
        <v>#N/A</v>
      </c>
      <c r="D1013" s="110" t="e">
        <f>VLOOKUP(Table4[[#This Row],[iso_code]],iso_code!G:H,2,FALSE)</f>
        <v>#N/A</v>
      </c>
    </row>
    <row r="1014" spans="1:4">
      <c r="A1014" s="112"/>
      <c r="C1014" s="113" t="e">
        <f>VLOOKUP(Table4[[#This Row],[iso_code]],iso_code!B:C,2,FALSE)</f>
        <v>#N/A</v>
      </c>
      <c r="D1014" s="110" t="e">
        <f>VLOOKUP(Table4[[#This Row],[iso_code]],iso_code!G:H,2,FALSE)</f>
        <v>#N/A</v>
      </c>
    </row>
    <row r="1015" spans="1:4">
      <c r="A1015" s="112"/>
      <c r="C1015" s="113" t="e">
        <f>VLOOKUP(Table4[[#This Row],[iso_code]],iso_code!B:C,2,FALSE)</f>
        <v>#N/A</v>
      </c>
      <c r="D1015" s="110" t="e">
        <f>VLOOKUP(Table4[[#This Row],[iso_code]],iso_code!G:H,2,FALSE)</f>
        <v>#N/A</v>
      </c>
    </row>
    <row r="1016" spans="1:4">
      <c r="A1016" s="112"/>
      <c r="C1016" s="113" t="e">
        <f>VLOOKUP(Table4[[#This Row],[iso_code]],iso_code!B:C,2,FALSE)</f>
        <v>#N/A</v>
      </c>
      <c r="D1016" s="110" t="e">
        <f>VLOOKUP(Table4[[#This Row],[iso_code]],iso_code!G:H,2,FALSE)</f>
        <v>#N/A</v>
      </c>
    </row>
    <row r="1017" spans="1:4">
      <c r="A1017" s="112"/>
      <c r="C1017" s="113" t="e">
        <f>VLOOKUP(Table4[[#This Row],[iso_code]],iso_code!B:C,2,FALSE)</f>
        <v>#N/A</v>
      </c>
      <c r="D1017" s="110" t="e">
        <f>VLOOKUP(Table4[[#This Row],[iso_code]],iso_code!G:H,2,FALSE)</f>
        <v>#N/A</v>
      </c>
    </row>
    <row r="1018" spans="1:4">
      <c r="A1018" s="112"/>
      <c r="C1018" s="113" t="e">
        <f>VLOOKUP(Table4[[#This Row],[iso_code]],iso_code!B:C,2,FALSE)</f>
        <v>#N/A</v>
      </c>
      <c r="D1018" s="110" t="e">
        <f>VLOOKUP(Table4[[#This Row],[iso_code]],iso_code!G:H,2,FALSE)</f>
        <v>#N/A</v>
      </c>
    </row>
    <row r="1019" spans="1:4">
      <c r="A1019" s="112"/>
      <c r="C1019" s="113" t="e">
        <f>VLOOKUP(Table4[[#This Row],[iso_code]],iso_code!B:C,2,FALSE)</f>
        <v>#N/A</v>
      </c>
      <c r="D1019" s="110" t="e">
        <f>VLOOKUP(Table4[[#This Row],[iso_code]],iso_code!G:H,2,FALSE)</f>
        <v>#N/A</v>
      </c>
    </row>
    <row r="1020" spans="1:4">
      <c r="A1020" s="112"/>
      <c r="C1020" s="113" t="e">
        <f>VLOOKUP(Table4[[#This Row],[iso_code]],iso_code!B:C,2,FALSE)</f>
        <v>#N/A</v>
      </c>
      <c r="D1020" s="110" t="e">
        <f>VLOOKUP(Table4[[#This Row],[iso_code]],iso_code!G:H,2,FALSE)</f>
        <v>#N/A</v>
      </c>
    </row>
    <row r="1021" spans="1:4">
      <c r="A1021" s="112"/>
      <c r="C1021" s="113" t="e">
        <f>VLOOKUP(Table4[[#This Row],[iso_code]],iso_code!B:C,2,FALSE)</f>
        <v>#N/A</v>
      </c>
      <c r="D1021" s="110" t="e">
        <f>VLOOKUP(Table4[[#This Row],[iso_code]],iso_code!G:H,2,FALSE)</f>
        <v>#N/A</v>
      </c>
    </row>
    <row r="1022" spans="1:4">
      <c r="A1022" s="112"/>
      <c r="C1022" s="113" t="e">
        <f>VLOOKUP(Table4[[#This Row],[iso_code]],iso_code!B:C,2,FALSE)</f>
        <v>#N/A</v>
      </c>
      <c r="D1022" s="110" t="e">
        <f>VLOOKUP(Table4[[#This Row],[iso_code]],iso_code!G:H,2,FALSE)</f>
        <v>#N/A</v>
      </c>
    </row>
    <row r="1023" spans="1:4">
      <c r="A1023" s="112"/>
      <c r="C1023" s="113" t="e">
        <f>VLOOKUP(Table4[[#This Row],[iso_code]],iso_code!B:C,2,FALSE)</f>
        <v>#N/A</v>
      </c>
      <c r="D1023" s="110" t="e">
        <f>VLOOKUP(Table4[[#This Row],[iso_code]],iso_code!G:H,2,FALSE)</f>
        <v>#N/A</v>
      </c>
    </row>
    <row r="1024" spans="1:4">
      <c r="A1024" s="112"/>
      <c r="C1024" s="113" t="e">
        <f>VLOOKUP(Table4[[#This Row],[iso_code]],iso_code!B:C,2,FALSE)</f>
        <v>#N/A</v>
      </c>
      <c r="D1024" s="110" t="e">
        <f>VLOOKUP(Table4[[#This Row],[iso_code]],iso_code!G:H,2,FALSE)</f>
        <v>#N/A</v>
      </c>
    </row>
    <row r="1025" spans="1:4">
      <c r="A1025" s="112"/>
      <c r="C1025" s="113" t="e">
        <f>VLOOKUP(Table4[[#This Row],[iso_code]],iso_code!B:C,2,FALSE)</f>
        <v>#N/A</v>
      </c>
      <c r="D1025" s="110" t="e">
        <f>VLOOKUP(Table4[[#This Row],[iso_code]],iso_code!G:H,2,FALSE)</f>
        <v>#N/A</v>
      </c>
    </row>
    <row r="1026" spans="1:4">
      <c r="A1026" s="112"/>
      <c r="C1026" s="113" t="e">
        <f>VLOOKUP(Table4[[#This Row],[iso_code]],iso_code!B:C,2,FALSE)</f>
        <v>#N/A</v>
      </c>
      <c r="D1026" s="110" t="e">
        <f>VLOOKUP(Table4[[#This Row],[iso_code]],iso_code!G:H,2,FALSE)</f>
        <v>#N/A</v>
      </c>
    </row>
    <row r="1027" spans="1:4">
      <c r="A1027" s="112"/>
      <c r="C1027" s="113" t="e">
        <f>VLOOKUP(Table4[[#This Row],[iso_code]],iso_code!B:C,2,FALSE)</f>
        <v>#N/A</v>
      </c>
      <c r="D1027" s="110" t="e">
        <f>VLOOKUP(Table4[[#This Row],[iso_code]],iso_code!G:H,2,FALSE)</f>
        <v>#N/A</v>
      </c>
    </row>
    <row r="1028" spans="1:4">
      <c r="A1028" s="112"/>
      <c r="C1028" s="113" t="e">
        <f>VLOOKUP(Table4[[#This Row],[iso_code]],iso_code!B:C,2,FALSE)</f>
        <v>#N/A</v>
      </c>
      <c r="D1028" s="110" t="e">
        <f>VLOOKUP(Table4[[#This Row],[iso_code]],iso_code!G:H,2,FALSE)</f>
        <v>#N/A</v>
      </c>
    </row>
    <row r="1029" spans="1:4">
      <c r="A1029" s="112"/>
      <c r="C1029" s="113" t="e">
        <f>VLOOKUP(Table4[[#This Row],[iso_code]],iso_code!B:C,2,FALSE)</f>
        <v>#N/A</v>
      </c>
      <c r="D1029" s="110" t="e">
        <f>VLOOKUP(Table4[[#This Row],[iso_code]],iso_code!G:H,2,FALSE)</f>
        <v>#N/A</v>
      </c>
    </row>
    <row r="1030" spans="1:4">
      <c r="A1030" s="112"/>
      <c r="C1030" s="113" t="e">
        <f>VLOOKUP(Table4[[#This Row],[iso_code]],iso_code!B:C,2,FALSE)</f>
        <v>#N/A</v>
      </c>
      <c r="D1030" s="110" t="e">
        <f>VLOOKUP(Table4[[#This Row],[iso_code]],iso_code!G:H,2,FALSE)</f>
        <v>#N/A</v>
      </c>
    </row>
    <row r="1031" spans="1:4">
      <c r="A1031" s="112"/>
      <c r="C1031" s="113" t="e">
        <f>VLOOKUP(Table4[[#This Row],[iso_code]],iso_code!B:C,2,FALSE)</f>
        <v>#N/A</v>
      </c>
      <c r="D1031" s="110" t="e">
        <f>VLOOKUP(Table4[[#This Row],[iso_code]],iso_code!G:H,2,FALSE)</f>
        <v>#N/A</v>
      </c>
    </row>
    <row r="1032" spans="1:4">
      <c r="A1032" s="112"/>
      <c r="C1032" s="113" t="e">
        <f>VLOOKUP(Table4[[#This Row],[iso_code]],iso_code!B:C,2,FALSE)</f>
        <v>#N/A</v>
      </c>
      <c r="D1032" s="110" t="e">
        <f>VLOOKUP(Table4[[#This Row],[iso_code]],iso_code!G:H,2,FALSE)</f>
        <v>#N/A</v>
      </c>
    </row>
    <row r="1033" spans="1:4">
      <c r="A1033" s="112"/>
      <c r="C1033" s="113" t="e">
        <f>VLOOKUP(Table4[[#This Row],[iso_code]],iso_code!B:C,2,FALSE)</f>
        <v>#N/A</v>
      </c>
      <c r="D1033" s="110" t="e">
        <f>VLOOKUP(Table4[[#This Row],[iso_code]],iso_code!G:H,2,FALSE)</f>
        <v>#N/A</v>
      </c>
    </row>
    <row r="1034" spans="1:4">
      <c r="A1034" s="112"/>
      <c r="C1034" s="113" t="e">
        <f>VLOOKUP(Table4[[#This Row],[iso_code]],iso_code!B:C,2,FALSE)</f>
        <v>#N/A</v>
      </c>
      <c r="D1034" s="110" t="e">
        <f>VLOOKUP(Table4[[#This Row],[iso_code]],iso_code!G:H,2,FALSE)</f>
        <v>#N/A</v>
      </c>
    </row>
    <row r="1035" spans="1:4">
      <c r="A1035" s="112"/>
      <c r="C1035" s="113" t="e">
        <f>VLOOKUP(Table4[[#This Row],[iso_code]],iso_code!B:C,2,FALSE)</f>
        <v>#N/A</v>
      </c>
      <c r="D1035" s="110" t="e">
        <f>VLOOKUP(Table4[[#This Row],[iso_code]],iso_code!G:H,2,FALSE)</f>
        <v>#N/A</v>
      </c>
    </row>
    <row r="1036" spans="1:4">
      <c r="A1036" s="112"/>
      <c r="C1036" s="113" t="e">
        <f>VLOOKUP(Table4[[#This Row],[iso_code]],iso_code!B:C,2,FALSE)</f>
        <v>#N/A</v>
      </c>
      <c r="D1036" s="110" t="e">
        <f>VLOOKUP(Table4[[#This Row],[iso_code]],iso_code!G:H,2,FALSE)</f>
        <v>#N/A</v>
      </c>
    </row>
    <row r="1037" spans="1:4">
      <c r="A1037" s="112"/>
      <c r="C1037" s="113" t="e">
        <f>VLOOKUP(Table4[[#This Row],[iso_code]],iso_code!B:C,2,FALSE)</f>
        <v>#N/A</v>
      </c>
      <c r="D1037" s="110" t="e">
        <f>VLOOKUP(Table4[[#This Row],[iso_code]],iso_code!G:H,2,FALSE)</f>
        <v>#N/A</v>
      </c>
    </row>
    <row r="1038" spans="1:4">
      <c r="A1038" s="112"/>
      <c r="C1038" s="113" t="e">
        <f>VLOOKUP(Table4[[#This Row],[iso_code]],iso_code!B:C,2,FALSE)</f>
        <v>#N/A</v>
      </c>
      <c r="D1038" s="110" t="e">
        <f>VLOOKUP(Table4[[#This Row],[iso_code]],iso_code!G:H,2,FALSE)</f>
        <v>#N/A</v>
      </c>
    </row>
    <row r="1039" spans="1:4">
      <c r="A1039" s="112"/>
      <c r="C1039" s="113" t="e">
        <f>VLOOKUP(Table4[[#This Row],[iso_code]],iso_code!B:C,2,FALSE)</f>
        <v>#N/A</v>
      </c>
      <c r="D1039" s="110" t="e">
        <f>VLOOKUP(Table4[[#This Row],[iso_code]],iso_code!G:H,2,FALSE)</f>
        <v>#N/A</v>
      </c>
    </row>
    <row r="1040" spans="1:4">
      <c r="A1040" s="112"/>
      <c r="C1040" s="113" t="e">
        <f>VLOOKUP(Table4[[#This Row],[iso_code]],iso_code!B:C,2,FALSE)</f>
        <v>#N/A</v>
      </c>
      <c r="D1040" s="110" t="e">
        <f>VLOOKUP(Table4[[#This Row],[iso_code]],iso_code!G:H,2,FALSE)</f>
        <v>#N/A</v>
      </c>
    </row>
    <row r="1041" spans="1:4">
      <c r="A1041" s="112"/>
      <c r="C1041" s="113" t="e">
        <f>VLOOKUP(Table4[[#This Row],[iso_code]],iso_code!B:C,2,FALSE)</f>
        <v>#N/A</v>
      </c>
      <c r="D1041" s="110" t="e">
        <f>VLOOKUP(Table4[[#This Row],[iso_code]],iso_code!G:H,2,FALSE)</f>
        <v>#N/A</v>
      </c>
    </row>
    <row r="1042" spans="1:4">
      <c r="A1042" s="112"/>
      <c r="C1042" s="113" t="e">
        <f>VLOOKUP(Table4[[#This Row],[iso_code]],iso_code!B:C,2,FALSE)</f>
        <v>#N/A</v>
      </c>
      <c r="D1042" s="110" t="e">
        <f>VLOOKUP(Table4[[#This Row],[iso_code]],iso_code!G:H,2,FALSE)</f>
        <v>#N/A</v>
      </c>
    </row>
    <row r="1043" spans="1:4">
      <c r="A1043" s="112"/>
      <c r="C1043" s="113" t="e">
        <f>VLOOKUP(Table4[[#This Row],[iso_code]],iso_code!B:C,2,FALSE)</f>
        <v>#N/A</v>
      </c>
      <c r="D1043" s="110" t="e">
        <f>VLOOKUP(Table4[[#This Row],[iso_code]],iso_code!G:H,2,FALSE)</f>
        <v>#N/A</v>
      </c>
    </row>
    <row r="1044" spans="1:4">
      <c r="A1044" s="112"/>
      <c r="C1044" s="113" t="e">
        <f>VLOOKUP(Table4[[#This Row],[iso_code]],iso_code!B:C,2,FALSE)</f>
        <v>#N/A</v>
      </c>
      <c r="D1044" s="110" t="e">
        <f>VLOOKUP(Table4[[#This Row],[iso_code]],iso_code!G:H,2,FALSE)</f>
        <v>#N/A</v>
      </c>
    </row>
    <row r="1045" spans="1:4">
      <c r="A1045" s="112"/>
      <c r="C1045" s="113" t="e">
        <f>VLOOKUP(Table4[[#This Row],[iso_code]],iso_code!B:C,2,FALSE)</f>
        <v>#N/A</v>
      </c>
      <c r="D1045" s="110" t="e">
        <f>VLOOKUP(Table4[[#This Row],[iso_code]],iso_code!G:H,2,FALSE)</f>
        <v>#N/A</v>
      </c>
    </row>
    <row r="1046" spans="1:4">
      <c r="A1046" s="112"/>
      <c r="C1046" s="113" t="e">
        <f>VLOOKUP(Table4[[#This Row],[iso_code]],iso_code!B:C,2,FALSE)</f>
        <v>#N/A</v>
      </c>
      <c r="D1046" s="110" t="e">
        <f>VLOOKUP(Table4[[#This Row],[iso_code]],iso_code!G:H,2,FALSE)</f>
        <v>#N/A</v>
      </c>
    </row>
    <row r="1047" spans="1:4">
      <c r="A1047" s="112"/>
      <c r="C1047" s="113" t="e">
        <f>VLOOKUP(Table4[[#This Row],[iso_code]],iso_code!B:C,2,FALSE)</f>
        <v>#N/A</v>
      </c>
      <c r="D1047" s="110" t="e">
        <f>VLOOKUP(Table4[[#This Row],[iso_code]],iso_code!G:H,2,FALSE)</f>
        <v>#N/A</v>
      </c>
    </row>
    <row r="1048" spans="1:4">
      <c r="A1048" s="112"/>
      <c r="C1048" s="113" t="e">
        <f>VLOOKUP(Table4[[#This Row],[iso_code]],iso_code!B:C,2,FALSE)</f>
        <v>#N/A</v>
      </c>
      <c r="D1048" s="110" t="e">
        <f>VLOOKUP(Table4[[#This Row],[iso_code]],iso_code!G:H,2,FALSE)</f>
        <v>#N/A</v>
      </c>
    </row>
    <row r="1049" spans="1:4">
      <c r="A1049" s="112"/>
      <c r="C1049" s="113" t="e">
        <f>VLOOKUP(Table4[[#This Row],[iso_code]],iso_code!B:C,2,FALSE)</f>
        <v>#N/A</v>
      </c>
      <c r="D1049" s="110" t="e">
        <f>VLOOKUP(Table4[[#This Row],[iso_code]],iso_code!G:H,2,FALSE)</f>
        <v>#N/A</v>
      </c>
    </row>
    <row r="1050" spans="1:4">
      <c r="A1050" s="112"/>
      <c r="C1050" s="113" t="e">
        <f>VLOOKUP(Table4[[#This Row],[iso_code]],iso_code!B:C,2,FALSE)</f>
        <v>#N/A</v>
      </c>
      <c r="D1050" s="110" t="e">
        <f>VLOOKUP(Table4[[#This Row],[iso_code]],iso_code!G:H,2,FALSE)</f>
        <v>#N/A</v>
      </c>
    </row>
    <row r="1051" spans="1:4">
      <c r="A1051" s="112"/>
      <c r="C1051" s="113" t="e">
        <f>VLOOKUP(Table4[[#This Row],[iso_code]],iso_code!B:C,2,FALSE)</f>
        <v>#N/A</v>
      </c>
      <c r="D1051" s="110" t="e">
        <f>VLOOKUP(Table4[[#This Row],[iso_code]],iso_code!G:H,2,FALSE)</f>
        <v>#N/A</v>
      </c>
    </row>
    <row r="1052" spans="1:4">
      <c r="A1052" s="112"/>
      <c r="C1052" s="113" t="e">
        <f>VLOOKUP(Table4[[#This Row],[iso_code]],iso_code!B:C,2,FALSE)</f>
        <v>#N/A</v>
      </c>
      <c r="D1052" s="110" t="e">
        <f>VLOOKUP(Table4[[#This Row],[iso_code]],iso_code!G:H,2,FALSE)</f>
        <v>#N/A</v>
      </c>
    </row>
    <row r="1053" spans="1:4">
      <c r="A1053" s="112"/>
      <c r="C1053" s="113" t="e">
        <f>VLOOKUP(Table4[[#This Row],[iso_code]],iso_code!B:C,2,FALSE)</f>
        <v>#N/A</v>
      </c>
      <c r="D1053" s="110" t="e">
        <f>VLOOKUP(Table4[[#This Row],[iso_code]],iso_code!G:H,2,FALSE)</f>
        <v>#N/A</v>
      </c>
    </row>
    <row r="1054" spans="1:4">
      <c r="A1054" s="112"/>
      <c r="C1054" s="113" t="e">
        <f>VLOOKUP(Table4[[#This Row],[iso_code]],iso_code!B:C,2,FALSE)</f>
        <v>#N/A</v>
      </c>
      <c r="D1054" s="110" t="e">
        <f>VLOOKUP(Table4[[#This Row],[iso_code]],iso_code!G:H,2,FALSE)</f>
        <v>#N/A</v>
      </c>
    </row>
    <row r="1055" spans="1:4">
      <c r="A1055" s="112"/>
      <c r="C1055" s="113" t="e">
        <f>VLOOKUP(Table4[[#This Row],[iso_code]],iso_code!B:C,2,FALSE)</f>
        <v>#N/A</v>
      </c>
      <c r="D1055" s="110" t="e">
        <f>VLOOKUP(Table4[[#This Row],[iso_code]],iso_code!G:H,2,FALSE)</f>
        <v>#N/A</v>
      </c>
    </row>
    <row r="1056" spans="1:4">
      <c r="A1056" s="112"/>
      <c r="C1056" s="113" t="e">
        <f>VLOOKUP(Table4[[#This Row],[iso_code]],iso_code!B:C,2,FALSE)</f>
        <v>#N/A</v>
      </c>
      <c r="D1056" s="110" t="e">
        <f>VLOOKUP(Table4[[#This Row],[iso_code]],iso_code!G:H,2,FALSE)</f>
        <v>#N/A</v>
      </c>
    </row>
    <row r="1057" spans="1:4">
      <c r="A1057" s="112"/>
      <c r="C1057" s="113" t="e">
        <f>VLOOKUP(Table4[[#This Row],[iso_code]],iso_code!B:C,2,FALSE)</f>
        <v>#N/A</v>
      </c>
      <c r="D1057" s="110" t="e">
        <f>VLOOKUP(Table4[[#This Row],[iso_code]],iso_code!G:H,2,FALSE)</f>
        <v>#N/A</v>
      </c>
    </row>
    <row r="1058" spans="1:4">
      <c r="A1058" s="112"/>
      <c r="C1058" s="113" t="e">
        <f>VLOOKUP(Table4[[#This Row],[iso_code]],iso_code!B:C,2,FALSE)</f>
        <v>#N/A</v>
      </c>
      <c r="D1058" s="110" t="e">
        <f>VLOOKUP(Table4[[#This Row],[iso_code]],iso_code!G:H,2,FALSE)</f>
        <v>#N/A</v>
      </c>
    </row>
    <row r="1059" spans="1:4">
      <c r="A1059" s="112"/>
      <c r="C1059" s="113" t="e">
        <f>VLOOKUP(Table4[[#This Row],[iso_code]],iso_code!B:C,2,FALSE)</f>
        <v>#N/A</v>
      </c>
      <c r="D1059" s="110" t="e">
        <f>VLOOKUP(Table4[[#This Row],[iso_code]],iso_code!G:H,2,FALSE)</f>
        <v>#N/A</v>
      </c>
    </row>
    <row r="1060" spans="1:4">
      <c r="A1060" s="112"/>
      <c r="C1060" s="113" t="e">
        <f>VLOOKUP(Table4[[#This Row],[iso_code]],iso_code!B:C,2,FALSE)</f>
        <v>#N/A</v>
      </c>
      <c r="D1060" s="110" t="e">
        <f>VLOOKUP(Table4[[#This Row],[iso_code]],iso_code!G:H,2,FALSE)</f>
        <v>#N/A</v>
      </c>
    </row>
    <row r="1061" spans="1:4">
      <c r="A1061" s="112"/>
      <c r="C1061" s="113" t="e">
        <f>VLOOKUP(Table4[[#This Row],[iso_code]],iso_code!B:C,2,FALSE)</f>
        <v>#N/A</v>
      </c>
      <c r="D1061" s="110" t="e">
        <f>VLOOKUP(Table4[[#This Row],[iso_code]],iso_code!G:H,2,FALSE)</f>
        <v>#N/A</v>
      </c>
    </row>
    <row r="1062" spans="1:4">
      <c r="A1062" s="112"/>
      <c r="C1062" s="113" t="e">
        <f>VLOOKUP(Table4[[#This Row],[iso_code]],iso_code!B:C,2,FALSE)</f>
        <v>#N/A</v>
      </c>
      <c r="D1062" s="110" t="e">
        <f>VLOOKUP(Table4[[#This Row],[iso_code]],iso_code!G:H,2,FALSE)</f>
        <v>#N/A</v>
      </c>
    </row>
    <row r="1063" spans="1:4">
      <c r="A1063" s="112"/>
      <c r="C1063" s="113" t="e">
        <f>VLOOKUP(Table4[[#This Row],[iso_code]],iso_code!B:C,2,FALSE)</f>
        <v>#N/A</v>
      </c>
      <c r="D1063" s="110" t="e">
        <f>VLOOKUP(Table4[[#This Row],[iso_code]],iso_code!G:H,2,FALSE)</f>
        <v>#N/A</v>
      </c>
    </row>
    <row r="1064" spans="1:4">
      <c r="A1064" s="112"/>
      <c r="C1064" s="113" t="e">
        <f>VLOOKUP(Table4[[#This Row],[iso_code]],iso_code!B:C,2,FALSE)</f>
        <v>#N/A</v>
      </c>
      <c r="D1064" s="110" t="e">
        <f>VLOOKUP(Table4[[#This Row],[iso_code]],iso_code!G:H,2,FALSE)</f>
        <v>#N/A</v>
      </c>
    </row>
    <row r="1065" spans="1:4">
      <c r="A1065" s="112"/>
      <c r="C1065" s="113" t="e">
        <f>VLOOKUP(Table4[[#This Row],[iso_code]],iso_code!B:C,2,FALSE)</f>
        <v>#N/A</v>
      </c>
      <c r="D1065" s="110" t="e">
        <f>VLOOKUP(Table4[[#This Row],[iso_code]],iso_code!G:H,2,FALSE)</f>
        <v>#N/A</v>
      </c>
    </row>
    <row r="1066" spans="1:4">
      <c r="A1066" s="112"/>
      <c r="C1066" s="113" t="e">
        <f>VLOOKUP(Table4[[#This Row],[iso_code]],iso_code!B:C,2,FALSE)</f>
        <v>#N/A</v>
      </c>
      <c r="D1066" s="110" t="e">
        <f>VLOOKUP(Table4[[#This Row],[iso_code]],iso_code!G:H,2,FALSE)</f>
        <v>#N/A</v>
      </c>
    </row>
    <row r="1067" spans="1:4">
      <c r="A1067" s="112"/>
      <c r="C1067" s="113" t="e">
        <f>VLOOKUP(Table4[[#This Row],[iso_code]],iso_code!B:C,2,FALSE)</f>
        <v>#N/A</v>
      </c>
      <c r="D1067" s="110" t="e">
        <f>VLOOKUP(Table4[[#This Row],[iso_code]],iso_code!G:H,2,FALSE)</f>
        <v>#N/A</v>
      </c>
    </row>
    <row r="1068" spans="1:4">
      <c r="A1068" s="112"/>
      <c r="C1068" s="113" t="e">
        <f>VLOOKUP(Table4[[#This Row],[iso_code]],iso_code!B:C,2,FALSE)</f>
        <v>#N/A</v>
      </c>
      <c r="D1068" s="110" t="e">
        <f>VLOOKUP(Table4[[#This Row],[iso_code]],iso_code!G:H,2,FALSE)</f>
        <v>#N/A</v>
      </c>
    </row>
    <row r="1069" spans="1:4">
      <c r="A1069" s="112"/>
      <c r="C1069" s="113" t="e">
        <f>VLOOKUP(Table4[[#This Row],[iso_code]],iso_code!B:C,2,FALSE)</f>
        <v>#N/A</v>
      </c>
      <c r="D1069" s="110" t="e">
        <f>VLOOKUP(Table4[[#This Row],[iso_code]],iso_code!G:H,2,FALSE)</f>
        <v>#N/A</v>
      </c>
    </row>
    <row r="1070" spans="1:4">
      <c r="A1070" s="112"/>
      <c r="C1070" s="113" t="e">
        <f>VLOOKUP(Table4[[#This Row],[iso_code]],iso_code!B:C,2,FALSE)</f>
        <v>#N/A</v>
      </c>
      <c r="D1070" s="110" t="e">
        <f>VLOOKUP(Table4[[#This Row],[iso_code]],iso_code!G:H,2,FALSE)</f>
        <v>#N/A</v>
      </c>
    </row>
    <row r="1071" spans="1:4">
      <c r="A1071" s="112"/>
      <c r="C1071" s="113" t="e">
        <f>VLOOKUP(Table4[[#This Row],[iso_code]],iso_code!B:C,2,FALSE)</f>
        <v>#N/A</v>
      </c>
      <c r="D1071" s="110" t="e">
        <f>VLOOKUP(Table4[[#This Row],[iso_code]],iso_code!G:H,2,FALSE)</f>
        <v>#N/A</v>
      </c>
    </row>
    <row r="1072" spans="1:4">
      <c r="A1072" s="112"/>
      <c r="C1072" s="113" t="e">
        <f>VLOOKUP(Table4[[#This Row],[iso_code]],iso_code!B:C,2,FALSE)</f>
        <v>#N/A</v>
      </c>
      <c r="D1072" s="110" t="e">
        <f>VLOOKUP(Table4[[#This Row],[iso_code]],iso_code!G:H,2,FALSE)</f>
        <v>#N/A</v>
      </c>
    </row>
    <row r="1073" spans="1:4">
      <c r="A1073" s="112"/>
      <c r="C1073" s="113" t="e">
        <f>VLOOKUP(Table4[[#This Row],[iso_code]],iso_code!B:C,2,FALSE)</f>
        <v>#N/A</v>
      </c>
      <c r="D1073" s="110" t="e">
        <f>VLOOKUP(Table4[[#This Row],[iso_code]],iso_code!G:H,2,FALSE)</f>
        <v>#N/A</v>
      </c>
    </row>
    <row r="1074" spans="1:4">
      <c r="A1074" s="112"/>
      <c r="C1074" s="113" t="e">
        <f>VLOOKUP(Table4[[#This Row],[iso_code]],iso_code!B:C,2,FALSE)</f>
        <v>#N/A</v>
      </c>
      <c r="D1074" s="110" t="e">
        <f>VLOOKUP(Table4[[#This Row],[iso_code]],iso_code!G:H,2,FALSE)</f>
        <v>#N/A</v>
      </c>
    </row>
    <row r="1075" spans="1:4">
      <c r="A1075" s="112"/>
      <c r="C1075" s="113" t="e">
        <f>VLOOKUP(Table4[[#This Row],[iso_code]],iso_code!B:C,2,FALSE)</f>
        <v>#N/A</v>
      </c>
      <c r="D1075" s="110" t="e">
        <f>VLOOKUP(Table4[[#This Row],[iso_code]],iso_code!G:H,2,FALSE)</f>
        <v>#N/A</v>
      </c>
    </row>
    <row r="1076" spans="1:4">
      <c r="A1076" s="112"/>
      <c r="C1076" s="113" t="e">
        <f>VLOOKUP(Table4[[#This Row],[iso_code]],iso_code!B:C,2,FALSE)</f>
        <v>#N/A</v>
      </c>
      <c r="D1076" s="110" t="e">
        <f>VLOOKUP(Table4[[#This Row],[iso_code]],iso_code!G:H,2,FALSE)</f>
        <v>#N/A</v>
      </c>
    </row>
    <row r="1077" spans="1:4">
      <c r="A1077" s="112"/>
      <c r="C1077" s="113" t="e">
        <f>VLOOKUP(Table4[[#This Row],[iso_code]],iso_code!B:C,2,FALSE)</f>
        <v>#N/A</v>
      </c>
      <c r="D1077" s="110" t="e">
        <f>VLOOKUP(Table4[[#This Row],[iso_code]],iso_code!G:H,2,FALSE)</f>
        <v>#N/A</v>
      </c>
    </row>
    <row r="1078" spans="1:4">
      <c r="A1078" s="112"/>
      <c r="C1078" s="113" t="e">
        <f>VLOOKUP(Table4[[#This Row],[iso_code]],iso_code!B:C,2,FALSE)</f>
        <v>#N/A</v>
      </c>
      <c r="D1078" s="110" t="e">
        <f>VLOOKUP(Table4[[#This Row],[iso_code]],iso_code!G:H,2,FALSE)</f>
        <v>#N/A</v>
      </c>
    </row>
    <row r="1079" spans="1:4">
      <c r="A1079" s="112"/>
      <c r="C1079" s="113" t="e">
        <f>VLOOKUP(Table4[[#This Row],[iso_code]],iso_code!B:C,2,FALSE)</f>
        <v>#N/A</v>
      </c>
      <c r="D1079" s="110" t="e">
        <f>VLOOKUP(Table4[[#This Row],[iso_code]],iso_code!G:H,2,FALSE)</f>
        <v>#N/A</v>
      </c>
    </row>
    <row r="1080" spans="1:4">
      <c r="A1080" s="112"/>
      <c r="C1080" s="113" t="e">
        <f>VLOOKUP(Table4[[#This Row],[iso_code]],iso_code!B:C,2,FALSE)</f>
        <v>#N/A</v>
      </c>
      <c r="D1080" s="110" t="e">
        <f>VLOOKUP(Table4[[#This Row],[iso_code]],iso_code!G:H,2,FALSE)</f>
        <v>#N/A</v>
      </c>
    </row>
    <row r="1081" spans="1:4">
      <c r="A1081" s="112"/>
      <c r="C1081" s="113" t="e">
        <f>VLOOKUP(Table4[[#This Row],[iso_code]],iso_code!B:C,2,FALSE)</f>
        <v>#N/A</v>
      </c>
      <c r="D1081" s="110" t="e">
        <f>VLOOKUP(Table4[[#This Row],[iso_code]],iso_code!G:H,2,FALSE)</f>
        <v>#N/A</v>
      </c>
    </row>
    <row r="1082" spans="1:4">
      <c r="A1082" s="112"/>
      <c r="C1082" s="113" t="e">
        <f>VLOOKUP(Table4[[#This Row],[iso_code]],iso_code!B:C,2,FALSE)</f>
        <v>#N/A</v>
      </c>
      <c r="D1082" s="110" t="e">
        <f>VLOOKUP(Table4[[#This Row],[iso_code]],iso_code!G:H,2,FALSE)</f>
        <v>#N/A</v>
      </c>
    </row>
    <row r="1083" spans="1:4">
      <c r="A1083" s="112"/>
      <c r="C1083" s="113" t="e">
        <f>VLOOKUP(Table4[[#This Row],[iso_code]],iso_code!B:C,2,FALSE)</f>
        <v>#N/A</v>
      </c>
      <c r="D1083" s="110" t="e">
        <f>VLOOKUP(Table4[[#This Row],[iso_code]],iso_code!G:H,2,FALSE)</f>
        <v>#N/A</v>
      </c>
    </row>
    <row r="1084" spans="1:4">
      <c r="A1084" s="112"/>
      <c r="C1084" s="113" t="e">
        <f>VLOOKUP(Table4[[#This Row],[iso_code]],iso_code!B:C,2,FALSE)</f>
        <v>#N/A</v>
      </c>
      <c r="D1084" s="110" t="e">
        <f>VLOOKUP(Table4[[#This Row],[iso_code]],iso_code!G:H,2,FALSE)</f>
        <v>#N/A</v>
      </c>
    </row>
    <row r="1085" spans="1:4">
      <c r="A1085" s="112"/>
      <c r="C1085" s="113" t="e">
        <f>VLOOKUP(Table4[[#This Row],[iso_code]],iso_code!B:C,2,FALSE)</f>
        <v>#N/A</v>
      </c>
      <c r="D1085" s="110" t="e">
        <f>VLOOKUP(Table4[[#This Row],[iso_code]],iso_code!G:H,2,FALSE)</f>
        <v>#N/A</v>
      </c>
    </row>
    <row r="1086" spans="1:4">
      <c r="A1086" s="112"/>
      <c r="C1086" s="113" t="e">
        <f>VLOOKUP(Table4[[#This Row],[iso_code]],iso_code!B:C,2,FALSE)</f>
        <v>#N/A</v>
      </c>
      <c r="D1086" s="110" t="e">
        <f>VLOOKUP(Table4[[#This Row],[iso_code]],iso_code!G:H,2,FALSE)</f>
        <v>#N/A</v>
      </c>
    </row>
    <row r="1087" spans="1:4">
      <c r="A1087" s="112"/>
      <c r="C1087" s="113" t="e">
        <f>VLOOKUP(Table4[[#This Row],[iso_code]],iso_code!B:C,2,FALSE)</f>
        <v>#N/A</v>
      </c>
      <c r="D1087" s="110" t="e">
        <f>VLOOKUP(Table4[[#This Row],[iso_code]],iso_code!G:H,2,FALSE)</f>
        <v>#N/A</v>
      </c>
    </row>
    <row r="1088" spans="1:4">
      <c r="A1088" s="112"/>
      <c r="C1088" s="113" t="e">
        <f>VLOOKUP(Table4[[#This Row],[iso_code]],iso_code!B:C,2,FALSE)</f>
        <v>#N/A</v>
      </c>
      <c r="D1088" s="110" t="e">
        <f>VLOOKUP(Table4[[#This Row],[iso_code]],iso_code!G:H,2,FALSE)</f>
        <v>#N/A</v>
      </c>
    </row>
    <row r="1089" spans="1:4">
      <c r="A1089" s="112"/>
      <c r="C1089" s="113" t="e">
        <f>VLOOKUP(Table4[[#This Row],[iso_code]],iso_code!B:C,2,FALSE)</f>
        <v>#N/A</v>
      </c>
      <c r="D1089" s="110" t="e">
        <f>VLOOKUP(Table4[[#This Row],[iso_code]],iso_code!G:H,2,FALSE)</f>
        <v>#N/A</v>
      </c>
    </row>
    <row r="1090" spans="1:4">
      <c r="A1090" s="112"/>
      <c r="C1090" s="113" t="e">
        <f>VLOOKUP(Table4[[#This Row],[iso_code]],iso_code!B:C,2,FALSE)</f>
        <v>#N/A</v>
      </c>
      <c r="D1090" s="110" t="e">
        <f>VLOOKUP(Table4[[#This Row],[iso_code]],iso_code!G:H,2,FALSE)</f>
        <v>#N/A</v>
      </c>
    </row>
    <row r="1091" spans="1:4">
      <c r="A1091" s="112"/>
      <c r="C1091" s="113" t="e">
        <f>VLOOKUP(Table4[[#This Row],[iso_code]],iso_code!B:C,2,FALSE)</f>
        <v>#N/A</v>
      </c>
      <c r="D1091" s="110" t="e">
        <f>VLOOKUP(Table4[[#This Row],[iso_code]],iso_code!G:H,2,FALSE)</f>
        <v>#N/A</v>
      </c>
    </row>
    <row r="1092" spans="1:4">
      <c r="A1092" s="112"/>
      <c r="C1092" s="113" t="e">
        <f>VLOOKUP(Table4[[#This Row],[iso_code]],iso_code!B:C,2,FALSE)</f>
        <v>#N/A</v>
      </c>
      <c r="D1092" s="110" t="e">
        <f>VLOOKUP(Table4[[#This Row],[iso_code]],iso_code!G:H,2,FALSE)</f>
        <v>#N/A</v>
      </c>
    </row>
    <row r="1093" spans="1:4">
      <c r="A1093" s="112"/>
      <c r="C1093" s="113" t="e">
        <f>VLOOKUP(Table4[[#This Row],[iso_code]],iso_code!B:C,2,FALSE)</f>
        <v>#N/A</v>
      </c>
      <c r="D1093" s="110" t="e">
        <f>VLOOKUP(Table4[[#This Row],[iso_code]],iso_code!G:H,2,FALSE)</f>
        <v>#N/A</v>
      </c>
    </row>
    <row r="1094" spans="1:4">
      <c r="A1094" s="112"/>
      <c r="C1094" s="113" t="e">
        <f>VLOOKUP(Table4[[#This Row],[iso_code]],iso_code!B:C,2,FALSE)</f>
        <v>#N/A</v>
      </c>
      <c r="D1094" s="110" t="e">
        <f>VLOOKUP(Table4[[#This Row],[iso_code]],iso_code!G:H,2,FALSE)</f>
        <v>#N/A</v>
      </c>
    </row>
    <row r="1095" spans="1:4">
      <c r="A1095" s="112"/>
      <c r="C1095" s="113" t="e">
        <f>VLOOKUP(Table4[[#This Row],[iso_code]],iso_code!B:C,2,FALSE)</f>
        <v>#N/A</v>
      </c>
      <c r="D1095" s="110" t="e">
        <f>VLOOKUP(Table4[[#This Row],[iso_code]],iso_code!G:H,2,FALSE)</f>
        <v>#N/A</v>
      </c>
    </row>
    <row r="1096" spans="1:4">
      <c r="A1096" s="112"/>
      <c r="C1096" s="113" t="e">
        <f>VLOOKUP(Table4[[#This Row],[iso_code]],iso_code!B:C,2,FALSE)</f>
        <v>#N/A</v>
      </c>
      <c r="D1096" s="110" t="e">
        <f>VLOOKUP(Table4[[#This Row],[iso_code]],iso_code!G:H,2,FALSE)</f>
        <v>#N/A</v>
      </c>
    </row>
    <row r="1097" spans="1:4">
      <c r="A1097" s="112"/>
      <c r="C1097" s="113" t="e">
        <f>VLOOKUP(Table4[[#This Row],[iso_code]],iso_code!B:C,2,FALSE)</f>
        <v>#N/A</v>
      </c>
      <c r="D1097" s="110" t="e">
        <f>VLOOKUP(Table4[[#This Row],[iso_code]],iso_code!G:H,2,FALSE)</f>
        <v>#N/A</v>
      </c>
    </row>
    <row r="1098" spans="1:4">
      <c r="A1098" s="112"/>
      <c r="C1098" s="113" t="e">
        <f>VLOOKUP(Table4[[#This Row],[iso_code]],iso_code!B:C,2,FALSE)</f>
        <v>#N/A</v>
      </c>
      <c r="D1098" s="110" t="e">
        <f>VLOOKUP(Table4[[#This Row],[iso_code]],iso_code!G:H,2,FALSE)</f>
        <v>#N/A</v>
      </c>
    </row>
    <row r="1099" spans="1:4">
      <c r="A1099" s="112"/>
      <c r="C1099" s="113" t="e">
        <f>VLOOKUP(Table4[[#This Row],[iso_code]],iso_code!B:C,2,FALSE)</f>
        <v>#N/A</v>
      </c>
      <c r="D1099" s="110" t="e">
        <f>VLOOKUP(Table4[[#This Row],[iso_code]],iso_code!G:H,2,FALSE)</f>
        <v>#N/A</v>
      </c>
    </row>
    <row r="1100" spans="1:4">
      <c r="A1100" s="112"/>
      <c r="C1100" s="113" t="e">
        <f>VLOOKUP(Table4[[#This Row],[iso_code]],iso_code!B:C,2,FALSE)</f>
        <v>#N/A</v>
      </c>
      <c r="D1100" s="110" t="e">
        <f>VLOOKUP(Table4[[#This Row],[iso_code]],iso_code!G:H,2,FALSE)</f>
        <v>#N/A</v>
      </c>
    </row>
    <row r="1101" spans="1:4">
      <c r="A1101" s="112"/>
      <c r="C1101" s="113" t="e">
        <f>VLOOKUP(Table4[[#This Row],[iso_code]],iso_code!B:C,2,FALSE)</f>
        <v>#N/A</v>
      </c>
      <c r="D1101" s="110" t="e">
        <f>VLOOKUP(Table4[[#This Row],[iso_code]],iso_code!G:H,2,FALSE)</f>
        <v>#N/A</v>
      </c>
    </row>
    <row r="1102" spans="1:4">
      <c r="A1102" s="112"/>
      <c r="C1102" s="113" t="e">
        <f>VLOOKUP(Table4[[#This Row],[iso_code]],iso_code!B:C,2,FALSE)</f>
        <v>#N/A</v>
      </c>
      <c r="D1102" s="110" t="e">
        <f>VLOOKUP(Table4[[#This Row],[iso_code]],iso_code!G:H,2,FALSE)</f>
        <v>#N/A</v>
      </c>
    </row>
    <row r="1103" spans="1:4">
      <c r="A1103" s="112"/>
      <c r="C1103" s="113" t="e">
        <f>VLOOKUP(Table4[[#This Row],[iso_code]],iso_code!B:C,2,FALSE)</f>
        <v>#N/A</v>
      </c>
      <c r="D1103" s="110" t="e">
        <f>VLOOKUP(Table4[[#This Row],[iso_code]],iso_code!G:H,2,FALSE)</f>
        <v>#N/A</v>
      </c>
    </row>
    <row r="1104" spans="1:4">
      <c r="A1104" s="112"/>
      <c r="C1104" s="113" t="e">
        <f>VLOOKUP(Table4[[#This Row],[iso_code]],iso_code!B:C,2,FALSE)</f>
        <v>#N/A</v>
      </c>
      <c r="D1104" s="110" t="e">
        <f>VLOOKUP(Table4[[#This Row],[iso_code]],iso_code!G:H,2,FALSE)</f>
        <v>#N/A</v>
      </c>
    </row>
    <row r="1105" spans="1:4">
      <c r="A1105" s="112"/>
      <c r="C1105" s="113" t="e">
        <f>VLOOKUP(Table4[[#This Row],[iso_code]],iso_code!B:C,2,FALSE)</f>
        <v>#N/A</v>
      </c>
      <c r="D1105" s="110" t="e">
        <f>VLOOKUP(Table4[[#This Row],[iso_code]],iso_code!G:H,2,FALSE)</f>
        <v>#N/A</v>
      </c>
    </row>
    <row r="1106" spans="1:4">
      <c r="A1106" s="112"/>
      <c r="C1106" s="113" t="e">
        <f>VLOOKUP(Table4[[#This Row],[iso_code]],iso_code!B:C,2,FALSE)</f>
        <v>#N/A</v>
      </c>
      <c r="D1106" s="110" t="e">
        <f>VLOOKUP(Table4[[#This Row],[iso_code]],iso_code!G:H,2,FALSE)</f>
        <v>#N/A</v>
      </c>
    </row>
    <row r="1107" spans="1:4">
      <c r="A1107" s="112"/>
      <c r="C1107" s="113" t="e">
        <f>VLOOKUP(Table4[[#This Row],[iso_code]],iso_code!B:C,2,FALSE)</f>
        <v>#N/A</v>
      </c>
      <c r="D1107" s="110" t="e">
        <f>VLOOKUP(Table4[[#This Row],[iso_code]],iso_code!G:H,2,FALSE)</f>
        <v>#N/A</v>
      </c>
    </row>
    <row r="1108" spans="1:4">
      <c r="A1108" s="112"/>
      <c r="C1108" s="113" t="e">
        <f>VLOOKUP(Table4[[#This Row],[iso_code]],iso_code!B:C,2,FALSE)</f>
        <v>#N/A</v>
      </c>
      <c r="D1108" s="110" t="e">
        <f>VLOOKUP(Table4[[#This Row],[iso_code]],iso_code!G:H,2,FALSE)</f>
        <v>#N/A</v>
      </c>
    </row>
    <row r="1109" spans="1:4">
      <c r="A1109" s="112"/>
      <c r="C1109" s="113" t="e">
        <f>VLOOKUP(Table4[[#This Row],[iso_code]],iso_code!B:C,2,FALSE)</f>
        <v>#N/A</v>
      </c>
      <c r="D1109" s="110" t="e">
        <f>VLOOKUP(Table4[[#This Row],[iso_code]],iso_code!G:H,2,FALSE)</f>
        <v>#N/A</v>
      </c>
    </row>
    <row r="1110" spans="1:4">
      <c r="A1110" s="112"/>
      <c r="C1110" s="113" t="e">
        <f>VLOOKUP(Table4[[#This Row],[iso_code]],iso_code!B:C,2,FALSE)</f>
        <v>#N/A</v>
      </c>
      <c r="D1110" s="110" t="e">
        <f>VLOOKUP(Table4[[#This Row],[iso_code]],iso_code!G:H,2,FALSE)</f>
        <v>#N/A</v>
      </c>
    </row>
    <row r="1111" spans="1:4">
      <c r="A1111" s="112"/>
      <c r="C1111" s="113" t="e">
        <f>VLOOKUP(Table4[[#This Row],[iso_code]],iso_code!B:C,2,FALSE)</f>
        <v>#N/A</v>
      </c>
      <c r="D1111" s="110" t="e">
        <f>VLOOKUP(Table4[[#This Row],[iso_code]],iso_code!G:H,2,FALSE)</f>
        <v>#N/A</v>
      </c>
    </row>
    <row r="1112" spans="1:4">
      <c r="A1112" s="112"/>
      <c r="C1112" s="113" t="e">
        <f>VLOOKUP(Table4[[#This Row],[iso_code]],iso_code!B:C,2,FALSE)</f>
        <v>#N/A</v>
      </c>
      <c r="D1112" s="110" t="e">
        <f>VLOOKUP(Table4[[#This Row],[iso_code]],iso_code!G:H,2,FALSE)</f>
        <v>#N/A</v>
      </c>
    </row>
    <row r="1113" spans="1:4">
      <c r="A1113" s="112"/>
      <c r="C1113" s="113" t="e">
        <f>VLOOKUP(Table4[[#This Row],[iso_code]],iso_code!B:C,2,FALSE)</f>
        <v>#N/A</v>
      </c>
      <c r="D1113" s="110" t="e">
        <f>VLOOKUP(Table4[[#This Row],[iso_code]],iso_code!G:H,2,FALSE)</f>
        <v>#N/A</v>
      </c>
    </row>
    <row r="1114" spans="1:4">
      <c r="A1114" s="112"/>
      <c r="C1114" s="113" t="e">
        <f>VLOOKUP(Table4[[#This Row],[iso_code]],iso_code!B:C,2,FALSE)</f>
        <v>#N/A</v>
      </c>
      <c r="D1114" s="110" t="e">
        <f>VLOOKUP(Table4[[#This Row],[iso_code]],iso_code!G:H,2,FALSE)</f>
        <v>#N/A</v>
      </c>
    </row>
    <row r="1115" spans="1:4">
      <c r="A1115" s="112"/>
      <c r="C1115" s="113" t="e">
        <f>VLOOKUP(Table4[[#This Row],[iso_code]],iso_code!B:C,2,FALSE)</f>
        <v>#N/A</v>
      </c>
      <c r="D1115" s="110" t="e">
        <f>VLOOKUP(Table4[[#This Row],[iso_code]],iso_code!G:H,2,FALSE)</f>
        <v>#N/A</v>
      </c>
    </row>
    <row r="1116" spans="1:4">
      <c r="A1116" s="112"/>
      <c r="C1116" s="113" t="e">
        <f>VLOOKUP(Table4[[#This Row],[iso_code]],iso_code!B:C,2,FALSE)</f>
        <v>#N/A</v>
      </c>
      <c r="D1116" s="110" t="e">
        <f>VLOOKUP(Table4[[#This Row],[iso_code]],iso_code!G:H,2,FALSE)</f>
        <v>#N/A</v>
      </c>
    </row>
    <row r="1117" spans="1:4">
      <c r="A1117" s="112"/>
      <c r="C1117" s="113" t="e">
        <f>VLOOKUP(Table4[[#This Row],[iso_code]],iso_code!B:C,2,FALSE)</f>
        <v>#N/A</v>
      </c>
      <c r="D1117" s="110" t="e">
        <f>VLOOKUP(Table4[[#This Row],[iso_code]],iso_code!G:H,2,FALSE)</f>
        <v>#N/A</v>
      </c>
    </row>
    <row r="1118" spans="1:4">
      <c r="A1118" s="112"/>
      <c r="C1118" s="113" t="e">
        <f>VLOOKUP(Table4[[#This Row],[iso_code]],iso_code!B:C,2,FALSE)</f>
        <v>#N/A</v>
      </c>
      <c r="D1118" s="110" t="e">
        <f>VLOOKUP(Table4[[#This Row],[iso_code]],iso_code!G:H,2,FALSE)</f>
        <v>#N/A</v>
      </c>
    </row>
    <row r="1119" spans="1:4">
      <c r="A1119" s="112"/>
      <c r="C1119" s="113" t="e">
        <f>VLOOKUP(Table4[[#This Row],[iso_code]],iso_code!B:C,2,FALSE)</f>
        <v>#N/A</v>
      </c>
      <c r="D1119" s="110" t="e">
        <f>VLOOKUP(Table4[[#This Row],[iso_code]],iso_code!G:H,2,FALSE)</f>
        <v>#N/A</v>
      </c>
    </row>
    <row r="1120" spans="1:4">
      <c r="A1120" s="112"/>
      <c r="C1120" s="113" t="e">
        <f>VLOOKUP(Table4[[#This Row],[iso_code]],iso_code!B:C,2,FALSE)</f>
        <v>#N/A</v>
      </c>
      <c r="D1120" s="110" t="e">
        <f>VLOOKUP(Table4[[#This Row],[iso_code]],iso_code!G:H,2,FALSE)</f>
        <v>#N/A</v>
      </c>
    </row>
    <row r="1121" spans="1:4">
      <c r="A1121" s="112"/>
      <c r="C1121" s="113" t="e">
        <f>VLOOKUP(Table4[[#This Row],[iso_code]],iso_code!B:C,2,FALSE)</f>
        <v>#N/A</v>
      </c>
      <c r="D1121" s="110" t="e">
        <f>VLOOKUP(Table4[[#This Row],[iso_code]],iso_code!G:H,2,FALSE)</f>
        <v>#N/A</v>
      </c>
    </row>
    <row r="1122" spans="1:4">
      <c r="A1122" s="112"/>
      <c r="C1122" s="113" t="e">
        <f>VLOOKUP(Table4[[#This Row],[iso_code]],iso_code!B:C,2,FALSE)</f>
        <v>#N/A</v>
      </c>
      <c r="D1122" s="110" t="e">
        <f>VLOOKUP(Table4[[#This Row],[iso_code]],iso_code!G:H,2,FALSE)</f>
        <v>#N/A</v>
      </c>
    </row>
    <row r="1123" spans="1:4">
      <c r="A1123" s="112"/>
      <c r="C1123" s="113" t="e">
        <f>VLOOKUP(Table4[[#This Row],[iso_code]],iso_code!B:C,2,FALSE)</f>
        <v>#N/A</v>
      </c>
      <c r="D1123" s="110" t="e">
        <f>VLOOKUP(Table4[[#This Row],[iso_code]],iso_code!G:H,2,FALSE)</f>
        <v>#N/A</v>
      </c>
    </row>
    <row r="1124" spans="1:4">
      <c r="A1124" s="112"/>
      <c r="C1124" s="113" t="e">
        <f>VLOOKUP(Table4[[#This Row],[iso_code]],iso_code!B:C,2,FALSE)</f>
        <v>#N/A</v>
      </c>
      <c r="D1124" s="110" t="e">
        <f>VLOOKUP(Table4[[#This Row],[iso_code]],iso_code!G:H,2,FALSE)</f>
        <v>#N/A</v>
      </c>
    </row>
    <row r="1125" spans="1:4">
      <c r="A1125" s="112"/>
      <c r="C1125" s="113" t="e">
        <f>VLOOKUP(Table4[[#This Row],[iso_code]],iso_code!B:C,2,FALSE)</f>
        <v>#N/A</v>
      </c>
      <c r="D1125" s="110" t="e">
        <f>VLOOKUP(Table4[[#This Row],[iso_code]],iso_code!G:H,2,FALSE)</f>
        <v>#N/A</v>
      </c>
    </row>
    <row r="1126" spans="1:4">
      <c r="A1126" s="112"/>
      <c r="C1126" s="113" t="e">
        <f>VLOOKUP(Table4[[#This Row],[iso_code]],iso_code!B:C,2,FALSE)</f>
        <v>#N/A</v>
      </c>
      <c r="D1126" s="110" t="e">
        <f>VLOOKUP(Table4[[#This Row],[iso_code]],iso_code!G:H,2,FALSE)</f>
        <v>#N/A</v>
      </c>
    </row>
    <row r="1127" spans="1:4">
      <c r="A1127" s="112"/>
      <c r="C1127" s="113" t="e">
        <f>VLOOKUP(Table4[[#This Row],[iso_code]],iso_code!B:C,2,FALSE)</f>
        <v>#N/A</v>
      </c>
      <c r="D1127" s="110" t="e">
        <f>VLOOKUP(Table4[[#This Row],[iso_code]],iso_code!G:H,2,FALSE)</f>
        <v>#N/A</v>
      </c>
    </row>
    <row r="1128" spans="1:4">
      <c r="A1128" s="112"/>
      <c r="C1128" s="113" t="e">
        <f>VLOOKUP(Table4[[#This Row],[iso_code]],iso_code!B:C,2,FALSE)</f>
        <v>#N/A</v>
      </c>
      <c r="D1128" s="110" t="e">
        <f>VLOOKUP(Table4[[#This Row],[iso_code]],iso_code!G:H,2,FALSE)</f>
        <v>#N/A</v>
      </c>
    </row>
    <row r="1129" spans="1:4">
      <c r="A1129" s="112"/>
      <c r="C1129" s="113" t="e">
        <f>VLOOKUP(Table4[[#This Row],[iso_code]],iso_code!B:C,2,FALSE)</f>
        <v>#N/A</v>
      </c>
      <c r="D1129" s="110" t="e">
        <f>VLOOKUP(Table4[[#This Row],[iso_code]],iso_code!G:H,2,FALSE)</f>
        <v>#N/A</v>
      </c>
    </row>
    <row r="1130" spans="1:4">
      <c r="A1130" s="112"/>
      <c r="C1130" s="113" t="e">
        <f>VLOOKUP(Table4[[#This Row],[iso_code]],iso_code!B:C,2,FALSE)</f>
        <v>#N/A</v>
      </c>
      <c r="D1130" s="110" t="e">
        <f>VLOOKUP(Table4[[#This Row],[iso_code]],iso_code!G:H,2,FALSE)</f>
        <v>#N/A</v>
      </c>
    </row>
    <row r="1131" spans="1:4">
      <c r="A1131" s="112"/>
      <c r="C1131" s="113" t="e">
        <f>VLOOKUP(Table4[[#This Row],[iso_code]],iso_code!B:C,2,FALSE)</f>
        <v>#N/A</v>
      </c>
      <c r="D1131" s="110" t="e">
        <f>VLOOKUP(Table4[[#This Row],[iso_code]],iso_code!G:H,2,FALSE)</f>
        <v>#N/A</v>
      </c>
    </row>
    <row r="1132" spans="1:4">
      <c r="A1132" s="112"/>
      <c r="C1132" s="113" t="e">
        <f>VLOOKUP(Table4[[#This Row],[iso_code]],iso_code!B:C,2,FALSE)</f>
        <v>#N/A</v>
      </c>
      <c r="D1132" s="110" t="e">
        <f>VLOOKUP(Table4[[#This Row],[iso_code]],iso_code!G:H,2,FALSE)</f>
        <v>#N/A</v>
      </c>
    </row>
    <row r="1133" spans="1:4">
      <c r="A1133" s="112"/>
      <c r="C1133" s="113" t="e">
        <f>VLOOKUP(Table4[[#This Row],[iso_code]],iso_code!B:C,2,FALSE)</f>
        <v>#N/A</v>
      </c>
      <c r="D1133" s="110" t="e">
        <f>VLOOKUP(Table4[[#This Row],[iso_code]],iso_code!G:H,2,FALSE)</f>
        <v>#N/A</v>
      </c>
    </row>
    <row r="1134" spans="1:4">
      <c r="A1134" s="112"/>
      <c r="C1134" s="113" t="e">
        <f>VLOOKUP(Table4[[#This Row],[iso_code]],iso_code!B:C,2,FALSE)</f>
        <v>#N/A</v>
      </c>
      <c r="D1134" s="110" t="e">
        <f>VLOOKUP(Table4[[#This Row],[iso_code]],iso_code!G:H,2,FALSE)</f>
        <v>#N/A</v>
      </c>
    </row>
    <row r="1135" spans="1:4">
      <c r="A1135" s="112"/>
      <c r="C1135" s="113" t="e">
        <f>VLOOKUP(Table4[[#This Row],[iso_code]],iso_code!B:C,2,FALSE)</f>
        <v>#N/A</v>
      </c>
      <c r="D1135" s="110" t="e">
        <f>VLOOKUP(Table4[[#This Row],[iso_code]],iso_code!G:H,2,FALSE)</f>
        <v>#N/A</v>
      </c>
    </row>
    <row r="1136" spans="1:4">
      <c r="A1136" s="112"/>
      <c r="C1136" s="113" t="e">
        <f>VLOOKUP(Table4[[#This Row],[iso_code]],iso_code!B:C,2,FALSE)</f>
        <v>#N/A</v>
      </c>
      <c r="D1136" s="110" t="e">
        <f>VLOOKUP(Table4[[#This Row],[iso_code]],iso_code!G:H,2,FALSE)</f>
        <v>#N/A</v>
      </c>
    </row>
    <row r="1137" spans="1:4">
      <c r="A1137" s="112"/>
      <c r="C1137" s="113" t="e">
        <f>VLOOKUP(Table4[[#This Row],[iso_code]],iso_code!B:C,2,FALSE)</f>
        <v>#N/A</v>
      </c>
      <c r="D1137" s="110" t="e">
        <f>VLOOKUP(Table4[[#This Row],[iso_code]],iso_code!G:H,2,FALSE)</f>
        <v>#N/A</v>
      </c>
    </row>
    <row r="1138" spans="1:4">
      <c r="A1138" s="112"/>
      <c r="C1138" s="113" t="e">
        <f>VLOOKUP(Table4[[#This Row],[iso_code]],iso_code!B:C,2,FALSE)</f>
        <v>#N/A</v>
      </c>
      <c r="D1138" s="110" t="e">
        <f>VLOOKUP(Table4[[#This Row],[iso_code]],iso_code!G:H,2,FALSE)</f>
        <v>#N/A</v>
      </c>
    </row>
    <row r="1139" spans="1:4">
      <c r="A1139" s="112"/>
      <c r="C1139" s="113" t="e">
        <f>VLOOKUP(Table4[[#This Row],[iso_code]],iso_code!B:C,2,FALSE)</f>
        <v>#N/A</v>
      </c>
      <c r="D1139" s="110" t="e">
        <f>VLOOKUP(Table4[[#This Row],[iso_code]],iso_code!G:H,2,FALSE)</f>
        <v>#N/A</v>
      </c>
    </row>
    <row r="1140" spans="1:4">
      <c r="A1140" s="112"/>
      <c r="C1140" s="113" t="e">
        <f>VLOOKUP(Table4[[#This Row],[iso_code]],iso_code!B:C,2,FALSE)</f>
        <v>#N/A</v>
      </c>
      <c r="D1140" s="110" t="e">
        <f>VLOOKUP(Table4[[#This Row],[iso_code]],iso_code!G:H,2,FALSE)</f>
        <v>#N/A</v>
      </c>
    </row>
    <row r="1141" spans="1:4">
      <c r="A1141" s="112"/>
      <c r="C1141" s="113" t="e">
        <f>VLOOKUP(Table4[[#This Row],[iso_code]],iso_code!B:C,2,FALSE)</f>
        <v>#N/A</v>
      </c>
      <c r="D1141" s="110" t="e">
        <f>VLOOKUP(Table4[[#This Row],[iso_code]],iso_code!G:H,2,FALSE)</f>
        <v>#N/A</v>
      </c>
    </row>
    <row r="1142" spans="1:4">
      <c r="A1142" s="112"/>
      <c r="C1142" s="113" t="e">
        <f>VLOOKUP(Table4[[#This Row],[iso_code]],iso_code!B:C,2,FALSE)</f>
        <v>#N/A</v>
      </c>
      <c r="D1142" s="110" t="e">
        <f>VLOOKUP(Table4[[#This Row],[iso_code]],iso_code!G:H,2,FALSE)</f>
        <v>#N/A</v>
      </c>
    </row>
    <row r="1143" spans="1:4">
      <c r="A1143" s="112"/>
      <c r="C1143" s="113" t="e">
        <f>VLOOKUP(Table4[[#This Row],[iso_code]],iso_code!B:C,2,FALSE)</f>
        <v>#N/A</v>
      </c>
      <c r="D1143" s="110" t="e">
        <f>VLOOKUP(Table4[[#This Row],[iso_code]],iso_code!G:H,2,FALSE)</f>
        <v>#N/A</v>
      </c>
    </row>
    <row r="1144" spans="1:4">
      <c r="A1144" s="112"/>
      <c r="C1144" s="113" t="e">
        <f>VLOOKUP(Table4[[#This Row],[iso_code]],iso_code!B:C,2,FALSE)</f>
        <v>#N/A</v>
      </c>
      <c r="D1144" s="110" t="e">
        <f>VLOOKUP(Table4[[#This Row],[iso_code]],iso_code!G:H,2,FALSE)</f>
        <v>#N/A</v>
      </c>
    </row>
    <row r="1145" spans="1:4">
      <c r="A1145" s="112"/>
      <c r="C1145" s="113" t="e">
        <f>VLOOKUP(Table4[[#This Row],[iso_code]],iso_code!B:C,2,FALSE)</f>
        <v>#N/A</v>
      </c>
      <c r="D1145" s="110" t="e">
        <f>VLOOKUP(Table4[[#This Row],[iso_code]],iso_code!G:H,2,FALSE)</f>
        <v>#N/A</v>
      </c>
    </row>
    <row r="1146" spans="1:4">
      <c r="A1146" s="112"/>
      <c r="C1146" s="113" t="e">
        <f>VLOOKUP(Table4[[#This Row],[iso_code]],iso_code!B:C,2,FALSE)</f>
        <v>#N/A</v>
      </c>
      <c r="D1146" s="110" t="e">
        <f>VLOOKUP(Table4[[#This Row],[iso_code]],iso_code!G:H,2,FALSE)</f>
        <v>#N/A</v>
      </c>
    </row>
    <row r="1147" spans="1:4">
      <c r="A1147" s="112"/>
      <c r="C1147" s="113" t="e">
        <f>VLOOKUP(Table4[[#This Row],[iso_code]],iso_code!B:C,2,FALSE)</f>
        <v>#N/A</v>
      </c>
      <c r="D1147" s="110" t="e">
        <f>VLOOKUP(Table4[[#This Row],[iso_code]],iso_code!G:H,2,FALSE)</f>
        <v>#N/A</v>
      </c>
    </row>
    <row r="1148" spans="1:4">
      <c r="A1148" s="112"/>
      <c r="C1148" s="113" t="e">
        <f>VLOOKUP(Table4[[#This Row],[iso_code]],iso_code!B:C,2,FALSE)</f>
        <v>#N/A</v>
      </c>
      <c r="D1148" s="110" t="e">
        <f>VLOOKUP(Table4[[#This Row],[iso_code]],iso_code!G:H,2,FALSE)</f>
        <v>#N/A</v>
      </c>
    </row>
    <row r="1149" spans="1:4">
      <c r="A1149" s="112"/>
      <c r="C1149" s="113" t="e">
        <f>VLOOKUP(Table4[[#This Row],[iso_code]],iso_code!B:C,2,FALSE)</f>
        <v>#N/A</v>
      </c>
      <c r="D1149" s="110" t="e">
        <f>VLOOKUP(Table4[[#This Row],[iso_code]],iso_code!G:H,2,FALSE)</f>
        <v>#N/A</v>
      </c>
    </row>
    <row r="1150" spans="1:4">
      <c r="A1150" s="112"/>
      <c r="C1150" s="113" t="e">
        <f>VLOOKUP(Table4[[#This Row],[iso_code]],iso_code!B:C,2,FALSE)</f>
        <v>#N/A</v>
      </c>
      <c r="D1150" s="110" t="e">
        <f>VLOOKUP(Table4[[#This Row],[iso_code]],iso_code!G:H,2,FALSE)</f>
        <v>#N/A</v>
      </c>
    </row>
    <row r="1151" spans="1:4">
      <c r="A1151" s="112"/>
      <c r="C1151" s="113" t="e">
        <f>VLOOKUP(Table4[[#This Row],[iso_code]],iso_code!B:C,2,FALSE)</f>
        <v>#N/A</v>
      </c>
      <c r="D1151" s="110" t="e">
        <f>VLOOKUP(Table4[[#This Row],[iso_code]],iso_code!G:H,2,FALSE)</f>
        <v>#N/A</v>
      </c>
    </row>
    <row r="1152" spans="1:4">
      <c r="A1152" s="112"/>
      <c r="C1152" s="113" t="e">
        <f>VLOOKUP(Table4[[#This Row],[iso_code]],iso_code!B:C,2,FALSE)</f>
        <v>#N/A</v>
      </c>
      <c r="D1152" s="110" t="e">
        <f>VLOOKUP(Table4[[#This Row],[iso_code]],iso_code!G:H,2,FALSE)</f>
        <v>#N/A</v>
      </c>
    </row>
    <row r="1153" spans="1:4">
      <c r="A1153" s="112"/>
      <c r="C1153" s="113" t="e">
        <f>VLOOKUP(Table4[[#This Row],[iso_code]],iso_code!B:C,2,FALSE)</f>
        <v>#N/A</v>
      </c>
      <c r="D1153" s="110" t="e">
        <f>VLOOKUP(Table4[[#This Row],[iso_code]],iso_code!G:H,2,FALSE)</f>
        <v>#N/A</v>
      </c>
    </row>
    <row r="1154" spans="1:4">
      <c r="A1154" s="112"/>
      <c r="C1154" s="113" t="e">
        <f>VLOOKUP(Table4[[#This Row],[iso_code]],iso_code!B:C,2,FALSE)</f>
        <v>#N/A</v>
      </c>
      <c r="D1154" s="110" t="e">
        <f>VLOOKUP(Table4[[#This Row],[iso_code]],iso_code!G:H,2,FALSE)</f>
        <v>#N/A</v>
      </c>
    </row>
    <row r="1155" spans="1:4">
      <c r="A1155" s="112"/>
      <c r="C1155" s="113" t="e">
        <f>VLOOKUP(Table4[[#This Row],[iso_code]],iso_code!B:C,2,FALSE)</f>
        <v>#N/A</v>
      </c>
      <c r="D1155" s="110" t="e">
        <f>VLOOKUP(Table4[[#This Row],[iso_code]],iso_code!G:H,2,FALSE)</f>
        <v>#N/A</v>
      </c>
    </row>
    <row r="1156" spans="1:4">
      <c r="A1156" s="112"/>
      <c r="C1156" s="113" t="e">
        <f>VLOOKUP(Table4[[#This Row],[iso_code]],iso_code!B:C,2,FALSE)</f>
        <v>#N/A</v>
      </c>
      <c r="D1156" s="110" t="e">
        <f>VLOOKUP(Table4[[#This Row],[iso_code]],iso_code!G:H,2,FALSE)</f>
        <v>#N/A</v>
      </c>
    </row>
    <row r="1157" spans="1:4">
      <c r="A1157" s="112"/>
      <c r="C1157" s="113" t="e">
        <f>VLOOKUP(Table4[[#This Row],[iso_code]],iso_code!B:C,2,FALSE)</f>
        <v>#N/A</v>
      </c>
      <c r="D1157" s="110" t="e">
        <f>VLOOKUP(Table4[[#This Row],[iso_code]],iso_code!G:H,2,FALSE)</f>
        <v>#N/A</v>
      </c>
    </row>
    <row r="1158" spans="1:4">
      <c r="A1158" s="112"/>
      <c r="C1158" s="113" t="e">
        <f>VLOOKUP(Table4[[#This Row],[iso_code]],iso_code!B:C,2,FALSE)</f>
        <v>#N/A</v>
      </c>
      <c r="D1158" s="110" t="e">
        <f>VLOOKUP(Table4[[#This Row],[iso_code]],iso_code!G:H,2,FALSE)</f>
        <v>#N/A</v>
      </c>
    </row>
    <row r="1159" spans="1:4">
      <c r="A1159" s="112"/>
      <c r="C1159" s="113" t="e">
        <f>VLOOKUP(Table4[[#This Row],[iso_code]],iso_code!B:C,2,FALSE)</f>
        <v>#N/A</v>
      </c>
      <c r="D1159" s="110" t="e">
        <f>VLOOKUP(Table4[[#This Row],[iso_code]],iso_code!G:H,2,FALSE)</f>
        <v>#N/A</v>
      </c>
    </row>
    <row r="1160" spans="1:4">
      <c r="A1160" s="112"/>
      <c r="C1160" s="113" t="e">
        <f>VLOOKUP(Table4[[#This Row],[iso_code]],iso_code!B:C,2,FALSE)</f>
        <v>#N/A</v>
      </c>
      <c r="D1160" s="110" t="e">
        <f>VLOOKUP(Table4[[#This Row],[iso_code]],iso_code!G:H,2,FALSE)</f>
        <v>#N/A</v>
      </c>
    </row>
    <row r="1161" spans="1:4">
      <c r="A1161" s="112"/>
      <c r="C1161" s="113" t="e">
        <f>VLOOKUP(Table4[[#This Row],[iso_code]],iso_code!B:C,2,FALSE)</f>
        <v>#N/A</v>
      </c>
      <c r="D1161" s="110" t="e">
        <f>VLOOKUP(Table4[[#This Row],[iso_code]],iso_code!G:H,2,FALSE)</f>
        <v>#N/A</v>
      </c>
    </row>
    <row r="1162" spans="1:4">
      <c r="A1162" s="112"/>
      <c r="C1162" s="113" t="e">
        <f>VLOOKUP(Table4[[#This Row],[iso_code]],iso_code!B:C,2,FALSE)</f>
        <v>#N/A</v>
      </c>
      <c r="D1162" s="110" t="e">
        <f>VLOOKUP(Table4[[#This Row],[iso_code]],iso_code!G:H,2,FALSE)</f>
        <v>#N/A</v>
      </c>
    </row>
    <row r="1163" spans="1:4">
      <c r="A1163" s="112"/>
      <c r="C1163" s="113" t="e">
        <f>VLOOKUP(Table4[[#This Row],[iso_code]],iso_code!B:C,2,FALSE)</f>
        <v>#N/A</v>
      </c>
      <c r="D1163" s="110" t="e">
        <f>VLOOKUP(Table4[[#This Row],[iso_code]],iso_code!G:H,2,FALSE)</f>
        <v>#N/A</v>
      </c>
    </row>
    <row r="1164" spans="1:4">
      <c r="A1164" s="112"/>
      <c r="C1164" s="113" t="e">
        <f>VLOOKUP(Table4[[#This Row],[iso_code]],iso_code!B:C,2,FALSE)</f>
        <v>#N/A</v>
      </c>
      <c r="D1164" s="110" t="e">
        <f>VLOOKUP(Table4[[#This Row],[iso_code]],iso_code!G:H,2,FALSE)</f>
        <v>#N/A</v>
      </c>
    </row>
    <row r="1165" spans="1:4">
      <c r="A1165" s="112"/>
      <c r="C1165" s="113" t="e">
        <f>VLOOKUP(Table4[[#This Row],[iso_code]],iso_code!B:C,2,FALSE)</f>
        <v>#N/A</v>
      </c>
      <c r="D1165" s="110" t="e">
        <f>VLOOKUP(Table4[[#This Row],[iso_code]],iso_code!G:H,2,FALSE)</f>
        <v>#N/A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286"/>
  <sheetViews>
    <sheetView topLeftCell="A273" workbookViewId="0">
      <selection activeCell="B288" sqref="B288"/>
    </sheetView>
  </sheetViews>
  <sheetFormatPr baseColWidth="10" defaultColWidth="9" defaultRowHeight="14.25"/>
  <cols>
    <col min="1" max="1" width="10.875" bestFit="1" customWidth="1"/>
    <col min="2" max="2" width="13.25" customWidth="1"/>
  </cols>
  <sheetData>
    <row r="1" spans="1:2">
      <c r="A1" t="s">
        <v>0</v>
      </c>
      <c r="B1" t="s">
        <v>1594</v>
      </c>
    </row>
    <row r="2" spans="1:2">
      <c r="A2">
        <v>1</v>
      </c>
      <c r="B2" t="s">
        <v>248</v>
      </c>
    </row>
    <row r="3" spans="1:2">
      <c r="A3">
        <v>1</v>
      </c>
      <c r="B3" t="s">
        <v>321</v>
      </c>
    </row>
    <row r="4" spans="1:2">
      <c r="A4">
        <v>1</v>
      </c>
      <c r="B4" t="s">
        <v>271</v>
      </c>
    </row>
    <row r="5" spans="1:2">
      <c r="A5">
        <v>1</v>
      </c>
      <c r="B5" t="s">
        <v>284</v>
      </c>
    </row>
    <row r="6" spans="1:2">
      <c r="A6">
        <v>1</v>
      </c>
      <c r="B6" t="s">
        <v>223</v>
      </c>
    </row>
    <row r="7" spans="1:2">
      <c r="A7">
        <v>2</v>
      </c>
      <c r="B7" t="s">
        <v>248</v>
      </c>
    </row>
    <row r="8" spans="1:2">
      <c r="A8">
        <v>2</v>
      </c>
      <c r="B8" t="s">
        <v>321</v>
      </c>
    </row>
    <row r="9" spans="1:2">
      <c r="A9">
        <v>2</v>
      </c>
      <c r="B9" t="s">
        <v>271</v>
      </c>
    </row>
    <row r="10" spans="1:2">
      <c r="A10">
        <v>2</v>
      </c>
      <c r="B10" t="s">
        <v>284</v>
      </c>
    </row>
    <row r="11" spans="1:2">
      <c r="A11">
        <v>2</v>
      </c>
      <c r="B11" t="s">
        <v>223</v>
      </c>
    </row>
    <row r="12" spans="1:2">
      <c r="A12">
        <v>3</v>
      </c>
      <c r="B12" t="s">
        <v>248</v>
      </c>
    </row>
    <row r="13" spans="1:2">
      <c r="A13">
        <v>3</v>
      </c>
      <c r="B13" t="s">
        <v>321</v>
      </c>
    </row>
    <row r="14" spans="1:2">
      <c r="A14">
        <v>3</v>
      </c>
      <c r="B14" t="s">
        <v>271</v>
      </c>
    </row>
    <row r="15" spans="1:2">
      <c r="A15">
        <v>3</v>
      </c>
      <c r="B15" t="s">
        <v>284</v>
      </c>
    </row>
    <row r="16" spans="1:2">
      <c r="A16">
        <v>3</v>
      </c>
      <c r="B16" t="s">
        <v>223</v>
      </c>
    </row>
    <row r="17" spans="1:2">
      <c r="A17">
        <v>4</v>
      </c>
      <c r="B17" t="s">
        <v>248</v>
      </c>
    </row>
    <row r="18" spans="1:2">
      <c r="A18">
        <v>4</v>
      </c>
      <c r="B18" t="s">
        <v>321</v>
      </c>
    </row>
    <row r="19" spans="1:2">
      <c r="A19">
        <v>4</v>
      </c>
      <c r="B19" t="s">
        <v>271</v>
      </c>
    </row>
    <row r="20" spans="1:2">
      <c r="A20">
        <v>4</v>
      </c>
      <c r="B20" t="s">
        <v>284</v>
      </c>
    </row>
    <row r="21" spans="1:2">
      <c r="A21">
        <v>4</v>
      </c>
      <c r="B21" t="s">
        <v>223</v>
      </c>
    </row>
    <row r="22" spans="1:2">
      <c r="A22">
        <v>5</v>
      </c>
      <c r="B22" t="s">
        <v>248</v>
      </c>
    </row>
    <row r="23" spans="1:2">
      <c r="A23">
        <v>5</v>
      </c>
      <c r="B23" t="s">
        <v>321</v>
      </c>
    </row>
    <row r="24" spans="1:2">
      <c r="A24">
        <v>5</v>
      </c>
      <c r="B24" t="s">
        <v>271</v>
      </c>
    </row>
    <row r="25" spans="1:2">
      <c r="A25">
        <v>5</v>
      </c>
      <c r="B25" t="s">
        <v>284</v>
      </c>
    </row>
    <row r="26" spans="1:2">
      <c r="A26">
        <v>5</v>
      </c>
      <c r="B26" t="s">
        <v>223</v>
      </c>
    </row>
    <row r="27" spans="1:2">
      <c r="A27">
        <v>6</v>
      </c>
      <c r="B27" t="s">
        <v>248</v>
      </c>
    </row>
    <row r="28" spans="1:2">
      <c r="A28">
        <v>6</v>
      </c>
      <c r="B28" t="s">
        <v>321</v>
      </c>
    </row>
    <row r="29" spans="1:2">
      <c r="A29">
        <v>6</v>
      </c>
      <c r="B29" t="s">
        <v>271</v>
      </c>
    </row>
    <row r="30" spans="1:2">
      <c r="A30">
        <v>6</v>
      </c>
      <c r="B30" t="s">
        <v>284</v>
      </c>
    </row>
    <row r="31" spans="1:2">
      <c r="A31">
        <v>6</v>
      </c>
      <c r="B31" t="s">
        <v>223</v>
      </c>
    </row>
    <row r="32" spans="1:2">
      <c r="A32">
        <v>7</v>
      </c>
      <c r="B32" t="s">
        <v>248</v>
      </c>
    </row>
    <row r="33" spans="1:2">
      <c r="A33">
        <v>7</v>
      </c>
      <c r="B33" t="s">
        <v>321</v>
      </c>
    </row>
    <row r="34" spans="1:2">
      <c r="A34">
        <v>7</v>
      </c>
      <c r="B34" t="s">
        <v>271</v>
      </c>
    </row>
    <row r="35" spans="1:2">
      <c r="A35">
        <v>7</v>
      </c>
      <c r="B35" t="s">
        <v>284</v>
      </c>
    </row>
    <row r="36" spans="1:2">
      <c r="A36">
        <v>7</v>
      </c>
      <c r="B36" t="s">
        <v>223</v>
      </c>
    </row>
    <row r="37" spans="1:2">
      <c r="A37">
        <v>8</v>
      </c>
      <c r="B37" t="s">
        <v>248</v>
      </c>
    </row>
    <row r="38" spans="1:2">
      <c r="A38">
        <v>8</v>
      </c>
      <c r="B38" t="s">
        <v>321</v>
      </c>
    </row>
    <row r="39" spans="1:2">
      <c r="A39">
        <v>8</v>
      </c>
      <c r="B39" t="s">
        <v>271</v>
      </c>
    </row>
    <row r="40" spans="1:2">
      <c r="A40">
        <v>8</v>
      </c>
      <c r="B40" t="s">
        <v>284</v>
      </c>
    </row>
    <row r="41" spans="1:2">
      <c r="A41">
        <v>8</v>
      </c>
      <c r="B41" t="s">
        <v>223</v>
      </c>
    </row>
    <row r="42" spans="1:2">
      <c r="A42">
        <v>9</v>
      </c>
      <c r="B42" t="s">
        <v>321</v>
      </c>
    </row>
    <row r="43" spans="1:2">
      <c r="A43">
        <v>9</v>
      </c>
      <c r="B43" t="s">
        <v>271</v>
      </c>
    </row>
    <row r="44" spans="1:2">
      <c r="A44">
        <v>10</v>
      </c>
      <c r="B44" t="s">
        <v>248</v>
      </c>
    </row>
    <row r="45" spans="1:2">
      <c r="A45">
        <v>10</v>
      </c>
      <c r="B45" t="s">
        <v>321</v>
      </c>
    </row>
    <row r="46" spans="1:2">
      <c r="A46">
        <v>10</v>
      </c>
      <c r="B46" t="s">
        <v>271</v>
      </c>
    </row>
    <row r="47" spans="1:2">
      <c r="A47">
        <v>10</v>
      </c>
      <c r="B47" t="s">
        <v>284</v>
      </c>
    </row>
    <row r="48" spans="1:2">
      <c r="A48">
        <v>10</v>
      </c>
      <c r="B48" t="s">
        <v>223</v>
      </c>
    </row>
    <row r="49" spans="1:2">
      <c r="A49">
        <v>11</v>
      </c>
      <c r="B49" t="s">
        <v>248</v>
      </c>
    </row>
    <row r="50" spans="1:2">
      <c r="A50">
        <v>11</v>
      </c>
      <c r="B50" t="s">
        <v>321</v>
      </c>
    </row>
    <row r="51" spans="1:2">
      <c r="A51">
        <v>11</v>
      </c>
      <c r="B51" t="s">
        <v>271</v>
      </c>
    </row>
    <row r="52" spans="1:2">
      <c r="A52">
        <v>11</v>
      </c>
      <c r="B52" t="s">
        <v>284</v>
      </c>
    </row>
    <row r="53" spans="1:2">
      <c r="A53">
        <v>11</v>
      </c>
      <c r="B53" t="s">
        <v>223</v>
      </c>
    </row>
    <row r="54" spans="1:2">
      <c r="A54">
        <v>12</v>
      </c>
      <c r="B54" t="s">
        <v>223</v>
      </c>
    </row>
    <row r="55" spans="1:2">
      <c r="A55">
        <v>13</v>
      </c>
      <c r="B55" t="s">
        <v>223</v>
      </c>
    </row>
    <row r="56" spans="1:2">
      <c r="A56">
        <v>14</v>
      </c>
      <c r="B56" t="s">
        <v>248</v>
      </c>
    </row>
    <row r="57" spans="1:2">
      <c r="A57">
        <v>15</v>
      </c>
      <c r="B57" t="s">
        <v>248</v>
      </c>
    </row>
    <row r="58" spans="1:2">
      <c r="A58">
        <v>16</v>
      </c>
      <c r="B58" t="s">
        <v>271</v>
      </c>
    </row>
    <row r="59" spans="1:2">
      <c r="A59">
        <v>17</v>
      </c>
      <c r="B59" t="s">
        <v>284</v>
      </c>
    </row>
    <row r="60" spans="1:2">
      <c r="A60">
        <v>18</v>
      </c>
      <c r="B60" t="s">
        <v>284</v>
      </c>
    </row>
    <row r="61" spans="1:2">
      <c r="A61">
        <v>19</v>
      </c>
      <c r="B61" t="s">
        <v>248</v>
      </c>
    </row>
    <row r="62" spans="1:2">
      <c r="A62">
        <v>20</v>
      </c>
      <c r="B62" t="s">
        <v>321</v>
      </c>
    </row>
    <row r="63" spans="1:2">
      <c r="A63">
        <v>21</v>
      </c>
      <c r="B63" t="s">
        <v>321</v>
      </c>
    </row>
    <row r="64" spans="1:2">
      <c r="A64">
        <v>22</v>
      </c>
      <c r="B64" t="s">
        <v>321</v>
      </c>
    </row>
    <row r="65" spans="1:2">
      <c r="A65">
        <v>23</v>
      </c>
      <c r="B65" t="s">
        <v>321</v>
      </c>
    </row>
    <row r="66" spans="1:2">
      <c r="A66">
        <v>24</v>
      </c>
      <c r="B66" t="s">
        <v>321</v>
      </c>
    </row>
    <row r="67" spans="1:2">
      <c r="A67">
        <v>25</v>
      </c>
      <c r="B67" t="s">
        <v>248</v>
      </c>
    </row>
    <row r="68" spans="1:2">
      <c r="A68">
        <v>26</v>
      </c>
      <c r="B68" t="s">
        <v>248</v>
      </c>
    </row>
    <row r="69" spans="1:2">
      <c r="A69">
        <v>27</v>
      </c>
      <c r="B69" t="s">
        <v>248</v>
      </c>
    </row>
    <row r="70" spans="1:2">
      <c r="A70">
        <v>28</v>
      </c>
      <c r="B70" t="s">
        <v>248</v>
      </c>
    </row>
    <row r="71" spans="1:2">
      <c r="A71">
        <v>29</v>
      </c>
      <c r="B71" t="s">
        <v>321</v>
      </c>
    </row>
    <row r="72" spans="1:2">
      <c r="A72">
        <v>30</v>
      </c>
      <c r="B72" t="s">
        <v>321</v>
      </c>
    </row>
    <row r="73" spans="1:2">
      <c r="A73">
        <v>31</v>
      </c>
      <c r="B73" t="s">
        <v>321</v>
      </c>
    </row>
    <row r="74" spans="1:2">
      <c r="A74">
        <v>32</v>
      </c>
      <c r="B74" t="s">
        <v>321</v>
      </c>
    </row>
    <row r="75" spans="1:2">
      <c r="A75">
        <v>33</v>
      </c>
      <c r="B75" t="s">
        <v>321</v>
      </c>
    </row>
    <row r="76" spans="1:2">
      <c r="A76">
        <v>34</v>
      </c>
      <c r="B76" t="s">
        <v>321</v>
      </c>
    </row>
    <row r="77" spans="1:2">
      <c r="A77">
        <v>35</v>
      </c>
      <c r="B77" t="s">
        <v>223</v>
      </c>
    </row>
    <row r="78" spans="1:2">
      <c r="A78">
        <v>36</v>
      </c>
      <c r="B78" t="s">
        <v>248</v>
      </c>
    </row>
    <row r="79" spans="1:2">
      <c r="A79">
        <v>37</v>
      </c>
      <c r="B79" t="s">
        <v>321</v>
      </c>
    </row>
    <row r="80" spans="1:2">
      <c r="A80">
        <v>38</v>
      </c>
      <c r="B80" t="s">
        <v>223</v>
      </c>
    </row>
    <row r="81" spans="1:2">
      <c r="A81">
        <v>39</v>
      </c>
      <c r="B81" t="s">
        <v>223</v>
      </c>
    </row>
    <row r="82" spans="1:2">
      <c r="A82">
        <v>40</v>
      </c>
      <c r="B82" t="s">
        <v>271</v>
      </c>
    </row>
    <row r="83" spans="1:2">
      <c r="A83">
        <v>41</v>
      </c>
      <c r="B83" t="s">
        <v>248</v>
      </c>
    </row>
    <row r="84" spans="1:2">
      <c r="A84">
        <v>42</v>
      </c>
      <c r="B84" t="s">
        <v>248</v>
      </c>
    </row>
    <row r="85" spans="1:2">
      <c r="A85">
        <v>43</v>
      </c>
      <c r="B85" t="s">
        <v>248</v>
      </c>
    </row>
    <row r="86" spans="1:2">
      <c r="A86">
        <v>44</v>
      </c>
      <c r="B86" t="s">
        <v>248</v>
      </c>
    </row>
    <row r="87" spans="1:2">
      <c r="A87">
        <v>45</v>
      </c>
      <c r="B87" t="s">
        <v>248</v>
      </c>
    </row>
    <row r="88" spans="1:2">
      <c r="A88">
        <v>46</v>
      </c>
      <c r="B88" t="s">
        <v>248</v>
      </c>
    </row>
    <row r="89" spans="1:2">
      <c r="A89">
        <v>47</v>
      </c>
      <c r="B89" t="s">
        <v>321</v>
      </c>
    </row>
    <row r="90" spans="1:2">
      <c r="A90">
        <v>48</v>
      </c>
      <c r="B90" t="s">
        <v>271</v>
      </c>
    </row>
    <row r="91" spans="1:2">
      <c r="A91">
        <v>49</v>
      </c>
      <c r="B91" t="s">
        <v>271</v>
      </c>
    </row>
    <row r="92" spans="1:2">
      <c r="A92">
        <v>50</v>
      </c>
      <c r="B92" t="s">
        <v>271</v>
      </c>
    </row>
    <row r="93" spans="1:2">
      <c r="A93">
        <v>51</v>
      </c>
      <c r="B93" t="s">
        <v>321</v>
      </c>
    </row>
    <row r="94" spans="1:2">
      <c r="A94">
        <v>52</v>
      </c>
      <c r="B94" t="s">
        <v>248</v>
      </c>
    </row>
    <row r="95" spans="1:2">
      <c r="A95">
        <v>52</v>
      </c>
      <c r="B95" t="s">
        <v>321</v>
      </c>
    </row>
    <row r="96" spans="1:2">
      <c r="A96">
        <v>52</v>
      </c>
      <c r="B96" t="s">
        <v>271</v>
      </c>
    </row>
    <row r="97" spans="1:2">
      <c r="A97">
        <v>52</v>
      </c>
      <c r="B97" t="s">
        <v>284</v>
      </c>
    </row>
    <row r="98" spans="1:2">
      <c r="A98">
        <v>53</v>
      </c>
      <c r="B98" t="s">
        <v>321</v>
      </c>
    </row>
    <row r="99" spans="1:2">
      <c r="A99">
        <v>54</v>
      </c>
      <c r="B99" t="s">
        <v>248</v>
      </c>
    </row>
    <row r="100" spans="1:2">
      <c r="A100">
        <v>55</v>
      </c>
      <c r="B100" t="s">
        <v>223</v>
      </c>
    </row>
    <row r="101" spans="1:2">
      <c r="A101">
        <v>56</v>
      </c>
      <c r="B101" t="s">
        <v>223</v>
      </c>
    </row>
    <row r="102" spans="1:2">
      <c r="A102">
        <v>57</v>
      </c>
      <c r="B102" t="s">
        <v>223</v>
      </c>
    </row>
    <row r="103" spans="1:2">
      <c r="A103">
        <v>58</v>
      </c>
      <c r="B103" t="s">
        <v>248</v>
      </c>
    </row>
    <row r="104" spans="1:2">
      <c r="A104">
        <v>59</v>
      </c>
      <c r="B104" t="s">
        <v>248</v>
      </c>
    </row>
    <row r="105" spans="1:2">
      <c r="A105">
        <v>60</v>
      </c>
      <c r="B105" t="s">
        <v>271</v>
      </c>
    </row>
    <row r="106" spans="1:2">
      <c r="A106">
        <v>61</v>
      </c>
      <c r="B106" t="s">
        <v>271</v>
      </c>
    </row>
    <row r="107" spans="1:2">
      <c r="A107">
        <v>62</v>
      </c>
      <c r="B107" t="s">
        <v>271</v>
      </c>
    </row>
    <row r="108" spans="1:2">
      <c r="A108">
        <v>63</v>
      </c>
      <c r="B108" t="s">
        <v>223</v>
      </c>
    </row>
    <row r="109" spans="1:2">
      <c r="A109">
        <v>64</v>
      </c>
      <c r="B109" t="s">
        <v>248</v>
      </c>
    </row>
    <row r="110" spans="1:2">
      <c r="A110">
        <v>65</v>
      </c>
      <c r="B110" t="s">
        <v>321</v>
      </c>
    </row>
    <row r="111" spans="1:2">
      <c r="A111">
        <v>66</v>
      </c>
      <c r="B111" t="s">
        <v>271</v>
      </c>
    </row>
    <row r="112" spans="1:2">
      <c r="A112">
        <v>67</v>
      </c>
      <c r="B112" t="s">
        <v>271</v>
      </c>
    </row>
    <row r="113" spans="1:2">
      <c r="A113">
        <v>68</v>
      </c>
      <c r="B113" t="s">
        <v>223</v>
      </c>
    </row>
    <row r="114" spans="1:2">
      <c r="A114">
        <v>69</v>
      </c>
      <c r="B114" t="s">
        <v>248</v>
      </c>
    </row>
    <row r="115" spans="1:2">
      <c r="A115">
        <v>70</v>
      </c>
      <c r="B115" t="s">
        <v>223</v>
      </c>
    </row>
    <row r="116" spans="1:2">
      <c r="A116">
        <v>71</v>
      </c>
      <c r="B116" t="s">
        <v>321</v>
      </c>
    </row>
    <row r="117" spans="1:2">
      <c r="A117">
        <v>72</v>
      </c>
      <c r="B117" t="s">
        <v>223</v>
      </c>
    </row>
    <row r="118" spans="1:2">
      <c r="A118">
        <v>73</v>
      </c>
      <c r="B118" t="s">
        <v>248</v>
      </c>
    </row>
    <row r="119" spans="1:2">
      <c r="A119">
        <v>74</v>
      </c>
      <c r="B119" t="s">
        <v>321</v>
      </c>
    </row>
    <row r="120" spans="1:2">
      <c r="A120">
        <v>75</v>
      </c>
      <c r="B120" t="s">
        <v>321</v>
      </c>
    </row>
    <row r="121" spans="1:2">
      <c r="A121">
        <v>76</v>
      </c>
      <c r="B121" t="s">
        <v>321</v>
      </c>
    </row>
    <row r="122" spans="1:2">
      <c r="A122">
        <v>77</v>
      </c>
      <c r="B122" t="s">
        <v>321</v>
      </c>
    </row>
    <row r="123" spans="1:2">
      <c r="A123">
        <v>78</v>
      </c>
      <c r="B123" t="s">
        <v>321</v>
      </c>
    </row>
    <row r="124" spans="1:2">
      <c r="A124">
        <v>79</v>
      </c>
      <c r="B124" t="s">
        <v>321</v>
      </c>
    </row>
    <row r="125" spans="1:2">
      <c r="A125">
        <v>80</v>
      </c>
      <c r="B125" t="s">
        <v>271</v>
      </c>
    </row>
    <row r="126" spans="1:2">
      <c r="A126">
        <v>81</v>
      </c>
      <c r="B126" t="s">
        <v>223</v>
      </c>
    </row>
    <row r="127" spans="1:2">
      <c r="A127">
        <v>82</v>
      </c>
      <c r="B127" t="s">
        <v>321</v>
      </c>
    </row>
    <row r="128" spans="1:2">
      <c r="A128">
        <v>83</v>
      </c>
      <c r="B128" t="s">
        <v>223</v>
      </c>
    </row>
    <row r="129" spans="1:2">
      <c r="A129">
        <v>84</v>
      </c>
      <c r="B129" t="s">
        <v>321</v>
      </c>
    </row>
    <row r="130" spans="1:2">
      <c r="A130">
        <v>85</v>
      </c>
      <c r="B130" t="s">
        <v>223</v>
      </c>
    </row>
    <row r="131" spans="1:2">
      <c r="A131">
        <v>86</v>
      </c>
      <c r="B131" t="s">
        <v>321</v>
      </c>
    </row>
    <row r="132" spans="1:2">
      <c r="A132">
        <v>87</v>
      </c>
      <c r="B132" t="s">
        <v>223</v>
      </c>
    </row>
    <row r="133" spans="1:2">
      <c r="A133">
        <v>88</v>
      </c>
      <c r="B133" t="s">
        <v>248</v>
      </c>
    </row>
    <row r="134" spans="1:2">
      <c r="A134">
        <v>89</v>
      </c>
      <c r="B134" t="s">
        <v>223</v>
      </c>
    </row>
    <row r="135" spans="1:2">
      <c r="A135">
        <v>90</v>
      </c>
      <c r="B135" t="s">
        <v>271</v>
      </c>
    </row>
    <row r="136" spans="1:2">
      <c r="A136">
        <v>91</v>
      </c>
      <c r="B136" t="s">
        <v>321</v>
      </c>
    </row>
    <row r="137" spans="1:2">
      <c r="A137">
        <v>92</v>
      </c>
      <c r="B137" t="s">
        <v>248</v>
      </c>
    </row>
    <row r="138" spans="1:2">
      <c r="A138">
        <v>93</v>
      </c>
      <c r="B138" t="s">
        <v>321</v>
      </c>
    </row>
    <row r="139" spans="1:2">
      <c r="A139">
        <v>94</v>
      </c>
      <c r="B139" t="s">
        <v>248</v>
      </c>
    </row>
    <row r="140" spans="1:2">
      <c r="A140">
        <v>95</v>
      </c>
      <c r="B140" t="s">
        <v>248</v>
      </c>
    </row>
    <row r="141" spans="1:2">
      <c r="A141">
        <v>96</v>
      </c>
      <c r="B141" t="s">
        <v>223</v>
      </c>
    </row>
    <row r="142" spans="1:2">
      <c r="A142">
        <v>97</v>
      </c>
      <c r="B142" t="s">
        <v>248</v>
      </c>
    </row>
    <row r="143" spans="1:2">
      <c r="A143">
        <v>98</v>
      </c>
      <c r="B143" t="s">
        <v>223</v>
      </c>
    </row>
    <row r="144" spans="1:2">
      <c r="A144">
        <v>99</v>
      </c>
      <c r="B144" t="s">
        <v>223</v>
      </c>
    </row>
    <row r="145" spans="1:2">
      <c r="A145">
        <v>100</v>
      </c>
      <c r="B145" t="s">
        <v>321</v>
      </c>
    </row>
    <row r="146" spans="1:2">
      <c r="A146">
        <v>101</v>
      </c>
      <c r="B146" t="s">
        <v>321</v>
      </c>
    </row>
    <row r="147" spans="1:2">
      <c r="A147">
        <v>102</v>
      </c>
      <c r="B147" t="s">
        <v>321</v>
      </c>
    </row>
    <row r="148" spans="1:2">
      <c r="A148">
        <v>103</v>
      </c>
      <c r="B148" t="s">
        <v>271</v>
      </c>
    </row>
    <row r="149" spans="1:2">
      <c r="A149">
        <v>104</v>
      </c>
      <c r="B149" t="s">
        <v>321</v>
      </c>
    </row>
    <row r="150" spans="1:2">
      <c r="A150">
        <v>105</v>
      </c>
      <c r="B150" t="s">
        <v>284</v>
      </c>
    </row>
    <row r="151" spans="1:2">
      <c r="A151">
        <v>106</v>
      </c>
      <c r="B151" t="s">
        <v>271</v>
      </c>
    </row>
    <row r="152" spans="1:2">
      <c r="A152">
        <v>107</v>
      </c>
      <c r="B152" t="s">
        <v>223</v>
      </c>
    </row>
    <row r="153" spans="1:2">
      <c r="A153">
        <v>108</v>
      </c>
      <c r="B153" t="s">
        <v>321</v>
      </c>
    </row>
    <row r="154" spans="1:2">
      <c r="A154">
        <v>109</v>
      </c>
      <c r="B154" t="s">
        <v>223</v>
      </c>
    </row>
    <row r="155" spans="1:2">
      <c r="A155">
        <v>110</v>
      </c>
      <c r="B155" t="s">
        <v>271</v>
      </c>
    </row>
    <row r="156" spans="1:2">
      <c r="A156">
        <v>111</v>
      </c>
      <c r="B156" t="s">
        <v>271</v>
      </c>
    </row>
    <row r="157" spans="1:2">
      <c r="A157">
        <v>112</v>
      </c>
      <c r="B157" t="s">
        <v>248</v>
      </c>
    </row>
    <row r="158" spans="1:2">
      <c r="A158">
        <v>113</v>
      </c>
      <c r="B158" t="s">
        <v>321</v>
      </c>
    </row>
    <row r="159" spans="1:2">
      <c r="A159">
        <v>114</v>
      </c>
      <c r="B159" t="s">
        <v>248</v>
      </c>
    </row>
    <row r="160" spans="1:2">
      <c r="A160">
        <v>115</v>
      </c>
      <c r="B160" t="s">
        <v>271</v>
      </c>
    </row>
    <row r="161" spans="1:2">
      <c r="A161">
        <v>116</v>
      </c>
      <c r="B161" t="s">
        <v>223</v>
      </c>
    </row>
    <row r="162" spans="1:2">
      <c r="A162">
        <v>117</v>
      </c>
      <c r="B162" t="s">
        <v>321</v>
      </c>
    </row>
    <row r="163" spans="1:2">
      <c r="A163">
        <v>118</v>
      </c>
      <c r="B163" t="s">
        <v>284</v>
      </c>
    </row>
    <row r="164" spans="1:2">
      <c r="A164">
        <v>119</v>
      </c>
      <c r="B164" t="s">
        <v>321</v>
      </c>
    </row>
    <row r="165" spans="1:2">
      <c r="A165">
        <v>120</v>
      </c>
      <c r="B165" t="s">
        <v>321</v>
      </c>
    </row>
    <row r="166" spans="1:2">
      <c r="A166">
        <v>121</v>
      </c>
      <c r="B166" t="s">
        <v>321</v>
      </c>
    </row>
    <row r="167" spans="1:2">
      <c r="A167">
        <v>122</v>
      </c>
      <c r="B167" t="s">
        <v>248</v>
      </c>
    </row>
    <row r="168" spans="1:2">
      <c r="A168">
        <v>123</v>
      </c>
      <c r="B168" t="s">
        <v>248</v>
      </c>
    </row>
    <row r="169" spans="1:2">
      <c r="A169">
        <v>124</v>
      </c>
      <c r="B169" t="s">
        <v>248</v>
      </c>
    </row>
    <row r="170" spans="1:2">
      <c r="A170">
        <v>125</v>
      </c>
      <c r="B170" t="s">
        <v>223</v>
      </c>
    </row>
    <row r="171" spans="1:2">
      <c r="A171">
        <v>126</v>
      </c>
      <c r="B171" t="s">
        <v>321</v>
      </c>
    </row>
    <row r="172" spans="1:2">
      <c r="A172">
        <v>127</v>
      </c>
      <c r="B172" t="s">
        <v>248</v>
      </c>
    </row>
    <row r="173" spans="1:2">
      <c r="A173">
        <v>128</v>
      </c>
      <c r="B173" t="s">
        <v>223</v>
      </c>
    </row>
    <row r="174" spans="1:2">
      <c r="A174">
        <v>129</v>
      </c>
      <c r="B174" t="s">
        <v>223</v>
      </c>
    </row>
    <row r="175" spans="1:2">
      <c r="A175">
        <v>130</v>
      </c>
      <c r="B175" t="s">
        <v>321</v>
      </c>
    </row>
    <row r="176" spans="1:2">
      <c r="A176">
        <v>131</v>
      </c>
      <c r="B176" t="s">
        <v>321</v>
      </c>
    </row>
    <row r="177" spans="1:2">
      <c r="A177">
        <v>132</v>
      </c>
      <c r="B177" t="s">
        <v>248</v>
      </c>
    </row>
    <row r="178" spans="1:2">
      <c r="A178">
        <v>133</v>
      </c>
      <c r="B178" t="s">
        <v>248</v>
      </c>
    </row>
    <row r="179" spans="1:2">
      <c r="A179">
        <v>134</v>
      </c>
      <c r="B179" t="s">
        <v>248</v>
      </c>
    </row>
    <row r="180" spans="1:2">
      <c r="A180">
        <v>135</v>
      </c>
      <c r="B180" t="s">
        <v>271</v>
      </c>
    </row>
    <row r="181" spans="1:2">
      <c r="A181">
        <v>136</v>
      </c>
      <c r="B181" t="s">
        <v>223</v>
      </c>
    </row>
    <row r="182" spans="1:2">
      <c r="A182">
        <v>137</v>
      </c>
      <c r="B182" t="s">
        <v>271</v>
      </c>
    </row>
    <row r="183" spans="1:2">
      <c r="A183">
        <v>138</v>
      </c>
      <c r="B183" t="s">
        <v>248</v>
      </c>
    </row>
    <row r="184" spans="1:2">
      <c r="A184">
        <v>139</v>
      </c>
      <c r="B184" t="s">
        <v>271</v>
      </c>
    </row>
    <row r="185" spans="1:2">
      <c r="A185">
        <v>140</v>
      </c>
      <c r="B185" t="s">
        <v>321</v>
      </c>
    </row>
    <row r="186" spans="1:2">
      <c r="A186">
        <v>141</v>
      </c>
      <c r="B186" t="s">
        <v>271</v>
      </c>
    </row>
    <row r="187" spans="1:2">
      <c r="A187">
        <v>142</v>
      </c>
      <c r="B187" t="s">
        <v>321</v>
      </c>
    </row>
    <row r="188" spans="1:2">
      <c r="A188">
        <v>143</v>
      </c>
      <c r="B188" t="s">
        <v>248</v>
      </c>
    </row>
    <row r="189" spans="1:2">
      <c r="A189">
        <v>144</v>
      </c>
      <c r="B189" t="s">
        <v>223</v>
      </c>
    </row>
    <row r="190" spans="1:2">
      <c r="A190">
        <v>145</v>
      </c>
      <c r="B190" t="s">
        <v>248</v>
      </c>
    </row>
    <row r="191" spans="1:2">
      <c r="A191">
        <v>146</v>
      </c>
      <c r="B191" t="s">
        <v>321</v>
      </c>
    </row>
    <row r="192" spans="1:2">
      <c r="A192">
        <v>147</v>
      </c>
      <c r="B192" t="s">
        <v>321</v>
      </c>
    </row>
    <row r="193" spans="1:2">
      <c r="A193">
        <v>148</v>
      </c>
      <c r="B193" t="s">
        <v>321</v>
      </c>
    </row>
    <row r="194" spans="1:2">
      <c r="A194">
        <v>149</v>
      </c>
      <c r="B194" t="s">
        <v>271</v>
      </c>
    </row>
    <row r="195" spans="1:2">
      <c r="A195">
        <v>150</v>
      </c>
      <c r="B195" t="s">
        <v>271</v>
      </c>
    </row>
    <row r="196" spans="1:2">
      <c r="A196">
        <v>151</v>
      </c>
      <c r="B196" t="s">
        <v>321</v>
      </c>
    </row>
    <row r="197" spans="1:2">
      <c r="A197">
        <v>152</v>
      </c>
      <c r="B197" t="s">
        <v>271</v>
      </c>
    </row>
    <row r="198" spans="1:2">
      <c r="A198">
        <v>153</v>
      </c>
      <c r="B198" t="s">
        <v>321</v>
      </c>
    </row>
    <row r="199" spans="1:2">
      <c r="A199">
        <v>154</v>
      </c>
      <c r="B199" t="s">
        <v>321</v>
      </c>
    </row>
    <row r="200" spans="1:2">
      <c r="A200">
        <v>155</v>
      </c>
      <c r="B200" t="s">
        <v>248</v>
      </c>
    </row>
    <row r="201" spans="1:2">
      <c r="A201">
        <v>156</v>
      </c>
      <c r="B201" t="s">
        <v>248</v>
      </c>
    </row>
    <row r="202" spans="1:2">
      <c r="A202">
        <v>157</v>
      </c>
      <c r="B202" t="s">
        <v>321</v>
      </c>
    </row>
    <row r="203" spans="1:2">
      <c r="A203">
        <v>158</v>
      </c>
      <c r="B203" t="s">
        <v>271</v>
      </c>
    </row>
    <row r="204" spans="1:2">
      <c r="A204">
        <v>159</v>
      </c>
      <c r="B204" t="s">
        <v>284</v>
      </c>
    </row>
    <row r="205" spans="1:2">
      <c r="A205">
        <v>160</v>
      </c>
      <c r="B205" t="s">
        <v>321</v>
      </c>
    </row>
    <row r="206" spans="1:2">
      <c r="A206">
        <v>161</v>
      </c>
      <c r="B206" t="s">
        <v>248</v>
      </c>
    </row>
    <row r="207" spans="1:2">
      <c r="A207">
        <v>162</v>
      </c>
      <c r="B207" t="s">
        <v>284</v>
      </c>
    </row>
    <row r="208" spans="1:2">
      <c r="A208">
        <v>163</v>
      </c>
      <c r="B208" t="s">
        <v>321</v>
      </c>
    </row>
    <row r="209" spans="1:2">
      <c r="A209">
        <v>164</v>
      </c>
      <c r="B209" t="s">
        <v>321</v>
      </c>
    </row>
    <row r="210" spans="1:2">
      <c r="A210">
        <v>165</v>
      </c>
      <c r="B210" t="s">
        <v>321</v>
      </c>
    </row>
    <row r="211" spans="1:2">
      <c r="A211">
        <v>166</v>
      </c>
      <c r="B211" t="s">
        <v>248</v>
      </c>
    </row>
    <row r="212" spans="1:2">
      <c r="A212">
        <v>167</v>
      </c>
      <c r="B212" t="s">
        <v>321</v>
      </c>
    </row>
    <row r="213" spans="1:2">
      <c r="A213">
        <v>168</v>
      </c>
      <c r="B213" t="s">
        <v>321</v>
      </c>
    </row>
    <row r="214" spans="1:2">
      <c r="A214">
        <v>169</v>
      </c>
      <c r="B214" t="s">
        <v>248</v>
      </c>
    </row>
    <row r="215" spans="1:2">
      <c r="A215">
        <v>170</v>
      </c>
      <c r="B215" t="s">
        <v>248</v>
      </c>
    </row>
    <row r="216" spans="1:2">
      <c r="A216">
        <v>171</v>
      </c>
      <c r="B216" t="s">
        <v>248</v>
      </c>
    </row>
    <row r="217" spans="1:2">
      <c r="A217">
        <v>172</v>
      </c>
      <c r="B217" t="s">
        <v>248</v>
      </c>
    </row>
    <row r="218" spans="1:2">
      <c r="A218">
        <v>173</v>
      </c>
      <c r="B218" t="s">
        <v>248</v>
      </c>
    </row>
    <row r="219" spans="1:2">
      <c r="A219">
        <v>174</v>
      </c>
      <c r="B219" t="s">
        <v>271</v>
      </c>
    </row>
    <row r="220" spans="1:2">
      <c r="A220">
        <v>175</v>
      </c>
      <c r="B220" t="s">
        <v>248</v>
      </c>
    </row>
    <row r="221" spans="1:2">
      <c r="A221">
        <v>176</v>
      </c>
      <c r="B221" t="s">
        <v>248</v>
      </c>
    </row>
    <row r="222" spans="1:2">
      <c r="A222">
        <v>177</v>
      </c>
      <c r="B222" t="s">
        <v>284</v>
      </c>
    </row>
    <row r="223" spans="1:2">
      <c r="A223">
        <v>178</v>
      </c>
      <c r="B223" t="s">
        <v>248</v>
      </c>
    </row>
    <row r="224" spans="1:2">
      <c r="A224">
        <v>179</v>
      </c>
      <c r="B224" t="s">
        <v>248</v>
      </c>
    </row>
    <row r="225" spans="1:2">
      <c r="A225">
        <v>180</v>
      </c>
      <c r="B225" t="s">
        <v>248</v>
      </c>
    </row>
    <row r="226" spans="1:2">
      <c r="A226">
        <v>181</v>
      </c>
      <c r="B226" t="s">
        <v>321</v>
      </c>
    </row>
    <row r="227" spans="1:2">
      <c r="A227">
        <v>182</v>
      </c>
      <c r="B227" t="s">
        <v>271</v>
      </c>
    </row>
    <row r="228" spans="1:2">
      <c r="A228">
        <v>183</v>
      </c>
      <c r="B228" t="s">
        <v>248</v>
      </c>
    </row>
    <row r="229" spans="1:2">
      <c r="A229">
        <v>184</v>
      </c>
      <c r="B229" t="s">
        <v>223</v>
      </c>
    </row>
    <row r="230" spans="1:2">
      <c r="A230">
        <v>185</v>
      </c>
      <c r="B230" t="s">
        <v>248</v>
      </c>
    </row>
    <row r="231" spans="1:2">
      <c r="A231">
        <v>186</v>
      </c>
      <c r="B231" t="s">
        <v>271</v>
      </c>
    </row>
    <row r="232" spans="1:2">
      <c r="A232">
        <v>187</v>
      </c>
      <c r="B232" t="s">
        <v>248</v>
      </c>
    </row>
    <row r="233" spans="1:2">
      <c r="A233">
        <v>188</v>
      </c>
      <c r="B233" t="s">
        <v>271</v>
      </c>
    </row>
    <row r="234" spans="1:2">
      <c r="A234">
        <v>188</v>
      </c>
      <c r="B234" t="s">
        <v>248</v>
      </c>
    </row>
    <row r="235" spans="1:2">
      <c r="A235">
        <v>188</v>
      </c>
      <c r="B235" t="s">
        <v>321</v>
      </c>
    </row>
    <row r="236" spans="1:2">
      <c r="A236">
        <v>188</v>
      </c>
      <c r="B236" t="s">
        <v>284</v>
      </c>
    </row>
    <row r="237" spans="1:2">
      <c r="A237">
        <v>188</v>
      </c>
      <c r="B237" t="s">
        <v>223</v>
      </c>
    </row>
    <row r="238" spans="1:2">
      <c r="A238">
        <v>189</v>
      </c>
      <c r="B238" t="s">
        <v>321</v>
      </c>
    </row>
    <row r="239" spans="1:2">
      <c r="A239">
        <v>190</v>
      </c>
      <c r="B239" t="s">
        <v>321</v>
      </c>
    </row>
    <row r="240" spans="1:2">
      <c r="A240">
        <v>191</v>
      </c>
      <c r="B240" t="s">
        <v>271</v>
      </c>
    </row>
    <row r="241" spans="1:2">
      <c r="A241">
        <v>192</v>
      </c>
      <c r="B241" t="s">
        <v>321</v>
      </c>
    </row>
    <row r="242" spans="1:2">
      <c r="A242">
        <v>193</v>
      </c>
      <c r="B242" t="s">
        <v>284</v>
      </c>
    </row>
    <row r="243" spans="1:2">
      <c r="A243">
        <v>194</v>
      </c>
      <c r="B243" t="s">
        <v>284</v>
      </c>
    </row>
    <row r="244" spans="1:2">
      <c r="A244">
        <v>195</v>
      </c>
      <c r="B244" t="s">
        <v>271</v>
      </c>
    </row>
    <row r="245" spans="1:2">
      <c r="A245">
        <v>196</v>
      </c>
      <c r="B245" t="s">
        <v>248</v>
      </c>
    </row>
    <row r="246" spans="1:2">
      <c r="A246">
        <v>197</v>
      </c>
      <c r="B246" t="s">
        <v>223</v>
      </c>
    </row>
    <row r="247" spans="1:2">
      <c r="A247">
        <v>198</v>
      </c>
      <c r="B247" t="s">
        <v>223</v>
      </c>
    </row>
    <row r="248" spans="1:2">
      <c r="A248">
        <v>199</v>
      </c>
      <c r="B248" t="s">
        <v>321</v>
      </c>
    </row>
    <row r="249" spans="1:2">
      <c r="A249">
        <v>200</v>
      </c>
      <c r="B249" t="s">
        <v>271</v>
      </c>
    </row>
    <row r="250" spans="1:2">
      <c r="A250">
        <v>201</v>
      </c>
      <c r="B250" t="s">
        <v>223</v>
      </c>
    </row>
    <row r="251" spans="1:2">
      <c r="A251">
        <v>202</v>
      </c>
      <c r="B251" t="s">
        <v>321</v>
      </c>
    </row>
    <row r="252" spans="1:2">
      <c r="A252">
        <v>203</v>
      </c>
      <c r="B252" t="s">
        <v>321</v>
      </c>
    </row>
    <row r="253" spans="1:2">
      <c r="A253">
        <v>204</v>
      </c>
      <c r="B253" t="s">
        <v>248</v>
      </c>
    </row>
    <row r="254" spans="1:2">
      <c r="A254">
        <v>205</v>
      </c>
      <c r="B254" t="s">
        <v>248</v>
      </c>
    </row>
    <row r="255" spans="1:2">
      <c r="A255">
        <v>206</v>
      </c>
      <c r="B255" t="s">
        <v>248</v>
      </c>
    </row>
    <row r="256" spans="1:2">
      <c r="A256">
        <v>207</v>
      </c>
      <c r="B256" t="s">
        <v>271</v>
      </c>
    </row>
    <row r="257" spans="1:2">
      <c r="A257">
        <v>208</v>
      </c>
      <c r="B257" t="s">
        <v>321</v>
      </c>
    </row>
    <row r="258" spans="1:2">
      <c r="A258">
        <v>209</v>
      </c>
      <c r="B258" t="s">
        <v>321</v>
      </c>
    </row>
    <row r="259" spans="1:2">
      <c r="A259">
        <v>210</v>
      </c>
      <c r="B259" t="s">
        <v>223</v>
      </c>
    </row>
    <row r="260" spans="1:2">
      <c r="A260">
        <v>211</v>
      </c>
      <c r="B260" t="s">
        <v>284</v>
      </c>
    </row>
    <row r="261" spans="1:2">
      <c r="A261">
        <v>212</v>
      </c>
      <c r="B261" t="s">
        <v>321</v>
      </c>
    </row>
    <row r="262" spans="1:2">
      <c r="A262">
        <v>213</v>
      </c>
      <c r="B262" t="s">
        <v>248</v>
      </c>
    </row>
    <row r="263" spans="1:2">
      <c r="A263">
        <v>213</v>
      </c>
      <c r="B263" t="s">
        <v>271</v>
      </c>
    </row>
    <row r="264" spans="1:2">
      <c r="A264">
        <v>214</v>
      </c>
      <c r="B264" t="s">
        <v>284</v>
      </c>
    </row>
    <row r="265" spans="1:2">
      <c r="A265">
        <v>215</v>
      </c>
      <c r="B265" t="s">
        <v>223</v>
      </c>
    </row>
    <row r="266" spans="1:2">
      <c r="A266">
        <v>216</v>
      </c>
      <c r="B266" t="s">
        <v>284</v>
      </c>
    </row>
    <row r="267" spans="1:2">
      <c r="A267">
        <v>217</v>
      </c>
      <c r="B267" t="s">
        <v>321</v>
      </c>
    </row>
    <row r="268" spans="1:2">
      <c r="A268">
        <v>218</v>
      </c>
      <c r="B268" t="s">
        <v>248</v>
      </c>
    </row>
    <row r="269" spans="1:2">
      <c r="A269">
        <v>219</v>
      </c>
      <c r="B269" t="s">
        <v>271</v>
      </c>
    </row>
    <row r="270" spans="1:2">
      <c r="A270">
        <v>220</v>
      </c>
      <c r="B270" t="s">
        <v>321</v>
      </c>
    </row>
    <row r="271" spans="1:2">
      <c r="A271">
        <v>221</v>
      </c>
      <c r="B271" t="s">
        <v>271</v>
      </c>
    </row>
    <row r="272" spans="1:2">
      <c r="A272">
        <v>222</v>
      </c>
      <c r="B272" t="s">
        <v>321</v>
      </c>
    </row>
    <row r="273" spans="1:2">
      <c r="A273">
        <v>223</v>
      </c>
      <c r="B273" t="s">
        <v>321</v>
      </c>
    </row>
    <row r="274" spans="1:2">
      <c r="A274">
        <v>224</v>
      </c>
      <c r="B274" t="s">
        <v>271</v>
      </c>
    </row>
    <row r="275" spans="1:2">
      <c r="A275">
        <v>225</v>
      </c>
      <c r="B275" t="s">
        <v>321</v>
      </c>
    </row>
    <row r="276" spans="1:2">
      <c r="A276">
        <v>226</v>
      </c>
      <c r="B276" t="s">
        <v>271</v>
      </c>
    </row>
    <row r="277" spans="1:2">
      <c r="A277">
        <v>227</v>
      </c>
      <c r="B277" t="s">
        <v>248</v>
      </c>
    </row>
    <row r="278" spans="1:2">
      <c r="A278">
        <v>228</v>
      </c>
      <c r="B278" t="s">
        <v>321</v>
      </c>
    </row>
    <row r="279" spans="1:2">
      <c r="A279">
        <v>229</v>
      </c>
      <c r="B279" t="s">
        <v>223</v>
      </c>
    </row>
    <row r="280" spans="1:2">
      <c r="A280">
        <v>230</v>
      </c>
      <c r="B280" t="s">
        <v>321</v>
      </c>
    </row>
    <row r="281" spans="1:2">
      <c r="A281">
        <v>231</v>
      </c>
      <c r="B281" t="s">
        <v>271</v>
      </c>
    </row>
    <row r="282" spans="1:2">
      <c r="A282">
        <v>232</v>
      </c>
      <c r="B282" t="s">
        <v>321</v>
      </c>
    </row>
    <row r="283" spans="1:2">
      <c r="A283">
        <v>233</v>
      </c>
      <c r="B283" t="s">
        <v>248</v>
      </c>
    </row>
    <row r="284" spans="1:2">
      <c r="A284">
        <v>234</v>
      </c>
      <c r="B284" t="s">
        <v>284</v>
      </c>
    </row>
    <row r="285" spans="1:2">
      <c r="A285">
        <v>235</v>
      </c>
      <c r="B285" t="s">
        <v>271</v>
      </c>
    </row>
    <row r="286" spans="1:2">
      <c r="A286">
        <v>235</v>
      </c>
      <c r="B286" t="s">
        <v>321</v>
      </c>
    </row>
  </sheetData>
  <dataValidations count="2">
    <dataValidation type="list" allowBlank="1" showInputMessage="1" showErrorMessage="1" sqref="B2:B124 B149:B286" xr:uid="{D6A50E77-844E-4A07-9554-42EB7484475B}">
      <formula1>$B$2:$B$6</formula1>
    </dataValidation>
    <dataValidation type="list" allowBlank="1" showInputMessage="1" showErrorMessage="1" sqref="B125:B148"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M55"/>
  <sheetViews>
    <sheetView zoomScale="112" zoomScaleNormal="112" workbookViewId="0">
      <pane ySplit="1" topLeftCell="A2" activePane="bottomLeft" state="frozen"/>
      <selection pane="bottomLeft" activeCell="B2" sqref="B2"/>
    </sheetView>
  </sheetViews>
  <sheetFormatPr baseColWidth="10" defaultColWidth="11.25" defaultRowHeight="15" customHeight="1"/>
  <cols>
    <col min="1" max="1" width="12" customWidth="1"/>
    <col min="2" max="2" width="15.25" customWidth="1"/>
    <col min="3" max="3" width="36.125" customWidth="1"/>
    <col min="4" max="6" width="14.75" customWidth="1"/>
    <col min="7" max="7" width="22.25" customWidth="1"/>
    <col min="8" max="8" width="24" customWidth="1"/>
    <col min="9" max="9" width="14.75" customWidth="1"/>
    <col min="10" max="10" width="18.25" customWidth="1"/>
    <col min="11" max="11" width="21.25" style="65" customWidth="1"/>
    <col min="12" max="13" width="13" customWidth="1"/>
  </cols>
  <sheetData>
    <row r="1" spans="1:13" ht="15" customHeight="1">
      <c r="A1" s="37" t="s">
        <v>1552</v>
      </c>
      <c r="B1" s="37" t="s">
        <v>1553</v>
      </c>
      <c r="C1" s="37" t="s">
        <v>1595</v>
      </c>
      <c r="D1" s="37" t="s">
        <v>10</v>
      </c>
      <c r="E1" s="37" t="s">
        <v>1596</v>
      </c>
      <c r="F1" s="37" t="s">
        <v>1597</v>
      </c>
      <c r="G1" s="37" t="s">
        <v>1598</v>
      </c>
      <c r="H1" s="55" t="s">
        <v>1599</v>
      </c>
      <c r="I1" s="37" t="s">
        <v>1600</v>
      </c>
      <c r="J1" s="37" t="s">
        <v>1601</v>
      </c>
      <c r="K1" s="37" t="s">
        <v>1602</v>
      </c>
      <c r="L1" s="37" t="s">
        <v>1603</v>
      </c>
      <c r="M1" s="37" t="s">
        <v>1604</v>
      </c>
    </row>
    <row r="2" spans="1:13" ht="14.25">
      <c r="A2" t="s">
        <v>812</v>
      </c>
      <c r="B2" t="str">
        <f>VLOOKUP(A2,iso_code!B:C,2,"FAUX")</f>
        <v>DZA</v>
      </c>
      <c r="C2" t="s">
        <v>1605</v>
      </c>
      <c r="D2" t="s">
        <v>223</v>
      </c>
      <c r="E2" t="s">
        <v>1606</v>
      </c>
      <c r="F2" t="s">
        <v>1607</v>
      </c>
      <c r="G2">
        <f>COUNTIF(study_countries!B:B,A2)</f>
        <v>26</v>
      </c>
      <c r="H2" s="81" t="e">
        <f>COUNTIFS(study_countries!B:B,A2,study_countries!#REF!,"subnational")+COUNTIFS(study_countries!B:B,A2,study_countries!#REF!,"national")</f>
        <v>#REF!</v>
      </c>
      <c r="I2" t="s">
        <v>136</v>
      </c>
      <c r="J2" t="s">
        <v>1608</v>
      </c>
      <c r="K2" s="75">
        <v>99.8</v>
      </c>
      <c r="L2" t="s">
        <v>64</v>
      </c>
      <c r="M2" t="s">
        <v>65</v>
      </c>
    </row>
    <row r="3" spans="1:13" ht="14.25">
      <c r="A3" t="s">
        <v>1555</v>
      </c>
      <c r="B3" t="str">
        <f>VLOOKUP(A3,iso_code!B:C,2,"FAUX")</f>
        <v>AGO</v>
      </c>
      <c r="C3" t="s">
        <v>1609</v>
      </c>
      <c r="D3" t="s">
        <v>271</v>
      </c>
      <c r="E3" t="s">
        <v>1610</v>
      </c>
      <c r="F3" t="s">
        <v>265</v>
      </c>
      <c r="G3">
        <f>COUNTIF(study_countries!B:B,A3)</f>
        <v>16</v>
      </c>
      <c r="H3" s="81" t="e">
        <f>COUNTIFS(study_countries!B:B,A3,study_countries!#REF!,"subnational")+COUNTIFS(study_countries!B:B,A3,study_countries!#REF!,"national")</f>
        <v>#REF!</v>
      </c>
      <c r="I3" t="s">
        <v>65</v>
      </c>
      <c r="J3" t="s">
        <v>1611</v>
      </c>
      <c r="K3" s="75">
        <v>47</v>
      </c>
      <c r="L3" t="s">
        <v>64</v>
      </c>
      <c r="M3" t="s">
        <v>65</v>
      </c>
    </row>
    <row r="4" spans="1:13" ht="14.25">
      <c r="A4" t="s">
        <v>1556</v>
      </c>
      <c r="B4" t="str">
        <f>VLOOKUP(A4,iso_code!B:C,2,"FAUX")</f>
        <v>BEN</v>
      </c>
      <c r="C4" t="s">
        <v>1612</v>
      </c>
      <c r="D4" t="s">
        <v>248</v>
      </c>
      <c r="E4" t="s">
        <v>1613</v>
      </c>
      <c r="F4" t="s">
        <v>229</v>
      </c>
      <c r="G4">
        <f>COUNTIF(study_countries!B:B,A4)</f>
        <v>15</v>
      </c>
      <c r="H4" s="81" t="e">
        <f>COUNTIFS(study_countries!B:B,A4,study_countries!#REF!,"subnational")+COUNTIFS(study_countries!B:B,A4,study_countries!#REF!,"national")</f>
        <v>#REF!</v>
      </c>
      <c r="I4" t="s">
        <v>136</v>
      </c>
      <c r="J4" t="s">
        <v>1608</v>
      </c>
      <c r="K4" s="75">
        <v>43</v>
      </c>
      <c r="L4" t="s">
        <v>64</v>
      </c>
      <c r="M4" t="s">
        <v>64</v>
      </c>
    </row>
    <row r="5" spans="1:13" ht="14.25">
      <c r="A5" t="s">
        <v>1557</v>
      </c>
      <c r="B5" t="str">
        <f>VLOOKUP(A5,iso_code!B:C,2,"FAUX")</f>
        <v>BWA</v>
      </c>
      <c r="C5" t="s">
        <v>1614</v>
      </c>
      <c r="D5" t="s">
        <v>271</v>
      </c>
      <c r="E5" t="s">
        <v>1610</v>
      </c>
      <c r="F5" t="s">
        <v>1615</v>
      </c>
      <c r="G5">
        <f>COUNTIF(study_countries!B:B,A5)</f>
        <v>18</v>
      </c>
      <c r="H5" s="81" t="e">
        <f>COUNTIFS(study_countries!B:B,A5,study_countries!#REF!,"subnational")+COUNTIFS(study_countries!B:B,A5,study_countries!#REF!,"national")</f>
        <v>#REF!</v>
      </c>
      <c r="I5" t="s">
        <v>136</v>
      </c>
      <c r="J5" t="s">
        <v>1608</v>
      </c>
      <c r="K5" s="75">
        <v>75</v>
      </c>
      <c r="L5" t="s">
        <v>64</v>
      </c>
      <c r="M5" t="s">
        <v>65</v>
      </c>
    </row>
    <row r="6" spans="1:13" ht="14.25">
      <c r="A6" t="s">
        <v>1558</v>
      </c>
      <c r="B6" t="str">
        <f>VLOOKUP(A6,iso_code!B:C,2,"FAUX")</f>
        <v>BFA</v>
      </c>
      <c r="C6" t="s">
        <v>1616</v>
      </c>
      <c r="D6" t="s">
        <v>248</v>
      </c>
      <c r="E6" t="s">
        <v>1613</v>
      </c>
      <c r="F6" t="s">
        <v>229</v>
      </c>
      <c r="G6">
        <f>COUNTIF(study_countries!B:B,A6)</f>
        <v>15</v>
      </c>
      <c r="H6" s="81" t="e">
        <f>COUNTIFS(study_countries!B:B,A6,study_countries!#REF!,"subnational")+COUNTIFS(study_countries!B:B,A6,study_countries!#REF!,"national")</f>
        <v>#REF!</v>
      </c>
      <c r="I6" t="s">
        <v>65</v>
      </c>
      <c r="J6" t="s">
        <v>1608</v>
      </c>
      <c r="K6" s="75">
        <v>19</v>
      </c>
      <c r="L6" t="s">
        <v>64</v>
      </c>
      <c r="M6" t="s">
        <v>64</v>
      </c>
    </row>
    <row r="7" spans="1:13" ht="14.25">
      <c r="A7" t="s">
        <v>1559</v>
      </c>
      <c r="B7" t="str">
        <f>VLOOKUP(A7,iso_code!B:C,2,"FAUX")</f>
        <v>BDI</v>
      </c>
      <c r="C7" t="s">
        <v>1617</v>
      </c>
      <c r="D7" t="s">
        <v>321</v>
      </c>
      <c r="E7" t="s">
        <v>1618</v>
      </c>
      <c r="F7" t="s">
        <v>229</v>
      </c>
      <c r="G7">
        <f>COUNTIF(study_countries!B:B,A7)</f>
        <v>14</v>
      </c>
      <c r="H7" s="81" t="e">
        <f>COUNTIFS(study_countries!B:B,A7,study_countries!#REF!,"subnational")+COUNTIFS(study_countries!B:B,A7,study_countries!#REF!,"national")</f>
        <v>#REF!</v>
      </c>
      <c r="I7" t="s">
        <v>65</v>
      </c>
      <c r="J7" t="s">
        <v>1611</v>
      </c>
      <c r="K7" s="75">
        <v>10</v>
      </c>
      <c r="L7" t="s">
        <v>64</v>
      </c>
      <c r="M7" t="s">
        <v>65</v>
      </c>
    </row>
    <row r="8" spans="1:13" ht="14.25">
      <c r="A8" t="s">
        <v>1593</v>
      </c>
      <c r="B8" t="str">
        <f>VLOOKUP(A8,iso_code!B:C,2,"FAUX")</f>
        <v>CPV</v>
      </c>
      <c r="C8" t="s">
        <v>1619</v>
      </c>
      <c r="D8" t="s">
        <v>248</v>
      </c>
      <c r="E8" t="s">
        <v>1613</v>
      </c>
      <c r="F8" t="s">
        <v>265</v>
      </c>
      <c r="G8">
        <f>COUNTIF(study_countries!B:B,A8)</f>
        <v>5</v>
      </c>
      <c r="H8" s="81" t="e">
        <f>COUNTIFS(study_countries!B:B,A8,study_countries!#REF!,"subnational")+COUNTIFS(study_countries!B:B,A8,study_countries!#REF!,"national")</f>
        <v>#REF!</v>
      </c>
      <c r="I8" t="s">
        <v>65</v>
      </c>
      <c r="J8" t="s">
        <v>1611</v>
      </c>
      <c r="K8" s="75">
        <v>95</v>
      </c>
      <c r="L8" t="s">
        <v>64</v>
      </c>
      <c r="M8" t="s">
        <v>65</v>
      </c>
    </row>
    <row r="9" spans="1:13" ht="14.25">
      <c r="A9" t="s">
        <v>290</v>
      </c>
      <c r="B9" t="str">
        <f>VLOOKUP(A9,iso_code!B:C,2,"FAUX")</f>
        <v>CMR</v>
      </c>
      <c r="C9" t="s">
        <v>1620</v>
      </c>
      <c r="D9" t="s">
        <v>284</v>
      </c>
      <c r="E9" t="s">
        <v>1621</v>
      </c>
      <c r="F9" t="s">
        <v>229</v>
      </c>
      <c r="G9">
        <f>COUNTIF(study_countries!B:B,A9)</f>
        <v>24</v>
      </c>
      <c r="H9" s="81" t="e">
        <f>COUNTIFS(study_countries!B:B,A9,study_countries!#REF!,"subnational")+COUNTIFS(study_countries!B:B,A9,study_countries!#REF!,"national")</f>
        <v>#REF!</v>
      </c>
      <c r="I9" t="s">
        <v>136</v>
      </c>
      <c r="J9" t="s">
        <v>1608</v>
      </c>
      <c r="K9" s="75">
        <v>65</v>
      </c>
      <c r="L9" t="s">
        <v>64</v>
      </c>
      <c r="M9" t="s">
        <v>65</v>
      </c>
    </row>
    <row r="10" spans="1:13" ht="14.25">
      <c r="A10" t="s">
        <v>1560</v>
      </c>
      <c r="B10" t="str">
        <f>VLOOKUP(A10,iso_code!B:C,2,"FAUX")</f>
        <v>CAF</v>
      </c>
      <c r="C10" t="s">
        <v>1622</v>
      </c>
      <c r="D10" t="s">
        <v>284</v>
      </c>
      <c r="E10" t="s">
        <v>1621</v>
      </c>
      <c r="F10" t="s">
        <v>229</v>
      </c>
      <c r="G10">
        <f>COUNTIF(study_countries!B:B,A10)</f>
        <v>14</v>
      </c>
      <c r="H10" s="81" t="e">
        <f>COUNTIFS(study_countries!B:B,A10,study_countries!#REF!,"subnational")+COUNTIFS(study_countries!B:B,A10,study_countries!#REF!,"national")</f>
        <v>#REF!</v>
      </c>
      <c r="I10" t="s">
        <v>65</v>
      </c>
      <c r="J10" t="s">
        <v>1611</v>
      </c>
      <c r="K10" s="75">
        <v>15</v>
      </c>
      <c r="L10" t="s">
        <v>64</v>
      </c>
      <c r="M10" t="s">
        <v>65</v>
      </c>
    </row>
    <row r="11" spans="1:13" ht="14.25">
      <c r="A11" t="s">
        <v>1561</v>
      </c>
      <c r="B11" t="str">
        <f>VLOOKUP(A11,iso_code!B:C,2,"FAUX")</f>
        <v>TCD</v>
      </c>
      <c r="C11" t="s">
        <v>1623</v>
      </c>
      <c r="D11" t="s">
        <v>284</v>
      </c>
      <c r="E11" t="s">
        <v>1621</v>
      </c>
      <c r="F11" t="s">
        <v>229</v>
      </c>
      <c r="G11">
        <f>COUNTIF(study_countries!B:B,A11)</f>
        <v>13</v>
      </c>
      <c r="H11" s="81" t="e">
        <f>COUNTIFS(study_countries!B:B,A11,study_countries!#REF!,"subnational")+COUNTIFS(study_countries!B:B,A11,study_countries!#REF!,"national")</f>
        <v>#REF!</v>
      </c>
      <c r="I11" t="s">
        <v>65</v>
      </c>
      <c r="J11" t="s">
        <v>1611</v>
      </c>
      <c r="K11" s="75">
        <v>11</v>
      </c>
      <c r="L11" t="s">
        <v>64</v>
      </c>
      <c r="M11" t="s">
        <v>65</v>
      </c>
    </row>
    <row r="12" spans="1:13" ht="14.25">
      <c r="A12" t="s">
        <v>1562</v>
      </c>
      <c r="B12" t="str">
        <f>VLOOKUP(A12,iso_code!B:C,2,"FAUX")</f>
        <v>COM</v>
      </c>
      <c r="C12" t="s">
        <v>1624</v>
      </c>
      <c r="D12" t="s">
        <v>321</v>
      </c>
      <c r="E12" t="s">
        <v>1618</v>
      </c>
      <c r="F12" t="s">
        <v>229</v>
      </c>
      <c r="G12">
        <f>COUNTIF(study_countries!B:B,A12)</f>
        <v>5</v>
      </c>
      <c r="H12" s="81" t="e">
        <f>COUNTIFS(study_countries!B:B,A12,study_countries!#REF!,"subnational")+COUNTIFS(study_countries!B:B,A12,study_countries!#REF!,"national")</f>
        <v>#REF!</v>
      </c>
      <c r="I12" t="s">
        <v>65</v>
      </c>
      <c r="J12" t="s">
        <v>1611</v>
      </c>
      <c r="K12" s="75">
        <v>84</v>
      </c>
      <c r="L12" t="s">
        <v>64</v>
      </c>
      <c r="M12" t="s">
        <v>65</v>
      </c>
    </row>
    <row r="13" spans="1:13" ht="14.25">
      <c r="A13" t="s">
        <v>1564</v>
      </c>
      <c r="B13" t="str">
        <f>VLOOKUP(A13,iso_code!B:C,2,"FAUX")</f>
        <v>COD</v>
      </c>
      <c r="C13" t="s">
        <v>1625</v>
      </c>
      <c r="D13" t="s">
        <v>271</v>
      </c>
      <c r="E13" t="s">
        <v>1621</v>
      </c>
      <c r="F13" t="s">
        <v>229</v>
      </c>
      <c r="G13">
        <f>COUNTIF(study_countries!B:B,A13)</f>
        <v>16</v>
      </c>
      <c r="H13" s="81" t="e">
        <f>COUNTIFS(study_countries!B:B,A13,study_countries!#REF!,"subnational")+COUNTIFS(study_countries!B:B,A13,study_countries!#REF!,"national")</f>
        <v>#REF!</v>
      </c>
      <c r="I13" t="s">
        <v>65</v>
      </c>
      <c r="J13" t="s">
        <v>1611</v>
      </c>
      <c r="K13" s="75">
        <v>19</v>
      </c>
      <c r="L13" t="s">
        <v>64</v>
      </c>
      <c r="M13" t="s">
        <v>65</v>
      </c>
    </row>
    <row r="14" spans="1:13" ht="14.25">
      <c r="A14" t="s">
        <v>1563</v>
      </c>
      <c r="B14" t="str">
        <f>VLOOKUP(A14,iso_code!B:C,2,"FAUX")</f>
        <v>COG</v>
      </c>
      <c r="C14" t="s">
        <v>1626</v>
      </c>
      <c r="D14" t="s">
        <v>284</v>
      </c>
      <c r="E14" t="s">
        <v>1621</v>
      </c>
      <c r="F14" t="s">
        <v>229</v>
      </c>
      <c r="G14">
        <f>COUNTIF(study_countries!B:B,A14)</f>
        <v>13</v>
      </c>
      <c r="H14" s="81" t="e">
        <f>COUNTIFS(study_countries!B:B,A14,study_countries!#REF!,"subnational")+COUNTIFS(study_countries!B:B,A14,study_countries!#REF!,"national")</f>
        <v>#REF!</v>
      </c>
      <c r="I14" t="s">
        <v>65</v>
      </c>
      <c r="J14" t="s">
        <v>1611</v>
      </c>
      <c r="K14" s="75">
        <v>50</v>
      </c>
      <c r="L14" t="s">
        <v>64</v>
      </c>
      <c r="M14" t="s">
        <v>65</v>
      </c>
    </row>
    <row r="15" spans="1:13" ht="14.25">
      <c r="A15" t="s">
        <v>1565</v>
      </c>
      <c r="B15" t="str">
        <f>VLOOKUP(A15,iso_code!B:C,2,"FAUX")</f>
        <v>DJI</v>
      </c>
      <c r="C15" t="s">
        <v>1627</v>
      </c>
      <c r="D15" t="s">
        <v>321</v>
      </c>
      <c r="E15" t="s">
        <v>1618</v>
      </c>
      <c r="F15" t="s">
        <v>229</v>
      </c>
      <c r="G15">
        <f>COUNTIF(study_countries!B:B,A15)</f>
        <v>13</v>
      </c>
      <c r="H15" s="81" t="e">
        <f>COUNTIFS(study_countries!B:B,A15,study_countries!#REF!,"subnational")+COUNTIFS(study_countries!B:B,A15,study_countries!#REF!,"national")</f>
        <v>#REF!</v>
      </c>
      <c r="I15" t="s">
        <v>65</v>
      </c>
      <c r="J15" t="s">
        <v>1611</v>
      </c>
      <c r="K15" s="75">
        <v>62</v>
      </c>
      <c r="L15" t="s">
        <v>64</v>
      </c>
      <c r="M15" t="s">
        <v>65</v>
      </c>
    </row>
    <row r="16" spans="1:13" ht="14.25">
      <c r="A16" t="s">
        <v>874</v>
      </c>
      <c r="B16" t="str">
        <f>VLOOKUP(A16,iso_code!B:C,2,"FAUX")</f>
        <v>EGY</v>
      </c>
      <c r="C16" t="s">
        <v>1628</v>
      </c>
      <c r="D16" t="s">
        <v>321</v>
      </c>
      <c r="E16" t="s">
        <v>1606</v>
      </c>
      <c r="F16" t="s">
        <v>1607</v>
      </c>
      <c r="G16">
        <f>COUNTIF(study_countries!B:B,A16)</f>
        <v>29</v>
      </c>
      <c r="H16" s="81" t="e">
        <f>COUNTIFS(study_countries!B:B,A16,study_countries!#REF!,"subnational")+COUNTIFS(study_countries!B:B,A16,study_countries!#REF!,"national")</f>
        <v>#REF!</v>
      </c>
      <c r="I16" t="s">
        <v>136</v>
      </c>
      <c r="J16" t="s">
        <v>1629</v>
      </c>
      <c r="K16" s="75">
        <v>100</v>
      </c>
      <c r="L16" t="s">
        <v>64</v>
      </c>
      <c r="M16" t="s">
        <v>65</v>
      </c>
    </row>
    <row r="17" spans="1:13" ht="14.25">
      <c r="A17" t="s">
        <v>1566</v>
      </c>
      <c r="B17" t="str">
        <f>VLOOKUP(A17,iso_code!B:C,2,"FAUX")</f>
        <v>GNQ</v>
      </c>
      <c r="C17" t="s">
        <v>1630</v>
      </c>
      <c r="D17" t="s">
        <v>284</v>
      </c>
      <c r="E17" t="s">
        <v>1621</v>
      </c>
      <c r="F17" t="s">
        <v>1631</v>
      </c>
      <c r="G17">
        <f>COUNTIF(study_countries!B:B,A17)</f>
        <v>13</v>
      </c>
      <c r="H17" s="81" t="e">
        <f>COUNTIFS(study_countries!B:B,A17,study_countries!#REF!,"subnational")+COUNTIFS(study_countries!B:B,A17,study_countries!#REF!,"national")</f>
        <v>#REF!</v>
      </c>
      <c r="I17" t="s">
        <v>65</v>
      </c>
      <c r="J17" t="s">
        <v>1611</v>
      </c>
      <c r="K17" s="75">
        <v>67</v>
      </c>
      <c r="L17" t="s">
        <v>64</v>
      </c>
      <c r="M17" t="s">
        <v>64</v>
      </c>
    </row>
    <row r="18" spans="1:13" ht="14.25">
      <c r="A18" t="s">
        <v>1567</v>
      </c>
      <c r="B18" t="str">
        <f>VLOOKUP(A18,iso_code!B:C,2,"FAUX")</f>
        <v>ERI</v>
      </c>
      <c r="C18" t="s">
        <v>1632</v>
      </c>
      <c r="D18" t="s">
        <v>321</v>
      </c>
      <c r="E18" t="s">
        <v>1618</v>
      </c>
      <c r="F18" t="s">
        <v>1633</v>
      </c>
      <c r="G18">
        <f>COUNTIF(study_countries!B:B,A18)</f>
        <v>12</v>
      </c>
      <c r="H18" s="81" t="e">
        <f>COUNTIFS(study_countries!B:B,A18,study_countries!#REF!,"subnational")+COUNTIFS(study_countries!B:B,A18,study_countries!#REF!,"national")</f>
        <v>#REF!</v>
      </c>
      <c r="I18" t="s">
        <v>65</v>
      </c>
      <c r="J18" t="s">
        <v>1611</v>
      </c>
      <c r="K18" s="75">
        <v>52</v>
      </c>
      <c r="L18" t="s">
        <v>64</v>
      </c>
      <c r="M18" t="s">
        <v>65</v>
      </c>
    </row>
    <row r="19" spans="1:13" ht="14.25">
      <c r="A19" t="s">
        <v>1589</v>
      </c>
      <c r="B19" t="str">
        <f>VLOOKUP(A19,iso_code!B:C,2,"FAUX")</f>
        <v>SWZ</v>
      </c>
      <c r="C19" t="s">
        <v>1634</v>
      </c>
      <c r="D19" t="s">
        <v>271</v>
      </c>
      <c r="E19" t="s">
        <v>1610</v>
      </c>
      <c r="F19" t="s">
        <v>1615</v>
      </c>
      <c r="G19">
        <f>COUNTIF(study_countries!B:B,A19)</f>
        <v>12</v>
      </c>
      <c r="H19" s="81" t="e">
        <f>COUNTIFS(study_countries!B:B,A19,study_countries!#REF!,"subnational")+COUNTIFS(study_countries!B:B,A19,study_countries!#REF!,"national")</f>
        <v>#REF!</v>
      </c>
      <c r="I19" t="s">
        <v>65</v>
      </c>
      <c r="J19" t="s">
        <v>1611</v>
      </c>
      <c r="K19" s="75">
        <v>82</v>
      </c>
      <c r="L19" t="s">
        <v>64</v>
      </c>
      <c r="M19" t="s">
        <v>65</v>
      </c>
    </row>
    <row r="20" spans="1:13" ht="14.25">
      <c r="A20" t="s">
        <v>199</v>
      </c>
      <c r="B20" t="str">
        <f>VLOOKUP(A20,iso_code!B:C,2,"FAUX")</f>
        <v>ETH</v>
      </c>
      <c r="C20" t="s">
        <v>1635</v>
      </c>
      <c r="D20" t="s">
        <v>321</v>
      </c>
      <c r="E20" t="s">
        <v>1618</v>
      </c>
      <c r="F20" t="s">
        <v>1633</v>
      </c>
      <c r="G20">
        <f>COUNTIF(study_countries!B:B,A20)</f>
        <v>31</v>
      </c>
      <c r="H20" s="81" t="e">
        <f>COUNTIFS(study_countries!B:B,A20,study_countries!#REF!,"subnational")+COUNTIFS(study_countries!B:B,A20,study_countries!#REF!,"national")</f>
        <v>#REF!</v>
      </c>
      <c r="I20" t="s">
        <v>136</v>
      </c>
      <c r="J20" t="s">
        <v>1608</v>
      </c>
      <c r="K20" s="75">
        <v>51</v>
      </c>
      <c r="L20" t="s">
        <v>64</v>
      </c>
      <c r="M20" t="s">
        <v>64</v>
      </c>
    </row>
    <row r="21" spans="1:13" ht="14.25">
      <c r="A21" t="s">
        <v>1568</v>
      </c>
      <c r="B21" t="str">
        <f>VLOOKUP(A21,iso_code!B:C,2,"FAUX")</f>
        <v>GAB</v>
      </c>
      <c r="C21" t="s">
        <v>1636</v>
      </c>
      <c r="D21" t="s">
        <v>284</v>
      </c>
      <c r="E21" t="s">
        <v>1621</v>
      </c>
      <c r="F21" t="s">
        <v>229</v>
      </c>
      <c r="G21">
        <f>COUNTIF(study_countries!B:B,A21)</f>
        <v>13</v>
      </c>
      <c r="H21" s="81" t="e">
        <f>COUNTIFS(study_countries!B:B,A21,study_countries!#REF!,"subnational")+COUNTIFS(study_countries!B:B,A21,study_countries!#REF!,"national")</f>
        <v>#REF!</v>
      </c>
      <c r="I21" t="s">
        <v>65</v>
      </c>
      <c r="J21" t="s">
        <v>1611</v>
      </c>
      <c r="K21" s="75">
        <v>92</v>
      </c>
      <c r="L21" t="s">
        <v>64</v>
      </c>
      <c r="M21" t="s">
        <v>65</v>
      </c>
    </row>
    <row r="22" spans="1:13" ht="14.25">
      <c r="A22" t="s">
        <v>1569</v>
      </c>
      <c r="B22" t="str">
        <f>VLOOKUP(A22,iso_code!B:C,2,"FAUX")</f>
        <v>GMB</v>
      </c>
      <c r="C22" t="s">
        <v>1637</v>
      </c>
      <c r="D22" t="s">
        <v>248</v>
      </c>
      <c r="E22" t="s">
        <v>1613</v>
      </c>
      <c r="F22" t="s">
        <v>1615</v>
      </c>
      <c r="G22">
        <f>COUNTIF(study_countries!B:B,A22)</f>
        <v>15</v>
      </c>
      <c r="H22" s="81" t="e">
        <f>COUNTIFS(study_countries!B:B,A22,study_countries!#REF!,"subnational")+COUNTIFS(study_countries!B:B,A22,study_countries!#REF!,"national")</f>
        <v>#REF!</v>
      </c>
      <c r="I22" t="s">
        <v>136</v>
      </c>
      <c r="J22" t="s">
        <v>1608</v>
      </c>
      <c r="K22" s="75">
        <v>65</v>
      </c>
      <c r="L22" t="s">
        <v>64</v>
      </c>
      <c r="M22" t="s">
        <v>64</v>
      </c>
    </row>
    <row r="23" spans="1:13" ht="14.25">
      <c r="A23" t="s">
        <v>255</v>
      </c>
      <c r="B23" t="str">
        <f>VLOOKUP(A23,iso_code!B:C,2,"FAUX")</f>
        <v>GHA</v>
      </c>
      <c r="C23" t="s">
        <v>1638</v>
      </c>
      <c r="D23" t="s">
        <v>248</v>
      </c>
      <c r="E23" t="s">
        <v>1613</v>
      </c>
      <c r="F23" t="s">
        <v>1615</v>
      </c>
      <c r="G23">
        <f>COUNTIF(study_countries!B:B,A23)</f>
        <v>25</v>
      </c>
      <c r="H23" s="81" t="e">
        <f>COUNTIFS(study_countries!B:B,A23,study_countries!#REF!,"subnational")+COUNTIFS(study_countries!B:B,A23,study_countries!#REF!,"national")</f>
        <v>#REF!</v>
      </c>
      <c r="I23" t="s">
        <v>136</v>
      </c>
      <c r="J23" t="s">
        <v>1629</v>
      </c>
      <c r="K23" s="75">
        <v>85</v>
      </c>
      <c r="L23" t="s">
        <v>64</v>
      </c>
      <c r="M23" t="s">
        <v>65</v>
      </c>
    </row>
    <row r="24" spans="1:13" ht="14.25">
      <c r="A24" t="s">
        <v>1570</v>
      </c>
      <c r="B24" t="str">
        <f>VLOOKUP(A24,iso_code!B:C,2,"FAUX")</f>
        <v>GIN</v>
      </c>
      <c r="C24" t="s">
        <v>1639</v>
      </c>
      <c r="D24" t="s">
        <v>248</v>
      </c>
      <c r="E24" t="s">
        <v>1613</v>
      </c>
      <c r="F24" t="s">
        <v>229</v>
      </c>
      <c r="G24">
        <f>COUNTIF(study_countries!B:B,A24)</f>
        <v>14</v>
      </c>
      <c r="H24" s="81" t="e">
        <f>COUNTIFS(study_countries!B:B,A24,study_countries!#REF!,"subnational")+COUNTIFS(study_countries!B:B,A24,study_countries!#REF!,"national")</f>
        <v>#REF!</v>
      </c>
      <c r="I24" t="s">
        <v>65</v>
      </c>
      <c r="J24" t="s">
        <v>1611</v>
      </c>
      <c r="K24" s="75">
        <v>44</v>
      </c>
      <c r="L24" t="s">
        <v>64</v>
      </c>
      <c r="M24" t="s">
        <v>65</v>
      </c>
    </row>
    <row r="25" spans="1:13" ht="14.25">
      <c r="A25" t="s">
        <v>1571</v>
      </c>
      <c r="B25" t="str">
        <f>VLOOKUP(A25,iso_code!B:C,2,"FAUX")</f>
        <v>GNB</v>
      </c>
      <c r="C25" t="s">
        <v>1640</v>
      </c>
      <c r="D25" t="s">
        <v>248</v>
      </c>
      <c r="E25" t="s">
        <v>1613</v>
      </c>
      <c r="F25" t="s">
        <v>265</v>
      </c>
      <c r="G25">
        <f>COUNTIF(study_countries!B:B,A25)</f>
        <v>14</v>
      </c>
      <c r="H25" s="81" t="e">
        <f>COUNTIFS(study_countries!B:B,A25,study_countries!#REF!,"subnational")+COUNTIFS(study_countries!B:B,A25,study_countries!#REF!,"national")</f>
        <v>#REF!</v>
      </c>
      <c r="I25" t="s">
        <v>65</v>
      </c>
      <c r="J25" t="s">
        <v>1611</v>
      </c>
      <c r="K25" s="75">
        <v>36</v>
      </c>
      <c r="L25" t="s">
        <v>64</v>
      </c>
      <c r="M25" t="s">
        <v>65</v>
      </c>
    </row>
    <row r="26" spans="1:13" ht="14.25">
      <c r="A26" t="s">
        <v>1572</v>
      </c>
      <c r="B26" t="str">
        <f>VLOOKUP(A26,iso_code!B:C,2,"FAUX")</f>
        <v>CIV</v>
      </c>
      <c r="C26" t="s">
        <v>1641</v>
      </c>
      <c r="D26" t="s">
        <v>248</v>
      </c>
      <c r="E26" t="s">
        <v>1613</v>
      </c>
      <c r="F26" t="s">
        <v>229</v>
      </c>
      <c r="G26">
        <f>COUNTIF(study_countries!B:B,A26)</f>
        <v>16</v>
      </c>
      <c r="H26" s="81" t="e">
        <f>COUNTIFS(study_countries!B:B,A26,study_countries!#REF!,"subnational")+COUNTIFS(study_countries!B:B,A26,study_countries!#REF!,"national")</f>
        <v>#REF!</v>
      </c>
      <c r="I26" t="s">
        <v>136</v>
      </c>
      <c r="J26" t="s">
        <v>1608</v>
      </c>
      <c r="K26" s="75">
        <v>70</v>
      </c>
      <c r="L26" t="s">
        <v>64</v>
      </c>
      <c r="M26" t="s">
        <v>65</v>
      </c>
    </row>
    <row r="27" spans="1:13" ht="14.25">
      <c r="A27" t="s">
        <v>434</v>
      </c>
      <c r="B27" t="str">
        <f>VLOOKUP(A27,iso_code!B:C,2,"FAUX")</f>
        <v>KEN</v>
      </c>
      <c r="C27" t="s">
        <v>1642</v>
      </c>
      <c r="D27" t="s">
        <v>321</v>
      </c>
      <c r="E27" t="s">
        <v>1618</v>
      </c>
      <c r="F27" t="s">
        <v>1615</v>
      </c>
      <c r="G27">
        <f>COUNTIF(study_countries!B:B,A27)</f>
        <v>31</v>
      </c>
      <c r="H27" s="81" t="e">
        <f>COUNTIFS(study_countries!B:B,A27,study_countries!#REF!,"subnational")+COUNTIFS(study_countries!B:B,A27,study_countries!#REF!,"national")</f>
        <v>#REF!</v>
      </c>
      <c r="I27" t="s">
        <v>64</v>
      </c>
      <c r="J27" t="s">
        <v>1629</v>
      </c>
      <c r="K27" s="75">
        <v>76</v>
      </c>
      <c r="L27" t="s">
        <v>64</v>
      </c>
      <c r="M27" t="s">
        <v>65</v>
      </c>
    </row>
    <row r="28" spans="1:13" ht="14.25">
      <c r="A28" t="s">
        <v>1573</v>
      </c>
      <c r="B28" t="str">
        <f>VLOOKUP(A28,iso_code!B:C,2,"FAUX")</f>
        <v>LSO</v>
      </c>
      <c r="C28" t="s">
        <v>1643</v>
      </c>
      <c r="D28" t="s">
        <v>271</v>
      </c>
      <c r="E28" t="s">
        <v>1610</v>
      </c>
      <c r="F28" t="s">
        <v>1615</v>
      </c>
      <c r="G28">
        <f>COUNTIF(study_countries!B:B,A28)</f>
        <v>14</v>
      </c>
      <c r="H28" s="81" t="e">
        <f>COUNTIFS(study_countries!B:B,A28,study_countries!#REF!,"subnational")+COUNTIFS(study_countries!B:B,A28,study_countries!#REF!,"national")</f>
        <v>#REF!</v>
      </c>
      <c r="I28" t="s">
        <v>65</v>
      </c>
      <c r="J28" t="s">
        <v>1611</v>
      </c>
      <c r="K28" s="75">
        <v>47</v>
      </c>
      <c r="L28" t="s">
        <v>64</v>
      </c>
      <c r="M28" t="s">
        <v>65</v>
      </c>
    </row>
    <row r="29" spans="1:13" ht="14.25">
      <c r="A29" t="s">
        <v>1574</v>
      </c>
      <c r="B29" t="str">
        <f>VLOOKUP(A29,iso_code!B:C,2,"FAUX")</f>
        <v>LBR</v>
      </c>
      <c r="C29" t="s">
        <v>1644</v>
      </c>
      <c r="D29" t="s">
        <v>248</v>
      </c>
      <c r="E29" t="s">
        <v>1613</v>
      </c>
      <c r="F29" t="s">
        <v>1615</v>
      </c>
      <c r="G29">
        <f>COUNTIF(study_countries!B:B,A29)</f>
        <v>14</v>
      </c>
      <c r="H29" s="81" t="e">
        <f>COUNTIFS(study_countries!B:B,A29,study_countries!#REF!,"subnational")+COUNTIFS(study_countries!B:B,A29,study_countries!#REF!,"national")</f>
        <v>#REF!</v>
      </c>
      <c r="I29" t="s">
        <v>65</v>
      </c>
      <c r="J29" t="s">
        <v>1611</v>
      </c>
      <c r="K29" s="75">
        <v>28</v>
      </c>
      <c r="L29" t="s">
        <v>64</v>
      </c>
      <c r="M29" t="s">
        <v>65</v>
      </c>
    </row>
    <row r="30" spans="1:13" ht="14.25">
      <c r="A30" t="s">
        <v>1575</v>
      </c>
      <c r="B30" t="str">
        <f>VLOOKUP(A30,iso_code!B:C,2,"FAUX")</f>
        <v>LBY</v>
      </c>
      <c r="C30" t="s">
        <v>1645</v>
      </c>
      <c r="D30" t="s">
        <v>223</v>
      </c>
      <c r="E30" t="s">
        <v>1606</v>
      </c>
      <c r="F30" t="s">
        <v>1607</v>
      </c>
      <c r="G30">
        <f>COUNTIF(study_countries!B:B,A30)</f>
        <v>12</v>
      </c>
      <c r="H30" s="81" t="e">
        <f>COUNTIFS(study_countries!B:B,A30,study_countries!#REF!,"subnational")+COUNTIFS(study_countries!B:B,A30,study_countries!#REF!,"national")</f>
        <v>#REF!</v>
      </c>
      <c r="I30" t="s">
        <v>65</v>
      </c>
      <c r="J30" t="s">
        <v>1611</v>
      </c>
      <c r="K30" s="75">
        <v>70</v>
      </c>
      <c r="L30" t="s">
        <v>65</v>
      </c>
      <c r="M30" t="s">
        <v>65</v>
      </c>
    </row>
    <row r="31" spans="1:13" ht="14.25">
      <c r="A31" t="s">
        <v>1576</v>
      </c>
      <c r="B31" t="str">
        <f>VLOOKUP(A31,iso_code!B:C,2,"FAUX")</f>
        <v>MDG</v>
      </c>
      <c r="C31" t="s">
        <v>1646</v>
      </c>
      <c r="D31" t="s">
        <v>321</v>
      </c>
      <c r="E31" t="s">
        <v>1618</v>
      </c>
      <c r="F31" t="s">
        <v>229</v>
      </c>
      <c r="G31">
        <f>COUNTIF(study_countries!B:B,A31)</f>
        <v>8</v>
      </c>
      <c r="H31" s="81" t="e">
        <f>COUNTIFS(study_countries!B:B,A31,study_countries!#REF!,"subnational")+COUNTIFS(study_countries!B:B,A31,study_countries!#REF!,"national")</f>
        <v>#REF!</v>
      </c>
      <c r="I31" t="s">
        <v>65</v>
      </c>
      <c r="J31" t="s">
        <v>1611</v>
      </c>
      <c r="K31" s="75">
        <v>34</v>
      </c>
      <c r="L31" t="s">
        <v>64</v>
      </c>
      <c r="M31" t="s">
        <v>65</v>
      </c>
    </row>
    <row r="32" spans="1:13" ht="14.25">
      <c r="A32" t="s">
        <v>1191</v>
      </c>
      <c r="B32" t="str">
        <f>VLOOKUP(A32,iso_code!B:C,2,"FAUX")</f>
        <v>MWI</v>
      </c>
      <c r="C32" t="s">
        <v>1647</v>
      </c>
      <c r="D32" t="s">
        <v>271</v>
      </c>
      <c r="E32" t="s">
        <v>1610</v>
      </c>
      <c r="F32" t="s">
        <v>1615</v>
      </c>
      <c r="G32">
        <f>COUNTIF(study_countries!B:B,A32)</f>
        <v>15</v>
      </c>
      <c r="H32" s="81" t="e">
        <f>COUNTIFS(study_countries!B:B,A32,study_countries!#REF!,"subnational")+COUNTIFS(study_countries!B:B,A32,study_countries!#REF!,"national")</f>
        <v>#REF!</v>
      </c>
      <c r="I32" t="s">
        <v>65</v>
      </c>
      <c r="J32" t="s">
        <v>1611</v>
      </c>
      <c r="K32" s="75">
        <v>14</v>
      </c>
      <c r="L32" t="s">
        <v>64</v>
      </c>
      <c r="M32" t="s">
        <v>65</v>
      </c>
    </row>
    <row r="33" spans="1:13" ht="14.25">
      <c r="A33" t="s">
        <v>1577</v>
      </c>
      <c r="B33" t="str">
        <f>VLOOKUP(A33,iso_code!B:C,2,"FAUX")</f>
        <v>MLI</v>
      </c>
      <c r="C33" t="s">
        <v>1648</v>
      </c>
      <c r="D33" t="s">
        <v>248</v>
      </c>
      <c r="E33" t="s">
        <v>1613</v>
      </c>
      <c r="F33" t="s">
        <v>229</v>
      </c>
      <c r="G33">
        <f>COUNTIF(study_countries!B:B,A33)</f>
        <v>15</v>
      </c>
      <c r="H33" s="81" t="e">
        <f>COUNTIFS(study_countries!B:B,A33,study_countries!#REF!,"subnational")+COUNTIFS(study_countries!B:B,A33,study_countries!#REF!,"national")</f>
        <v>#REF!</v>
      </c>
      <c r="I33" t="s">
        <v>136</v>
      </c>
      <c r="J33" t="s">
        <v>1608</v>
      </c>
      <c r="K33" s="75">
        <v>50</v>
      </c>
      <c r="L33" t="s">
        <v>64</v>
      </c>
      <c r="M33" t="s">
        <v>65</v>
      </c>
    </row>
    <row r="34" spans="1:13" ht="14.25">
      <c r="A34" t="s">
        <v>1578</v>
      </c>
      <c r="B34" t="str">
        <f>VLOOKUP(A34,iso_code!B:C,2,"FAUX")</f>
        <v>MRT</v>
      </c>
      <c r="C34" t="s">
        <v>1649</v>
      </c>
      <c r="D34" t="s">
        <v>223</v>
      </c>
      <c r="E34" t="s">
        <v>1606</v>
      </c>
      <c r="F34" t="s">
        <v>1607</v>
      </c>
      <c r="G34">
        <f>COUNTIF(study_countries!B:B,A34)</f>
        <v>13</v>
      </c>
      <c r="H34" s="81" t="e">
        <f>COUNTIFS(study_countries!B:B,A34,study_countries!#REF!,"subnational")+COUNTIFS(study_countries!B:B,A34,study_countries!#REF!,"national")</f>
        <v>#REF!</v>
      </c>
      <c r="I34" t="s">
        <v>65</v>
      </c>
      <c r="J34" t="s">
        <v>1611</v>
      </c>
      <c r="K34" s="75">
        <v>47</v>
      </c>
      <c r="L34" t="s">
        <v>64</v>
      </c>
      <c r="M34" t="s">
        <v>65</v>
      </c>
    </row>
    <row r="35" spans="1:13" ht="14.25">
      <c r="A35" t="s">
        <v>996</v>
      </c>
      <c r="B35" t="str">
        <f>VLOOKUP(A35,iso_code!B:C,2,"FAUX")</f>
        <v>MUS</v>
      </c>
      <c r="C35" t="s">
        <v>1650</v>
      </c>
      <c r="D35" t="s">
        <v>321</v>
      </c>
      <c r="E35" t="s">
        <v>1618</v>
      </c>
      <c r="F35" t="s">
        <v>1615</v>
      </c>
      <c r="G35">
        <f>COUNTIF(study_countries!B:B,A35)</f>
        <v>8</v>
      </c>
      <c r="H35" s="81" t="e">
        <f>COUNTIFS(study_countries!B:B,A35,study_countries!#REF!,"subnational")+COUNTIFS(study_countries!B:B,A35,study_countries!#REF!,"national")</f>
        <v>#REF!</v>
      </c>
      <c r="I35" t="s">
        <v>136</v>
      </c>
      <c r="J35" t="s">
        <v>1608</v>
      </c>
      <c r="K35" s="75">
        <v>99</v>
      </c>
      <c r="L35" t="s">
        <v>64</v>
      </c>
      <c r="M35" t="s">
        <v>65</v>
      </c>
    </row>
    <row r="36" spans="1:13" ht="14.25">
      <c r="A36" t="s">
        <v>519</v>
      </c>
      <c r="B36" t="str">
        <f>VLOOKUP(A36,iso_code!B:C,2,"FAUX")</f>
        <v>MAR</v>
      </c>
      <c r="C36" t="s">
        <v>1651</v>
      </c>
      <c r="D36" t="s">
        <v>223</v>
      </c>
      <c r="E36" t="s">
        <v>1606</v>
      </c>
      <c r="F36" t="s">
        <v>1607</v>
      </c>
      <c r="G36">
        <f>COUNTIF(study_countries!B:B,A36)</f>
        <v>25</v>
      </c>
      <c r="H36" s="81" t="e">
        <f>COUNTIFS(study_countries!B:B,A36,study_countries!#REF!,"subnational")+COUNTIFS(study_countries!B:B,A36,study_countries!#REF!,"national")</f>
        <v>#REF!</v>
      </c>
      <c r="I36" t="s">
        <v>136</v>
      </c>
      <c r="J36" t="s">
        <v>1629</v>
      </c>
      <c r="K36" s="75">
        <v>100</v>
      </c>
      <c r="L36" t="s">
        <v>64</v>
      </c>
      <c r="M36" t="s">
        <v>65</v>
      </c>
    </row>
    <row r="37" spans="1:13" ht="14.25">
      <c r="A37" t="s">
        <v>1579</v>
      </c>
      <c r="B37" t="str">
        <f>VLOOKUP(A37,iso_code!B:C,2,"FAUX")</f>
        <v>MOZ</v>
      </c>
      <c r="C37" t="s">
        <v>1652</v>
      </c>
      <c r="D37" t="s">
        <v>271</v>
      </c>
      <c r="E37" t="s">
        <v>1610</v>
      </c>
      <c r="F37" t="s">
        <v>265</v>
      </c>
      <c r="G37">
        <f>COUNTIF(study_countries!B:B,A37)</f>
        <v>20</v>
      </c>
      <c r="H37" s="81" t="e">
        <f>COUNTIFS(study_countries!B:B,A37,study_countries!#REF!,"subnational")+COUNTIFS(study_countries!B:B,A37,study_countries!#REF!,"national")</f>
        <v>#REF!</v>
      </c>
      <c r="I37" t="s">
        <v>65</v>
      </c>
      <c r="J37" t="s">
        <v>1608</v>
      </c>
      <c r="K37" s="75">
        <v>31</v>
      </c>
      <c r="L37" t="s">
        <v>64</v>
      </c>
      <c r="M37" t="s">
        <v>65</v>
      </c>
    </row>
    <row r="38" spans="1:13" ht="14.25">
      <c r="A38" t="s">
        <v>1580</v>
      </c>
      <c r="B38" t="str">
        <f>VLOOKUP(A38,iso_code!B:C,2,"FAUX")</f>
        <v>NAM</v>
      </c>
      <c r="C38" t="s">
        <v>1653</v>
      </c>
      <c r="D38" t="s">
        <v>271</v>
      </c>
      <c r="E38" t="s">
        <v>1610</v>
      </c>
      <c r="F38" t="s">
        <v>1615</v>
      </c>
      <c r="G38">
        <f>COUNTIF(study_countries!B:B,A38)</f>
        <v>15</v>
      </c>
      <c r="H38" s="81" t="e">
        <f>COUNTIFS(study_countries!B:B,A38,study_countries!#REF!,"subnational")+COUNTIFS(study_countries!B:B,A38,study_countries!#REF!,"national")</f>
        <v>#REF!</v>
      </c>
      <c r="I38" t="s">
        <v>65</v>
      </c>
      <c r="J38" t="s">
        <v>1608</v>
      </c>
      <c r="K38" s="75">
        <v>56</v>
      </c>
      <c r="L38" t="s">
        <v>64</v>
      </c>
      <c r="M38" t="s">
        <v>65</v>
      </c>
    </row>
    <row r="39" spans="1:13" ht="14.25">
      <c r="A39" t="s">
        <v>1031</v>
      </c>
      <c r="B39" t="str">
        <f>VLOOKUP(A39,iso_code!B:C,2,"FAUX")</f>
        <v>NER</v>
      </c>
      <c r="C39" t="s">
        <v>1654</v>
      </c>
      <c r="D39" t="s">
        <v>248</v>
      </c>
      <c r="E39" t="s">
        <v>1613</v>
      </c>
      <c r="F39" t="s">
        <v>229</v>
      </c>
      <c r="G39">
        <f>COUNTIF(study_countries!B:B,A39)</f>
        <v>17</v>
      </c>
      <c r="H39" s="81" t="e">
        <f>COUNTIFS(study_countries!B:B,A39,study_countries!#REF!,"subnational")+COUNTIFS(study_countries!B:B,A39,study_countries!#REF!,"national")</f>
        <v>#REF!</v>
      </c>
      <c r="I39" t="s">
        <v>65</v>
      </c>
      <c r="J39" t="s">
        <v>1611</v>
      </c>
      <c r="K39" s="75">
        <v>19</v>
      </c>
      <c r="L39" t="s">
        <v>64</v>
      </c>
      <c r="M39" t="s">
        <v>65</v>
      </c>
    </row>
    <row r="40" spans="1:13" ht="14.25">
      <c r="A40" t="s">
        <v>1264</v>
      </c>
      <c r="B40" t="str">
        <f>VLOOKUP(A40,iso_code!B:C,2,"FAUX")</f>
        <v>NGA</v>
      </c>
      <c r="C40" t="s">
        <v>1655</v>
      </c>
      <c r="D40" t="s">
        <v>248</v>
      </c>
      <c r="E40" t="s">
        <v>1613</v>
      </c>
      <c r="F40" t="s">
        <v>1615</v>
      </c>
      <c r="G40">
        <f>COUNTIF(study_countries!B:B,A40)</f>
        <v>48</v>
      </c>
      <c r="H40" s="81" t="e">
        <f>COUNTIFS(study_countries!B:B,A40,study_countries!#REF!,"subnational")+COUNTIFS(study_countries!B:B,A40,study_countries!#REF!,"national")</f>
        <v>#REF!</v>
      </c>
      <c r="I40" t="s">
        <v>136</v>
      </c>
      <c r="J40" t="s">
        <v>1608</v>
      </c>
      <c r="K40" s="75">
        <v>60</v>
      </c>
      <c r="L40" t="s">
        <v>64</v>
      </c>
      <c r="M40" t="s">
        <v>64</v>
      </c>
    </row>
    <row r="41" spans="1:13" ht="14.25">
      <c r="A41" t="s">
        <v>1581</v>
      </c>
      <c r="B41" t="str">
        <f>VLOOKUP(A41,iso_code!B:C,2,"FAUX")</f>
        <v>RWA</v>
      </c>
      <c r="C41" t="s">
        <v>1656</v>
      </c>
      <c r="D41" t="s">
        <v>321</v>
      </c>
      <c r="E41" t="s">
        <v>1618</v>
      </c>
      <c r="F41" t="s">
        <v>1615</v>
      </c>
      <c r="G41">
        <f>COUNTIF(study_countries!B:B,A41)</f>
        <v>16</v>
      </c>
      <c r="H41" s="81" t="e">
        <f>COUNTIFS(study_countries!B:B,A41,study_countries!#REF!,"subnational")+COUNTIFS(study_countries!B:B,A41,study_countries!#REF!,"national")</f>
        <v>#REF!</v>
      </c>
      <c r="I41" t="s">
        <v>136</v>
      </c>
      <c r="J41" t="s">
        <v>1608</v>
      </c>
      <c r="K41" s="75">
        <v>47</v>
      </c>
      <c r="L41" t="s">
        <v>64</v>
      </c>
      <c r="M41" t="s">
        <v>65</v>
      </c>
    </row>
    <row r="42" spans="1:13" ht="14.25">
      <c r="A42" t="s">
        <v>1582</v>
      </c>
      <c r="B42" t="str">
        <f>VLOOKUP(A42,iso_code!B:C,2,"FAUX")</f>
        <v>STP</v>
      </c>
      <c r="C42" t="s">
        <v>1657</v>
      </c>
      <c r="D42" t="s">
        <v>284</v>
      </c>
      <c r="E42" t="s">
        <v>1621</v>
      </c>
      <c r="F42" t="s">
        <v>265</v>
      </c>
      <c r="G42">
        <f>COUNTIF(study_countries!B:B,A42)</f>
        <v>5</v>
      </c>
      <c r="H42" s="81" t="e">
        <f>COUNTIFS(study_countries!B:B,A42,study_countries!#REF!,"subnational")+COUNTIFS(study_countries!B:B,A42,study_countries!#REF!,"national")</f>
        <v>#REF!</v>
      </c>
      <c r="I42" t="s">
        <v>65</v>
      </c>
      <c r="J42" t="s">
        <v>1611</v>
      </c>
      <c r="K42" s="75">
        <v>76</v>
      </c>
      <c r="L42" t="s">
        <v>64</v>
      </c>
      <c r="M42" t="s">
        <v>65</v>
      </c>
    </row>
    <row r="43" spans="1:13" ht="14.25">
      <c r="A43" t="s">
        <v>1583</v>
      </c>
      <c r="B43" t="str">
        <f>VLOOKUP(A43,iso_code!B:C,2,"FAUX")</f>
        <v>SEN</v>
      </c>
      <c r="C43" t="s">
        <v>1658</v>
      </c>
      <c r="D43" t="s">
        <v>248</v>
      </c>
      <c r="E43" t="s">
        <v>1613</v>
      </c>
      <c r="F43" t="s">
        <v>229</v>
      </c>
      <c r="G43">
        <f>COUNTIF(study_countries!B:B,A43)</f>
        <v>15</v>
      </c>
      <c r="H43" s="81" t="e">
        <f>COUNTIFS(study_countries!B:B,A43,study_countries!#REF!,"subnational")+COUNTIFS(study_countries!B:B,A43,study_countries!#REF!,"national")</f>
        <v>#REF!</v>
      </c>
      <c r="I43" t="s">
        <v>65</v>
      </c>
      <c r="J43" t="s">
        <v>1608</v>
      </c>
      <c r="K43" s="75">
        <v>68</v>
      </c>
      <c r="L43" t="s">
        <v>64</v>
      </c>
      <c r="M43" t="s">
        <v>65</v>
      </c>
    </row>
    <row r="44" spans="1:13" ht="14.25">
      <c r="A44" t="s">
        <v>1584</v>
      </c>
      <c r="B44" t="str">
        <f>VLOOKUP(A44,iso_code!B:C,2,"FAUX")</f>
        <v>SYC</v>
      </c>
      <c r="C44" t="s">
        <v>1659</v>
      </c>
      <c r="D44" t="s">
        <v>321</v>
      </c>
      <c r="E44" t="s">
        <v>1618</v>
      </c>
      <c r="F44" t="s">
        <v>1615</v>
      </c>
      <c r="G44">
        <f>COUNTIF(study_countries!B:B,A44)</f>
        <v>5</v>
      </c>
      <c r="H44" s="81" t="e">
        <f>COUNTIFS(study_countries!B:B,A44,study_countries!#REF!,"subnational")+COUNTIFS(study_countries!B:B,A44,study_countries!#REF!,"national")</f>
        <v>#REF!</v>
      </c>
      <c r="I44" t="s">
        <v>65</v>
      </c>
      <c r="J44" t="s">
        <v>1611</v>
      </c>
      <c r="K44" s="75">
        <v>100</v>
      </c>
      <c r="L44" t="s">
        <v>64</v>
      </c>
      <c r="M44" t="s">
        <v>65</v>
      </c>
    </row>
    <row r="45" spans="1:13" ht="14.25">
      <c r="A45" t="s">
        <v>1585</v>
      </c>
      <c r="B45" t="str">
        <f>VLOOKUP(A45,iso_code!B:C,2,"FAUX")</f>
        <v>SLE</v>
      </c>
      <c r="C45" t="s">
        <v>1660</v>
      </c>
      <c r="D45" t="s">
        <v>248</v>
      </c>
      <c r="E45" t="s">
        <v>1613</v>
      </c>
      <c r="F45" t="s">
        <v>1615</v>
      </c>
      <c r="G45">
        <f>COUNTIF(study_countries!B:B,A45)</f>
        <v>17</v>
      </c>
      <c r="H45" s="81" t="e">
        <f>COUNTIFS(study_countries!B:B,A45,study_countries!#REF!,"subnational")+COUNTIFS(study_countries!B:B,A45,study_countries!#REF!,"national")</f>
        <v>#REF!</v>
      </c>
      <c r="I45" t="s">
        <v>65</v>
      </c>
      <c r="J45" t="s">
        <v>1611</v>
      </c>
      <c r="K45" s="75">
        <v>27</v>
      </c>
      <c r="L45" t="s">
        <v>64</v>
      </c>
      <c r="M45" t="s">
        <v>65</v>
      </c>
    </row>
    <row r="46" spans="1:13" ht="14.25">
      <c r="A46" t="s">
        <v>1586</v>
      </c>
      <c r="B46" t="str">
        <f>VLOOKUP(A46,iso_code!B:C,2,"FAUX")</f>
        <v>SOM</v>
      </c>
      <c r="C46" t="s">
        <v>1661</v>
      </c>
      <c r="D46" t="s">
        <v>321</v>
      </c>
      <c r="E46" t="s">
        <v>1618</v>
      </c>
      <c r="F46" t="s">
        <v>1633</v>
      </c>
      <c r="G46">
        <f>COUNTIF(study_countries!B:B,A46)</f>
        <v>13</v>
      </c>
      <c r="H46" s="81" t="e">
        <f>COUNTIFS(study_countries!B:B,A46,study_countries!#REF!,"subnational")+COUNTIFS(study_countries!B:B,A46,study_countries!#REF!,"national")</f>
        <v>#REF!</v>
      </c>
      <c r="I46" t="s">
        <v>65</v>
      </c>
      <c r="J46" t="s">
        <v>1611</v>
      </c>
      <c r="K46" s="75">
        <v>36</v>
      </c>
      <c r="L46" t="s">
        <v>64</v>
      </c>
      <c r="M46" t="s">
        <v>65</v>
      </c>
    </row>
    <row r="47" spans="1:13" ht="14.25">
      <c r="A47" t="s">
        <v>618</v>
      </c>
      <c r="B47" t="str">
        <f>VLOOKUP(A47,iso_code!B:C,2,"FAUX")</f>
        <v>ZAF</v>
      </c>
      <c r="C47" t="s">
        <v>1662</v>
      </c>
      <c r="D47" t="s">
        <v>271</v>
      </c>
      <c r="E47" t="s">
        <v>1610</v>
      </c>
      <c r="F47" t="s">
        <v>1615</v>
      </c>
      <c r="G47">
        <f>COUNTIF(study_countries!B:B,A47)</f>
        <v>34</v>
      </c>
      <c r="H47" s="81" t="e">
        <f>COUNTIFS(study_countries!B:B,A47,study_countries!#REF!,"subnational")+COUNTIFS(study_countries!B:B,A47,study_countries!#REF!,"national")</f>
        <v>#REF!</v>
      </c>
      <c r="I47" t="s">
        <v>64</v>
      </c>
      <c r="J47" t="s">
        <v>1629</v>
      </c>
      <c r="K47" s="75">
        <v>86</v>
      </c>
      <c r="L47" t="s">
        <v>64</v>
      </c>
      <c r="M47" t="s">
        <v>64</v>
      </c>
    </row>
    <row r="48" spans="1:13" ht="14.25">
      <c r="A48" t="s">
        <v>1587</v>
      </c>
      <c r="B48" t="str">
        <f>VLOOKUP(A48,iso_code!B:C,2,"FAUX")</f>
        <v>SSD</v>
      </c>
      <c r="C48" t="s">
        <v>1663</v>
      </c>
      <c r="D48" t="s">
        <v>321</v>
      </c>
      <c r="E48" t="s">
        <v>1618</v>
      </c>
      <c r="F48" t="s">
        <v>1615</v>
      </c>
      <c r="G48">
        <f>COUNTIF(study_countries!B:B,A48)</f>
        <v>12</v>
      </c>
      <c r="H48" s="81" t="e">
        <f>COUNTIFS(study_countries!B:B,A48,study_countries!#REF!,"subnational")+COUNTIFS(study_countries!B:B,A48,study_countries!#REF!,"national")</f>
        <v>#REF!</v>
      </c>
      <c r="I48" t="s">
        <v>65</v>
      </c>
      <c r="J48" t="s">
        <v>1611</v>
      </c>
      <c r="K48" s="75">
        <v>8</v>
      </c>
      <c r="L48" t="s">
        <v>64</v>
      </c>
      <c r="M48" t="s">
        <v>65</v>
      </c>
    </row>
    <row r="49" spans="1:13" ht="14.25">
      <c r="A49" t="s">
        <v>1588</v>
      </c>
      <c r="B49" t="str">
        <f>VLOOKUP(A49,iso_code!B:C,2,"FAUX")</f>
        <v>SDN</v>
      </c>
      <c r="C49" t="s">
        <v>1664</v>
      </c>
      <c r="D49" t="s">
        <v>321</v>
      </c>
      <c r="E49" t="s">
        <v>1618</v>
      </c>
      <c r="F49" t="s">
        <v>1607</v>
      </c>
      <c r="G49">
        <f>COUNTIF(study_countries!B:B,A49)</f>
        <v>15</v>
      </c>
      <c r="H49" s="81" t="e">
        <f>COUNTIFS(study_countries!B:B,A49,study_countries!#REF!,"subnational")+COUNTIFS(study_countries!B:B,A49,study_countries!#REF!,"national")</f>
        <v>#REF!</v>
      </c>
      <c r="I49" t="s">
        <v>65</v>
      </c>
      <c r="J49" t="s">
        <v>1611</v>
      </c>
      <c r="K49" s="75">
        <v>55</v>
      </c>
      <c r="L49" t="s">
        <v>64</v>
      </c>
      <c r="M49" t="s">
        <v>65</v>
      </c>
    </row>
    <row r="50" spans="1:13" ht="14.25">
      <c r="A50" t="s">
        <v>884</v>
      </c>
      <c r="B50" t="str">
        <f>VLOOKUP(A50,iso_code!B:C,2,"FAUX")</f>
        <v>TZA</v>
      </c>
      <c r="C50" t="s">
        <v>1665</v>
      </c>
      <c r="D50" t="s">
        <v>321</v>
      </c>
      <c r="E50" t="s">
        <v>1618</v>
      </c>
      <c r="F50" t="s">
        <v>1615</v>
      </c>
      <c r="G50">
        <f>COUNTIF(study_countries!B:B,A50)</f>
        <v>20</v>
      </c>
      <c r="H50" s="81" t="e">
        <f>COUNTIFS(study_countries!B:B,A50,study_countries!#REF!,"subnational")+COUNTIFS(study_countries!B:B,A50,study_countries!#REF!,"national")</f>
        <v>#REF!</v>
      </c>
      <c r="I50" t="s">
        <v>65</v>
      </c>
      <c r="J50" t="s">
        <v>1608</v>
      </c>
      <c r="K50" s="75">
        <v>40</v>
      </c>
      <c r="L50" t="s">
        <v>64</v>
      </c>
      <c r="M50" t="s">
        <v>65</v>
      </c>
    </row>
    <row r="51" spans="1:13" ht="14.25">
      <c r="A51" t="s">
        <v>1590</v>
      </c>
      <c r="B51" t="str">
        <f>VLOOKUP(A51,iso_code!B:C,2,"FAUX")</f>
        <v>TGO</v>
      </c>
      <c r="C51" t="s">
        <v>1666</v>
      </c>
      <c r="D51" t="s">
        <v>248</v>
      </c>
      <c r="E51" t="s">
        <v>1613</v>
      </c>
      <c r="F51" t="s">
        <v>229</v>
      </c>
      <c r="G51">
        <f>COUNTIF(study_countries!B:B,A51)</f>
        <v>16</v>
      </c>
      <c r="H51" s="81" t="e">
        <f>COUNTIFS(study_countries!B:B,A51,study_countries!#REF!,"subnational")+COUNTIFS(study_countries!B:B,A51,study_countries!#REF!,"national")</f>
        <v>#REF!</v>
      </c>
      <c r="I51" t="s">
        <v>136</v>
      </c>
      <c r="J51" t="s">
        <v>1608</v>
      </c>
      <c r="K51" s="75">
        <v>55</v>
      </c>
      <c r="L51" t="s">
        <v>64</v>
      </c>
      <c r="M51" t="s">
        <v>64</v>
      </c>
    </row>
    <row r="52" spans="1:13" ht="14.25">
      <c r="A52" t="s">
        <v>978</v>
      </c>
      <c r="B52" t="str">
        <f>VLOOKUP(A52,iso_code!B:C,2,"FAUX")</f>
        <v>TUN</v>
      </c>
      <c r="C52" t="s">
        <v>1667</v>
      </c>
      <c r="D52" t="s">
        <v>223</v>
      </c>
      <c r="E52" t="s">
        <v>1606</v>
      </c>
      <c r="F52" t="s">
        <v>1607</v>
      </c>
      <c r="G52">
        <f>COUNTIF(study_countries!B:B,A52)</f>
        <v>19</v>
      </c>
      <c r="H52" s="81" t="e">
        <f>COUNTIFS(study_countries!B:B,A52,study_countries!#REF!,"subnational")+COUNTIFS(study_countries!B:B,A52,study_countries!#REF!,"national")</f>
        <v>#REF!</v>
      </c>
      <c r="I52" t="s">
        <v>136</v>
      </c>
      <c r="J52" t="s">
        <v>1629</v>
      </c>
      <c r="K52" s="75">
        <v>100</v>
      </c>
      <c r="L52" t="s">
        <v>64</v>
      </c>
      <c r="M52" t="s">
        <v>64</v>
      </c>
    </row>
    <row r="53" spans="1:13" ht="14.25">
      <c r="A53" t="s">
        <v>1591</v>
      </c>
      <c r="B53" t="str">
        <f>VLOOKUP(A53,iso_code!B:C,2,"FAUX")</f>
        <v>UGA</v>
      </c>
      <c r="C53" t="s">
        <v>1668</v>
      </c>
      <c r="D53" t="s">
        <v>321</v>
      </c>
      <c r="E53" t="s">
        <v>1618</v>
      </c>
      <c r="F53" t="s">
        <v>1615</v>
      </c>
      <c r="G53">
        <f>COUNTIF(study_countries!B:B,A53)</f>
        <v>20</v>
      </c>
      <c r="H53" s="81" t="e">
        <f>COUNTIFS(study_countries!B:B,A53,study_countries!#REF!,"subnational")+COUNTIFS(study_countries!B:B,A53,study_countries!#REF!,"national")</f>
        <v>#REF!</v>
      </c>
      <c r="I53" t="s">
        <v>65</v>
      </c>
      <c r="J53" t="s">
        <v>1608</v>
      </c>
      <c r="K53" s="75">
        <v>42</v>
      </c>
      <c r="L53" t="s">
        <v>64</v>
      </c>
      <c r="M53" t="s">
        <v>65</v>
      </c>
    </row>
    <row r="54" spans="1:13" ht="14.25">
      <c r="A54" t="s">
        <v>758</v>
      </c>
      <c r="B54" t="str">
        <f>VLOOKUP(A54,iso_code!B:C,2,"FAUX")</f>
        <v>ZMB</v>
      </c>
      <c r="C54" t="s">
        <v>1669</v>
      </c>
      <c r="D54" t="s">
        <v>271</v>
      </c>
      <c r="E54" t="s">
        <v>1610</v>
      </c>
      <c r="F54" t="s">
        <v>1615</v>
      </c>
      <c r="G54">
        <f>COUNTIF(study_countries!B:B,A54)</f>
        <v>20</v>
      </c>
      <c r="H54" s="81" t="e">
        <f>COUNTIFS(study_countries!B:B,A54,study_countries!#REF!,"subnational")+COUNTIFS(study_countries!B:B,A54,study_countries!#REF!,"national")</f>
        <v>#REF!</v>
      </c>
      <c r="I54" t="s">
        <v>136</v>
      </c>
      <c r="J54" t="s">
        <v>1608</v>
      </c>
      <c r="K54" s="75">
        <v>43</v>
      </c>
      <c r="L54" t="s">
        <v>64</v>
      </c>
      <c r="M54" t="s">
        <v>65</v>
      </c>
    </row>
    <row r="55" spans="1:13" ht="14.25">
      <c r="A55" t="s">
        <v>1592</v>
      </c>
      <c r="B55" t="str">
        <f>VLOOKUP(A55,iso_code!B:C,2,"FAUX")</f>
        <v>ZWE</v>
      </c>
      <c r="C55" t="s">
        <v>1670</v>
      </c>
      <c r="D55" t="s">
        <v>271</v>
      </c>
      <c r="E55" t="s">
        <v>1610</v>
      </c>
      <c r="F55" t="s">
        <v>1615</v>
      </c>
      <c r="G55">
        <f>COUNTIF(study_countries!B:B,A55)</f>
        <v>17</v>
      </c>
      <c r="H55" s="81" t="e">
        <f>COUNTIFS(study_countries!B:B,A55,study_countries!#REF!,"subnational")+COUNTIFS(study_countries!B:B,A55,study_countries!#REF!,"national")</f>
        <v>#REF!</v>
      </c>
      <c r="I55" t="s">
        <v>65</v>
      </c>
      <c r="J55" t="s">
        <v>1608</v>
      </c>
      <c r="K55" s="75">
        <v>50</v>
      </c>
      <c r="L55" t="s">
        <v>64</v>
      </c>
      <c r="M55" t="s">
        <v>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25" defaultRowHeight="14.25"/>
  <cols>
    <col min="1" max="1" width="13.875" customWidth="1"/>
    <col min="2" max="2" width="38.875" customWidth="1"/>
    <col min="3" max="3" width="74.125" customWidth="1"/>
    <col min="4" max="4" width="22.25" customWidth="1"/>
  </cols>
  <sheetData>
    <row r="1" spans="1:4" ht="15">
      <c r="A1" s="38" t="s">
        <v>1594</v>
      </c>
      <c r="B1" s="38" t="s">
        <v>1671</v>
      </c>
      <c r="C1" s="38" t="s">
        <v>1672</v>
      </c>
      <c r="D1" s="38" t="s">
        <v>1598</v>
      </c>
    </row>
    <row r="2" spans="1:4">
      <c r="A2" t="s">
        <v>248</v>
      </c>
      <c r="B2" t="s">
        <v>1673</v>
      </c>
      <c r="C2" t="s">
        <v>1674</v>
      </c>
      <c r="D2">
        <f>COUNTIF(study_pools!B:B,A2)</f>
        <v>74</v>
      </c>
    </row>
    <row r="3" spans="1:4">
      <c r="A3" t="s">
        <v>321</v>
      </c>
      <c r="B3" t="s">
        <v>1675</v>
      </c>
      <c r="C3" t="s">
        <v>1676</v>
      </c>
      <c r="D3">
        <f>COUNTIF(study_pools!B:B,A3)</f>
        <v>88</v>
      </c>
    </row>
    <row r="4" spans="1:4">
      <c r="A4" t="s">
        <v>284</v>
      </c>
      <c r="B4" t="s">
        <v>1677</v>
      </c>
      <c r="C4" t="s">
        <v>1678</v>
      </c>
      <c r="D4">
        <f>COUNTIF(study_pools!B:B,A4)</f>
        <v>25</v>
      </c>
    </row>
    <row r="5" spans="1:4">
      <c r="A5" t="s">
        <v>271</v>
      </c>
      <c r="B5" t="s">
        <v>1679</v>
      </c>
      <c r="C5" t="s">
        <v>1680</v>
      </c>
      <c r="D5">
        <f>COUNTIF(study_pools!B:B,A5)</f>
        <v>52</v>
      </c>
    </row>
    <row r="6" spans="1:4">
      <c r="A6" t="s">
        <v>223</v>
      </c>
      <c r="B6" t="s">
        <v>1681</v>
      </c>
      <c r="C6" t="s">
        <v>1682</v>
      </c>
      <c r="D6">
        <f>COUNTIF(study_pools!B:B,A6)</f>
        <v>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W70"/>
  <sheetViews>
    <sheetView workbookViewId="0">
      <pane ySplit="1" topLeftCell="A2" activePane="bottomLeft" state="frozen"/>
      <selection pane="bottomLeft" activeCell="B11" sqref="B11"/>
    </sheetView>
  </sheetViews>
  <sheetFormatPr baseColWidth="10" defaultColWidth="8.875" defaultRowHeight="14.25"/>
  <cols>
    <col min="1" max="1" width="14.25" bestFit="1" customWidth="1"/>
    <col min="2" max="2" width="37.25" style="23" customWidth="1"/>
    <col min="3" max="3" width="24.125" customWidth="1"/>
    <col min="4" max="4" width="16" customWidth="1"/>
    <col min="5" max="5" width="28.25" bestFit="1" customWidth="1"/>
    <col min="6" max="6" width="12.125" bestFit="1" customWidth="1"/>
    <col min="7" max="7" width="11.125" customWidth="1"/>
    <col min="8" max="8" width="21.125" customWidth="1"/>
    <col min="9" max="9" width="16.25" customWidth="1"/>
    <col min="10" max="10" width="13.25" customWidth="1"/>
    <col min="11" max="11" width="18.875" customWidth="1"/>
    <col min="12" max="12" width="13.25" customWidth="1"/>
    <col min="13" max="13" width="23.25" customWidth="1"/>
    <col min="14" max="14" width="21.875" customWidth="1"/>
    <col min="15" max="15" width="8.75" bestFit="1" customWidth="1"/>
    <col min="16" max="16" width="25" customWidth="1"/>
    <col min="17" max="17" width="33.25" customWidth="1"/>
    <col min="18" max="18" width="23.75" customWidth="1"/>
    <col min="19" max="19" width="33.25" customWidth="1"/>
    <col min="20" max="20" width="54" customWidth="1"/>
    <col min="21" max="21" width="43.25" customWidth="1"/>
    <col min="22" max="22" width="34.25" customWidth="1"/>
    <col min="23" max="23" width="21.875" customWidth="1"/>
  </cols>
  <sheetData>
    <row r="1" spans="1:23" ht="15">
      <c r="A1" s="78" t="s">
        <v>1493</v>
      </c>
      <c r="B1" s="82" t="s">
        <v>1683</v>
      </c>
      <c r="C1" s="79" t="s">
        <v>1684</v>
      </c>
      <c r="D1" s="79" t="s">
        <v>1685</v>
      </c>
      <c r="E1" s="79" t="s">
        <v>1686</v>
      </c>
      <c r="F1" s="79" t="s">
        <v>1687</v>
      </c>
      <c r="G1" s="79" t="s">
        <v>1688</v>
      </c>
      <c r="H1" s="79" t="s">
        <v>1689</v>
      </c>
      <c r="I1" s="79" t="s">
        <v>1690</v>
      </c>
      <c r="J1" s="79" t="s">
        <v>1691</v>
      </c>
      <c r="K1" s="79" t="s">
        <v>1692</v>
      </c>
      <c r="L1" s="79" t="s">
        <v>1693</v>
      </c>
      <c r="M1" s="79" t="s">
        <v>1694</v>
      </c>
      <c r="N1" s="79" t="s">
        <v>1695</v>
      </c>
      <c r="O1" s="79" t="s">
        <v>1696</v>
      </c>
      <c r="P1" s="79" t="s">
        <v>1697</v>
      </c>
      <c r="Q1" s="79" t="s">
        <v>1698</v>
      </c>
      <c r="R1" s="79" t="s">
        <v>1699</v>
      </c>
      <c r="S1" s="79" t="s">
        <v>48</v>
      </c>
      <c r="T1" s="80" t="s">
        <v>1700</v>
      </c>
      <c r="U1" s="80" t="s">
        <v>41</v>
      </c>
      <c r="V1" s="80" t="s">
        <v>1701</v>
      </c>
      <c r="W1" t="s">
        <v>1702</v>
      </c>
    </row>
    <row r="2" spans="1:23">
      <c r="A2" s="77" t="s">
        <v>387</v>
      </c>
      <c r="B2" s="83" t="s">
        <v>1703</v>
      </c>
      <c r="C2" s="6" t="s">
        <v>1495</v>
      </c>
      <c r="D2" s="6" t="s">
        <v>1704</v>
      </c>
      <c r="E2" s="6" t="s">
        <v>1705</v>
      </c>
      <c r="F2" s="6" t="s">
        <v>1706</v>
      </c>
      <c r="G2" s="57">
        <v>3000</v>
      </c>
      <c r="H2" s="6" t="s">
        <v>64</v>
      </c>
      <c r="I2" s="6" t="s">
        <v>1707</v>
      </c>
      <c r="J2" s="6" t="s">
        <v>1708</v>
      </c>
      <c r="K2" s="6" t="s">
        <v>64</v>
      </c>
      <c r="L2" s="6" t="s">
        <v>64</v>
      </c>
      <c r="M2" s="6" t="s">
        <v>105</v>
      </c>
      <c r="N2" s="6"/>
      <c r="O2" s="6" t="s">
        <v>1709</v>
      </c>
      <c r="P2" s="58">
        <f>COUNTIF(study_tools!B:B,A2)</f>
        <v>36</v>
      </c>
      <c r="Q2" s="6" t="s">
        <v>1710</v>
      </c>
      <c r="R2" s="58"/>
      <c r="S2" s="6"/>
      <c r="T2" s="59"/>
      <c r="U2" s="59"/>
      <c r="V2" s="59"/>
    </row>
    <row r="3" spans="1:23">
      <c r="A3" s="77" t="s">
        <v>269</v>
      </c>
      <c r="B3" s="83" t="s">
        <v>1711</v>
      </c>
      <c r="C3" s="6" t="s">
        <v>1495</v>
      </c>
      <c r="D3" s="6" t="s">
        <v>475</v>
      </c>
      <c r="E3" s="6" t="s">
        <v>1712</v>
      </c>
      <c r="F3" s="6" t="s">
        <v>28</v>
      </c>
      <c r="G3" s="57">
        <v>0</v>
      </c>
      <c r="H3" s="6" t="s">
        <v>64</v>
      </c>
      <c r="I3" s="6" t="s">
        <v>1708</v>
      </c>
      <c r="J3" s="6" t="s">
        <v>1707</v>
      </c>
      <c r="K3" s="6" t="s">
        <v>64</v>
      </c>
      <c r="L3" s="6" t="s">
        <v>64</v>
      </c>
      <c r="M3" s="6" t="s">
        <v>1713</v>
      </c>
      <c r="N3" s="6"/>
      <c r="O3" s="6" t="s">
        <v>1714</v>
      </c>
      <c r="P3" s="58">
        <f>COUNTIF(study_tools!B:B,A3)</f>
        <v>30</v>
      </c>
      <c r="Q3" s="6" t="s">
        <v>1710</v>
      </c>
      <c r="R3" s="58"/>
      <c r="S3" s="6"/>
      <c r="T3" s="59"/>
      <c r="U3" s="59"/>
      <c r="V3" s="59"/>
    </row>
    <row r="4" spans="1:23">
      <c r="A4" s="77" t="s">
        <v>795</v>
      </c>
      <c r="B4" s="83" t="s">
        <v>1715</v>
      </c>
      <c r="C4" s="6" t="s">
        <v>1495</v>
      </c>
      <c r="D4" s="6" t="s">
        <v>1716</v>
      </c>
      <c r="E4" s="6" t="s">
        <v>1717</v>
      </c>
      <c r="F4" s="6" t="s">
        <v>28</v>
      </c>
      <c r="G4" s="57">
        <v>0</v>
      </c>
      <c r="H4" s="6" t="s">
        <v>64</v>
      </c>
      <c r="I4" s="6" t="s">
        <v>1708</v>
      </c>
      <c r="J4" s="6" t="s">
        <v>1708</v>
      </c>
      <c r="K4" s="6" t="s">
        <v>64</v>
      </c>
      <c r="L4" s="6" t="s">
        <v>64</v>
      </c>
      <c r="M4" s="6" t="s">
        <v>1713</v>
      </c>
      <c r="N4" s="6"/>
      <c r="O4" s="6" t="s">
        <v>1709</v>
      </c>
      <c r="P4" s="58">
        <f>COUNTIF(study_tools!B:B,A4)</f>
        <v>13</v>
      </c>
      <c r="Q4" s="6" t="s">
        <v>1710</v>
      </c>
      <c r="R4" s="58"/>
      <c r="S4" s="6"/>
      <c r="T4" s="59"/>
      <c r="U4" s="59"/>
      <c r="V4" s="59"/>
    </row>
    <row r="5" spans="1:23">
      <c r="A5" s="77" t="s">
        <v>1513</v>
      </c>
      <c r="B5" s="83" t="s">
        <v>1718</v>
      </c>
      <c r="C5" s="6" t="s">
        <v>1495</v>
      </c>
      <c r="D5" s="6" t="s">
        <v>1716</v>
      </c>
      <c r="E5" s="6" t="s">
        <v>1717</v>
      </c>
      <c r="F5" s="6" t="s">
        <v>28</v>
      </c>
      <c r="G5" s="57">
        <v>1</v>
      </c>
      <c r="H5" s="6" t="s">
        <v>64</v>
      </c>
      <c r="I5" s="6" t="s">
        <v>1708</v>
      </c>
      <c r="J5" s="6" t="s">
        <v>1708</v>
      </c>
      <c r="K5" s="6" t="s">
        <v>64</v>
      </c>
      <c r="L5" s="6" t="s">
        <v>64</v>
      </c>
      <c r="M5" s="6" t="s">
        <v>1713</v>
      </c>
      <c r="N5" s="6"/>
      <c r="O5" s="6" t="s">
        <v>1709</v>
      </c>
      <c r="P5" s="58">
        <f>COUNTIF(study_tools!B:B,A5)</f>
        <v>2</v>
      </c>
      <c r="Q5" s="6" t="s">
        <v>1710</v>
      </c>
      <c r="R5" s="58"/>
      <c r="S5" s="6"/>
      <c r="T5" s="59"/>
      <c r="U5" s="59"/>
      <c r="V5" s="59"/>
    </row>
    <row r="6" spans="1:23" ht="42.75">
      <c r="A6" s="77" t="s">
        <v>375</v>
      </c>
      <c r="B6" s="83" t="s">
        <v>1719</v>
      </c>
      <c r="C6" s="6"/>
      <c r="D6" s="6" t="s">
        <v>1716</v>
      </c>
      <c r="E6" s="6" t="s">
        <v>1720</v>
      </c>
      <c r="F6" s="6" t="s">
        <v>28</v>
      </c>
      <c r="G6" s="57">
        <v>0</v>
      </c>
      <c r="H6" s="6" t="s">
        <v>64</v>
      </c>
      <c r="I6" s="6" t="s">
        <v>1708</v>
      </c>
      <c r="J6" s="6" t="s">
        <v>1707</v>
      </c>
      <c r="K6" s="6" t="s">
        <v>64</v>
      </c>
      <c r="L6" s="6" t="s">
        <v>64</v>
      </c>
      <c r="M6" s="6" t="s">
        <v>1713</v>
      </c>
      <c r="N6" s="6"/>
      <c r="O6" s="6" t="s">
        <v>1714</v>
      </c>
      <c r="P6" s="58">
        <f>COUNTIF(study_tools!B:B,A6)</f>
        <v>8</v>
      </c>
      <c r="Q6" s="6" t="s">
        <v>1721</v>
      </c>
      <c r="R6" s="58"/>
      <c r="S6" s="6"/>
      <c r="T6" s="59"/>
      <c r="U6" s="59"/>
      <c r="V6" s="59"/>
    </row>
    <row r="7" spans="1:23" ht="28.5">
      <c r="A7" s="77" t="s">
        <v>1722</v>
      </c>
      <c r="B7" s="83" t="s">
        <v>1723</v>
      </c>
      <c r="C7" s="6"/>
      <c r="D7" s="6" t="s">
        <v>1716</v>
      </c>
      <c r="E7" s="6" t="s">
        <v>154</v>
      </c>
      <c r="F7" s="6" t="s">
        <v>28</v>
      </c>
      <c r="G7" s="57">
        <v>0</v>
      </c>
      <c r="H7" s="6" t="s">
        <v>64</v>
      </c>
      <c r="I7" s="6" t="s">
        <v>1708</v>
      </c>
      <c r="J7" s="6" t="s">
        <v>1707</v>
      </c>
      <c r="K7" s="6" t="s">
        <v>64</v>
      </c>
      <c r="L7" s="6" t="s">
        <v>64</v>
      </c>
      <c r="M7" s="6" t="s">
        <v>105</v>
      </c>
      <c r="N7" s="6"/>
      <c r="O7" s="6" t="s">
        <v>1709</v>
      </c>
      <c r="P7" s="58">
        <f>COUNTIF(study_tools!B:B,A7)</f>
        <v>0</v>
      </c>
      <c r="Q7" s="6" t="s">
        <v>1724</v>
      </c>
      <c r="R7" s="58"/>
      <c r="S7" s="6"/>
      <c r="T7" s="59"/>
      <c r="U7" s="59"/>
      <c r="V7" s="59"/>
    </row>
    <row r="8" spans="1:23">
      <c r="A8" s="77" t="s">
        <v>1501</v>
      </c>
      <c r="B8" s="83" t="s">
        <v>1725</v>
      </c>
      <c r="C8" s="6"/>
      <c r="D8" s="6" t="s">
        <v>327</v>
      </c>
      <c r="E8" s="6" t="s">
        <v>1726</v>
      </c>
      <c r="F8" s="6" t="s">
        <v>28</v>
      </c>
      <c r="G8" s="57">
        <v>0</v>
      </c>
      <c r="H8" s="6" t="s">
        <v>64</v>
      </c>
      <c r="I8" s="6" t="s">
        <v>1708</v>
      </c>
      <c r="J8" s="6" t="s">
        <v>1708</v>
      </c>
      <c r="K8" s="6" t="s">
        <v>64</v>
      </c>
      <c r="L8" s="6" t="s">
        <v>64</v>
      </c>
      <c r="M8" s="6" t="s">
        <v>1713</v>
      </c>
      <c r="N8" s="6"/>
      <c r="O8" s="6" t="s">
        <v>1714</v>
      </c>
      <c r="P8" s="58">
        <f>COUNTIF(study_tools!B:B,A8)</f>
        <v>3</v>
      </c>
      <c r="Q8" s="6" t="s">
        <v>1710</v>
      </c>
      <c r="R8" s="58"/>
      <c r="S8" s="6"/>
      <c r="T8" s="59"/>
      <c r="U8" s="59"/>
      <c r="V8" s="59"/>
    </row>
    <row r="9" spans="1:23">
      <c r="A9" s="77" t="s">
        <v>1500</v>
      </c>
      <c r="B9" s="83" t="s">
        <v>1500</v>
      </c>
      <c r="C9" s="6"/>
      <c r="D9" s="6" t="s">
        <v>1727</v>
      </c>
      <c r="E9" s="6" t="s">
        <v>1728</v>
      </c>
      <c r="F9" s="6" t="s">
        <v>28</v>
      </c>
      <c r="G9" s="57">
        <v>0</v>
      </c>
      <c r="H9" s="6" t="s">
        <v>64</v>
      </c>
      <c r="I9" s="6" t="s">
        <v>1708</v>
      </c>
      <c r="J9" s="6" t="s">
        <v>1708</v>
      </c>
      <c r="K9" s="6" t="s">
        <v>64</v>
      </c>
      <c r="L9" s="6" t="s">
        <v>64</v>
      </c>
      <c r="M9" s="6" t="s">
        <v>1713</v>
      </c>
      <c r="N9" s="6"/>
      <c r="O9" s="6" t="s">
        <v>1714</v>
      </c>
      <c r="P9" s="58">
        <f>COUNTIF(study_tools!B:B,A9)</f>
        <v>2</v>
      </c>
      <c r="Q9" s="6" t="s">
        <v>1710</v>
      </c>
      <c r="R9" s="58"/>
      <c r="S9" s="6"/>
      <c r="T9" s="59"/>
      <c r="U9" s="59"/>
      <c r="V9" s="59"/>
    </row>
    <row r="10" spans="1:23">
      <c r="A10" s="77" t="s">
        <v>259</v>
      </c>
      <c r="B10" s="83" t="s">
        <v>1729</v>
      </c>
      <c r="C10" s="6"/>
      <c r="D10" s="6" t="s">
        <v>475</v>
      </c>
      <c r="E10" s="6" t="s">
        <v>1730</v>
      </c>
      <c r="F10" s="6" t="s">
        <v>28</v>
      </c>
      <c r="G10" s="57">
        <v>0</v>
      </c>
      <c r="H10" s="6" t="s">
        <v>64</v>
      </c>
      <c r="I10" s="6" t="s">
        <v>1707</v>
      </c>
      <c r="J10" s="6" t="s">
        <v>1707</v>
      </c>
      <c r="K10" s="6" t="s">
        <v>64</v>
      </c>
      <c r="L10" s="6" t="s">
        <v>64</v>
      </c>
      <c r="M10" s="6" t="s">
        <v>1713</v>
      </c>
      <c r="N10" s="6"/>
      <c r="O10" s="6" t="s">
        <v>1714</v>
      </c>
      <c r="P10" s="58">
        <f>COUNTIF(study_tools!B:B,A10)</f>
        <v>15</v>
      </c>
      <c r="Q10" s="6" t="s">
        <v>1731</v>
      </c>
      <c r="R10" s="58"/>
      <c r="S10" s="6"/>
      <c r="T10" s="59"/>
      <c r="U10" s="59"/>
      <c r="V10" s="59"/>
    </row>
    <row r="11" spans="1:23" ht="86.25" customHeight="1">
      <c r="A11" s="77" t="s">
        <v>1498</v>
      </c>
      <c r="B11" s="83" t="s">
        <v>1732</v>
      </c>
      <c r="C11" s="6" t="s">
        <v>1495</v>
      </c>
      <c r="D11" s="6" t="s">
        <v>1733</v>
      </c>
      <c r="E11" s="6" t="s">
        <v>1734</v>
      </c>
      <c r="F11" s="6" t="s">
        <v>28</v>
      </c>
      <c r="G11" s="57">
        <v>0</v>
      </c>
      <c r="H11" s="6" t="s">
        <v>64</v>
      </c>
      <c r="I11" s="6" t="s">
        <v>1708</v>
      </c>
      <c r="J11" s="6" t="s">
        <v>1707</v>
      </c>
      <c r="K11" s="6" t="s">
        <v>64</v>
      </c>
      <c r="L11" s="6" t="s">
        <v>64</v>
      </c>
      <c r="M11" s="6" t="s">
        <v>1713</v>
      </c>
      <c r="N11" s="6" t="s">
        <v>65</v>
      </c>
      <c r="O11" s="6" t="s">
        <v>1714</v>
      </c>
      <c r="P11" s="58">
        <f>COUNTIF(study_tools!B:B,A11)</f>
        <v>1</v>
      </c>
      <c r="Q11" s="56" t="s">
        <v>1735</v>
      </c>
      <c r="R11" s="58" t="s">
        <v>65</v>
      </c>
      <c r="S11" s="6" t="s">
        <v>1736</v>
      </c>
      <c r="T11" s="76" t="s">
        <v>1737</v>
      </c>
      <c r="U11" s="76" t="s">
        <v>1738</v>
      </c>
      <c r="V11" s="76" t="s">
        <v>1739</v>
      </c>
      <c r="W11" s="76" t="s">
        <v>1740</v>
      </c>
    </row>
    <row r="12" spans="1:23">
      <c r="A12" s="77" t="s">
        <v>1741</v>
      </c>
      <c r="B12" s="83" t="s">
        <v>1742</v>
      </c>
      <c r="C12" s="6"/>
      <c r="D12" s="6" t="s">
        <v>1743</v>
      </c>
      <c r="E12" s="6" t="s">
        <v>1744</v>
      </c>
      <c r="F12" s="6" t="s">
        <v>67</v>
      </c>
      <c r="G12" s="57">
        <v>50000</v>
      </c>
      <c r="H12" s="6" t="s">
        <v>65</v>
      </c>
      <c r="I12" s="6" t="s">
        <v>1708</v>
      </c>
      <c r="J12" s="6" t="s">
        <v>1708</v>
      </c>
      <c r="K12" s="6" t="s">
        <v>64</v>
      </c>
      <c r="L12" s="6" t="s">
        <v>64</v>
      </c>
      <c r="M12" s="6" t="s">
        <v>105</v>
      </c>
      <c r="N12" s="6"/>
      <c r="O12" s="6" t="s">
        <v>1709</v>
      </c>
      <c r="P12" s="58">
        <f>COUNTIF(study_tools!B:B,A12)</f>
        <v>3</v>
      </c>
      <c r="Q12" s="6" t="s">
        <v>1745</v>
      </c>
      <c r="R12" s="58"/>
      <c r="S12" s="6"/>
      <c r="T12" s="59"/>
      <c r="U12" s="59"/>
      <c r="V12" s="59"/>
    </row>
    <row r="13" spans="1:23" ht="28.5">
      <c r="A13" s="77" t="s">
        <v>752</v>
      </c>
      <c r="B13" s="83" t="s">
        <v>1746</v>
      </c>
      <c r="C13" s="6"/>
      <c r="D13" s="6" t="s">
        <v>372</v>
      </c>
      <c r="E13" s="6" t="s">
        <v>1747</v>
      </c>
      <c r="F13" s="6" t="s">
        <v>67</v>
      </c>
      <c r="G13" s="57">
        <v>2000</v>
      </c>
      <c r="H13" s="6" t="s">
        <v>65</v>
      </c>
      <c r="I13" s="6" t="s">
        <v>1707</v>
      </c>
      <c r="J13" s="6" t="s">
        <v>1708</v>
      </c>
      <c r="K13" s="6" t="s">
        <v>64</v>
      </c>
      <c r="L13" s="6" t="s">
        <v>64</v>
      </c>
      <c r="M13" s="6" t="s">
        <v>105</v>
      </c>
      <c r="N13" s="6"/>
      <c r="O13" s="6" t="s">
        <v>1709</v>
      </c>
      <c r="P13" s="58">
        <f>COUNTIF(study_tools!B:B,A13)</f>
        <v>78</v>
      </c>
      <c r="Q13" s="6" t="s">
        <v>1748</v>
      </c>
      <c r="R13" s="58"/>
      <c r="S13" s="6"/>
      <c r="T13" s="59"/>
      <c r="U13" s="59"/>
      <c r="V13" s="59"/>
    </row>
    <row r="14" spans="1:23">
      <c r="A14" s="77" t="s">
        <v>1544</v>
      </c>
      <c r="B14" s="83" t="s">
        <v>1544</v>
      </c>
      <c r="C14" s="6"/>
      <c r="D14" s="6" t="s">
        <v>372</v>
      </c>
      <c r="E14" s="6" t="s">
        <v>1749</v>
      </c>
      <c r="F14" s="6" t="s">
        <v>1706</v>
      </c>
      <c r="G14" s="57">
        <v>2000</v>
      </c>
      <c r="H14" s="6" t="s">
        <v>65</v>
      </c>
      <c r="I14" s="6" t="s">
        <v>1707</v>
      </c>
      <c r="J14" s="6" t="s">
        <v>1708</v>
      </c>
      <c r="K14" s="6" t="s">
        <v>64</v>
      </c>
      <c r="L14" s="6" t="s">
        <v>64</v>
      </c>
      <c r="M14" s="6" t="s">
        <v>105</v>
      </c>
      <c r="N14" s="6"/>
      <c r="O14" s="6" t="s">
        <v>1714</v>
      </c>
      <c r="P14" s="58">
        <f>COUNTIF(study_tools!B:B,A14)</f>
        <v>4</v>
      </c>
      <c r="Q14" s="6" t="s">
        <v>1533</v>
      </c>
      <c r="R14" s="58"/>
      <c r="S14" s="6"/>
      <c r="T14" s="59"/>
      <c r="U14" s="59"/>
      <c r="V14" s="59"/>
    </row>
    <row r="15" spans="1:23">
      <c r="A15" s="77" t="s">
        <v>1750</v>
      </c>
      <c r="B15" s="83" t="s">
        <v>1750</v>
      </c>
      <c r="C15" s="6"/>
      <c r="D15" s="6" t="s">
        <v>1716</v>
      </c>
      <c r="E15" s="6" t="s">
        <v>1751</v>
      </c>
      <c r="F15" s="6" t="s">
        <v>28</v>
      </c>
      <c r="G15" s="57">
        <v>0</v>
      </c>
      <c r="H15" s="6" t="s">
        <v>64</v>
      </c>
      <c r="I15" s="6" t="s">
        <v>1707</v>
      </c>
      <c r="J15" s="6" t="s">
        <v>1707</v>
      </c>
      <c r="K15" s="6" t="s">
        <v>64</v>
      </c>
      <c r="L15" s="6" t="s">
        <v>64</v>
      </c>
      <c r="M15" s="6" t="s">
        <v>105</v>
      </c>
      <c r="N15" s="6"/>
      <c r="O15" s="6" t="s">
        <v>1709</v>
      </c>
      <c r="P15" s="58">
        <f>COUNTIF(study_tools!B:B,A15)</f>
        <v>3</v>
      </c>
      <c r="Q15" s="6" t="s">
        <v>1745</v>
      </c>
      <c r="R15" s="58"/>
      <c r="S15" s="6"/>
      <c r="T15" s="59"/>
      <c r="U15" s="59"/>
      <c r="V15" s="59"/>
    </row>
    <row r="16" spans="1:23">
      <c r="A16" s="77" t="s">
        <v>1512</v>
      </c>
      <c r="B16" s="83" t="s">
        <v>1752</v>
      </c>
      <c r="C16" s="6"/>
      <c r="D16" s="6" t="s">
        <v>1716</v>
      </c>
      <c r="E16" s="6" t="s">
        <v>1753</v>
      </c>
      <c r="F16" s="6" t="s">
        <v>1706</v>
      </c>
      <c r="G16" s="57">
        <v>0</v>
      </c>
      <c r="H16" s="6" t="s">
        <v>64</v>
      </c>
      <c r="I16" s="6" t="s">
        <v>1707</v>
      </c>
      <c r="J16" s="6" t="s">
        <v>1707</v>
      </c>
      <c r="K16" s="6" t="s">
        <v>64</v>
      </c>
      <c r="L16" s="6" t="s">
        <v>64</v>
      </c>
      <c r="M16" s="6" t="s">
        <v>105</v>
      </c>
      <c r="N16" s="6"/>
      <c r="O16" s="6" t="s">
        <v>1709</v>
      </c>
      <c r="P16" s="58">
        <f>COUNTIF(study_tools!B:B,A16)</f>
        <v>1</v>
      </c>
      <c r="Q16" s="6" t="s">
        <v>1754</v>
      </c>
      <c r="R16" s="58"/>
      <c r="S16" s="6"/>
      <c r="T16" s="59"/>
      <c r="U16" s="59"/>
      <c r="V16" s="59"/>
    </row>
    <row r="17" spans="1:22">
      <c r="A17" s="77" t="s">
        <v>722</v>
      </c>
      <c r="B17" s="83" t="s">
        <v>722</v>
      </c>
      <c r="C17" s="6"/>
      <c r="D17" s="6" t="s">
        <v>1733</v>
      </c>
      <c r="E17" s="6" t="s">
        <v>1755</v>
      </c>
      <c r="F17" s="6" t="s">
        <v>1706</v>
      </c>
      <c r="G17" s="57">
        <v>0</v>
      </c>
      <c r="H17" s="6" t="s">
        <v>64</v>
      </c>
      <c r="I17" s="6" t="s">
        <v>1707</v>
      </c>
      <c r="J17" s="6" t="s">
        <v>1708</v>
      </c>
      <c r="K17" s="6" t="s">
        <v>64</v>
      </c>
      <c r="L17" s="6" t="s">
        <v>64</v>
      </c>
      <c r="M17" s="6" t="s">
        <v>105</v>
      </c>
      <c r="N17" s="6"/>
      <c r="O17" s="6" t="s">
        <v>1709</v>
      </c>
      <c r="P17" s="58">
        <f>COUNTIF(study_tools!B:B,A17)</f>
        <v>5</v>
      </c>
      <c r="Q17" s="6" t="s">
        <v>1756</v>
      </c>
      <c r="R17" s="58"/>
      <c r="S17" s="6"/>
      <c r="T17" s="59"/>
      <c r="U17" s="59"/>
      <c r="V17" s="59"/>
    </row>
    <row r="18" spans="1:22">
      <c r="A18" s="77" t="s">
        <v>1520</v>
      </c>
      <c r="B18" s="83" t="s">
        <v>1757</v>
      </c>
      <c r="C18" s="6"/>
      <c r="D18" s="6" t="s">
        <v>1716</v>
      </c>
      <c r="E18" s="6" t="s">
        <v>1758</v>
      </c>
      <c r="F18" s="6" t="s">
        <v>28</v>
      </c>
      <c r="G18" s="57">
        <v>0</v>
      </c>
      <c r="H18" s="6" t="s">
        <v>64</v>
      </c>
      <c r="I18" s="6" t="s">
        <v>1708</v>
      </c>
      <c r="J18" s="6" t="s">
        <v>1708</v>
      </c>
      <c r="K18" s="6" t="s">
        <v>64</v>
      </c>
      <c r="L18" s="6" t="s">
        <v>64</v>
      </c>
      <c r="M18" s="6" t="s">
        <v>105</v>
      </c>
      <c r="N18" s="6"/>
      <c r="O18" s="6" t="s">
        <v>1714</v>
      </c>
      <c r="P18" s="58">
        <f>COUNTIF(study_tools!B:B,A18)</f>
        <v>4</v>
      </c>
      <c r="Q18" s="6" t="s">
        <v>1759</v>
      </c>
      <c r="R18" s="58"/>
      <c r="S18" s="6"/>
      <c r="T18" s="59"/>
      <c r="U18" s="59"/>
      <c r="V18" s="59"/>
    </row>
    <row r="19" spans="1:22">
      <c r="A19" s="77" t="s">
        <v>1154</v>
      </c>
      <c r="B19" s="83" t="s">
        <v>1154</v>
      </c>
      <c r="C19" s="6"/>
      <c r="D19" s="6" t="s">
        <v>372</v>
      </c>
      <c r="E19" s="6" t="s">
        <v>1760</v>
      </c>
      <c r="F19" s="6" t="s">
        <v>67</v>
      </c>
      <c r="G19" s="57">
        <v>1000</v>
      </c>
      <c r="H19" s="6" t="s">
        <v>65</v>
      </c>
      <c r="I19" s="6" t="s">
        <v>1708</v>
      </c>
      <c r="J19" s="6" t="s">
        <v>1708</v>
      </c>
      <c r="K19" s="6" t="s">
        <v>64</v>
      </c>
      <c r="L19" s="6" t="s">
        <v>64</v>
      </c>
      <c r="M19" s="6" t="s">
        <v>105</v>
      </c>
      <c r="N19" s="6"/>
      <c r="O19" s="6" t="s">
        <v>1709</v>
      </c>
      <c r="P19" s="58">
        <f>COUNTIF(study_tools!B:B,A19)</f>
        <v>14</v>
      </c>
      <c r="Q19" s="6" t="s">
        <v>1759</v>
      </c>
      <c r="R19" s="58"/>
      <c r="S19" s="6"/>
      <c r="T19" s="59"/>
      <c r="U19" s="59"/>
      <c r="V19" s="59"/>
    </row>
    <row r="20" spans="1:22">
      <c r="A20" s="77" t="s">
        <v>1761</v>
      </c>
      <c r="B20" s="83" t="s">
        <v>1762</v>
      </c>
      <c r="C20" s="6"/>
      <c r="D20" s="6" t="s">
        <v>475</v>
      </c>
      <c r="E20" s="6" t="s">
        <v>1763</v>
      </c>
      <c r="F20" s="6" t="s">
        <v>28</v>
      </c>
      <c r="G20" s="57">
        <v>0</v>
      </c>
      <c r="H20" s="6" t="s">
        <v>64</v>
      </c>
      <c r="I20" s="6" t="s">
        <v>1708</v>
      </c>
      <c r="J20" s="6" t="s">
        <v>1707</v>
      </c>
      <c r="K20" s="6" t="s">
        <v>64</v>
      </c>
      <c r="L20" s="6" t="s">
        <v>64</v>
      </c>
      <c r="M20" s="6" t="s">
        <v>1713</v>
      </c>
      <c r="N20" s="6"/>
      <c r="O20" s="6" t="s">
        <v>1714</v>
      </c>
      <c r="P20" s="58">
        <f>COUNTIF(study_tools!B:B,A20)</f>
        <v>0</v>
      </c>
      <c r="Q20" s="6" t="s">
        <v>1764</v>
      </c>
      <c r="R20" s="58"/>
      <c r="S20" s="6"/>
      <c r="T20" s="59"/>
      <c r="U20" s="59"/>
      <c r="V20" s="59"/>
    </row>
    <row r="21" spans="1:22">
      <c r="A21" s="77" t="s">
        <v>1765</v>
      </c>
      <c r="B21" s="83" t="s">
        <v>1766</v>
      </c>
      <c r="C21" s="6"/>
      <c r="D21" s="6" t="s">
        <v>1716</v>
      </c>
      <c r="E21" s="6" t="s">
        <v>1767</v>
      </c>
      <c r="F21" s="6" t="s">
        <v>1706</v>
      </c>
      <c r="G21" s="57">
        <v>0</v>
      </c>
      <c r="H21" s="6" t="s">
        <v>64</v>
      </c>
      <c r="I21" s="6" t="s">
        <v>1708</v>
      </c>
      <c r="J21" s="6" t="s">
        <v>1707</v>
      </c>
      <c r="K21" s="6" t="s">
        <v>64</v>
      </c>
      <c r="L21" s="6" t="s">
        <v>64</v>
      </c>
      <c r="M21" s="6" t="s">
        <v>105</v>
      </c>
      <c r="N21" s="6"/>
      <c r="O21" s="6" t="s">
        <v>1709</v>
      </c>
      <c r="P21" s="58">
        <f>COUNTIF(study_tools!B:B,A21)</f>
        <v>2</v>
      </c>
      <c r="Q21" s="6" t="s">
        <v>1710</v>
      </c>
      <c r="R21" s="58"/>
      <c r="S21" s="6"/>
      <c r="T21" s="59"/>
      <c r="U21" s="59"/>
      <c r="V21" s="59"/>
    </row>
    <row r="22" spans="1:22" ht="28.5">
      <c r="A22" s="77" t="s">
        <v>1515</v>
      </c>
      <c r="B22" s="83" t="s">
        <v>1768</v>
      </c>
      <c r="C22" s="6"/>
      <c r="D22" s="6" t="s">
        <v>1704</v>
      </c>
      <c r="E22" s="6" t="s">
        <v>1705</v>
      </c>
      <c r="F22" s="6" t="s">
        <v>28</v>
      </c>
      <c r="G22" s="57">
        <v>0</v>
      </c>
      <c r="H22" s="6" t="s">
        <v>64</v>
      </c>
      <c r="I22" s="6" t="s">
        <v>1708</v>
      </c>
      <c r="J22" s="6" t="s">
        <v>1707</v>
      </c>
      <c r="K22" s="6" t="s">
        <v>64</v>
      </c>
      <c r="L22" s="6" t="s">
        <v>64</v>
      </c>
      <c r="M22" s="6" t="s">
        <v>1713</v>
      </c>
      <c r="N22" s="6"/>
      <c r="O22" s="6" t="s">
        <v>1714</v>
      </c>
      <c r="P22" s="58">
        <f>COUNTIF(study_tools!B:B,A22)</f>
        <v>1</v>
      </c>
      <c r="Q22" s="6" t="s">
        <v>1710</v>
      </c>
      <c r="R22" s="58"/>
      <c r="S22" s="6"/>
      <c r="T22" s="59"/>
      <c r="U22" s="59"/>
      <c r="V22" s="59"/>
    </row>
    <row r="23" spans="1:22">
      <c r="A23" s="77" t="s">
        <v>1523</v>
      </c>
      <c r="B23" s="83" t="s">
        <v>1769</v>
      </c>
      <c r="C23" s="6"/>
      <c r="D23" s="6" t="s">
        <v>1704</v>
      </c>
      <c r="E23" s="6" t="s">
        <v>1705</v>
      </c>
      <c r="F23" s="6" t="s">
        <v>1706</v>
      </c>
      <c r="G23" s="57">
        <v>3000</v>
      </c>
      <c r="H23" s="6" t="s">
        <v>64</v>
      </c>
      <c r="I23" s="6" t="s">
        <v>1707</v>
      </c>
      <c r="J23" s="6" t="s">
        <v>1708</v>
      </c>
      <c r="K23" s="6" t="s">
        <v>64</v>
      </c>
      <c r="L23" s="6" t="s">
        <v>64</v>
      </c>
      <c r="M23" s="6" t="s">
        <v>105</v>
      </c>
      <c r="N23" s="6"/>
      <c r="O23" s="6" t="s">
        <v>1709</v>
      </c>
      <c r="P23" s="58">
        <f>COUNTIF(study_tools!B:B,A23)</f>
        <v>1</v>
      </c>
      <c r="Q23" s="6" t="s">
        <v>1770</v>
      </c>
      <c r="R23" s="58"/>
      <c r="S23" s="6"/>
      <c r="T23" s="59"/>
      <c r="U23" s="59"/>
      <c r="V23" s="59"/>
    </row>
    <row r="24" spans="1:22" ht="42.75">
      <c r="A24" s="77" t="s">
        <v>1507</v>
      </c>
      <c r="B24" s="83" t="s">
        <v>1771</v>
      </c>
      <c r="C24" s="6"/>
      <c r="D24" s="6" t="s">
        <v>1772</v>
      </c>
      <c r="E24" s="6" t="s">
        <v>1773</v>
      </c>
      <c r="F24" s="6" t="s">
        <v>28</v>
      </c>
      <c r="G24" s="57">
        <v>0</v>
      </c>
      <c r="H24" s="6" t="s">
        <v>64</v>
      </c>
      <c r="I24" s="6" t="s">
        <v>1708</v>
      </c>
      <c r="J24" s="6" t="s">
        <v>1707</v>
      </c>
      <c r="K24" s="6" t="s">
        <v>64</v>
      </c>
      <c r="L24" s="6" t="s">
        <v>64</v>
      </c>
      <c r="M24" s="6" t="s">
        <v>1713</v>
      </c>
      <c r="N24" s="6"/>
      <c r="O24" s="6" t="s">
        <v>1714</v>
      </c>
      <c r="P24" s="58">
        <f>COUNTIF(study_tools!B:B,A24)</f>
        <v>1</v>
      </c>
      <c r="Q24" s="6" t="s">
        <v>1745</v>
      </c>
      <c r="R24" s="58"/>
      <c r="S24" s="6"/>
      <c r="T24" s="59"/>
      <c r="U24" s="59"/>
      <c r="V24" s="59"/>
    </row>
    <row r="25" spans="1:22">
      <c r="A25" s="77" t="s">
        <v>1529</v>
      </c>
      <c r="B25" s="83" t="s">
        <v>1774</v>
      </c>
      <c r="C25" s="6"/>
      <c r="D25" s="6" t="s">
        <v>598</v>
      </c>
      <c r="E25" s="6" t="s">
        <v>1775</v>
      </c>
      <c r="F25" s="6" t="s">
        <v>28</v>
      </c>
      <c r="G25" s="57">
        <v>0</v>
      </c>
      <c r="H25" s="6" t="s">
        <v>64</v>
      </c>
      <c r="I25" s="6" t="s">
        <v>1776</v>
      </c>
      <c r="J25" s="6" t="s">
        <v>1707</v>
      </c>
      <c r="K25" s="6" t="s">
        <v>64</v>
      </c>
      <c r="L25" s="6" t="s">
        <v>65</v>
      </c>
      <c r="M25" s="6" t="s">
        <v>105</v>
      </c>
      <c r="N25" s="6"/>
      <c r="O25" s="6" t="s">
        <v>1714</v>
      </c>
      <c r="P25" s="58">
        <f>COUNTIF(study_tools!B:B,A25)</f>
        <v>1</v>
      </c>
      <c r="Q25" s="6" t="s">
        <v>1710</v>
      </c>
      <c r="R25" s="58"/>
      <c r="S25" s="6"/>
      <c r="T25" s="59"/>
      <c r="U25" s="59"/>
      <c r="V25" s="59"/>
    </row>
    <row r="26" spans="1:22" ht="42.75">
      <c r="A26" s="77" t="s">
        <v>1516</v>
      </c>
      <c r="B26" s="83" t="s">
        <v>1777</v>
      </c>
      <c r="C26" s="6"/>
      <c r="D26" s="6" t="s">
        <v>372</v>
      </c>
      <c r="E26" s="6" t="s">
        <v>1778</v>
      </c>
      <c r="F26" s="6" t="s">
        <v>28</v>
      </c>
      <c r="G26" s="57">
        <v>0</v>
      </c>
      <c r="H26" s="6" t="s">
        <v>64</v>
      </c>
      <c r="I26" s="6" t="s">
        <v>1708</v>
      </c>
      <c r="J26" s="6" t="s">
        <v>1707</v>
      </c>
      <c r="K26" s="6" t="s">
        <v>64</v>
      </c>
      <c r="L26" s="6" t="s">
        <v>64</v>
      </c>
      <c r="M26" s="6" t="s">
        <v>1713</v>
      </c>
      <c r="N26" s="6"/>
      <c r="O26" s="6" t="s">
        <v>1714</v>
      </c>
      <c r="P26" s="58">
        <f>COUNTIF(study_tools!B:B,A26)</f>
        <v>1</v>
      </c>
      <c r="Q26" s="6" t="s">
        <v>1779</v>
      </c>
      <c r="R26" s="58"/>
      <c r="S26" s="6"/>
      <c r="T26" s="59"/>
      <c r="U26" s="59"/>
      <c r="V26" s="59"/>
    </row>
    <row r="27" spans="1:22">
      <c r="A27" s="77" t="s">
        <v>1780</v>
      </c>
      <c r="B27" s="83" t="s">
        <v>1781</v>
      </c>
      <c r="C27" s="6"/>
      <c r="D27" s="6" t="s">
        <v>618</v>
      </c>
      <c r="E27" s="6" t="s">
        <v>1782</v>
      </c>
      <c r="F27" s="6" t="s">
        <v>1706</v>
      </c>
      <c r="G27" s="57">
        <v>5000</v>
      </c>
      <c r="H27" s="6" t="s">
        <v>65</v>
      </c>
      <c r="I27" s="6" t="s">
        <v>1708</v>
      </c>
      <c r="J27" s="6" t="s">
        <v>1707</v>
      </c>
      <c r="K27" s="6" t="s">
        <v>64</v>
      </c>
      <c r="L27" s="6" t="s">
        <v>65</v>
      </c>
      <c r="M27" s="6" t="s">
        <v>1713</v>
      </c>
      <c r="N27" s="6"/>
      <c r="O27" s="6" t="s">
        <v>1709</v>
      </c>
      <c r="P27" s="58">
        <f>COUNTIF(study_tools!B:B,A27)</f>
        <v>0</v>
      </c>
      <c r="Q27" s="6" t="s">
        <v>1710</v>
      </c>
      <c r="R27" s="58"/>
      <c r="S27" s="6"/>
      <c r="T27" s="59"/>
      <c r="U27" s="59"/>
      <c r="V27" s="59"/>
    </row>
    <row r="28" spans="1:22">
      <c r="A28" s="77" t="s">
        <v>127</v>
      </c>
      <c r="B28" s="83" t="s">
        <v>1783</v>
      </c>
      <c r="C28" s="6"/>
      <c r="D28" s="6" t="s">
        <v>475</v>
      </c>
      <c r="E28" s="6" t="s">
        <v>1763</v>
      </c>
      <c r="F28" s="6" t="s">
        <v>28</v>
      </c>
      <c r="G28" s="57">
        <v>0</v>
      </c>
      <c r="H28" s="6" t="s">
        <v>64</v>
      </c>
      <c r="I28" s="6" t="s">
        <v>1708</v>
      </c>
      <c r="J28" s="6" t="s">
        <v>1707</v>
      </c>
      <c r="K28" s="6" t="s">
        <v>64</v>
      </c>
      <c r="L28" s="6" t="s">
        <v>64</v>
      </c>
      <c r="M28" s="6" t="s">
        <v>1713</v>
      </c>
      <c r="N28" s="6"/>
      <c r="O28" s="6" t="s">
        <v>1714</v>
      </c>
      <c r="P28" s="58">
        <f>COUNTIF(study_tools!B:B,A28)</f>
        <v>0</v>
      </c>
      <c r="Q28" s="6" t="s">
        <v>1721</v>
      </c>
      <c r="R28" s="58"/>
      <c r="S28" s="6"/>
      <c r="T28" s="59"/>
      <c r="U28" s="59"/>
      <c r="V28" s="59"/>
    </row>
    <row r="29" spans="1:22" ht="28.5">
      <c r="A29" s="77" t="s">
        <v>1528</v>
      </c>
      <c r="B29" s="83" t="s">
        <v>1784</v>
      </c>
      <c r="C29" s="6"/>
      <c r="D29" s="6" t="s">
        <v>1716</v>
      </c>
      <c r="E29" s="6" t="s">
        <v>1753</v>
      </c>
      <c r="F29" s="6" t="s">
        <v>1706</v>
      </c>
      <c r="G29" s="57">
        <v>0</v>
      </c>
      <c r="H29" s="6" t="s">
        <v>64</v>
      </c>
      <c r="I29" s="6" t="s">
        <v>1707</v>
      </c>
      <c r="J29" s="6" t="s">
        <v>1707</v>
      </c>
      <c r="K29" s="6" t="s">
        <v>64</v>
      </c>
      <c r="L29" s="6" t="s">
        <v>64</v>
      </c>
      <c r="M29" s="6" t="s">
        <v>105</v>
      </c>
      <c r="N29" s="6"/>
      <c r="O29" s="6" t="s">
        <v>1709</v>
      </c>
      <c r="P29" s="58">
        <f>COUNTIF(study_tools!B:B,A29)</f>
        <v>1</v>
      </c>
      <c r="Q29" s="6" t="s">
        <v>1785</v>
      </c>
      <c r="R29" s="58"/>
      <c r="S29" s="6"/>
      <c r="T29" s="59"/>
      <c r="U29" s="59"/>
      <c r="V29" s="59"/>
    </row>
    <row r="30" spans="1:22" ht="28.5">
      <c r="A30" s="77" t="s">
        <v>1786</v>
      </c>
      <c r="B30" s="83" t="s">
        <v>1787</v>
      </c>
      <c r="C30" s="6"/>
      <c r="D30" s="6" t="s">
        <v>277</v>
      </c>
      <c r="E30" s="6" t="s">
        <v>1788</v>
      </c>
      <c r="F30" s="6" t="s">
        <v>67</v>
      </c>
      <c r="G30" s="57">
        <v>10000</v>
      </c>
      <c r="H30" s="6" t="s">
        <v>65</v>
      </c>
      <c r="I30" s="6" t="s">
        <v>1708</v>
      </c>
      <c r="J30" s="6" t="s">
        <v>1708</v>
      </c>
      <c r="K30" s="6" t="s">
        <v>64</v>
      </c>
      <c r="L30" s="6" t="s">
        <v>64</v>
      </c>
      <c r="M30" s="6" t="s">
        <v>105</v>
      </c>
      <c r="N30" s="6"/>
      <c r="O30" s="6" t="s">
        <v>1709</v>
      </c>
      <c r="P30" s="58">
        <f>COUNTIF(study_tools!B:B,A30)</f>
        <v>0</v>
      </c>
      <c r="Q30" s="6" t="s">
        <v>1785</v>
      </c>
      <c r="R30" s="58"/>
      <c r="S30" s="6"/>
      <c r="T30" s="59"/>
      <c r="U30" s="59"/>
      <c r="V30" s="59"/>
    </row>
    <row r="31" spans="1:22">
      <c r="A31" s="6"/>
      <c r="B31" s="83"/>
      <c r="C31" s="6"/>
      <c r="D31" s="6"/>
      <c r="E31" s="6"/>
      <c r="F31" s="6"/>
      <c r="G31" s="6"/>
      <c r="H31" s="6"/>
      <c r="I31" s="6"/>
      <c r="J31" s="6"/>
      <c r="K31" s="6"/>
      <c r="L31" s="6"/>
      <c r="M31" s="6"/>
      <c r="N31" s="6"/>
      <c r="O31" s="6"/>
      <c r="P31" s="6"/>
      <c r="Q31" s="6"/>
      <c r="R31" s="6"/>
      <c r="S31" s="6"/>
    </row>
    <row r="32" spans="1:22">
      <c r="A32" s="6"/>
      <c r="B32" s="83"/>
      <c r="C32" s="6"/>
      <c r="D32" s="6"/>
      <c r="E32" s="6"/>
      <c r="F32" s="6"/>
      <c r="G32" s="6"/>
      <c r="H32" s="6"/>
      <c r="I32" s="6"/>
      <c r="J32" s="6"/>
      <c r="K32" s="6"/>
      <c r="L32" s="6"/>
      <c r="M32" s="6"/>
      <c r="N32" s="6"/>
      <c r="O32" s="6"/>
      <c r="P32" s="6"/>
      <c r="Q32" s="6"/>
      <c r="R32" s="6"/>
      <c r="S32" s="6"/>
    </row>
    <row r="33" spans="1:19">
      <c r="A33" s="6"/>
      <c r="B33" s="83"/>
      <c r="C33" s="6"/>
      <c r="D33" s="6"/>
      <c r="E33" s="6"/>
      <c r="F33" s="6"/>
      <c r="G33" s="6"/>
      <c r="H33" s="6"/>
      <c r="I33" s="6"/>
      <c r="J33" s="6"/>
      <c r="K33" s="6"/>
      <c r="L33" s="6"/>
      <c r="M33" s="6"/>
      <c r="N33" s="6"/>
      <c r="O33" s="6"/>
      <c r="P33" s="6"/>
      <c r="Q33" s="6"/>
      <c r="R33" s="6"/>
      <c r="S33" s="6"/>
    </row>
    <row r="34" spans="1:19">
      <c r="A34" s="6"/>
      <c r="B34" s="83"/>
      <c r="C34" s="6"/>
      <c r="D34" s="6"/>
      <c r="E34" s="6"/>
      <c r="F34" s="6"/>
      <c r="G34" s="6"/>
      <c r="H34" s="6"/>
      <c r="I34" s="6"/>
      <c r="J34" s="6"/>
      <c r="K34" s="6"/>
      <c r="L34" s="6"/>
      <c r="M34" s="6"/>
      <c r="N34" s="6"/>
      <c r="O34" s="6"/>
      <c r="P34" s="6"/>
      <c r="Q34" s="6"/>
      <c r="R34" s="6"/>
      <c r="S34" s="6"/>
    </row>
    <row r="35" spans="1:19">
      <c r="A35" s="6"/>
      <c r="B35" s="83"/>
      <c r="C35" s="6"/>
      <c r="D35" s="6"/>
      <c r="E35" s="6"/>
      <c r="F35" s="6"/>
      <c r="G35" s="6"/>
      <c r="H35" s="6"/>
      <c r="I35" s="6"/>
      <c r="J35" s="6"/>
      <c r="K35" s="6"/>
      <c r="L35" s="6"/>
      <c r="M35" s="6"/>
      <c r="N35" s="6"/>
      <c r="O35" s="6"/>
      <c r="P35" s="6"/>
      <c r="Q35" s="6"/>
      <c r="R35" s="6"/>
      <c r="S35" s="6"/>
    </row>
    <row r="36" spans="1:19">
      <c r="A36" s="6"/>
      <c r="B36" s="83"/>
      <c r="C36" s="6"/>
      <c r="D36" s="6"/>
      <c r="E36" s="6"/>
      <c r="F36" s="6"/>
      <c r="G36" s="6"/>
      <c r="H36" s="6"/>
      <c r="I36" s="6"/>
      <c r="J36" s="6"/>
      <c r="K36" s="6"/>
      <c r="L36" s="6"/>
      <c r="M36" s="6"/>
      <c r="N36" s="6"/>
      <c r="O36" s="6"/>
      <c r="P36" s="6"/>
      <c r="Q36" s="6"/>
      <c r="R36" s="6"/>
      <c r="S36" s="6"/>
    </row>
    <row r="37" spans="1:19">
      <c r="A37" s="6"/>
      <c r="B37" s="83"/>
      <c r="C37" s="6"/>
      <c r="D37" s="6"/>
      <c r="E37" s="6"/>
      <c r="F37" s="6"/>
      <c r="G37" s="6"/>
      <c r="H37" s="6"/>
      <c r="I37" s="6"/>
      <c r="J37" s="6"/>
      <c r="K37" s="6"/>
      <c r="L37" s="6"/>
      <c r="M37" s="6"/>
      <c r="N37" s="6"/>
      <c r="O37" s="6"/>
      <c r="P37" s="6"/>
      <c r="Q37" s="6"/>
      <c r="R37" s="6"/>
      <c r="S37" s="6"/>
    </row>
    <row r="38" spans="1:19">
      <c r="A38" s="6"/>
      <c r="B38" s="83"/>
      <c r="C38" s="6"/>
      <c r="D38" s="6"/>
      <c r="E38" s="6"/>
      <c r="F38" s="6"/>
      <c r="G38" s="6"/>
      <c r="H38" s="6"/>
      <c r="I38" s="6"/>
      <c r="J38" s="6"/>
      <c r="K38" s="6"/>
      <c r="L38" s="6"/>
      <c r="M38" s="6"/>
      <c r="N38" s="6"/>
      <c r="O38" s="6"/>
      <c r="P38" s="6"/>
      <c r="Q38" s="6"/>
      <c r="R38" s="6"/>
      <c r="S38" s="6"/>
    </row>
    <row r="39" spans="1:19">
      <c r="A39" s="6"/>
      <c r="B39" s="83"/>
      <c r="C39" s="6"/>
      <c r="D39" s="6"/>
      <c r="E39" s="6"/>
      <c r="F39" s="6"/>
      <c r="G39" s="6"/>
      <c r="H39" s="6"/>
      <c r="I39" s="6"/>
      <c r="J39" s="6"/>
      <c r="K39" s="6"/>
      <c r="L39" s="6"/>
      <c r="M39" s="6"/>
      <c r="N39" s="6"/>
      <c r="O39" s="6"/>
      <c r="P39" s="6"/>
      <c r="Q39" s="6"/>
      <c r="R39" s="6"/>
      <c r="S39" s="6"/>
    </row>
    <row r="40" spans="1:19">
      <c r="A40" s="6"/>
      <c r="B40" s="83"/>
      <c r="C40" s="6"/>
      <c r="D40" s="6"/>
      <c r="E40" s="6"/>
      <c r="F40" s="6"/>
      <c r="G40" s="6"/>
      <c r="H40" s="6"/>
      <c r="I40" s="6"/>
      <c r="J40" s="6"/>
      <c r="K40" s="6"/>
      <c r="L40" s="6"/>
      <c r="M40" s="6"/>
      <c r="N40" s="6"/>
      <c r="O40" s="6"/>
      <c r="P40" s="6"/>
      <c r="Q40" s="6"/>
      <c r="R40" s="6"/>
      <c r="S40" s="6"/>
    </row>
    <row r="41" spans="1:19">
      <c r="A41" s="6"/>
      <c r="B41" s="83"/>
      <c r="C41" s="6"/>
      <c r="D41" s="6"/>
      <c r="E41" s="6"/>
      <c r="F41" s="6"/>
      <c r="G41" s="6"/>
      <c r="H41" s="6"/>
      <c r="I41" s="6"/>
      <c r="J41" s="6"/>
      <c r="K41" s="6"/>
      <c r="L41" s="6"/>
      <c r="M41" s="6"/>
      <c r="N41" s="6"/>
      <c r="O41" s="6"/>
      <c r="P41" s="6"/>
      <c r="Q41" s="6"/>
      <c r="R41" s="6"/>
      <c r="S41" s="6"/>
    </row>
    <row r="42" spans="1:19">
      <c r="A42" s="6"/>
      <c r="B42" s="83"/>
      <c r="C42" s="6"/>
      <c r="D42" s="6"/>
      <c r="E42" s="6"/>
      <c r="F42" s="6"/>
      <c r="G42" s="6"/>
      <c r="H42" s="6"/>
      <c r="I42" s="6"/>
      <c r="J42" s="6"/>
      <c r="K42" s="6"/>
      <c r="L42" s="6"/>
      <c r="M42" s="6"/>
      <c r="N42" s="6"/>
      <c r="O42" s="6"/>
      <c r="P42" s="6"/>
      <c r="Q42" s="6"/>
      <c r="R42" s="6"/>
      <c r="S42" s="6"/>
    </row>
    <row r="43" spans="1:19">
      <c r="A43" s="6"/>
      <c r="B43" s="83"/>
      <c r="C43" s="6"/>
      <c r="D43" s="6"/>
      <c r="E43" s="6"/>
      <c r="F43" s="6"/>
      <c r="G43" s="6"/>
      <c r="H43" s="6"/>
      <c r="I43" s="6"/>
      <c r="J43" s="6"/>
      <c r="K43" s="6"/>
      <c r="L43" s="6"/>
      <c r="M43" s="6"/>
      <c r="N43" s="6"/>
      <c r="O43" s="6"/>
      <c r="P43" s="6"/>
      <c r="Q43" s="6"/>
      <c r="R43" s="6"/>
      <c r="S43" s="6"/>
    </row>
    <row r="44" spans="1:19">
      <c r="A44" s="6"/>
      <c r="B44" s="83"/>
      <c r="C44" s="6"/>
      <c r="D44" s="6"/>
      <c r="E44" s="6"/>
      <c r="F44" s="6"/>
      <c r="G44" s="6"/>
      <c r="H44" s="6"/>
      <c r="I44" s="6"/>
      <c r="J44" s="6"/>
      <c r="K44" s="6"/>
      <c r="L44" s="6"/>
      <c r="M44" s="6"/>
      <c r="N44" s="6"/>
      <c r="O44" s="6"/>
      <c r="P44" s="6"/>
      <c r="Q44" s="6"/>
      <c r="R44" s="6"/>
      <c r="S44" s="6"/>
    </row>
    <row r="45" spans="1:19">
      <c r="A45" s="6"/>
      <c r="B45" s="83"/>
      <c r="C45" s="6"/>
      <c r="D45" s="6"/>
      <c r="E45" s="6"/>
      <c r="F45" s="6"/>
      <c r="G45" s="6"/>
      <c r="H45" s="6"/>
      <c r="I45" s="6"/>
      <c r="J45" s="6"/>
      <c r="K45" s="6"/>
      <c r="L45" s="6"/>
      <c r="M45" s="6"/>
      <c r="N45" s="6"/>
      <c r="O45" s="6"/>
      <c r="P45" s="6"/>
      <c r="Q45" s="6"/>
      <c r="R45" s="6"/>
      <c r="S45" s="6"/>
    </row>
    <row r="46" spans="1:19">
      <c r="A46" s="6"/>
      <c r="B46" s="83"/>
      <c r="C46" s="6"/>
      <c r="D46" s="6"/>
      <c r="E46" s="6"/>
      <c r="F46" s="6"/>
      <c r="G46" s="6"/>
      <c r="H46" s="6"/>
      <c r="I46" s="6"/>
      <c r="J46" s="6"/>
      <c r="K46" s="6"/>
      <c r="L46" s="6"/>
      <c r="M46" s="6"/>
      <c r="N46" s="6"/>
      <c r="O46" s="6"/>
      <c r="P46" s="6"/>
      <c r="Q46" s="6"/>
      <c r="R46" s="6"/>
      <c r="S46" s="6"/>
    </row>
    <row r="47" spans="1:19">
      <c r="A47" s="6"/>
      <c r="B47" s="83"/>
      <c r="C47" s="6"/>
      <c r="D47" s="6"/>
      <c r="E47" s="6"/>
      <c r="F47" s="6"/>
      <c r="G47" s="6"/>
      <c r="H47" s="6"/>
      <c r="I47" s="6"/>
      <c r="J47" s="6"/>
      <c r="K47" s="6"/>
      <c r="L47" s="6"/>
      <c r="M47" s="6"/>
      <c r="N47" s="6"/>
      <c r="O47" s="6"/>
      <c r="P47" s="6"/>
      <c r="Q47" s="6"/>
      <c r="R47" s="6"/>
      <c r="S47" s="6"/>
    </row>
    <row r="48" spans="1:19">
      <c r="A48" s="6"/>
      <c r="B48" s="83"/>
      <c r="C48" s="6"/>
      <c r="D48" s="6"/>
      <c r="E48" s="6"/>
      <c r="F48" s="6"/>
      <c r="G48" s="6"/>
      <c r="H48" s="6"/>
      <c r="I48" s="6"/>
      <c r="J48" s="6"/>
      <c r="K48" s="6"/>
      <c r="L48" s="6"/>
      <c r="M48" s="6"/>
      <c r="N48" s="6"/>
      <c r="O48" s="6"/>
      <c r="P48" s="6"/>
      <c r="Q48" s="6"/>
      <c r="R48" s="6"/>
      <c r="S48" s="6"/>
    </row>
    <row r="49" spans="1:19">
      <c r="A49" s="6"/>
      <c r="B49" s="83"/>
      <c r="C49" s="6"/>
      <c r="D49" s="6"/>
      <c r="E49" s="6"/>
      <c r="F49" s="6"/>
      <c r="G49" s="6"/>
      <c r="H49" s="6"/>
      <c r="I49" s="6"/>
      <c r="J49" s="6"/>
      <c r="K49" s="6"/>
      <c r="L49" s="6"/>
      <c r="M49" s="6"/>
      <c r="N49" s="6"/>
      <c r="O49" s="6"/>
      <c r="P49" s="6"/>
      <c r="Q49" s="6"/>
      <c r="R49" s="6"/>
      <c r="S49" s="6"/>
    </row>
    <row r="50" spans="1:19">
      <c r="A50" s="6"/>
      <c r="B50" s="83"/>
      <c r="C50" s="6"/>
      <c r="D50" s="6"/>
      <c r="E50" s="6"/>
      <c r="F50" s="6"/>
      <c r="G50" s="6"/>
      <c r="H50" s="6"/>
      <c r="I50" s="6"/>
      <c r="J50" s="6"/>
      <c r="K50" s="6"/>
      <c r="L50" s="6"/>
      <c r="M50" s="6"/>
      <c r="N50" s="6"/>
      <c r="O50" s="6"/>
      <c r="P50" s="6"/>
      <c r="Q50" s="6"/>
      <c r="R50" s="6"/>
      <c r="S50" s="6"/>
    </row>
    <row r="51" spans="1:19">
      <c r="A51" s="6"/>
      <c r="B51" s="83"/>
      <c r="C51" s="6"/>
      <c r="D51" s="6"/>
      <c r="E51" s="6"/>
      <c r="F51" s="6"/>
      <c r="G51" s="6"/>
      <c r="H51" s="6"/>
      <c r="I51" s="6"/>
      <c r="J51" s="6"/>
      <c r="K51" s="6"/>
      <c r="L51" s="6"/>
      <c r="M51" s="6"/>
      <c r="N51" s="6"/>
      <c r="O51" s="6"/>
      <c r="P51" s="6"/>
      <c r="Q51" s="6"/>
      <c r="R51" s="6"/>
      <c r="S51" s="6"/>
    </row>
    <row r="52" spans="1:19">
      <c r="A52" s="6"/>
      <c r="B52" s="83"/>
      <c r="C52" s="6"/>
      <c r="D52" s="6"/>
      <c r="E52" s="6"/>
      <c r="F52" s="6"/>
      <c r="G52" s="6"/>
      <c r="H52" s="6"/>
      <c r="I52" s="6"/>
      <c r="J52" s="6"/>
      <c r="K52" s="6"/>
      <c r="L52" s="6"/>
      <c r="M52" s="6"/>
      <c r="N52" s="6"/>
      <c r="O52" s="6"/>
      <c r="P52" s="6"/>
      <c r="Q52" s="6"/>
      <c r="R52" s="6"/>
      <c r="S52" s="6"/>
    </row>
    <row r="53" spans="1:19">
      <c r="A53" s="6"/>
      <c r="B53" s="83"/>
      <c r="C53" s="6"/>
      <c r="D53" s="6"/>
      <c r="E53" s="6"/>
      <c r="F53" s="6"/>
      <c r="G53" s="6"/>
      <c r="H53" s="6"/>
      <c r="I53" s="6"/>
      <c r="J53" s="6"/>
      <c r="K53" s="6"/>
      <c r="L53" s="6"/>
      <c r="M53" s="6"/>
      <c r="N53" s="6"/>
      <c r="O53" s="6"/>
      <c r="P53" s="6"/>
      <c r="Q53" s="6"/>
      <c r="R53" s="6"/>
      <c r="S53" s="6"/>
    </row>
    <row r="54" spans="1:19">
      <c r="A54" s="6"/>
      <c r="B54" s="83"/>
      <c r="C54" s="6"/>
      <c r="D54" s="6"/>
      <c r="E54" s="6"/>
      <c r="F54" s="6"/>
      <c r="G54" s="6"/>
      <c r="H54" s="6"/>
      <c r="I54" s="6"/>
      <c r="J54" s="6"/>
      <c r="K54" s="6"/>
      <c r="L54" s="6"/>
      <c r="M54" s="6"/>
      <c r="N54" s="6"/>
      <c r="O54" s="6"/>
      <c r="P54" s="6"/>
      <c r="Q54" s="6"/>
      <c r="R54" s="6"/>
      <c r="S54" s="6"/>
    </row>
    <row r="55" spans="1:19">
      <c r="A55" s="6"/>
      <c r="B55" s="83"/>
      <c r="C55" s="6"/>
      <c r="D55" s="6"/>
      <c r="E55" s="6"/>
      <c r="F55" s="6"/>
      <c r="G55" s="6"/>
      <c r="H55" s="6"/>
      <c r="I55" s="6"/>
      <c r="J55" s="6"/>
      <c r="K55" s="6"/>
      <c r="L55" s="6"/>
      <c r="M55" s="6"/>
      <c r="N55" s="6"/>
      <c r="O55" s="6"/>
      <c r="P55" s="6"/>
      <c r="Q55" s="6"/>
      <c r="R55" s="6"/>
      <c r="S55" s="6"/>
    </row>
    <row r="56" spans="1:19">
      <c r="A56" s="6"/>
      <c r="B56" s="83"/>
      <c r="C56" s="6"/>
      <c r="D56" s="6"/>
      <c r="E56" s="6"/>
      <c r="F56" s="6"/>
      <c r="G56" s="6"/>
      <c r="H56" s="6"/>
      <c r="I56" s="6"/>
      <c r="J56" s="6"/>
      <c r="K56" s="6"/>
      <c r="L56" s="6"/>
      <c r="M56" s="6"/>
      <c r="N56" s="6"/>
      <c r="O56" s="6"/>
      <c r="P56" s="6"/>
      <c r="Q56" s="6"/>
      <c r="R56" s="6"/>
      <c r="S56" s="6"/>
    </row>
    <row r="57" spans="1:19">
      <c r="A57" s="6"/>
      <c r="B57" s="83"/>
      <c r="C57" s="6"/>
      <c r="D57" s="6"/>
      <c r="E57" s="6"/>
      <c r="F57" s="6"/>
      <c r="G57" s="6"/>
      <c r="H57" s="6"/>
      <c r="I57" s="6"/>
      <c r="J57" s="6"/>
      <c r="K57" s="6"/>
      <c r="L57" s="6"/>
      <c r="M57" s="6"/>
      <c r="N57" s="6"/>
      <c r="O57" s="6"/>
      <c r="P57" s="6"/>
      <c r="Q57" s="6"/>
      <c r="R57" s="6"/>
      <c r="S57" s="6"/>
    </row>
    <row r="58" spans="1:19">
      <c r="A58" s="6"/>
      <c r="B58" s="83"/>
      <c r="C58" s="6"/>
      <c r="D58" s="6"/>
      <c r="E58" s="6"/>
      <c r="F58" s="6"/>
      <c r="G58" s="6"/>
      <c r="H58" s="6"/>
      <c r="I58" s="6"/>
      <c r="J58" s="6"/>
      <c r="K58" s="6"/>
      <c r="L58" s="6"/>
      <c r="M58" s="6"/>
      <c r="N58" s="6"/>
      <c r="O58" s="6"/>
      <c r="P58" s="6"/>
      <c r="Q58" s="6"/>
      <c r="R58" s="6"/>
      <c r="S58" s="6"/>
    </row>
    <row r="59" spans="1:19">
      <c r="A59" s="6"/>
      <c r="B59" s="83"/>
      <c r="C59" s="6"/>
      <c r="D59" s="6"/>
      <c r="E59" s="6"/>
      <c r="F59" s="6"/>
      <c r="G59" s="6"/>
      <c r="H59" s="6"/>
      <c r="I59" s="6"/>
      <c r="J59" s="6"/>
      <c r="K59" s="6"/>
      <c r="L59" s="6"/>
      <c r="M59" s="6"/>
      <c r="N59" s="6"/>
      <c r="O59" s="6"/>
      <c r="P59" s="6"/>
      <c r="Q59" s="6"/>
      <c r="R59" s="6"/>
      <c r="S59" s="6"/>
    </row>
    <row r="60" spans="1:19">
      <c r="A60" s="6"/>
      <c r="B60" s="83"/>
      <c r="C60" s="6"/>
      <c r="D60" s="6"/>
      <c r="E60" s="6"/>
      <c r="F60" s="6"/>
      <c r="G60" s="6"/>
      <c r="H60" s="6"/>
      <c r="I60" s="6"/>
      <c r="J60" s="6"/>
      <c r="K60" s="6"/>
      <c r="L60" s="6"/>
      <c r="M60" s="6"/>
      <c r="N60" s="6"/>
      <c r="O60" s="6"/>
      <c r="P60" s="6"/>
      <c r="Q60" s="6"/>
      <c r="R60" s="6"/>
      <c r="S60" s="6"/>
    </row>
    <row r="61" spans="1:19">
      <c r="A61" s="6"/>
      <c r="B61" s="83"/>
      <c r="C61" s="6"/>
      <c r="D61" s="6"/>
      <c r="E61" s="6"/>
      <c r="F61" s="6"/>
      <c r="G61" s="6"/>
      <c r="H61" s="6"/>
      <c r="I61" s="6"/>
      <c r="J61" s="6"/>
      <c r="K61" s="6"/>
      <c r="L61" s="6"/>
      <c r="M61" s="6"/>
      <c r="N61" s="6"/>
      <c r="O61" s="6"/>
      <c r="P61" s="6"/>
      <c r="Q61" s="6"/>
      <c r="R61" s="6"/>
      <c r="S61" s="6"/>
    </row>
    <row r="62" spans="1:19">
      <c r="A62" s="6"/>
      <c r="B62" s="83"/>
      <c r="C62" s="6"/>
      <c r="D62" s="6"/>
      <c r="E62" s="6"/>
      <c r="F62" s="6"/>
      <c r="G62" s="6"/>
      <c r="H62" s="6"/>
      <c r="I62" s="6"/>
      <c r="J62" s="6"/>
      <c r="K62" s="6"/>
      <c r="L62" s="6"/>
      <c r="M62" s="6"/>
      <c r="N62" s="6"/>
      <c r="O62" s="6"/>
      <c r="P62" s="6"/>
      <c r="Q62" s="6"/>
      <c r="R62" s="6"/>
      <c r="S62" s="6"/>
    </row>
    <row r="63" spans="1:19">
      <c r="A63" s="6"/>
      <c r="B63" s="83"/>
      <c r="C63" s="6"/>
      <c r="D63" s="6"/>
      <c r="E63" s="6"/>
      <c r="F63" s="6"/>
      <c r="G63" s="6"/>
      <c r="H63" s="6"/>
      <c r="I63" s="6"/>
      <c r="J63" s="6"/>
      <c r="K63" s="6"/>
      <c r="L63" s="6"/>
      <c r="M63" s="6"/>
      <c r="N63" s="6"/>
      <c r="O63" s="6"/>
      <c r="P63" s="6"/>
      <c r="Q63" s="6"/>
      <c r="R63" s="6"/>
      <c r="S63" s="6"/>
    </row>
    <row r="64" spans="1:19">
      <c r="A64" s="6"/>
      <c r="B64" s="83"/>
      <c r="C64" s="6"/>
      <c r="D64" s="6"/>
      <c r="E64" s="6"/>
      <c r="F64" s="6"/>
      <c r="G64" s="6"/>
      <c r="H64" s="6"/>
      <c r="I64" s="6"/>
      <c r="J64" s="6"/>
      <c r="K64" s="6"/>
      <c r="L64" s="6"/>
      <c r="M64" s="6"/>
      <c r="N64" s="6"/>
      <c r="O64" s="6"/>
      <c r="P64" s="6"/>
      <c r="Q64" s="6"/>
      <c r="R64" s="6"/>
      <c r="S64" s="6"/>
    </row>
    <row r="65" spans="1:19">
      <c r="A65" s="6"/>
      <c r="B65" s="83"/>
      <c r="C65" s="6"/>
      <c r="D65" s="6"/>
      <c r="E65" s="6"/>
      <c r="F65" s="6"/>
      <c r="G65" s="6"/>
      <c r="H65" s="6"/>
      <c r="I65" s="6"/>
      <c r="J65" s="6"/>
      <c r="K65" s="6"/>
      <c r="L65" s="6"/>
      <c r="M65" s="6"/>
      <c r="N65" s="6"/>
      <c r="O65" s="6"/>
      <c r="P65" s="6"/>
      <c r="Q65" s="6"/>
      <c r="R65" s="6"/>
      <c r="S65" s="6"/>
    </row>
    <row r="66" spans="1:19">
      <c r="A66" s="6"/>
      <c r="B66" s="83"/>
      <c r="C66" s="6"/>
      <c r="D66" s="6"/>
      <c r="E66" s="6"/>
      <c r="F66" s="6"/>
      <c r="G66" s="6"/>
      <c r="H66" s="6"/>
      <c r="I66" s="6"/>
      <c r="J66" s="6"/>
      <c r="K66" s="6"/>
      <c r="L66" s="6"/>
      <c r="M66" s="6"/>
      <c r="N66" s="6"/>
      <c r="O66" s="6"/>
      <c r="P66" s="6"/>
      <c r="Q66" s="6"/>
      <c r="R66" s="6"/>
      <c r="S66" s="6"/>
    </row>
    <row r="67" spans="1:19">
      <c r="A67" s="6"/>
      <c r="B67" s="83"/>
      <c r="C67" s="6"/>
      <c r="D67" s="6"/>
      <c r="E67" s="6"/>
      <c r="F67" s="6"/>
      <c r="G67" s="6"/>
      <c r="H67" s="6"/>
      <c r="I67" s="6"/>
      <c r="J67" s="6"/>
      <c r="K67" s="6"/>
      <c r="L67" s="6"/>
      <c r="M67" s="6"/>
      <c r="N67" s="6"/>
      <c r="O67" s="6"/>
      <c r="P67" s="6"/>
      <c r="Q67" s="6"/>
      <c r="R67" s="6"/>
      <c r="S67" s="6"/>
    </row>
    <row r="68" spans="1:19">
      <c r="A68" s="6"/>
      <c r="B68" s="83"/>
      <c r="C68" s="6"/>
      <c r="D68" s="6"/>
      <c r="E68" s="6"/>
      <c r="F68" s="6"/>
      <c r="G68" s="6"/>
      <c r="H68" s="6"/>
      <c r="I68" s="6"/>
      <c r="J68" s="6"/>
      <c r="K68" s="6"/>
      <c r="L68" s="6"/>
      <c r="M68" s="6"/>
      <c r="N68" s="6"/>
      <c r="O68" s="6"/>
      <c r="P68" s="6"/>
      <c r="Q68" s="6"/>
      <c r="R68" s="6"/>
      <c r="S68" s="6"/>
    </row>
    <row r="69" spans="1:19">
      <c r="A69" s="6"/>
      <c r="B69" s="83"/>
      <c r="C69" s="6"/>
      <c r="D69" s="6"/>
      <c r="E69" s="6"/>
      <c r="F69" s="6"/>
      <c r="G69" s="6"/>
      <c r="H69" s="6"/>
      <c r="I69" s="6"/>
      <c r="J69" s="6"/>
      <c r="K69" s="6"/>
      <c r="L69" s="6"/>
      <c r="M69" s="6"/>
      <c r="N69" s="6"/>
      <c r="O69" s="6"/>
      <c r="P69" s="6"/>
      <c r="Q69" s="6"/>
      <c r="R69" s="6"/>
      <c r="S69" s="6"/>
    </row>
    <row r="70" spans="1:19">
      <c r="A70" s="6"/>
      <c r="B70" s="83"/>
      <c r="C70" s="6"/>
      <c r="D70" s="6"/>
      <c r="E70" s="6"/>
      <c r="F70" s="6"/>
      <c r="G70" s="6"/>
      <c r="H70" s="6"/>
      <c r="I70" s="6"/>
      <c r="J70" s="6"/>
      <c r="K70" s="6"/>
      <c r="L70" s="6"/>
      <c r="M70" s="6"/>
      <c r="N70" s="6"/>
      <c r="O70" s="6"/>
      <c r="P70" s="6"/>
      <c r="Q70" s="6"/>
      <c r="R70" s="6"/>
      <c r="S70" s="6"/>
    </row>
  </sheetData>
  <dataValidations count="2">
    <dataValidation type="list" allowBlank="1" showInputMessage="1" showErrorMessage="1" sqref="C31:C1048576" xr:uid="{C7930ED5-7C5C-4A7D-A443-1C039739CF7C}">
      <formula1>"long_term_planning ,geospatial,dispatch,microgrid,nexus,economic"</formula1>
    </dataValidation>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workbookViewId="0">
      <selection activeCell="G6" sqref="G6:H11"/>
    </sheetView>
  </sheetViews>
  <sheetFormatPr baseColWidth="10" defaultColWidth="11.25" defaultRowHeight="14.25"/>
  <cols>
    <col min="1" max="1" width="11" style="18"/>
    <col min="2" max="3" width="15.25" style="18" customWidth="1"/>
    <col min="4" max="4" width="11" style="18"/>
    <col min="7" max="7" width="15.25" style="18" customWidth="1"/>
    <col min="8" max="8" width="11.25" style="18"/>
  </cols>
  <sheetData>
    <row r="1" spans="1:8" ht="16.5" thickBot="1">
      <c r="A1" s="72" t="s">
        <v>1789</v>
      </c>
      <c r="B1" s="73" t="s">
        <v>1790</v>
      </c>
      <c r="C1" s="73" t="s">
        <v>1791</v>
      </c>
      <c r="D1" s="74" t="s">
        <v>1792</v>
      </c>
      <c r="G1" s="73" t="s">
        <v>1790</v>
      </c>
      <c r="H1" s="72" t="s">
        <v>1789</v>
      </c>
    </row>
    <row r="2" spans="1:8" ht="30.75" thickBot="1">
      <c r="A2" s="66" t="s">
        <v>1793</v>
      </c>
      <c r="B2" s="67" t="s">
        <v>1794</v>
      </c>
      <c r="C2" s="67" t="s">
        <v>1795</v>
      </c>
      <c r="D2" s="68">
        <v>4</v>
      </c>
      <c r="G2" s="67" t="s">
        <v>1794</v>
      </c>
      <c r="H2" s="66" t="s">
        <v>1793</v>
      </c>
    </row>
    <row r="3" spans="1:8" ht="30.75" thickBot="1">
      <c r="A3" s="66" t="s">
        <v>1796</v>
      </c>
      <c r="B3" s="67" t="s">
        <v>1797</v>
      </c>
      <c r="C3" s="67" t="s">
        <v>1798</v>
      </c>
      <c r="D3" s="68">
        <v>248</v>
      </c>
      <c r="G3" s="67" t="s">
        <v>1797</v>
      </c>
      <c r="H3" s="66" t="s">
        <v>1796</v>
      </c>
    </row>
    <row r="4" spans="1:8" ht="15.75" thickBot="1">
      <c r="A4" s="66" t="s">
        <v>1799</v>
      </c>
      <c r="B4" s="67" t="s">
        <v>1800</v>
      </c>
      <c r="C4" s="67" t="s">
        <v>1801</v>
      </c>
      <c r="D4" s="68">
        <v>8</v>
      </c>
      <c r="G4" s="67" t="s">
        <v>1800</v>
      </c>
      <c r="H4" s="66" t="s">
        <v>1799</v>
      </c>
    </row>
    <row r="5" spans="1:8" ht="15.75" thickBot="1">
      <c r="A5" s="66" t="s">
        <v>1605</v>
      </c>
      <c r="B5" s="67" t="s">
        <v>812</v>
      </c>
      <c r="C5" s="67" t="s">
        <v>1802</v>
      </c>
      <c r="D5" s="68">
        <v>12</v>
      </c>
      <c r="G5" s="67" t="s">
        <v>812</v>
      </c>
      <c r="H5" s="66" t="s">
        <v>1605</v>
      </c>
    </row>
    <row r="6" spans="1:8" ht="30.75" thickBot="1">
      <c r="A6" s="66" t="s">
        <v>1803</v>
      </c>
      <c r="B6" s="67" t="s">
        <v>1804</v>
      </c>
      <c r="C6" s="67" t="s">
        <v>1805</v>
      </c>
      <c r="D6" s="68">
        <v>16</v>
      </c>
      <c r="G6" s="67" t="s">
        <v>1804</v>
      </c>
      <c r="H6" s="66" t="s">
        <v>1803</v>
      </c>
    </row>
    <row r="7" spans="1:8" ht="15.75" thickBot="1">
      <c r="A7" s="66" t="s">
        <v>1806</v>
      </c>
      <c r="B7" s="67" t="s">
        <v>1807</v>
      </c>
      <c r="C7" s="67" t="s">
        <v>1808</v>
      </c>
      <c r="D7" s="68">
        <v>20</v>
      </c>
      <c r="G7" s="67" t="s">
        <v>1807</v>
      </c>
      <c r="H7" s="66" t="s">
        <v>1806</v>
      </c>
    </row>
    <row r="8" spans="1:8" ht="15.75" thickBot="1">
      <c r="A8" s="66" t="s">
        <v>1609</v>
      </c>
      <c r="B8" s="67" t="s">
        <v>1555</v>
      </c>
      <c r="C8" s="67" t="s">
        <v>1809</v>
      </c>
      <c r="D8" s="68">
        <v>24</v>
      </c>
      <c r="G8" s="67" t="s">
        <v>1555</v>
      </c>
      <c r="H8" s="66" t="s">
        <v>1609</v>
      </c>
    </row>
    <row r="9" spans="1:8" ht="15.75" thickBot="1">
      <c r="A9" s="66" t="s">
        <v>1810</v>
      </c>
      <c r="B9" s="67" t="s">
        <v>1811</v>
      </c>
      <c r="C9" s="67" t="s">
        <v>1812</v>
      </c>
      <c r="D9" s="68">
        <v>660</v>
      </c>
      <c r="G9" s="67" t="s">
        <v>1811</v>
      </c>
      <c r="H9" s="66" t="s">
        <v>1810</v>
      </c>
    </row>
    <row r="10" spans="1:8" ht="15.75" thickBot="1">
      <c r="A10" s="66" t="s">
        <v>1813</v>
      </c>
      <c r="B10" s="67" t="s">
        <v>1814</v>
      </c>
      <c r="C10" s="67" t="s">
        <v>1815</v>
      </c>
      <c r="D10" s="68">
        <v>10</v>
      </c>
      <c r="G10" s="67" t="s">
        <v>1814</v>
      </c>
      <c r="H10" s="66" t="s">
        <v>1813</v>
      </c>
    </row>
    <row r="11" spans="1:8" ht="45.75" thickBot="1">
      <c r="A11" s="66" t="s">
        <v>1816</v>
      </c>
      <c r="B11" s="67" t="s">
        <v>1817</v>
      </c>
      <c r="C11" s="67" t="s">
        <v>1818</v>
      </c>
      <c r="D11" s="68">
        <v>28</v>
      </c>
      <c r="G11" s="67" t="s">
        <v>1817</v>
      </c>
      <c r="H11" s="66" t="s">
        <v>1816</v>
      </c>
    </row>
    <row r="12" spans="1:8" ht="15.75" thickBot="1">
      <c r="A12" s="66" t="s">
        <v>1819</v>
      </c>
      <c r="B12" s="67" t="s">
        <v>1607</v>
      </c>
      <c r="C12" s="67" t="s">
        <v>1820</v>
      </c>
      <c r="D12" s="68">
        <v>32</v>
      </c>
      <c r="G12" s="67" t="s">
        <v>1607</v>
      </c>
      <c r="H12" s="66" t="s">
        <v>1819</v>
      </c>
    </row>
    <row r="13" spans="1:8" ht="15.75" thickBot="1">
      <c r="A13" s="66" t="s">
        <v>1821</v>
      </c>
      <c r="B13" s="67" t="s">
        <v>1822</v>
      </c>
      <c r="C13" s="67" t="s">
        <v>1823</v>
      </c>
      <c r="D13" s="68">
        <v>51</v>
      </c>
      <c r="G13" s="67" t="s">
        <v>1822</v>
      </c>
      <c r="H13" s="66" t="s">
        <v>1821</v>
      </c>
    </row>
    <row r="14" spans="1:8" ht="15.75" thickBot="1">
      <c r="A14" s="66" t="s">
        <v>1824</v>
      </c>
      <c r="B14" s="67" t="s">
        <v>1825</v>
      </c>
      <c r="C14" s="67" t="s">
        <v>1826</v>
      </c>
      <c r="D14" s="68">
        <v>533</v>
      </c>
      <c r="G14" s="67" t="s">
        <v>1825</v>
      </c>
      <c r="H14" s="66" t="s">
        <v>1824</v>
      </c>
    </row>
    <row r="15" spans="1:8" ht="15.75" thickBot="1">
      <c r="A15" s="66" t="s">
        <v>1827</v>
      </c>
      <c r="B15" s="67" t="s">
        <v>1743</v>
      </c>
      <c r="C15" s="67" t="s">
        <v>1828</v>
      </c>
      <c r="D15" s="68">
        <v>36</v>
      </c>
      <c r="G15" s="67" t="s">
        <v>1743</v>
      </c>
      <c r="H15" s="66" t="s">
        <v>1827</v>
      </c>
    </row>
    <row r="16" spans="1:8" ht="15.75" thickBot="1">
      <c r="A16" s="66" t="s">
        <v>1829</v>
      </c>
      <c r="B16" s="67" t="s">
        <v>1830</v>
      </c>
      <c r="C16" s="67" t="s">
        <v>1831</v>
      </c>
      <c r="D16" s="68">
        <v>40</v>
      </c>
      <c r="G16" s="67" t="s">
        <v>1830</v>
      </c>
      <c r="H16" s="66" t="s">
        <v>1829</v>
      </c>
    </row>
    <row r="17" spans="1:8" ht="15.75" thickBot="1">
      <c r="A17" s="66" t="s">
        <v>1832</v>
      </c>
      <c r="B17" s="67" t="s">
        <v>1833</v>
      </c>
      <c r="C17" s="67" t="s">
        <v>1834</v>
      </c>
      <c r="D17" s="68">
        <v>31</v>
      </c>
      <c r="G17" s="67" t="s">
        <v>1833</v>
      </c>
      <c r="H17" s="66" t="s">
        <v>1832</v>
      </c>
    </row>
    <row r="18" spans="1:8" ht="30.75" thickBot="1">
      <c r="A18" s="66" t="s">
        <v>1835</v>
      </c>
      <c r="B18" s="67" t="s">
        <v>1836</v>
      </c>
      <c r="C18" s="67" t="s">
        <v>1837</v>
      </c>
      <c r="D18" s="68">
        <v>44</v>
      </c>
      <c r="G18" s="67" t="s">
        <v>1836</v>
      </c>
      <c r="H18" s="66" t="s">
        <v>1835</v>
      </c>
    </row>
    <row r="19" spans="1:8" ht="15.75" thickBot="1">
      <c r="A19" s="66" t="s">
        <v>1838</v>
      </c>
      <c r="B19" s="67" t="s">
        <v>1839</v>
      </c>
      <c r="C19" s="67" t="s">
        <v>1840</v>
      </c>
      <c r="D19" s="68">
        <v>48</v>
      </c>
      <c r="G19" s="67" t="s">
        <v>1839</v>
      </c>
      <c r="H19" s="66" t="s">
        <v>1838</v>
      </c>
    </row>
    <row r="20" spans="1:8" ht="30.75" thickBot="1">
      <c r="A20" s="66" t="s">
        <v>1841</v>
      </c>
      <c r="B20" s="67" t="s">
        <v>1842</v>
      </c>
      <c r="C20" s="67" t="s">
        <v>1843</v>
      </c>
      <c r="D20" s="68">
        <v>50</v>
      </c>
      <c r="G20" s="67" t="s">
        <v>1842</v>
      </c>
      <c r="H20" s="66" t="s">
        <v>1841</v>
      </c>
    </row>
    <row r="21" spans="1:8" ht="15.75" thickBot="1">
      <c r="A21" s="66" t="s">
        <v>1844</v>
      </c>
      <c r="B21" s="67" t="s">
        <v>1845</v>
      </c>
      <c r="C21" s="67" t="s">
        <v>1846</v>
      </c>
      <c r="D21" s="68">
        <v>52</v>
      </c>
      <c r="G21" s="67" t="s">
        <v>1845</v>
      </c>
      <c r="H21" s="66" t="s">
        <v>1844</v>
      </c>
    </row>
    <row r="22" spans="1:8" ht="15.75" thickBot="1">
      <c r="A22" s="66" t="s">
        <v>1847</v>
      </c>
      <c r="B22" s="67" t="s">
        <v>1848</v>
      </c>
      <c r="C22" s="67" t="s">
        <v>1849</v>
      </c>
      <c r="D22" s="68">
        <v>112</v>
      </c>
      <c r="G22" s="67" t="s">
        <v>1848</v>
      </c>
      <c r="H22" s="66" t="s">
        <v>1847</v>
      </c>
    </row>
    <row r="23" spans="1:8" ht="15.75" thickBot="1">
      <c r="A23" s="66" t="s">
        <v>1850</v>
      </c>
      <c r="B23" s="67" t="s">
        <v>1851</v>
      </c>
      <c r="C23" s="67" t="s">
        <v>1852</v>
      </c>
      <c r="D23" s="68">
        <v>56</v>
      </c>
      <c r="G23" s="67" t="s">
        <v>1851</v>
      </c>
      <c r="H23" s="66" t="s">
        <v>1850</v>
      </c>
    </row>
    <row r="24" spans="1:8" ht="15.75" thickBot="1">
      <c r="A24" s="66" t="s">
        <v>1853</v>
      </c>
      <c r="B24" s="67" t="s">
        <v>1854</v>
      </c>
      <c r="C24" s="67" t="s">
        <v>1855</v>
      </c>
      <c r="D24" s="68">
        <v>84</v>
      </c>
      <c r="G24" s="67" t="s">
        <v>1854</v>
      </c>
      <c r="H24" s="66" t="s">
        <v>1853</v>
      </c>
    </row>
    <row r="25" spans="1:8" ht="15.75" thickBot="1">
      <c r="A25" s="66" t="s">
        <v>1612</v>
      </c>
      <c r="B25" s="67" t="s">
        <v>1556</v>
      </c>
      <c r="C25" s="67" t="s">
        <v>1856</v>
      </c>
      <c r="D25" s="68">
        <v>204</v>
      </c>
      <c r="G25" s="67" t="s">
        <v>1556</v>
      </c>
      <c r="H25" s="66" t="s">
        <v>1612</v>
      </c>
    </row>
    <row r="26" spans="1:8" ht="15.75" thickBot="1">
      <c r="A26" s="66" t="s">
        <v>1857</v>
      </c>
      <c r="B26" s="67" t="s">
        <v>1858</v>
      </c>
      <c r="C26" s="67" t="s">
        <v>1859</v>
      </c>
      <c r="D26" s="68">
        <v>60</v>
      </c>
      <c r="G26" s="67" t="s">
        <v>1858</v>
      </c>
      <c r="H26" s="66" t="s">
        <v>1857</v>
      </c>
    </row>
    <row r="27" spans="1:8" ht="15.75" thickBot="1">
      <c r="A27" s="66" t="s">
        <v>1860</v>
      </c>
      <c r="B27" s="67" t="s">
        <v>1861</v>
      </c>
      <c r="C27" s="67" t="s">
        <v>1862</v>
      </c>
      <c r="D27" s="68">
        <v>64</v>
      </c>
      <c r="G27" s="67" t="s">
        <v>1861</v>
      </c>
      <c r="H27" s="66" t="s">
        <v>1860</v>
      </c>
    </row>
    <row r="28" spans="1:8" ht="45.75" thickBot="1">
      <c r="A28" s="66" t="s">
        <v>1863</v>
      </c>
      <c r="B28" s="67" t="s">
        <v>1864</v>
      </c>
      <c r="C28" s="67" t="s">
        <v>1865</v>
      </c>
      <c r="D28" s="68">
        <v>68</v>
      </c>
      <c r="G28" s="67" t="s">
        <v>1864</v>
      </c>
      <c r="H28" s="66" t="s">
        <v>1863</v>
      </c>
    </row>
    <row r="29" spans="1:8" ht="60.75" thickBot="1">
      <c r="A29" s="66" t="s">
        <v>1866</v>
      </c>
      <c r="B29" s="67" t="s">
        <v>1867</v>
      </c>
      <c r="C29" s="67" t="s">
        <v>1868</v>
      </c>
      <c r="D29" s="68">
        <v>535</v>
      </c>
      <c r="G29" s="67" t="s">
        <v>1867</v>
      </c>
      <c r="H29" s="66" t="s">
        <v>1866</v>
      </c>
    </row>
    <row r="30" spans="1:8" ht="45.75" thickBot="1">
      <c r="A30" s="66" t="s">
        <v>1869</v>
      </c>
      <c r="B30" s="67" t="s">
        <v>1870</v>
      </c>
      <c r="C30" s="67" t="s">
        <v>1871</v>
      </c>
      <c r="D30" s="68">
        <v>70</v>
      </c>
      <c r="G30" s="67" t="s">
        <v>1870</v>
      </c>
      <c r="H30" s="66" t="s">
        <v>1869</v>
      </c>
    </row>
    <row r="31" spans="1:8" ht="15.75" thickBot="1">
      <c r="A31" s="66" t="s">
        <v>1614</v>
      </c>
      <c r="B31" s="67" t="s">
        <v>1557</v>
      </c>
      <c r="C31" s="67" t="s">
        <v>1872</v>
      </c>
      <c r="D31" s="68">
        <v>72</v>
      </c>
      <c r="G31" s="67" t="s">
        <v>1557</v>
      </c>
      <c r="H31" s="66" t="s">
        <v>1614</v>
      </c>
    </row>
    <row r="32" spans="1:8" ht="30.75" thickBot="1">
      <c r="A32" s="66" t="s">
        <v>1873</v>
      </c>
      <c r="B32" s="67" t="s">
        <v>1874</v>
      </c>
      <c r="C32" s="67" t="s">
        <v>1875</v>
      </c>
      <c r="D32" s="68">
        <v>74</v>
      </c>
      <c r="G32" s="67" t="s">
        <v>1874</v>
      </c>
      <c r="H32" s="66" t="s">
        <v>1873</v>
      </c>
    </row>
    <row r="33" spans="1:8" ht="15.75" thickBot="1">
      <c r="A33" s="66" t="s">
        <v>1876</v>
      </c>
      <c r="B33" s="67" t="s">
        <v>1877</v>
      </c>
      <c r="C33" s="67" t="s">
        <v>1878</v>
      </c>
      <c r="D33" s="68">
        <v>76</v>
      </c>
      <c r="G33" s="67" t="s">
        <v>1877</v>
      </c>
      <c r="H33" s="66" t="s">
        <v>1876</v>
      </c>
    </row>
    <row r="34" spans="1:8" ht="75.75" thickBot="1">
      <c r="A34" s="66" t="s">
        <v>1879</v>
      </c>
      <c r="B34" s="67" t="s">
        <v>1880</v>
      </c>
      <c r="C34" s="67" t="s">
        <v>1881</v>
      </c>
      <c r="D34" s="68">
        <v>86</v>
      </c>
      <c r="G34" s="67" t="s">
        <v>1880</v>
      </c>
      <c r="H34" s="66" t="s">
        <v>1879</v>
      </c>
    </row>
    <row r="35" spans="1:8" ht="45.75" thickBot="1">
      <c r="A35" s="66" t="s">
        <v>1882</v>
      </c>
      <c r="B35" s="67" t="s">
        <v>1883</v>
      </c>
      <c r="C35" s="67" t="s">
        <v>1884</v>
      </c>
      <c r="D35" s="68">
        <v>96</v>
      </c>
      <c r="G35" s="67" t="s">
        <v>1883</v>
      </c>
      <c r="H35" s="66" t="s">
        <v>1882</v>
      </c>
    </row>
    <row r="36" spans="1:8" ht="15.75" thickBot="1">
      <c r="A36" s="66" t="s">
        <v>1885</v>
      </c>
      <c r="B36" s="67" t="s">
        <v>1886</v>
      </c>
      <c r="C36" s="67" t="s">
        <v>1887</v>
      </c>
      <c r="D36" s="68">
        <v>100</v>
      </c>
      <c r="G36" s="67" t="s">
        <v>1886</v>
      </c>
      <c r="H36" s="66" t="s">
        <v>1885</v>
      </c>
    </row>
    <row r="37" spans="1:8" ht="30.75" thickBot="1">
      <c r="A37" s="66" t="s">
        <v>1616</v>
      </c>
      <c r="B37" s="67" t="s">
        <v>1558</v>
      </c>
      <c r="C37" s="67" t="s">
        <v>1888</v>
      </c>
      <c r="D37" s="68">
        <v>854</v>
      </c>
      <c r="G37" s="67" t="s">
        <v>1558</v>
      </c>
      <c r="H37" s="66" t="s">
        <v>1616</v>
      </c>
    </row>
    <row r="38" spans="1:8" ht="15.75" thickBot="1">
      <c r="A38" s="66" t="s">
        <v>1617</v>
      </c>
      <c r="B38" s="67" t="s">
        <v>1559</v>
      </c>
      <c r="C38" s="67" t="s">
        <v>1889</v>
      </c>
      <c r="D38" s="68">
        <v>108</v>
      </c>
      <c r="G38" s="67" t="s">
        <v>1559</v>
      </c>
      <c r="H38" s="66" t="s">
        <v>1617</v>
      </c>
    </row>
    <row r="39" spans="1:8" ht="30.75" thickBot="1">
      <c r="A39" s="66" t="s">
        <v>1890</v>
      </c>
      <c r="B39" s="67" t="s">
        <v>1593</v>
      </c>
      <c r="C39" s="67" t="s">
        <v>1891</v>
      </c>
      <c r="D39" s="68">
        <v>132</v>
      </c>
      <c r="G39" s="67" t="s">
        <v>1593</v>
      </c>
      <c r="H39" s="66" t="s">
        <v>1890</v>
      </c>
    </row>
    <row r="40" spans="1:8" ht="15.75" thickBot="1">
      <c r="A40" s="66" t="s">
        <v>1892</v>
      </c>
      <c r="B40" s="67" t="s">
        <v>1893</v>
      </c>
      <c r="C40" s="67" t="s">
        <v>1894</v>
      </c>
      <c r="D40" s="68">
        <v>116</v>
      </c>
      <c r="G40" s="67" t="s">
        <v>1893</v>
      </c>
      <c r="H40" s="66" t="s">
        <v>1892</v>
      </c>
    </row>
    <row r="41" spans="1:8" ht="15.75" thickBot="1">
      <c r="A41" s="66" t="s">
        <v>1620</v>
      </c>
      <c r="B41" s="67" t="s">
        <v>290</v>
      </c>
      <c r="C41" s="67" t="s">
        <v>1895</v>
      </c>
      <c r="D41" s="68">
        <v>120</v>
      </c>
      <c r="G41" s="67" t="s">
        <v>290</v>
      </c>
      <c r="H41" s="66" t="s">
        <v>1620</v>
      </c>
    </row>
    <row r="42" spans="1:8" ht="15.75" thickBot="1">
      <c r="A42" s="66" t="s">
        <v>1896</v>
      </c>
      <c r="B42" s="67" t="s">
        <v>1897</v>
      </c>
      <c r="C42" s="67" t="s">
        <v>1898</v>
      </c>
      <c r="D42" s="68">
        <v>124</v>
      </c>
      <c r="G42" s="67" t="s">
        <v>1897</v>
      </c>
      <c r="H42" s="66" t="s">
        <v>1896</v>
      </c>
    </row>
    <row r="43" spans="1:8" ht="45.75" thickBot="1">
      <c r="A43" s="66" t="s">
        <v>1899</v>
      </c>
      <c r="B43" s="67" t="s">
        <v>1900</v>
      </c>
      <c r="C43" s="67" t="s">
        <v>1901</v>
      </c>
      <c r="D43" s="68">
        <v>136</v>
      </c>
      <c r="G43" s="67" t="s">
        <v>1900</v>
      </c>
      <c r="H43" s="66" t="s">
        <v>1899</v>
      </c>
    </row>
    <row r="44" spans="1:8" ht="60.75" thickBot="1">
      <c r="A44" s="66" t="s">
        <v>1902</v>
      </c>
      <c r="B44" s="67" t="s">
        <v>1560</v>
      </c>
      <c r="C44" s="67" t="s">
        <v>1903</v>
      </c>
      <c r="D44" s="68">
        <v>140</v>
      </c>
      <c r="G44" s="67" t="s">
        <v>1560</v>
      </c>
      <c r="H44" s="66" t="s">
        <v>1902</v>
      </c>
    </row>
    <row r="45" spans="1:8" ht="15.75" thickBot="1">
      <c r="A45" s="66" t="s">
        <v>1623</v>
      </c>
      <c r="B45" s="67" t="s">
        <v>1561</v>
      </c>
      <c r="C45" s="67" t="s">
        <v>1904</v>
      </c>
      <c r="D45" s="68">
        <v>148</v>
      </c>
      <c r="G45" s="67" t="s">
        <v>1561</v>
      </c>
      <c r="H45" s="66" t="s">
        <v>1623</v>
      </c>
    </row>
    <row r="46" spans="1:8" ht="15.75" thickBot="1">
      <c r="A46" s="66" t="s">
        <v>1905</v>
      </c>
      <c r="B46" s="67" t="s">
        <v>1906</v>
      </c>
      <c r="C46" s="67" t="s">
        <v>1907</v>
      </c>
      <c r="D46" s="68">
        <v>152</v>
      </c>
      <c r="G46" s="67" t="s">
        <v>1906</v>
      </c>
      <c r="H46" s="66" t="s">
        <v>1905</v>
      </c>
    </row>
    <row r="47" spans="1:8" ht="15.75" thickBot="1">
      <c r="A47" s="66" t="s">
        <v>1908</v>
      </c>
      <c r="B47" s="67" t="s">
        <v>1095</v>
      </c>
      <c r="C47" s="67" t="s">
        <v>1909</v>
      </c>
      <c r="D47" s="68">
        <v>156</v>
      </c>
      <c r="G47" s="67" t="s">
        <v>1095</v>
      </c>
      <c r="H47" s="66" t="s">
        <v>1908</v>
      </c>
    </row>
    <row r="48" spans="1:8" ht="30.75" thickBot="1">
      <c r="A48" s="66" t="s">
        <v>1910</v>
      </c>
      <c r="B48" s="67" t="s">
        <v>1911</v>
      </c>
      <c r="C48" s="67" t="s">
        <v>1912</v>
      </c>
      <c r="D48" s="68">
        <v>162</v>
      </c>
      <c r="G48" s="67" t="s">
        <v>1911</v>
      </c>
      <c r="H48" s="66" t="s">
        <v>1910</v>
      </c>
    </row>
    <row r="49" spans="1:8" ht="60.75" thickBot="1">
      <c r="A49" s="66" t="s">
        <v>1913</v>
      </c>
      <c r="B49" s="67" t="s">
        <v>1914</v>
      </c>
      <c r="C49" s="67" t="s">
        <v>1915</v>
      </c>
      <c r="D49" s="68">
        <v>166</v>
      </c>
      <c r="G49" s="67" t="s">
        <v>1914</v>
      </c>
      <c r="H49" s="66" t="s">
        <v>1913</v>
      </c>
    </row>
    <row r="50" spans="1:8" ht="15.75" thickBot="1">
      <c r="A50" s="66" t="s">
        <v>1916</v>
      </c>
      <c r="B50" s="67" t="s">
        <v>1917</v>
      </c>
      <c r="C50" s="67" t="s">
        <v>1918</v>
      </c>
      <c r="D50" s="68">
        <v>170</v>
      </c>
      <c r="G50" s="67" t="s">
        <v>1917</v>
      </c>
      <c r="H50" s="66" t="s">
        <v>1916</v>
      </c>
    </row>
    <row r="51" spans="1:8" ht="30.75" thickBot="1">
      <c r="A51" s="66" t="s">
        <v>1919</v>
      </c>
      <c r="B51" s="67" t="s">
        <v>1562</v>
      </c>
      <c r="C51" s="67" t="s">
        <v>1920</v>
      </c>
      <c r="D51" s="68">
        <v>174</v>
      </c>
      <c r="G51" s="67" t="s">
        <v>1562</v>
      </c>
      <c r="H51" s="66" t="s">
        <v>1919</v>
      </c>
    </row>
    <row r="52" spans="1:8" ht="60.75" thickBot="1">
      <c r="A52" s="66" t="s">
        <v>1921</v>
      </c>
      <c r="B52" s="67" t="s">
        <v>1564</v>
      </c>
      <c r="C52" s="67" t="s">
        <v>1922</v>
      </c>
      <c r="D52" s="68">
        <v>180</v>
      </c>
      <c r="G52" s="67" t="s">
        <v>1564</v>
      </c>
      <c r="H52" s="66" t="s">
        <v>1921</v>
      </c>
    </row>
    <row r="53" spans="1:8" ht="30.75" thickBot="1">
      <c r="A53" s="66" t="s">
        <v>1923</v>
      </c>
      <c r="B53" s="67" t="s">
        <v>1563</v>
      </c>
      <c r="C53" s="67" t="s">
        <v>1924</v>
      </c>
      <c r="D53" s="68">
        <v>178</v>
      </c>
      <c r="G53" s="67" t="s">
        <v>1563</v>
      </c>
      <c r="H53" s="66" t="s">
        <v>1923</v>
      </c>
    </row>
    <row r="54" spans="1:8" ht="45.75" thickBot="1">
      <c r="A54" s="66" t="s">
        <v>1925</v>
      </c>
      <c r="B54" s="67" t="s">
        <v>1926</v>
      </c>
      <c r="C54" s="67" t="s">
        <v>1927</v>
      </c>
      <c r="D54" s="68">
        <v>184</v>
      </c>
      <c r="G54" s="67" t="s">
        <v>1926</v>
      </c>
      <c r="H54" s="66" t="s">
        <v>1925</v>
      </c>
    </row>
    <row r="55" spans="1:8" ht="15.75" thickBot="1">
      <c r="A55" s="66" t="s">
        <v>1928</v>
      </c>
      <c r="B55" s="67" t="s">
        <v>1929</v>
      </c>
      <c r="C55" s="67" t="s">
        <v>1930</v>
      </c>
      <c r="D55" s="68">
        <v>188</v>
      </c>
      <c r="G55" s="67" t="s">
        <v>1929</v>
      </c>
      <c r="H55" s="66" t="s">
        <v>1928</v>
      </c>
    </row>
    <row r="56" spans="1:8" ht="30.75" thickBot="1">
      <c r="A56" s="66" t="s">
        <v>1931</v>
      </c>
      <c r="B56" s="67" t="s">
        <v>1572</v>
      </c>
      <c r="C56" s="67" t="s">
        <v>1932</v>
      </c>
      <c r="D56" s="68">
        <v>384</v>
      </c>
      <c r="G56" s="67" t="s">
        <v>1572</v>
      </c>
      <c r="H56" s="66" t="s">
        <v>1931</v>
      </c>
    </row>
    <row r="57" spans="1:8" ht="15.75" thickBot="1">
      <c r="A57" s="66" t="s">
        <v>1933</v>
      </c>
      <c r="B57" s="67" t="s">
        <v>1934</v>
      </c>
      <c r="C57" s="67" t="s">
        <v>1935</v>
      </c>
      <c r="D57" s="68">
        <v>191</v>
      </c>
      <c r="G57" s="67" t="s">
        <v>1934</v>
      </c>
      <c r="H57" s="66" t="s">
        <v>1933</v>
      </c>
    </row>
    <row r="58" spans="1:8" ht="15.75" thickBot="1">
      <c r="A58" s="66" t="s">
        <v>1936</v>
      </c>
      <c r="B58" s="67" t="s">
        <v>1937</v>
      </c>
      <c r="C58" s="67" t="s">
        <v>1938</v>
      </c>
      <c r="D58" s="68">
        <v>192</v>
      </c>
      <c r="G58" s="67" t="s">
        <v>1937</v>
      </c>
      <c r="H58" s="66" t="s">
        <v>1936</v>
      </c>
    </row>
    <row r="59" spans="1:8" ht="15.75" thickBot="1">
      <c r="A59" s="66" t="s">
        <v>1939</v>
      </c>
      <c r="B59" s="67" t="s">
        <v>1940</v>
      </c>
      <c r="C59" s="67" t="s">
        <v>1941</v>
      </c>
      <c r="D59" s="68">
        <v>531</v>
      </c>
      <c r="G59" s="67" t="s">
        <v>1940</v>
      </c>
      <c r="H59" s="66" t="s">
        <v>1939</v>
      </c>
    </row>
    <row r="60" spans="1:8" ht="15.75" thickBot="1">
      <c r="A60" s="66" t="s">
        <v>1942</v>
      </c>
      <c r="B60" s="67" t="s">
        <v>1943</v>
      </c>
      <c r="C60" s="67" t="s">
        <v>1944</v>
      </c>
      <c r="D60" s="68">
        <v>196</v>
      </c>
      <c r="G60" s="67" t="s">
        <v>1943</v>
      </c>
      <c r="H60" s="66" t="s">
        <v>1942</v>
      </c>
    </row>
    <row r="61" spans="1:8" ht="15.75" thickBot="1">
      <c r="A61" s="66" t="s">
        <v>1945</v>
      </c>
      <c r="B61" s="67" t="s">
        <v>1946</v>
      </c>
      <c r="C61" s="67" t="s">
        <v>1947</v>
      </c>
      <c r="D61" s="68">
        <v>203</v>
      </c>
      <c r="G61" s="67" t="s">
        <v>1946</v>
      </c>
      <c r="H61" s="66" t="s">
        <v>1945</v>
      </c>
    </row>
    <row r="62" spans="1:8" ht="15.75" thickBot="1">
      <c r="A62" s="66" t="s">
        <v>1948</v>
      </c>
      <c r="B62" s="67" t="s">
        <v>1733</v>
      </c>
      <c r="C62" s="67" t="s">
        <v>1949</v>
      </c>
      <c r="D62" s="68">
        <v>208</v>
      </c>
      <c r="G62" s="67" t="s">
        <v>1733</v>
      </c>
      <c r="H62" s="66" t="s">
        <v>1948</v>
      </c>
    </row>
    <row r="63" spans="1:8" ht="15.75" thickBot="1">
      <c r="A63" s="66" t="s">
        <v>1627</v>
      </c>
      <c r="B63" s="67" t="s">
        <v>1565</v>
      </c>
      <c r="C63" s="67" t="s">
        <v>1950</v>
      </c>
      <c r="D63" s="68">
        <v>262</v>
      </c>
      <c r="G63" s="67" t="s">
        <v>1565</v>
      </c>
      <c r="H63" s="66" t="s">
        <v>1627</v>
      </c>
    </row>
    <row r="64" spans="1:8" ht="15.75" thickBot="1">
      <c r="A64" s="66" t="s">
        <v>1951</v>
      </c>
      <c r="B64" s="67" t="s">
        <v>1952</v>
      </c>
      <c r="C64" s="67" t="s">
        <v>1953</v>
      </c>
      <c r="D64" s="68">
        <v>212</v>
      </c>
      <c r="G64" s="67" t="s">
        <v>1952</v>
      </c>
      <c r="H64" s="66" t="s">
        <v>1951</v>
      </c>
    </row>
    <row r="65" spans="1:8" ht="45.75" thickBot="1">
      <c r="A65" s="66" t="s">
        <v>1954</v>
      </c>
      <c r="B65" s="67" t="s">
        <v>1955</v>
      </c>
      <c r="C65" s="67" t="s">
        <v>1956</v>
      </c>
      <c r="D65" s="68">
        <v>214</v>
      </c>
      <c r="G65" s="67" t="s">
        <v>1955</v>
      </c>
      <c r="H65" s="66" t="s">
        <v>1954</v>
      </c>
    </row>
    <row r="66" spans="1:8" ht="15.75" thickBot="1">
      <c r="A66" s="66" t="s">
        <v>1957</v>
      </c>
      <c r="B66" s="67" t="s">
        <v>1958</v>
      </c>
      <c r="C66" s="67" t="s">
        <v>1959</v>
      </c>
      <c r="D66" s="68">
        <v>218</v>
      </c>
      <c r="G66" s="67" t="s">
        <v>1958</v>
      </c>
      <c r="H66" s="66" t="s">
        <v>1957</v>
      </c>
    </row>
    <row r="67" spans="1:8" ht="15.75" thickBot="1">
      <c r="A67" s="66" t="s">
        <v>1628</v>
      </c>
      <c r="B67" s="67" t="s">
        <v>874</v>
      </c>
      <c r="C67" s="67" t="s">
        <v>1960</v>
      </c>
      <c r="D67" s="68">
        <v>818</v>
      </c>
      <c r="G67" s="67" t="s">
        <v>874</v>
      </c>
      <c r="H67" s="66" t="s">
        <v>1628</v>
      </c>
    </row>
    <row r="68" spans="1:8" ht="30.75" thickBot="1">
      <c r="A68" s="66" t="s">
        <v>1961</v>
      </c>
      <c r="B68" s="67" t="s">
        <v>1962</v>
      </c>
      <c r="C68" s="67" t="s">
        <v>1963</v>
      </c>
      <c r="D68" s="68">
        <v>222</v>
      </c>
      <c r="G68" s="67" t="s">
        <v>1962</v>
      </c>
      <c r="H68" s="66" t="s">
        <v>1961</v>
      </c>
    </row>
    <row r="69" spans="1:8" ht="30.75" thickBot="1">
      <c r="A69" s="66" t="s">
        <v>1630</v>
      </c>
      <c r="B69" s="67" t="s">
        <v>1566</v>
      </c>
      <c r="C69" s="67" t="s">
        <v>1964</v>
      </c>
      <c r="D69" s="68">
        <v>226</v>
      </c>
      <c r="G69" s="67" t="s">
        <v>1566</v>
      </c>
      <c r="H69" s="66" t="s">
        <v>1630</v>
      </c>
    </row>
    <row r="70" spans="1:8" ht="15.75" thickBot="1">
      <c r="A70" s="66" t="s">
        <v>1632</v>
      </c>
      <c r="B70" s="67" t="s">
        <v>1567</v>
      </c>
      <c r="C70" s="67" t="s">
        <v>1965</v>
      </c>
      <c r="D70" s="68">
        <v>232</v>
      </c>
      <c r="G70" s="67" t="s">
        <v>1567</v>
      </c>
      <c r="H70" s="66" t="s">
        <v>1632</v>
      </c>
    </row>
    <row r="71" spans="1:8" ht="15.75" thickBot="1">
      <c r="A71" s="66" t="s">
        <v>1966</v>
      </c>
      <c r="B71" s="67" t="s">
        <v>1967</v>
      </c>
      <c r="C71" s="67" t="s">
        <v>1968</v>
      </c>
      <c r="D71" s="68">
        <v>233</v>
      </c>
      <c r="G71" s="67" t="s">
        <v>1967</v>
      </c>
      <c r="H71" s="66" t="s">
        <v>1966</v>
      </c>
    </row>
    <row r="72" spans="1:8" ht="15.75" thickBot="1">
      <c r="A72" s="66" t="s">
        <v>1634</v>
      </c>
      <c r="B72" s="67" t="s">
        <v>1589</v>
      </c>
      <c r="C72" s="67" t="s">
        <v>1969</v>
      </c>
      <c r="D72" s="68">
        <v>748</v>
      </c>
      <c r="G72" s="67" t="s">
        <v>1589</v>
      </c>
      <c r="H72" s="66" t="s">
        <v>1634</v>
      </c>
    </row>
    <row r="73" spans="1:8" ht="15.75" thickBot="1">
      <c r="A73" s="66" t="s">
        <v>1635</v>
      </c>
      <c r="B73" s="67" t="s">
        <v>199</v>
      </c>
      <c r="C73" s="67" t="s">
        <v>1970</v>
      </c>
      <c r="D73" s="68">
        <v>231</v>
      </c>
      <c r="G73" s="67" t="s">
        <v>199</v>
      </c>
      <c r="H73" s="66" t="s">
        <v>1635</v>
      </c>
    </row>
    <row r="74" spans="1:8" ht="60.75" thickBot="1">
      <c r="A74" s="66" t="s">
        <v>1971</v>
      </c>
      <c r="B74" s="67" t="s">
        <v>1972</v>
      </c>
      <c r="C74" s="67" t="s">
        <v>1973</v>
      </c>
      <c r="D74" s="68">
        <v>238</v>
      </c>
      <c r="G74" s="67" t="s">
        <v>1972</v>
      </c>
      <c r="H74" s="66" t="s">
        <v>1971</v>
      </c>
    </row>
    <row r="75" spans="1:8" ht="45.75" thickBot="1">
      <c r="A75" s="66" t="s">
        <v>1974</v>
      </c>
      <c r="B75" s="67" t="s">
        <v>1975</v>
      </c>
      <c r="C75" s="67" t="s">
        <v>1976</v>
      </c>
      <c r="D75" s="68">
        <v>234</v>
      </c>
      <c r="G75" s="67" t="s">
        <v>1975</v>
      </c>
      <c r="H75" s="66" t="s">
        <v>1974</v>
      </c>
    </row>
    <row r="76" spans="1:8" ht="15.75" thickBot="1">
      <c r="A76" s="66" t="s">
        <v>1977</v>
      </c>
      <c r="B76" s="67" t="s">
        <v>1978</v>
      </c>
      <c r="C76" s="67" t="s">
        <v>1979</v>
      </c>
      <c r="D76" s="68">
        <v>242</v>
      </c>
      <c r="G76" s="67" t="s">
        <v>1978</v>
      </c>
      <c r="H76" s="66" t="s">
        <v>1977</v>
      </c>
    </row>
    <row r="77" spans="1:8" ht="15.75" thickBot="1">
      <c r="A77" s="66" t="s">
        <v>1980</v>
      </c>
      <c r="B77" s="67" t="s">
        <v>538</v>
      </c>
      <c r="C77" s="67" t="s">
        <v>1981</v>
      </c>
      <c r="D77" s="68">
        <v>246</v>
      </c>
      <c r="G77" s="67" t="s">
        <v>538</v>
      </c>
      <c r="H77" s="66" t="s">
        <v>1980</v>
      </c>
    </row>
    <row r="78" spans="1:8" ht="15.75" thickBot="1">
      <c r="A78" s="66" t="s">
        <v>1982</v>
      </c>
      <c r="B78" s="67" t="s">
        <v>229</v>
      </c>
      <c r="C78" s="67" t="s">
        <v>1983</v>
      </c>
      <c r="D78" s="68">
        <v>250</v>
      </c>
      <c r="G78" s="67" t="s">
        <v>229</v>
      </c>
      <c r="H78" s="66" t="s">
        <v>1982</v>
      </c>
    </row>
    <row r="79" spans="1:8" ht="30.75" thickBot="1">
      <c r="A79" s="66" t="s">
        <v>1984</v>
      </c>
      <c r="B79" s="67" t="s">
        <v>1985</v>
      </c>
      <c r="C79" s="67" t="s">
        <v>1986</v>
      </c>
      <c r="D79" s="68">
        <v>254</v>
      </c>
      <c r="G79" s="67" t="s">
        <v>1985</v>
      </c>
      <c r="H79" s="66" t="s">
        <v>1984</v>
      </c>
    </row>
    <row r="80" spans="1:8" ht="30.75" thickBot="1">
      <c r="A80" s="66" t="s">
        <v>1987</v>
      </c>
      <c r="B80" s="67" t="s">
        <v>1988</v>
      </c>
      <c r="C80" s="67" t="s">
        <v>1989</v>
      </c>
      <c r="D80" s="68">
        <v>258</v>
      </c>
      <c r="G80" s="67" t="s">
        <v>1988</v>
      </c>
      <c r="H80" s="66" t="s">
        <v>1987</v>
      </c>
    </row>
    <row r="81" spans="1:8" ht="60.75" thickBot="1">
      <c r="A81" s="66" t="s">
        <v>1990</v>
      </c>
      <c r="B81" s="67" t="s">
        <v>1991</v>
      </c>
      <c r="C81" s="67" t="s">
        <v>1992</v>
      </c>
      <c r="D81" s="68">
        <v>260</v>
      </c>
      <c r="G81" s="67" t="s">
        <v>1991</v>
      </c>
      <c r="H81" s="66" t="s">
        <v>1990</v>
      </c>
    </row>
    <row r="82" spans="1:8" ht="15.75" thickBot="1">
      <c r="A82" s="66" t="s">
        <v>1636</v>
      </c>
      <c r="B82" s="67" t="s">
        <v>1568</v>
      </c>
      <c r="C82" s="67" t="s">
        <v>1993</v>
      </c>
      <c r="D82" s="68">
        <v>266</v>
      </c>
      <c r="G82" s="67" t="s">
        <v>1568</v>
      </c>
      <c r="H82" s="66" t="s">
        <v>1636</v>
      </c>
    </row>
    <row r="83" spans="1:8" ht="30.75" thickBot="1">
      <c r="A83" s="66" t="s">
        <v>1994</v>
      </c>
      <c r="B83" s="67" t="s">
        <v>1569</v>
      </c>
      <c r="C83" s="67" t="s">
        <v>1995</v>
      </c>
      <c r="D83" s="68">
        <v>270</v>
      </c>
      <c r="G83" s="67" t="s">
        <v>1569</v>
      </c>
      <c r="H83" s="66" t="s">
        <v>1994</v>
      </c>
    </row>
    <row r="84" spans="1:8" ht="15.75" thickBot="1">
      <c r="A84" s="66" t="s">
        <v>1996</v>
      </c>
      <c r="B84" s="67" t="s">
        <v>1997</v>
      </c>
      <c r="C84" s="67" t="s">
        <v>1998</v>
      </c>
      <c r="D84" s="68">
        <v>268</v>
      </c>
      <c r="G84" s="67" t="s">
        <v>1997</v>
      </c>
      <c r="H84" s="66" t="s">
        <v>1996</v>
      </c>
    </row>
    <row r="85" spans="1:8" ht="15.75" thickBot="1">
      <c r="A85" s="66" t="s">
        <v>1999</v>
      </c>
      <c r="B85" s="67" t="s">
        <v>327</v>
      </c>
      <c r="C85" s="67" t="s">
        <v>2000</v>
      </c>
      <c r="D85" s="68">
        <v>276</v>
      </c>
      <c r="G85" s="67" t="s">
        <v>327</v>
      </c>
      <c r="H85" s="66" t="s">
        <v>1999</v>
      </c>
    </row>
    <row r="86" spans="1:8" ht="15.75" thickBot="1">
      <c r="A86" s="66" t="s">
        <v>1638</v>
      </c>
      <c r="B86" s="67" t="s">
        <v>255</v>
      </c>
      <c r="C86" s="67" t="s">
        <v>2001</v>
      </c>
      <c r="D86" s="68">
        <v>288</v>
      </c>
      <c r="G86" s="67" t="s">
        <v>255</v>
      </c>
      <c r="H86" s="66" t="s">
        <v>1638</v>
      </c>
    </row>
    <row r="87" spans="1:8" ht="15.75" thickBot="1">
      <c r="A87" s="66" t="s">
        <v>2002</v>
      </c>
      <c r="B87" s="67" t="s">
        <v>2003</v>
      </c>
      <c r="C87" s="67" t="s">
        <v>2004</v>
      </c>
      <c r="D87" s="68">
        <v>292</v>
      </c>
      <c r="G87" s="67" t="s">
        <v>2003</v>
      </c>
      <c r="H87" s="66" t="s">
        <v>2002</v>
      </c>
    </row>
    <row r="88" spans="1:8" ht="15.75" thickBot="1">
      <c r="A88" s="66" t="s">
        <v>2005</v>
      </c>
      <c r="B88" s="67" t="s">
        <v>2006</v>
      </c>
      <c r="C88" s="67" t="s">
        <v>2007</v>
      </c>
      <c r="D88" s="68">
        <v>300</v>
      </c>
      <c r="G88" s="67" t="s">
        <v>2006</v>
      </c>
      <c r="H88" s="66" t="s">
        <v>2005</v>
      </c>
    </row>
    <row r="89" spans="1:8" ht="15.75" thickBot="1">
      <c r="A89" s="66" t="s">
        <v>2008</v>
      </c>
      <c r="B89" s="67" t="s">
        <v>2009</v>
      </c>
      <c r="C89" s="67" t="s">
        <v>2010</v>
      </c>
      <c r="D89" s="68">
        <v>304</v>
      </c>
      <c r="G89" s="67" t="s">
        <v>2009</v>
      </c>
      <c r="H89" s="66" t="s">
        <v>2008</v>
      </c>
    </row>
    <row r="90" spans="1:8" ht="15.75" thickBot="1">
      <c r="A90" s="66" t="s">
        <v>2011</v>
      </c>
      <c r="B90" s="67" t="s">
        <v>2012</v>
      </c>
      <c r="C90" s="67" t="s">
        <v>2013</v>
      </c>
      <c r="D90" s="68">
        <v>308</v>
      </c>
      <c r="G90" s="67" t="s">
        <v>2012</v>
      </c>
      <c r="H90" s="66" t="s">
        <v>2011</v>
      </c>
    </row>
    <row r="91" spans="1:8" ht="30.75" thickBot="1">
      <c r="A91" s="66" t="s">
        <v>2014</v>
      </c>
      <c r="B91" s="67" t="s">
        <v>2015</v>
      </c>
      <c r="C91" s="67" t="s">
        <v>2016</v>
      </c>
      <c r="D91" s="68">
        <v>312</v>
      </c>
      <c r="G91" s="67" t="s">
        <v>2015</v>
      </c>
      <c r="H91" s="66" t="s">
        <v>2014</v>
      </c>
    </row>
    <row r="92" spans="1:8" ht="15.75" thickBot="1">
      <c r="A92" s="66" t="s">
        <v>2017</v>
      </c>
      <c r="B92" s="67" t="s">
        <v>2018</v>
      </c>
      <c r="C92" s="67" t="s">
        <v>2019</v>
      </c>
      <c r="D92" s="68">
        <v>316</v>
      </c>
      <c r="G92" s="67" t="s">
        <v>2018</v>
      </c>
      <c r="H92" s="66" t="s">
        <v>2017</v>
      </c>
    </row>
    <row r="93" spans="1:8" ht="15.75" thickBot="1">
      <c r="A93" s="66" t="s">
        <v>2020</v>
      </c>
      <c r="B93" s="67" t="s">
        <v>2021</v>
      </c>
      <c r="C93" s="67" t="s">
        <v>2022</v>
      </c>
      <c r="D93" s="68">
        <v>320</v>
      </c>
      <c r="G93" s="67" t="s">
        <v>2021</v>
      </c>
      <c r="H93" s="66" t="s">
        <v>2020</v>
      </c>
    </row>
    <row r="94" spans="1:8" ht="15.75" thickBot="1">
      <c r="A94" s="66" t="s">
        <v>2023</v>
      </c>
      <c r="B94" s="67" t="s">
        <v>2024</v>
      </c>
      <c r="C94" s="67" t="s">
        <v>2025</v>
      </c>
      <c r="D94" s="68">
        <v>831</v>
      </c>
      <c r="G94" s="67" t="s">
        <v>2024</v>
      </c>
      <c r="H94" s="66" t="s">
        <v>2023</v>
      </c>
    </row>
    <row r="95" spans="1:8" ht="15.75" thickBot="1">
      <c r="A95" s="66" t="s">
        <v>1639</v>
      </c>
      <c r="B95" s="67" t="s">
        <v>1570</v>
      </c>
      <c r="C95" s="67" t="s">
        <v>2026</v>
      </c>
      <c r="D95" s="68">
        <v>324</v>
      </c>
      <c r="G95" s="67" t="s">
        <v>1570</v>
      </c>
      <c r="H95" s="66" t="s">
        <v>1639</v>
      </c>
    </row>
    <row r="96" spans="1:8" ht="30.75" thickBot="1">
      <c r="A96" s="66" t="s">
        <v>1640</v>
      </c>
      <c r="B96" s="67" t="s">
        <v>1571</v>
      </c>
      <c r="C96" s="67" t="s">
        <v>2027</v>
      </c>
      <c r="D96" s="68">
        <v>624</v>
      </c>
      <c r="G96" s="67" t="s">
        <v>1571</v>
      </c>
      <c r="H96" s="66" t="s">
        <v>1640</v>
      </c>
    </row>
    <row r="97" spans="1:8" ht="15.75" thickBot="1">
      <c r="A97" s="66" t="s">
        <v>2028</v>
      </c>
      <c r="B97" s="67" t="s">
        <v>2029</v>
      </c>
      <c r="C97" s="67" t="s">
        <v>2030</v>
      </c>
      <c r="D97" s="68">
        <v>328</v>
      </c>
      <c r="G97" s="67" t="s">
        <v>2029</v>
      </c>
      <c r="H97" s="66" t="s">
        <v>2028</v>
      </c>
    </row>
    <row r="98" spans="1:8" ht="15.75" thickBot="1">
      <c r="A98" s="66" t="s">
        <v>2031</v>
      </c>
      <c r="B98" s="67" t="s">
        <v>2032</v>
      </c>
      <c r="C98" s="67" t="s">
        <v>2033</v>
      </c>
      <c r="D98" s="68">
        <v>332</v>
      </c>
      <c r="G98" s="67" t="s">
        <v>2032</v>
      </c>
      <c r="H98" s="66" t="s">
        <v>2031</v>
      </c>
    </row>
    <row r="99" spans="1:8" ht="60.75" thickBot="1">
      <c r="A99" s="66" t="s">
        <v>2034</v>
      </c>
      <c r="B99" s="67" t="s">
        <v>2035</v>
      </c>
      <c r="C99" s="67" t="s">
        <v>2036</v>
      </c>
      <c r="D99" s="68">
        <v>334</v>
      </c>
      <c r="G99" s="67" t="s">
        <v>2035</v>
      </c>
      <c r="H99" s="66" t="s">
        <v>2034</v>
      </c>
    </row>
    <row r="100" spans="1:8" ht="30.75" thickBot="1">
      <c r="A100" s="66" t="s">
        <v>2037</v>
      </c>
      <c r="B100" s="67" t="s">
        <v>2038</v>
      </c>
      <c r="C100" s="67" t="s">
        <v>2039</v>
      </c>
      <c r="D100" s="68">
        <v>336</v>
      </c>
      <c r="G100" s="67" t="s">
        <v>2038</v>
      </c>
      <c r="H100" s="66" t="s">
        <v>2037</v>
      </c>
    </row>
    <row r="101" spans="1:8" ht="15.75" thickBot="1">
      <c r="A101" s="66" t="s">
        <v>2040</v>
      </c>
      <c r="B101" s="67" t="s">
        <v>2041</v>
      </c>
      <c r="C101" s="67" t="s">
        <v>2042</v>
      </c>
      <c r="D101" s="68">
        <v>340</v>
      </c>
      <c r="G101" s="67" t="s">
        <v>2041</v>
      </c>
      <c r="H101" s="66" t="s">
        <v>2040</v>
      </c>
    </row>
    <row r="102" spans="1:8" ht="15.75" thickBot="1">
      <c r="A102" s="66" t="s">
        <v>2043</v>
      </c>
      <c r="B102" s="67" t="s">
        <v>2044</v>
      </c>
      <c r="C102" s="67" t="s">
        <v>2045</v>
      </c>
      <c r="D102" s="68">
        <v>344</v>
      </c>
      <c r="G102" s="67" t="s">
        <v>2044</v>
      </c>
      <c r="H102" s="66" t="s">
        <v>2043</v>
      </c>
    </row>
    <row r="103" spans="1:8" ht="15.75" thickBot="1">
      <c r="A103" s="66" t="s">
        <v>2046</v>
      </c>
      <c r="B103" s="67" t="s">
        <v>2047</v>
      </c>
      <c r="C103" s="67" t="s">
        <v>2048</v>
      </c>
      <c r="D103" s="68">
        <v>348</v>
      </c>
      <c r="G103" s="67" t="s">
        <v>2047</v>
      </c>
      <c r="H103" s="66" t="s">
        <v>2046</v>
      </c>
    </row>
    <row r="104" spans="1:8" ht="15.75" thickBot="1">
      <c r="A104" s="66" t="s">
        <v>2049</v>
      </c>
      <c r="B104" s="67" t="s">
        <v>2050</v>
      </c>
      <c r="C104" s="67" t="s">
        <v>2051</v>
      </c>
      <c r="D104" s="68">
        <v>352</v>
      </c>
      <c r="G104" s="67" t="s">
        <v>2050</v>
      </c>
      <c r="H104" s="66" t="s">
        <v>2049</v>
      </c>
    </row>
    <row r="105" spans="1:8" ht="15.75" thickBot="1">
      <c r="A105" s="66" t="s">
        <v>2052</v>
      </c>
      <c r="B105" s="67" t="s">
        <v>2053</v>
      </c>
      <c r="C105" s="67" t="s">
        <v>2054</v>
      </c>
      <c r="D105" s="68">
        <v>356</v>
      </c>
      <c r="G105" s="67" t="s">
        <v>2053</v>
      </c>
      <c r="H105" s="66" t="s">
        <v>2052</v>
      </c>
    </row>
    <row r="106" spans="1:8" ht="15.75" thickBot="1">
      <c r="A106" s="66" t="s">
        <v>2055</v>
      </c>
      <c r="B106" s="67" t="s">
        <v>2056</v>
      </c>
      <c r="C106" s="67" t="s">
        <v>2057</v>
      </c>
      <c r="D106" s="68">
        <v>360</v>
      </c>
      <c r="G106" s="67" t="s">
        <v>2056</v>
      </c>
      <c r="H106" s="66" t="s">
        <v>2055</v>
      </c>
    </row>
    <row r="107" spans="1:8" ht="60.75" thickBot="1">
      <c r="A107" s="66" t="s">
        <v>2058</v>
      </c>
      <c r="B107" s="67" t="s">
        <v>2059</v>
      </c>
      <c r="C107" s="67" t="s">
        <v>2060</v>
      </c>
      <c r="D107" s="68">
        <v>364</v>
      </c>
      <c r="G107" s="67" t="s">
        <v>2059</v>
      </c>
      <c r="H107" s="66" t="s">
        <v>2058</v>
      </c>
    </row>
    <row r="108" spans="1:8" ht="15.75" thickBot="1">
      <c r="A108" s="66" t="s">
        <v>2061</v>
      </c>
      <c r="B108" s="67" t="s">
        <v>2062</v>
      </c>
      <c r="C108" s="67" t="s">
        <v>2063</v>
      </c>
      <c r="D108" s="68">
        <v>368</v>
      </c>
      <c r="G108" s="67" t="s">
        <v>2062</v>
      </c>
      <c r="H108" s="66" t="s">
        <v>2061</v>
      </c>
    </row>
    <row r="109" spans="1:8" ht="15.75" thickBot="1">
      <c r="A109" s="66" t="s">
        <v>2064</v>
      </c>
      <c r="B109" s="67" t="s">
        <v>2065</v>
      </c>
      <c r="C109" s="67" t="s">
        <v>2066</v>
      </c>
      <c r="D109" s="68">
        <v>372</v>
      </c>
      <c r="G109" s="67" t="s">
        <v>2065</v>
      </c>
      <c r="H109" s="66" t="s">
        <v>2064</v>
      </c>
    </row>
    <row r="110" spans="1:8" ht="15.75" thickBot="1">
      <c r="A110" s="66" t="s">
        <v>2067</v>
      </c>
      <c r="B110" s="67" t="s">
        <v>2068</v>
      </c>
      <c r="C110" s="67" t="s">
        <v>2069</v>
      </c>
      <c r="D110" s="68">
        <v>833</v>
      </c>
      <c r="G110" s="67" t="s">
        <v>2068</v>
      </c>
      <c r="H110" s="66" t="s">
        <v>2067</v>
      </c>
    </row>
    <row r="111" spans="1:8" ht="15.75" thickBot="1">
      <c r="A111" s="66" t="s">
        <v>2070</v>
      </c>
      <c r="B111" s="67" t="s">
        <v>2071</v>
      </c>
      <c r="C111" s="67" t="s">
        <v>2072</v>
      </c>
      <c r="D111" s="68">
        <v>376</v>
      </c>
      <c r="G111" s="67" t="s">
        <v>2071</v>
      </c>
      <c r="H111" s="66" t="s">
        <v>2070</v>
      </c>
    </row>
    <row r="112" spans="1:8" ht="15.75" thickBot="1">
      <c r="A112" s="66" t="s">
        <v>2073</v>
      </c>
      <c r="B112" s="67" t="s">
        <v>109</v>
      </c>
      <c r="C112" s="67" t="s">
        <v>2074</v>
      </c>
      <c r="D112" s="68">
        <v>380</v>
      </c>
      <c r="G112" s="67" t="s">
        <v>109</v>
      </c>
      <c r="H112" s="66" t="s">
        <v>2073</v>
      </c>
    </row>
    <row r="113" spans="1:8" ht="15.75" thickBot="1">
      <c r="A113" s="66" t="s">
        <v>2075</v>
      </c>
      <c r="B113" s="67" t="s">
        <v>2076</v>
      </c>
      <c r="C113" s="67" t="s">
        <v>2077</v>
      </c>
      <c r="D113" s="68">
        <v>388</v>
      </c>
      <c r="G113" s="67" t="s">
        <v>2076</v>
      </c>
      <c r="H113" s="66" t="s">
        <v>2075</v>
      </c>
    </row>
    <row r="114" spans="1:8" ht="15.75" thickBot="1">
      <c r="A114" s="66" t="s">
        <v>2078</v>
      </c>
      <c r="B114" s="67" t="s">
        <v>2079</v>
      </c>
      <c r="C114" s="67" t="s">
        <v>2080</v>
      </c>
      <c r="D114" s="68">
        <v>392</v>
      </c>
      <c r="G114" s="67" t="s">
        <v>2079</v>
      </c>
      <c r="H114" s="66" t="s">
        <v>2078</v>
      </c>
    </row>
    <row r="115" spans="1:8" ht="15.75" thickBot="1">
      <c r="A115" s="66" t="s">
        <v>2081</v>
      </c>
      <c r="B115" s="67" t="s">
        <v>2082</v>
      </c>
      <c r="C115" s="67" t="s">
        <v>2083</v>
      </c>
      <c r="D115" s="68">
        <v>832</v>
      </c>
      <c r="G115" s="67" t="s">
        <v>2082</v>
      </c>
      <c r="H115" s="66" t="s">
        <v>2081</v>
      </c>
    </row>
    <row r="116" spans="1:8" ht="15.75" thickBot="1">
      <c r="A116" s="66" t="s">
        <v>2084</v>
      </c>
      <c r="B116" s="67" t="s">
        <v>2085</v>
      </c>
      <c r="C116" s="67" t="s">
        <v>2086</v>
      </c>
      <c r="D116" s="68">
        <v>400</v>
      </c>
      <c r="G116" s="67" t="s">
        <v>2085</v>
      </c>
      <c r="H116" s="66" t="s">
        <v>2084</v>
      </c>
    </row>
    <row r="117" spans="1:8" ht="30.75" thickBot="1">
      <c r="A117" s="66" t="s">
        <v>2087</v>
      </c>
      <c r="B117" s="67" t="s">
        <v>2088</v>
      </c>
      <c r="C117" s="67" t="s">
        <v>2089</v>
      </c>
      <c r="D117" s="68">
        <v>398</v>
      </c>
      <c r="G117" s="67" t="s">
        <v>2088</v>
      </c>
      <c r="H117" s="66" t="s">
        <v>2087</v>
      </c>
    </row>
    <row r="118" spans="1:8" ht="15.75" thickBot="1">
      <c r="A118" s="66" t="s">
        <v>1642</v>
      </c>
      <c r="B118" s="67" t="s">
        <v>434</v>
      </c>
      <c r="C118" s="67" t="s">
        <v>2090</v>
      </c>
      <c r="D118" s="68">
        <v>404</v>
      </c>
      <c r="G118" s="67" t="s">
        <v>434</v>
      </c>
      <c r="H118" s="66" t="s">
        <v>1642</v>
      </c>
    </row>
    <row r="119" spans="1:8" ht="15.75" thickBot="1">
      <c r="A119" s="66" t="s">
        <v>2091</v>
      </c>
      <c r="B119" s="67" t="s">
        <v>2092</v>
      </c>
      <c r="C119" s="67" t="s">
        <v>2093</v>
      </c>
      <c r="D119" s="68">
        <v>296</v>
      </c>
      <c r="G119" s="67" t="s">
        <v>2092</v>
      </c>
      <c r="H119" s="66" t="s">
        <v>2091</v>
      </c>
    </row>
    <row r="120" spans="1:8" ht="75.75" thickBot="1">
      <c r="A120" s="66" t="s">
        <v>2094</v>
      </c>
      <c r="B120" s="67" t="s">
        <v>2095</v>
      </c>
      <c r="C120" s="67" t="s">
        <v>2096</v>
      </c>
      <c r="D120" s="68">
        <v>408</v>
      </c>
      <c r="G120" s="67" t="s">
        <v>2095</v>
      </c>
      <c r="H120" s="66" t="s">
        <v>2094</v>
      </c>
    </row>
    <row r="121" spans="1:8" ht="45.75" thickBot="1">
      <c r="A121" s="66" t="s">
        <v>2097</v>
      </c>
      <c r="B121" s="67" t="s">
        <v>568</v>
      </c>
      <c r="C121" s="67" t="s">
        <v>2098</v>
      </c>
      <c r="D121" s="68">
        <v>410</v>
      </c>
      <c r="G121" s="67" t="s">
        <v>568</v>
      </c>
      <c r="H121" s="66" t="s">
        <v>2097</v>
      </c>
    </row>
    <row r="122" spans="1:8" ht="15.75" thickBot="1">
      <c r="A122" s="66" t="s">
        <v>2099</v>
      </c>
      <c r="B122" s="67" t="s">
        <v>2100</v>
      </c>
      <c r="C122" s="67" t="s">
        <v>2101</v>
      </c>
      <c r="D122" s="68">
        <v>414</v>
      </c>
      <c r="G122" s="67" t="s">
        <v>2100</v>
      </c>
      <c r="H122" s="66" t="s">
        <v>2099</v>
      </c>
    </row>
    <row r="123" spans="1:8" ht="15.75" thickBot="1">
      <c r="A123" s="66" t="s">
        <v>2102</v>
      </c>
      <c r="B123" s="67" t="s">
        <v>2103</v>
      </c>
      <c r="C123" s="67" t="s">
        <v>2104</v>
      </c>
      <c r="D123" s="68">
        <v>417</v>
      </c>
      <c r="G123" s="67" t="s">
        <v>2103</v>
      </c>
      <c r="H123" s="66" t="s">
        <v>2102</v>
      </c>
    </row>
    <row r="124" spans="1:8" ht="75.75" thickBot="1">
      <c r="A124" s="66" t="s">
        <v>2105</v>
      </c>
      <c r="B124" s="67" t="s">
        <v>2106</v>
      </c>
      <c r="C124" s="67" t="s">
        <v>2107</v>
      </c>
      <c r="D124" s="68">
        <v>418</v>
      </c>
      <c r="G124" s="67" t="s">
        <v>2106</v>
      </c>
      <c r="H124" s="66" t="s">
        <v>2105</v>
      </c>
    </row>
    <row r="125" spans="1:8" ht="15.75" thickBot="1">
      <c r="A125" s="66" t="s">
        <v>2108</v>
      </c>
      <c r="B125" s="67" t="s">
        <v>2109</v>
      </c>
      <c r="C125" s="67" t="s">
        <v>2110</v>
      </c>
      <c r="D125" s="68">
        <v>428</v>
      </c>
      <c r="G125" s="67" t="s">
        <v>2109</v>
      </c>
      <c r="H125" s="66" t="s">
        <v>2108</v>
      </c>
    </row>
    <row r="126" spans="1:8" ht="15.75" thickBot="1">
      <c r="A126" s="66" t="s">
        <v>2111</v>
      </c>
      <c r="B126" s="67" t="s">
        <v>2112</v>
      </c>
      <c r="C126" s="67" t="s">
        <v>2113</v>
      </c>
      <c r="D126" s="68">
        <v>422</v>
      </c>
      <c r="G126" s="67" t="s">
        <v>2112</v>
      </c>
      <c r="H126" s="66" t="s">
        <v>2111</v>
      </c>
    </row>
    <row r="127" spans="1:8" ht="15.75" thickBot="1">
      <c r="A127" s="66" t="s">
        <v>1643</v>
      </c>
      <c r="B127" s="67" t="s">
        <v>1573</v>
      </c>
      <c r="C127" s="67" t="s">
        <v>2114</v>
      </c>
      <c r="D127" s="68">
        <v>426</v>
      </c>
      <c r="G127" s="67" t="s">
        <v>1573</v>
      </c>
      <c r="H127" s="66" t="s">
        <v>1643</v>
      </c>
    </row>
    <row r="128" spans="1:8" ht="15.75" thickBot="1">
      <c r="A128" s="66" t="s">
        <v>1644</v>
      </c>
      <c r="B128" s="67" t="s">
        <v>1574</v>
      </c>
      <c r="C128" s="67" t="s">
        <v>2115</v>
      </c>
      <c r="D128" s="68">
        <v>430</v>
      </c>
      <c r="G128" s="67" t="s">
        <v>1574</v>
      </c>
      <c r="H128" s="66" t="s">
        <v>1644</v>
      </c>
    </row>
    <row r="129" spans="1:8" ht="15.75" thickBot="1">
      <c r="A129" s="66" t="s">
        <v>1645</v>
      </c>
      <c r="B129" s="67" t="s">
        <v>1575</v>
      </c>
      <c r="C129" s="67" t="s">
        <v>2116</v>
      </c>
      <c r="D129" s="68">
        <v>434</v>
      </c>
      <c r="G129" s="67" t="s">
        <v>1575</v>
      </c>
      <c r="H129" s="66" t="s">
        <v>1645</v>
      </c>
    </row>
    <row r="130" spans="1:8" ht="30.75" thickBot="1">
      <c r="A130" s="66" t="s">
        <v>2117</v>
      </c>
      <c r="B130" s="67" t="s">
        <v>2118</v>
      </c>
      <c r="C130" s="67" t="s">
        <v>2119</v>
      </c>
      <c r="D130" s="68">
        <v>438</v>
      </c>
      <c r="G130" s="67" t="s">
        <v>2118</v>
      </c>
      <c r="H130" s="66" t="s">
        <v>2117</v>
      </c>
    </row>
    <row r="131" spans="1:8" ht="15.75" thickBot="1">
      <c r="A131" s="66" t="s">
        <v>2120</v>
      </c>
      <c r="B131" s="67" t="s">
        <v>2121</v>
      </c>
      <c r="C131" s="67" t="s">
        <v>2122</v>
      </c>
      <c r="D131" s="68">
        <v>440</v>
      </c>
      <c r="G131" s="67" t="s">
        <v>2121</v>
      </c>
      <c r="H131" s="66" t="s">
        <v>2120</v>
      </c>
    </row>
    <row r="132" spans="1:8" ht="30.75" thickBot="1">
      <c r="A132" s="66" t="s">
        <v>2123</v>
      </c>
      <c r="B132" s="67" t="s">
        <v>2124</v>
      </c>
      <c r="C132" s="67" t="s">
        <v>2125</v>
      </c>
      <c r="D132" s="68">
        <v>442</v>
      </c>
      <c r="G132" s="67" t="s">
        <v>2124</v>
      </c>
      <c r="H132" s="66" t="s">
        <v>2123</v>
      </c>
    </row>
    <row r="133" spans="1:8" ht="15.75" thickBot="1">
      <c r="A133" s="66" t="s">
        <v>2126</v>
      </c>
      <c r="B133" s="67" t="s">
        <v>2127</v>
      </c>
      <c r="C133" s="67" t="s">
        <v>2128</v>
      </c>
      <c r="D133" s="68">
        <v>446</v>
      </c>
      <c r="G133" s="67" t="s">
        <v>2127</v>
      </c>
      <c r="H133" s="66" t="s">
        <v>2126</v>
      </c>
    </row>
    <row r="134" spans="1:8" ht="30.75" thickBot="1">
      <c r="A134" s="66" t="s">
        <v>1646</v>
      </c>
      <c r="B134" s="67" t="s">
        <v>1576</v>
      </c>
      <c r="C134" s="67" t="s">
        <v>2129</v>
      </c>
      <c r="D134" s="68">
        <v>450</v>
      </c>
      <c r="G134" s="67" t="s">
        <v>1576</v>
      </c>
      <c r="H134" s="66" t="s">
        <v>1646</v>
      </c>
    </row>
    <row r="135" spans="1:8" ht="15.75" thickBot="1">
      <c r="A135" s="66" t="s">
        <v>1647</v>
      </c>
      <c r="B135" s="67" t="s">
        <v>1191</v>
      </c>
      <c r="C135" s="67" t="s">
        <v>2130</v>
      </c>
      <c r="D135" s="68">
        <v>454</v>
      </c>
      <c r="G135" s="67" t="s">
        <v>1191</v>
      </c>
      <c r="H135" s="66" t="s">
        <v>1647</v>
      </c>
    </row>
    <row r="136" spans="1:8" ht="15.75" thickBot="1">
      <c r="A136" s="66" t="s">
        <v>2131</v>
      </c>
      <c r="B136" s="67" t="s">
        <v>2132</v>
      </c>
      <c r="C136" s="67" t="s">
        <v>2133</v>
      </c>
      <c r="D136" s="68">
        <v>458</v>
      </c>
      <c r="G136" s="67" t="s">
        <v>2132</v>
      </c>
      <c r="H136" s="66" t="s">
        <v>2131</v>
      </c>
    </row>
    <row r="137" spans="1:8" ht="15.75" thickBot="1">
      <c r="A137" s="66" t="s">
        <v>2134</v>
      </c>
      <c r="B137" s="67" t="s">
        <v>2135</v>
      </c>
      <c r="C137" s="67" t="s">
        <v>2136</v>
      </c>
      <c r="D137" s="68">
        <v>462</v>
      </c>
      <c r="G137" s="67" t="s">
        <v>2135</v>
      </c>
      <c r="H137" s="66" t="s">
        <v>2134</v>
      </c>
    </row>
    <row r="138" spans="1:8" ht="15.75" thickBot="1">
      <c r="A138" s="66" t="s">
        <v>1648</v>
      </c>
      <c r="B138" s="67" t="s">
        <v>1577</v>
      </c>
      <c r="C138" s="67" t="s">
        <v>2137</v>
      </c>
      <c r="D138" s="68">
        <v>466</v>
      </c>
      <c r="G138" s="67" t="s">
        <v>1577</v>
      </c>
      <c r="H138" s="66" t="s">
        <v>1648</v>
      </c>
    </row>
    <row r="139" spans="1:8" ht="15.75" thickBot="1">
      <c r="A139" s="66" t="s">
        <v>2138</v>
      </c>
      <c r="B139" s="67" t="s">
        <v>2139</v>
      </c>
      <c r="C139" s="67" t="s">
        <v>2140</v>
      </c>
      <c r="D139" s="68">
        <v>470</v>
      </c>
      <c r="G139" s="67" t="s">
        <v>2139</v>
      </c>
      <c r="H139" s="66" t="s">
        <v>2138</v>
      </c>
    </row>
    <row r="140" spans="1:8" ht="45.75" thickBot="1">
      <c r="A140" s="66" t="s">
        <v>2141</v>
      </c>
      <c r="B140" s="67" t="s">
        <v>2142</v>
      </c>
      <c r="C140" s="67" t="s">
        <v>2143</v>
      </c>
      <c r="D140" s="68">
        <v>584</v>
      </c>
      <c r="G140" s="67" t="s">
        <v>2142</v>
      </c>
      <c r="H140" s="66" t="s">
        <v>2141</v>
      </c>
    </row>
    <row r="141" spans="1:8" ht="15.75" thickBot="1">
      <c r="A141" s="66" t="s">
        <v>2144</v>
      </c>
      <c r="B141" s="67" t="s">
        <v>2145</v>
      </c>
      <c r="C141" s="67" t="s">
        <v>2146</v>
      </c>
      <c r="D141" s="68">
        <v>474</v>
      </c>
      <c r="G141" s="67" t="s">
        <v>2145</v>
      </c>
      <c r="H141" s="66" t="s">
        <v>2144</v>
      </c>
    </row>
    <row r="142" spans="1:8" ht="15.75" thickBot="1">
      <c r="A142" s="66" t="s">
        <v>1649</v>
      </c>
      <c r="B142" s="67" t="s">
        <v>1578</v>
      </c>
      <c r="C142" s="67" t="s">
        <v>2147</v>
      </c>
      <c r="D142" s="68">
        <v>478</v>
      </c>
      <c r="G142" s="67" t="s">
        <v>1578</v>
      </c>
      <c r="H142" s="66" t="s">
        <v>1649</v>
      </c>
    </row>
    <row r="143" spans="1:8" ht="15.75" thickBot="1">
      <c r="A143" s="66" t="s">
        <v>1650</v>
      </c>
      <c r="B143" s="67" t="s">
        <v>996</v>
      </c>
      <c r="C143" s="67" t="s">
        <v>2148</v>
      </c>
      <c r="D143" s="68">
        <v>480</v>
      </c>
      <c r="G143" s="67" t="s">
        <v>996</v>
      </c>
      <c r="H143" s="66" t="s">
        <v>1650</v>
      </c>
    </row>
    <row r="144" spans="1:8" ht="15.75" thickBot="1">
      <c r="A144" s="66" t="s">
        <v>2149</v>
      </c>
      <c r="B144" s="67" t="s">
        <v>2150</v>
      </c>
      <c r="C144" s="67" t="s">
        <v>2151</v>
      </c>
      <c r="D144" s="68">
        <v>175</v>
      </c>
      <c r="G144" s="67" t="s">
        <v>2150</v>
      </c>
      <c r="H144" s="66" t="s">
        <v>2149</v>
      </c>
    </row>
    <row r="145" spans="1:8" ht="15.75" thickBot="1">
      <c r="A145" s="66" t="s">
        <v>2152</v>
      </c>
      <c r="B145" s="67" t="s">
        <v>2153</v>
      </c>
      <c r="C145" s="67" t="s">
        <v>2154</v>
      </c>
      <c r="D145" s="68">
        <v>484</v>
      </c>
      <c r="G145" s="67" t="s">
        <v>2153</v>
      </c>
      <c r="H145" s="66" t="s">
        <v>2152</v>
      </c>
    </row>
    <row r="146" spans="1:8" ht="45.75" thickBot="1">
      <c r="A146" s="66" t="s">
        <v>2155</v>
      </c>
      <c r="B146" s="67" t="s">
        <v>2156</v>
      </c>
      <c r="C146" s="67" t="s">
        <v>2157</v>
      </c>
      <c r="D146" s="68">
        <v>583</v>
      </c>
      <c r="G146" s="67" t="s">
        <v>2156</v>
      </c>
      <c r="H146" s="66" t="s">
        <v>2155</v>
      </c>
    </row>
    <row r="147" spans="1:8" ht="60.75" thickBot="1">
      <c r="A147" s="66" t="s">
        <v>2158</v>
      </c>
      <c r="B147" s="67" t="s">
        <v>2159</v>
      </c>
      <c r="C147" s="67" t="s">
        <v>2160</v>
      </c>
      <c r="D147" s="68">
        <v>498</v>
      </c>
      <c r="G147" s="67" t="s">
        <v>2159</v>
      </c>
      <c r="H147" s="66" t="s">
        <v>2158</v>
      </c>
    </row>
    <row r="148" spans="1:8" ht="15.75" thickBot="1">
      <c r="A148" s="66" t="s">
        <v>2161</v>
      </c>
      <c r="B148" s="67" t="s">
        <v>2162</v>
      </c>
      <c r="C148" s="67" t="s">
        <v>2163</v>
      </c>
      <c r="D148" s="68">
        <v>492</v>
      </c>
      <c r="G148" s="67" t="s">
        <v>2162</v>
      </c>
      <c r="H148" s="66" t="s">
        <v>2161</v>
      </c>
    </row>
    <row r="149" spans="1:8" ht="15.75" thickBot="1">
      <c r="A149" s="66" t="s">
        <v>2164</v>
      </c>
      <c r="B149" s="67" t="s">
        <v>2165</v>
      </c>
      <c r="C149" s="67" t="s">
        <v>2166</v>
      </c>
      <c r="D149" s="68">
        <v>496</v>
      </c>
      <c r="G149" s="67" t="s">
        <v>2165</v>
      </c>
      <c r="H149" s="66" t="s">
        <v>2164</v>
      </c>
    </row>
    <row r="150" spans="1:8" ht="30.75" thickBot="1">
      <c r="A150" s="66" t="s">
        <v>2167</v>
      </c>
      <c r="B150" s="67" t="s">
        <v>2168</v>
      </c>
      <c r="C150" s="67" t="s">
        <v>2169</v>
      </c>
      <c r="D150" s="68">
        <v>499</v>
      </c>
      <c r="G150" s="67" t="s">
        <v>2168</v>
      </c>
      <c r="H150" s="66" t="s">
        <v>2167</v>
      </c>
    </row>
    <row r="151" spans="1:8" ht="15.75" thickBot="1">
      <c r="A151" s="66" t="s">
        <v>2170</v>
      </c>
      <c r="B151" s="67" t="s">
        <v>2171</v>
      </c>
      <c r="C151" s="67" t="s">
        <v>2172</v>
      </c>
      <c r="D151" s="68">
        <v>500</v>
      </c>
      <c r="G151" s="67" t="s">
        <v>2171</v>
      </c>
      <c r="H151" s="66" t="s">
        <v>2170</v>
      </c>
    </row>
    <row r="152" spans="1:8" ht="15.75" thickBot="1">
      <c r="A152" s="66" t="s">
        <v>1651</v>
      </c>
      <c r="B152" s="67" t="s">
        <v>519</v>
      </c>
      <c r="C152" s="67" t="s">
        <v>2173</v>
      </c>
      <c r="D152" s="68">
        <v>504</v>
      </c>
      <c r="G152" s="67" t="s">
        <v>519</v>
      </c>
      <c r="H152" s="66" t="s">
        <v>1651</v>
      </c>
    </row>
    <row r="153" spans="1:8" ht="30.75" thickBot="1">
      <c r="A153" s="66" t="s">
        <v>1652</v>
      </c>
      <c r="B153" s="67" t="s">
        <v>1579</v>
      </c>
      <c r="C153" s="67" t="s">
        <v>2174</v>
      </c>
      <c r="D153" s="68">
        <v>508</v>
      </c>
      <c r="G153" s="67" t="s">
        <v>1579</v>
      </c>
      <c r="H153" s="66" t="s">
        <v>1652</v>
      </c>
    </row>
    <row r="154" spans="1:8" ht="15.75" thickBot="1">
      <c r="A154" s="66" t="s">
        <v>2175</v>
      </c>
      <c r="B154" s="67" t="s">
        <v>2176</v>
      </c>
      <c r="C154" s="67" t="s">
        <v>2177</v>
      </c>
      <c r="D154" s="68">
        <v>104</v>
      </c>
      <c r="G154" s="67" t="s">
        <v>2176</v>
      </c>
      <c r="H154" s="66" t="s">
        <v>2175</v>
      </c>
    </row>
    <row r="155" spans="1:8" ht="15.75" thickBot="1">
      <c r="A155" s="66" t="s">
        <v>1653</v>
      </c>
      <c r="B155" s="67" t="s">
        <v>1580</v>
      </c>
      <c r="C155" s="67" t="s">
        <v>2178</v>
      </c>
      <c r="D155" s="68">
        <v>516</v>
      </c>
      <c r="G155" s="67" t="s">
        <v>1580</v>
      </c>
      <c r="H155" s="66" t="s">
        <v>1653</v>
      </c>
    </row>
    <row r="156" spans="1:8" ht="15.75" thickBot="1">
      <c r="A156" s="66" t="s">
        <v>2179</v>
      </c>
      <c r="B156" s="67" t="s">
        <v>2180</v>
      </c>
      <c r="C156" s="67" t="s">
        <v>2181</v>
      </c>
      <c r="D156" s="68">
        <v>520</v>
      </c>
      <c r="G156" s="67" t="s">
        <v>2180</v>
      </c>
      <c r="H156" s="66" t="s">
        <v>2179</v>
      </c>
    </row>
    <row r="157" spans="1:8" ht="15.75" thickBot="1">
      <c r="A157" s="66" t="s">
        <v>2182</v>
      </c>
      <c r="B157" s="67" t="s">
        <v>2183</v>
      </c>
      <c r="C157" s="67" t="s">
        <v>2184</v>
      </c>
      <c r="D157" s="68">
        <v>524</v>
      </c>
      <c r="G157" s="67" t="s">
        <v>2183</v>
      </c>
      <c r="H157" s="66" t="s">
        <v>2182</v>
      </c>
    </row>
    <row r="158" spans="1:8" ht="30.75" thickBot="1">
      <c r="A158" s="66" t="s">
        <v>2185</v>
      </c>
      <c r="B158" s="67" t="s">
        <v>866</v>
      </c>
      <c r="C158" s="67" t="s">
        <v>2186</v>
      </c>
      <c r="D158" s="68">
        <v>528</v>
      </c>
      <c r="G158" s="67" t="s">
        <v>866</v>
      </c>
      <c r="H158" s="66" t="s">
        <v>2185</v>
      </c>
    </row>
    <row r="159" spans="1:8" ht="30.75" thickBot="1">
      <c r="A159" s="66" t="s">
        <v>2187</v>
      </c>
      <c r="B159" s="67" t="s">
        <v>2188</v>
      </c>
      <c r="C159" s="67" t="s">
        <v>2189</v>
      </c>
      <c r="D159" s="68">
        <v>540</v>
      </c>
      <c r="G159" s="67" t="s">
        <v>2188</v>
      </c>
      <c r="H159" s="66" t="s">
        <v>2187</v>
      </c>
    </row>
    <row r="160" spans="1:8" ht="30.75" thickBot="1">
      <c r="A160" s="66" t="s">
        <v>2190</v>
      </c>
      <c r="B160" s="67" t="s">
        <v>2191</v>
      </c>
      <c r="C160" s="67" t="s">
        <v>2192</v>
      </c>
      <c r="D160" s="68">
        <v>554</v>
      </c>
      <c r="G160" s="67" t="s">
        <v>2191</v>
      </c>
      <c r="H160" s="66" t="s">
        <v>2190</v>
      </c>
    </row>
    <row r="161" spans="1:8" ht="15.75" thickBot="1">
      <c r="A161" s="66" t="s">
        <v>2193</v>
      </c>
      <c r="B161" s="67" t="s">
        <v>2194</v>
      </c>
      <c r="C161" s="67" t="s">
        <v>2195</v>
      </c>
      <c r="D161" s="68">
        <v>558</v>
      </c>
      <c r="G161" s="67" t="s">
        <v>2194</v>
      </c>
      <c r="H161" s="66" t="s">
        <v>2193</v>
      </c>
    </row>
    <row r="162" spans="1:8" ht="15.75" thickBot="1">
      <c r="A162" s="66" t="s">
        <v>2196</v>
      </c>
      <c r="B162" s="67" t="s">
        <v>1031</v>
      </c>
      <c r="C162" s="67" t="s">
        <v>2197</v>
      </c>
      <c r="D162" s="68">
        <v>562</v>
      </c>
      <c r="G162" s="67" t="s">
        <v>1031</v>
      </c>
      <c r="H162" s="66" t="s">
        <v>2196</v>
      </c>
    </row>
    <row r="163" spans="1:8" ht="15.75" thickBot="1">
      <c r="A163" s="66" t="s">
        <v>1655</v>
      </c>
      <c r="B163" s="67" t="s">
        <v>1264</v>
      </c>
      <c r="C163" s="67" t="s">
        <v>2198</v>
      </c>
      <c r="D163" s="68">
        <v>566</v>
      </c>
      <c r="G163" s="67" t="s">
        <v>1264</v>
      </c>
      <c r="H163" s="66" t="s">
        <v>1655</v>
      </c>
    </row>
    <row r="164" spans="1:8" ht="15.75" thickBot="1">
      <c r="A164" s="66" t="s">
        <v>2199</v>
      </c>
      <c r="B164" s="67" t="s">
        <v>2200</v>
      </c>
      <c r="C164" s="67" t="s">
        <v>2201</v>
      </c>
      <c r="D164" s="68">
        <v>570</v>
      </c>
      <c r="G164" s="67" t="s">
        <v>2200</v>
      </c>
      <c r="H164" s="66" t="s">
        <v>2199</v>
      </c>
    </row>
    <row r="165" spans="1:8" ht="30.75" thickBot="1">
      <c r="A165" s="66" t="s">
        <v>2202</v>
      </c>
      <c r="B165" s="67" t="s">
        <v>2203</v>
      </c>
      <c r="C165" s="67" t="s">
        <v>2204</v>
      </c>
      <c r="D165" s="68">
        <v>574</v>
      </c>
      <c r="G165" s="67" t="s">
        <v>2203</v>
      </c>
      <c r="H165" s="66" t="s">
        <v>2202</v>
      </c>
    </row>
    <row r="166" spans="1:8" ht="60.75" thickBot="1">
      <c r="A166" s="66" t="s">
        <v>2205</v>
      </c>
      <c r="B166" s="67" t="s">
        <v>2206</v>
      </c>
      <c r="C166" s="67" t="s">
        <v>2207</v>
      </c>
      <c r="D166" s="68">
        <v>580</v>
      </c>
      <c r="G166" s="67" t="s">
        <v>2206</v>
      </c>
      <c r="H166" s="66" t="s">
        <v>2205</v>
      </c>
    </row>
    <row r="167" spans="1:8" ht="15.75" thickBot="1">
      <c r="A167" s="66" t="s">
        <v>2208</v>
      </c>
      <c r="B167" s="67" t="s">
        <v>93</v>
      </c>
      <c r="C167" s="67" t="s">
        <v>2209</v>
      </c>
      <c r="D167" s="68">
        <v>578</v>
      </c>
      <c r="G167" s="67" t="s">
        <v>93</v>
      </c>
      <c r="H167" s="66" t="s">
        <v>2208</v>
      </c>
    </row>
    <row r="168" spans="1:8" ht="15.75" thickBot="1">
      <c r="A168" s="66" t="s">
        <v>2210</v>
      </c>
      <c r="B168" s="67" t="s">
        <v>2211</v>
      </c>
      <c r="C168" s="67" t="s">
        <v>2212</v>
      </c>
      <c r="D168" s="68">
        <v>512</v>
      </c>
      <c r="G168" s="67" t="s">
        <v>2211</v>
      </c>
      <c r="H168" s="66" t="s">
        <v>2210</v>
      </c>
    </row>
    <row r="169" spans="1:8" ht="15.75" thickBot="1">
      <c r="A169" s="66" t="s">
        <v>2213</v>
      </c>
      <c r="B169" s="67" t="s">
        <v>2214</v>
      </c>
      <c r="C169" s="67" t="s">
        <v>2215</v>
      </c>
      <c r="D169" s="68">
        <v>586</v>
      </c>
      <c r="G169" s="67" t="s">
        <v>2214</v>
      </c>
      <c r="H169" s="66" t="s">
        <v>2213</v>
      </c>
    </row>
    <row r="170" spans="1:8" ht="15.75" thickBot="1">
      <c r="A170" s="66" t="s">
        <v>2216</v>
      </c>
      <c r="B170" s="67" t="s">
        <v>2217</v>
      </c>
      <c r="C170" s="67" t="s">
        <v>2218</v>
      </c>
      <c r="D170" s="68">
        <v>585</v>
      </c>
      <c r="G170" s="67" t="s">
        <v>2217</v>
      </c>
      <c r="H170" s="66" t="s">
        <v>2216</v>
      </c>
    </row>
    <row r="171" spans="1:8" ht="30.75" thickBot="1">
      <c r="A171" s="66" t="s">
        <v>2219</v>
      </c>
      <c r="B171" s="67" t="s">
        <v>2220</v>
      </c>
      <c r="C171" s="67" t="s">
        <v>2221</v>
      </c>
      <c r="D171" s="68">
        <v>275</v>
      </c>
      <c r="G171" s="67" t="s">
        <v>2220</v>
      </c>
      <c r="H171" s="66" t="s">
        <v>2219</v>
      </c>
    </row>
    <row r="172" spans="1:8" ht="15.75" thickBot="1">
      <c r="A172" s="66" t="s">
        <v>2222</v>
      </c>
      <c r="B172" s="67" t="s">
        <v>2223</v>
      </c>
      <c r="C172" s="67" t="s">
        <v>2224</v>
      </c>
      <c r="D172" s="68">
        <v>591</v>
      </c>
      <c r="G172" s="67" t="s">
        <v>2223</v>
      </c>
      <c r="H172" s="66" t="s">
        <v>2222</v>
      </c>
    </row>
    <row r="173" spans="1:8" ht="45.75" thickBot="1">
      <c r="A173" s="66" t="s">
        <v>2225</v>
      </c>
      <c r="B173" s="67" t="s">
        <v>2226</v>
      </c>
      <c r="C173" s="67" t="s">
        <v>2227</v>
      </c>
      <c r="D173" s="68">
        <v>598</v>
      </c>
      <c r="G173" s="67" t="s">
        <v>2226</v>
      </c>
      <c r="H173" s="66" t="s">
        <v>2225</v>
      </c>
    </row>
    <row r="174" spans="1:8" ht="15.75" thickBot="1">
      <c r="A174" s="66" t="s">
        <v>2228</v>
      </c>
      <c r="B174" s="67" t="s">
        <v>2229</v>
      </c>
      <c r="C174" s="67" t="s">
        <v>2230</v>
      </c>
      <c r="D174" s="68">
        <v>600</v>
      </c>
      <c r="G174" s="67" t="s">
        <v>2229</v>
      </c>
      <c r="H174" s="66" t="s">
        <v>2228</v>
      </c>
    </row>
    <row r="175" spans="1:8" ht="15.75" thickBot="1">
      <c r="A175" s="66" t="s">
        <v>2231</v>
      </c>
      <c r="B175" s="67" t="s">
        <v>2232</v>
      </c>
      <c r="C175" s="67" t="s">
        <v>2233</v>
      </c>
      <c r="D175" s="68">
        <v>604</v>
      </c>
      <c r="G175" s="67" t="s">
        <v>2232</v>
      </c>
      <c r="H175" s="66" t="s">
        <v>2231</v>
      </c>
    </row>
    <row r="176" spans="1:8" ht="30.75" thickBot="1">
      <c r="A176" s="66" t="s">
        <v>2234</v>
      </c>
      <c r="B176" s="67" t="s">
        <v>2235</v>
      </c>
      <c r="C176" s="67" t="s">
        <v>2236</v>
      </c>
      <c r="D176" s="68">
        <v>608</v>
      </c>
      <c r="G176" s="67" t="s">
        <v>2235</v>
      </c>
      <c r="H176" s="66" t="s">
        <v>2234</v>
      </c>
    </row>
    <row r="177" spans="1:8" ht="15.75" thickBot="1">
      <c r="A177" s="66" t="s">
        <v>2237</v>
      </c>
      <c r="B177" s="67" t="s">
        <v>2238</v>
      </c>
      <c r="C177" s="67" t="s">
        <v>2239</v>
      </c>
      <c r="D177" s="68">
        <v>612</v>
      </c>
      <c r="G177" s="67" t="s">
        <v>2238</v>
      </c>
      <c r="H177" s="66" t="s">
        <v>2237</v>
      </c>
    </row>
    <row r="178" spans="1:8" ht="15.75" thickBot="1">
      <c r="A178" s="66" t="s">
        <v>2240</v>
      </c>
      <c r="B178" s="67" t="s">
        <v>2241</v>
      </c>
      <c r="C178" s="67" t="s">
        <v>2242</v>
      </c>
      <c r="D178" s="68">
        <v>616</v>
      </c>
      <c r="G178" s="67" t="s">
        <v>2241</v>
      </c>
      <c r="H178" s="66" t="s">
        <v>2240</v>
      </c>
    </row>
    <row r="179" spans="1:8" ht="15.75" thickBot="1">
      <c r="A179" s="66" t="s">
        <v>2243</v>
      </c>
      <c r="B179" s="67" t="s">
        <v>265</v>
      </c>
      <c r="C179" s="67" t="s">
        <v>2244</v>
      </c>
      <c r="D179" s="68">
        <v>620</v>
      </c>
      <c r="G179" s="67" t="s">
        <v>265</v>
      </c>
      <c r="H179" s="66" t="s">
        <v>2243</v>
      </c>
    </row>
    <row r="180" spans="1:8" ht="30.75" thickBot="1">
      <c r="A180" s="66" t="s">
        <v>2245</v>
      </c>
      <c r="B180" s="67" t="s">
        <v>2246</v>
      </c>
      <c r="C180" s="67" t="s">
        <v>2247</v>
      </c>
      <c r="D180" s="68">
        <v>630</v>
      </c>
      <c r="G180" s="67" t="s">
        <v>2246</v>
      </c>
      <c r="H180" s="66" t="s">
        <v>2245</v>
      </c>
    </row>
    <row r="181" spans="1:8" ht="15.75" thickBot="1">
      <c r="A181" s="66" t="s">
        <v>2248</v>
      </c>
      <c r="B181" s="67" t="s">
        <v>2249</v>
      </c>
      <c r="C181" s="67" t="s">
        <v>2250</v>
      </c>
      <c r="D181" s="68">
        <v>634</v>
      </c>
      <c r="G181" s="67" t="s">
        <v>2249</v>
      </c>
      <c r="H181" s="66" t="s">
        <v>2248</v>
      </c>
    </row>
    <row r="182" spans="1:8" ht="45.75" thickBot="1">
      <c r="A182" s="66" t="s">
        <v>2251</v>
      </c>
      <c r="B182" s="67" t="s">
        <v>2252</v>
      </c>
      <c r="C182" s="67" t="s">
        <v>2253</v>
      </c>
      <c r="D182" s="68">
        <v>807</v>
      </c>
      <c r="G182" s="67" t="s">
        <v>2252</v>
      </c>
      <c r="H182" s="66" t="s">
        <v>2251</v>
      </c>
    </row>
    <row r="183" spans="1:8" ht="15.75" thickBot="1">
      <c r="A183" s="66" t="s">
        <v>2254</v>
      </c>
      <c r="B183" s="67" t="s">
        <v>2255</v>
      </c>
      <c r="C183" s="67" t="s">
        <v>2256</v>
      </c>
      <c r="D183" s="68">
        <v>638</v>
      </c>
      <c r="G183" s="67" t="s">
        <v>2255</v>
      </c>
      <c r="H183" s="66" t="s">
        <v>2254</v>
      </c>
    </row>
    <row r="184" spans="1:8" ht="15.75" thickBot="1">
      <c r="A184" s="66" t="s">
        <v>2257</v>
      </c>
      <c r="B184" s="67" t="s">
        <v>2258</v>
      </c>
      <c r="C184" s="67" t="s">
        <v>2259</v>
      </c>
      <c r="D184" s="68">
        <v>642</v>
      </c>
      <c r="G184" s="67" t="s">
        <v>2258</v>
      </c>
      <c r="H184" s="66" t="s">
        <v>2257</v>
      </c>
    </row>
    <row r="185" spans="1:8" ht="45.75" thickBot="1">
      <c r="A185" s="66" t="s">
        <v>2260</v>
      </c>
      <c r="B185" s="67" t="s">
        <v>2261</v>
      </c>
      <c r="C185" s="67" t="s">
        <v>2262</v>
      </c>
      <c r="D185" s="68">
        <v>643</v>
      </c>
      <c r="G185" s="67" t="s">
        <v>2261</v>
      </c>
      <c r="H185" s="66" t="s">
        <v>2260</v>
      </c>
    </row>
    <row r="186" spans="1:8" ht="15.75" thickBot="1">
      <c r="A186" s="66" t="s">
        <v>1656</v>
      </c>
      <c r="B186" s="67" t="s">
        <v>1581</v>
      </c>
      <c r="C186" s="67" t="s">
        <v>2263</v>
      </c>
      <c r="D186" s="68">
        <v>646</v>
      </c>
      <c r="G186" s="67" t="s">
        <v>1581</v>
      </c>
      <c r="H186" s="66" t="s">
        <v>1656</v>
      </c>
    </row>
    <row r="187" spans="1:8" ht="30.75" thickBot="1">
      <c r="A187" s="66" t="s">
        <v>2264</v>
      </c>
      <c r="B187" s="67" t="s">
        <v>2265</v>
      </c>
      <c r="C187" s="67" t="s">
        <v>2266</v>
      </c>
      <c r="D187" s="68">
        <v>652</v>
      </c>
      <c r="G187" s="67" t="s">
        <v>2265</v>
      </c>
      <c r="H187" s="66" t="s">
        <v>2264</v>
      </c>
    </row>
    <row r="188" spans="1:8" ht="75.75" thickBot="1">
      <c r="A188" s="66" t="s">
        <v>2267</v>
      </c>
      <c r="B188" s="67" t="s">
        <v>2268</v>
      </c>
      <c r="C188" s="67" t="s">
        <v>2269</v>
      </c>
      <c r="D188" s="68">
        <v>654</v>
      </c>
      <c r="G188" s="67" t="s">
        <v>2268</v>
      </c>
      <c r="H188" s="66" t="s">
        <v>2267</v>
      </c>
    </row>
    <row r="189" spans="1:8" ht="30.75" thickBot="1">
      <c r="A189" s="66" t="s">
        <v>2270</v>
      </c>
      <c r="B189" s="67" t="s">
        <v>2271</v>
      </c>
      <c r="C189" s="67" t="s">
        <v>2272</v>
      </c>
      <c r="D189" s="68">
        <v>659</v>
      </c>
      <c r="G189" s="67" t="s">
        <v>2271</v>
      </c>
      <c r="H189" s="66" t="s">
        <v>2270</v>
      </c>
    </row>
    <row r="190" spans="1:8" ht="15.75" thickBot="1">
      <c r="A190" s="66" t="s">
        <v>2273</v>
      </c>
      <c r="B190" s="67" t="s">
        <v>2274</v>
      </c>
      <c r="C190" s="67" t="s">
        <v>2275</v>
      </c>
      <c r="D190" s="68">
        <v>662</v>
      </c>
      <c r="G190" s="67" t="s">
        <v>2274</v>
      </c>
      <c r="H190" s="66" t="s">
        <v>2273</v>
      </c>
    </row>
    <row r="191" spans="1:8" ht="60.75" thickBot="1">
      <c r="A191" s="66" t="s">
        <v>2276</v>
      </c>
      <c r="B191" s="67" t="s">
        <v>2277</v>
      </c>
      <c r="C191" s="67" t="s">
        <v>2278</v>
      </c>
      <c r="D191" s="68">
        <v>663</v>
      </c>
      <c r="G191" s="67" t="s">
        <v>2277</v>
      </c>
      <c r="H191" s="66" t="s">
        <v>2276</v>
      </c>
    </row>
    <row r="192" spans="1:8" ht="45.75" thickBot="1">
      <c r="A192" s="66" t="s">
        <v>2279</v>
      </c>
      <c r="B192" s="67" t="s">
        <v>2280</v>
      </c>
      <c r="C192" s="67" t="s">
        <v>2281</v>
      </c>
      <c r="D192" s="68">
        <v>666</v>
      </c>
      <c r="G192" s="67" t="s">
        <v>2280</v>
      </c>
      <c r="H192" s="66" t="s">
        <v>2279</v>
      </c>
    </row>
    <row r="193" spans="1:8" ht="75.75" thickBot="1">
      <c r="A193" s="66" t="s">
        <v>2282</v>
      </c>
      <c r="B193" s="67" t="s">
        <v>2283</v>
      </c>
      <c r="C193" s="67" t="s">
        <v>2284</v>
      </c>
      <c r="D193" s="68">
        <v>670</v>
      </c>
      <c r="G193" s="67" t="s">
        <v>2283</v>
      </c>
      <c r="H193" s="66" t="s">
        <v>2282</v>
      </c>
    </row>
    <row r="194" spans="1:8" ht="15.75" thickBot="1">
      <c r="A194" s="66" t="s">
        <v>2285</v>
      </c>
      <c r="B194" s="67" t="s">
        <v>2286</v>
      </c>
      <c r="C194" s="67" t="s">
        <v>2287</v>
      </c>
      <c r="D194" s="68">
        <v>882</v>
      </c>
      <c r="G194" s="67" t="s">
        <v>2286</v>
      </c>
      <c r="H194" s="66" t="s">
        <v>2285</v>
      </c>
    </row>
    <row r="195" spans="1:8" ht="30.75" thickBot="1">
      <c r="A195" s="66" t="s">
        <v>2288</v>
      </c>
      <c r="B195" s="67" t="s">
        <v>2289</v>
      </c>
      <c r="C195" s="67" t="s">
        <v>2290</v>
      </c>
      <c r="D195" s="68">
        <v>674</v>
      </c>
      <c r="G195" s="67" t="s">
        <v>2289</v>
      </c>
      <c r="H195" s="66" t="s">
        <v>2288</v>
      </c>
    </row>
    <row r="196" spans="1:8" ht="45.75" thickBot="1">
      <c r="A196" s="66" t="s">
        <v>1657</v>
      </c>
      <c r="B196" s="67" t="s">
        <v>1582</v>
      </c>
      <c r="C196" s="67" t="s">
        <v>2291</v>
      </c>
      <c r="D196" s="68">
        <v>678</v>
      </c>
      <c r="G196" s="67" t="s">
        <v>1582</v>
      </c>
      <c r="H196" s="66" t="s">
        <v>1657</v>
      </c>
    </row>
    <row r="197" spans="1:8" ht="30.75" thickBot="1">
      <c r="A197" s="66" t="s">
        <v>2292</v>
      </c>
      <c r="B197" s="67" t="s">
        <v>1022</v>
      </c>
      <c r="C197" s="67" t="s">
        <v>2293</v>
      </c>
      <c r="D197" s="68">
        <v>682</v>
      </c>
      <c r="G197" s="67" t="s">
        <v>1022</v>
      </c>
      <c r="H197" s="66" t="s">
        <v>2292</v>
      </c>
    </row>
    <row r="198" spans="1:8" ht="15.75" thickBot="1">
      <c r="A198" s="66" t="s">
        <v>1658</v>
      </c>
      <c r="B198" s="67" t="s">
        <v>1583</v>
      </c>
      <c r="C198" s="67" t="s">
        <v>2294</v>
      </c>
      <c r="D198" s="68">
        <v>686</v>
      </c>
      <c r="G198" s="67" t="s">
        <v>1583</v>
      </c>
      <c r="H198" s="66" t="s">
        <v>1658</v>
      </c>
    </row>
    <row r="199" spans="1:8" ht="15.75" thickBot="1">
      <c r="A199" s="66" t="s">
        <v>2295</v>
      </c>
      <c r="B199" s="67" t="s">
        <v>2296</v>
      </c>
      <c r="C199" s="67" t="s">
        <v>2297</v>
      </c>
      <c r="D199" s="68">
        <v>688</v>
      </c>
      <c r="G199" s="67" t="s">
        <v>2296</v>
      </c>
      <c r="H199" s="66" t="s">
        <v>2295</v>
      </c>
    </row>
    <row r="200" spans="1:8" ht="15.75" thickBot="1">
      <c r="A200" s="66" t="s">
        <v>1659</v>
      </c>
      <c r="B200" s="67" t="s">
        <v>1584</v>
      </c>
      <c r="C200" s="67" t="s">
        <v>2298</v>
      </c>
      <c r="D200" s="68">
        <v>690</v>
      </c>
      <c r="G200" s="67" t="s">
        <v>1584</v>
      </c>
      <c r="H200" s="66" t="s">
        <v>1659</v>
      </c>
    </row>
    <row r="201" spans="1:8" ht="30.75" thickBot="1">
      <c r="A201" s="66" t="s">
        <v>1660</v>
      </c>
      <c r="B201" s="67" t="s">
        <v>1585</v>
      </c>
      <c r="C201" s="67" t="s">
        <v>2299</v>
      </c>
      <c r="D201" s="68">
        <v>694</v>
      </c>
      <c r="G201" s="67" t="s">
        <v>1585</v>
      </c>
      <c r="H201" s="66" t="s">
        <v>1660</v>
      </c>
    </row>
    <row r="202" spans="1:8" ht="15.75" thickBot="1">
      <c r="A202" s="66" t="s">
        <v>2300</v>
      </c>
      <c r="B202" s="67" t="s">
        <v>2301</v>
      </c>
      <c r="C202" s="67" t="s">
        <v>2302</v>
      </c>
      <c r="D202" s="68">
        <v>702</v>
      </c>
      <c r="G202" s="67" t="s">
        <v>2301</v>
      </c>
      <c r="H202" s="66" t="s">
        <v>2300</v>
      </c>
    </row>
    <row r="203" spans="1:8" ht="60.75" thickBot="1">
      <c r="A203" s="66" t="s">
        <v>2303</v>
      </c>
      <c r="B203" s="67" t="s">
        <v>2304</v>
      </c>
      <c r="C203" s="67" t="s">
        <v>2305</v>
      </c>
      <c r="D203" s="68">
        <v>534</v>
      </c>
      <c r="G203" s="67" t="s">
        <v>2304</v>
      </c>
      <c r="H203" s="66" t="s">
        <v>2303</v>
      </c>
    </row>
    <row r="204" spans="1:8" ht="15.75" thickBot="1">
      <c r="A204" s="66" t="s">
        <v>2306</v>
      </c>
      <c r="B204" s="67" t="s">
        <v>2307</v>
      </c>
      <c r="C204" s="67" t="s">
        <v>2308</v>
      </c>
      <c r="D204" s="68">
        <v>703</v>
      </c>
      <c r="G204" s="67" t="s">
        <v>2307</v>
      </c>
      <c r="H204" s="66" t="s">
        <v>2306</v>
      </c>
    </row>
    <row r="205" spans="1:8" ht="15.75" thickBot="1">
      <c r="A205" s="66" t="s">
        <v>2309</v>
      </c>
      <c r="B205" s="67" t="s">
        <v>2310</v>
      </c>
      <c r="C205" s="67" t="s">
        <v>2311</v>
      </c>
      <c r="D205" s="68">
        <v>705</v>
      </c>
      <c r="G205" s="67" t="s">
        <v>2310</v>
      </c>
      <c r="H205" s="66" t="s">
        <v>2309</v>
      </c>
    </row>
    <row r="206" spans="1:8" ht="30.75" thickBot="1">
      <c r="A206" s="66" t="s">
        <v>2312</v>
      </c>
      <c r="B206" s="67" t="s">
        <v>2313</v>
      </c>
      <c r="C206" s="67" t="s">
        <v>2314</v>
      </c>
      <c r="D206" s="68">
        <v>90</v>
      </c>
      <c r="G206" s="67" t="s">
        <v>2313</v>
      </c>
      <c r="H206" s="66" t="s">
        <v>2312</v>
      </c>
    </row>
    <row r="207" spans="1:8" ht="15.75" thickBot="1">
      <c r="A207" s="66" t="s">
        <v>1661</v>
      </c>
      <c r="B207" s="67" t="s">
        <v>1586</v>
      </c>
      <c r="C207" s="67" t="s">
        <v>2315</v>
      </c>
      <c r="D207" s="68">
        <v>706</v>
      </c>
      <c r="G207" s="67" t="s">
        <v>1586</v>
      </c>
      <c r="H207" s="66" t="s">
        <v>1661</v>
      </c>
    </row>
    <row r="208" spans="1:8" ht="30.75" thickBot="1">
      <c r="A208" s="66" t="s">
        <v>1662</v>
      </c>
      <c r="B208" s="67" t="s">
        <v>618</v>
      </c>
      <c r="C208" s="67" t="s">
        <v>2316</v>
      </c>
      <c r="D208" s="68">
        <v>710</v>
      </c>
      <c r="G208" s="67" t="s">
        <v>618</v>
      </c>
      <c r="H208" s="66" t="s">
        <v>1662</v>
      </c>
    </row>
    <row r="209" spans="1:8" ht="90.75" thickBot="1">
      <c r="A209" s="66" t="s">
        <v>2317</v>
      </c>
      <c r="B209" s="67" t="s">
        <v>2318</v>
      </c>
      <c r="C209" s="67" t="s">
        <v>2319</v>
      </c>
      <c r="D209" s="68">
        <v>239</v>
      </c>
      <c r="G209" s="67" t="s">
        <v>2318</v>
      </c>
      <c r="H209" s="66" t="s">
        <v>2317</v>
      </c>
    </row>
    <row r="210" spans="1:8" ht="30.75" thickBot="1">
      <c r="A210" s="66" t="s">
        <v>1663</v>
      </c>
      <c r="B210" s="67" t="s">
        <v>1587</v>
      </c>
      <c r="C210" s="67" t="s">
        <v>2320</v>
      </c>
      <c r="D210" s="68">
        <v>728</v>
      </c>
      <c r="G210" s="67" t="s">
        <v>1587</v>
      </c>
      <c r="H210" s="66" t="s">
        <v>1663</v>
      </c>
    </row>
    <row r="211" spans="1:8" ht="15.75" thickBot="1">
      <c r="A211" s="66" t="s">
        <v>2321</v>
      </c>
      <c r="B211" s="67" t="s">
        <v>1631</v>
      </c>
      <c r="C211" s="67" t="s">
        <v>2322</v>
      </c>
      <c r="D211" s="68">
        <v>724</v>
      </c>
      <c r="G211" s="67" t="s">
        <v>1631</v>
      </c>
      <c r="H211" s="66" t="s">
        <v>2321</v>
      </c>
    </row>
    <row r="212" spans="1:8" ht="15.75" thickBot="1">
      <c r="A212" s="66" t="s">
        <v>2323</v>
      </c>
      <c r="B212" s="67" t="s">
        <v>2324</v>
      </c>
      <c r="C212" s="67" t="s">
        <v>2325</v>
      </c>
      <c r="D212" s="68">
        <v>144</v>
      </c>
      <c r="G212" s="67" t="s">
        <v>2324</v>
      </c>
      <c r="H212" s="66" t="s">
        <v>2323</v>
      </c>
    </row>
    <row r="213" spans="1:8" ht="30.75" thickBot="1">
      <c r="A213" s="66" t="s">
        <v>2326</v>
      </c>
      <c r="B213" s="67" t="s">
        <v>1588</v>
      </c>
      <c r="C213" s="67" t="s">
        <v>2327</v>
      </c>
      <c r="D213" s="68">
        <v>729</v>
      </c>
      <c r="G213" s="67" t="s">
        <v>1588</v>
      </c>
      <c r="H213" s="66" t="s">
        <v>2326</v>
      </c>
    </row>
    <row r="214" spans="1:8" ht="15.75" thickBot="1">
      <c r="A214" s="66" t="s">
        <v>2328</v>
      </c>
      <c r="B214" s="67" t="s">
        <v>2329</v>
      </c>
      <c r="C214" s="67" t="s">
        <v>2330</v>
      </c>
      <c r="D214" s="68">
        <v>740</v>
      </c>
      <c r="G214" s="67" t="s">
        <v>2329</v>
      </c>
      <c r="H214" s="66" t="s">
        <v>2328</v>
      </c>
    </row>
    <row r="215" spans="1:8" ht="45.75" thickBot="1">
      <c r="A215" s="66" t="s">
        <v>2331</v>
      </c>
      <c r="B215" s="67" t="s">
        <v>2332</v>
      </c>
      <c r="C215" s="67" t="s">
        <v>2333</v>
      </c>
      <c r="D215" s="68">
        <v>744</v>
      </c>
      <c r="G215" s="67" t="s">
        <v>2332</v>
      </c>
      <c r="H215" s="66" t="s">
        <v>2331</v>
      </c>
    </row>
    <row r="216" spans="1:8" ht="15.75" thickBot="1">
      <c r="A216" s="66" t="s">
        <v>2334</v>
      </c>
      <c r="B216" s="67" t="s">
        <v>475</v>
      </c>
      <c r="C216" s="67" t="s">
        <v>2335</v>
      </c>
      <c r="D216" s="68">
        <v>752</v>
      </c>
      <c r="G216" s="67" t="s">
        <v>475</v>
      </c>
      <c r="H216" s="66" t="s">
        <v>2334</v>
      </c>
    </row>
    <row r="217" spans="1:8" ht="30.75" thickBot="1">
      <c r="A217" s="66" t="s">
        <v>2336</v>
      </c>
      <c r="B217" s="67" t="s">
        <v>2337</v>
      </c>
      <c r="C217" s="67" t="s">
        <v>2338</v>
      </c>
      <c r="D217" s="68">
        <v>756</v>
      </c>
      <c r="G217" s="67" t="s">
        <v>2337</v>
      </c>
      <c r="H217" s="66" t="s">
        <v>2336</v>
      </c>
    </row>
    <row r="218" spans="1:8" ht="45.75" thickBot="1">
      <c r="A218" s="66" t="s">
        <v>2339</v>
      </c>
      <c r="B218" s="67" t="s">
        <v>2340</v>
      </c>
      <c r="C218" s="67" t="s">
        <v>2341</v>
      </c>
      <c r="D218" s="68">
        <v>760</v>
      </c>
      <c r="G218" s="67" t="s">
        <v>2340</v>
      </c>
      <c r="H218" s="66" t="s">
        <v>2339</v>
      </c>
    </row>
    <row r="219" spans="1:8" ht="45.75" thickBot="1">
      <c r="A219" s="66" t="s">
        <v>2342</v>
      </c>
      <c r="B219" s="67" t="s">
        <v>2343</v>
      </c>
      <c r="C219" s="67" t="s">
        <v>2344</v>
      </c>
      <c r="D219" s="68">
        <v>158</v>
      </c>
      <c r="G219" s="67" t="s">
        <v>2343</v>
      </c>
      <c r="H219" s="66" t="s">
        <v>2342</v>
      </c>
    </row>
    <row r="220" spans="1:8" ht="15.75" thickBot="1">
      <c r="A220" s="66" t="s">
        <v>2345</v>
      </c>
      <c r="B220" s="67" t="s">
        <v>2346</v>
      </c>
      <c r="C220" s="67" t="s">
        <v>2347</v>
      </c>
      <c r="D220" s="68">
        <v>762</v>
      </c>
      <c r="G220" s="67" t="s">
        <v>2346</v>
      </c>
      <c r="H220" s="66" t="s">
        <v>2345</v>
      </c>
    </row>
    <row r="221" spans="1:8" ht="45.75" thickBot="1">
      <c r="A221" s="66" t="s">
        <v>2348</v>
      </c>
      <c r="B221" s="67" t="s">
        <v>884</v>
      </c>
      <c r="C221" s="67" t="s">
        <v>2349</v>
      </c>
      <c r="D221" s="68">
        <v>834</v>
      </c>
      <c r="G221" s="67" t="s">
        <v>884</v>
      </c>
      <c r="H221" s="66" t="s">
        <v>2348</v>
      </c>
    </row>
    <row r="222" spans="1:8" ht="15.75" thickBot="1">
      <c r="A222" s="66" t="s">
        <v>2350</v>
      </c>
      <c r="B222" s="67" t="s">
        <v>383</v>
      </c>
      <c r="C222" s="67" t="s">
        <v>2351</v>
      </c>
      <c r="D222" s="68">
        <v>764</v>
      </c>
      <c r="G222" s="67" t="s">
        <v>383</v>
      </c>
      <c r="H222" s="66" t="s">
        <v>2350</v>
      </c>
    </row>
    <row r="223" spans="1:8" ht="30.75" thickBot="1">
      <c r="A223" s="66" t="s">
        <v>2352</v>
      </c>
      <c r="B223" s="67" t="s">
        <v>2353</v>
      </c>
      <c r="C223" s="67" t="s">
        <v>2354</v>
      </c>
      <c r="D223" s="68">
        <v>626</v>
      </c>
      <c r="G223" s="67" t="s">
        <v>2353</v>
      </c>
      <c r="H223" s="66" t="s">
        <v>2352</v>
      </c>
    </row>
    <row r="224" spans="1:8" ht="15.75" thickBot="1">
      <c r="A224" s="66" t="s">
        <v>1666</v>
      </c>
      <c r="B224" s="67" t="s">
        <v>1590</v>
      </c>
      <c r="C224" s="67" t="s">
        <v>2355</v>
      </c>
      <c r="D224" s="68">
        <v>768</v>
      </c>
      <c r="G224" s="67" t="s">
        <v>1590</v>
      </c>
      <c r="H224" s="66" t="s">
        <v>1666</v>
      </c>
    </row>
    <row r="225" spans="1:8" ht="15.75" thickBot="1">
      <c r="A225" s="66" t="s">
        <v>2356</v>
      </c>
      <c r="B225" s="67" t="s">
        <v>2357</v>
      </c>
      <c r="C225" s="67" t="s">
        <v>2358</v>
      </c>
      <c r="D225" s="68">
        <v>772</v>
      </c>
      <c r="G225" s="67" t="s">
        <v>2357</v>
      </c>
      <c r="H225" s="66" t="s">
        <v>2356</v>
      </c>
    </row>
    <row r="226" spans="1:8" ht="15.75" thickBot="1">
      <c r="A226" s="66" t="s">
        <v>2359</v>
      </c>
      <c r="B226" s="67" t="s">
        <v>2360</v>
      </c>
      <c r="C226" s="67" t="s">
        <v>2361</v>
      </c>
      <c r="D226" s="68">
        <v>776</v>
      </c>
      <c r="G226" s="67" t="s">
        <v>2360</v>
      </c>
      <c r="H226" s="66" t="s">
        <v>2359</v>
      </c>
    </row>
    <row r="227" spans="1:8" ht="45.75" thickBot="1">
      <c r="A227" s="66" t="s">
        <v>2362</v>
      </c>
      <c r="B227" s="67" t="s">
        <v>2363</v>
      </c>
      <c r="C227" s="67" t="s">
        <v>2364</v>
      </c>
      <c r="D227" s="68">
        <v>780</v>
      </c>
      <c r="G227" s="67" t="s">
        <v>2363</v>
      </c>
      <c r="H227" s="66" t="s">
        <v>2362</v>
      </c>
    </row>
    <row r="228" spans="1:8" ht="15.75" thickBot="1">
      <c r="A228" s="66" t="s">
        <v>1667</v>
      </c>
      <c r="B228" s="67" t="s">
        <v>978</v>
      </c>
      <c r="C228" s="67" t="s">
        <v>2365</v>
      </c>
      <c r="D228" s="68">
        <v>788</v>
      </c>
      <c r="G228" s="67" t="s">
        <v>978</v>
      </c>
      <c r="H228" s="66" t="s">
        <v>1667</v>
      </c>
    </row>
    <row r="229" spans="1:8" ht="15.75" thickBot="1">
      <c r="A229" s="66" t="s">
        <v>2366</v>
      </c>
      <c r="B229" s="67" t="s">
        <v>727</v>
      </c>
      <c r="C229" s="67" t="s">
        <v>2367</v>
      </c>
      <c r="D229" s="68">
        <v>792</v>
      </c>
      <c r="G229" s="67" t="s">
        <v>727</v>
      </c>
      <c r="H229" s="66" t="s">
        <v>2366</v>
      </c>
    </row>
    <row r="230" spans="1:8" ht="30.75" thickBot="1">
      <c r="A230" s="66" t="s">
        <v>2368</v>
      </c>
      <c r="B230" s="67" t="s">
        <v>2369</v>
      </c>
      <c r="C230" s="67" t="s">
        <v>2370</v>
      </c>
      <c r="D230" s="68">
        <v>795</v>
      </c>
      <c r="G230" s="67" t="s">
        <v>2369</v>
      </c>
      <c r="H230" s="66" t="s">
        <v>2368</v>
      </c>
    </row>
    <row r="231" spans="1:8" ht="60.75" thickBot="1">
      <c r="A231" s="66" t="s">
        <v>2371</v>
      </c>
      <c r="B231" s="67" t="s">
        <v>2372</v>
      </c>
      <c r="C231" s="67" t="s">
        <v>2373</v>
      </c>
      <c r="D231" s="68">
        <v>796</v>
      </c>
      <c r="G231" s="67" t="s">
        <v>2372</v>
      </c>
      <c r="H231" s="66" t="s">
        <v>2371</v>
      </c>
    </row>
    <row r="232" spans="1:8" ht="15.75" thickBot="1">
      <c r="A232" s="66" t="s">
        <v>2374</v>
      </c>
      <c r="B232" s="67" t="s">
        <v>2375</v>
      </c>
      <c r="C232" s="67" t="s">
        <v>2376</v>
      </c>
      <c r="D232" s="68">
        <v>798</v>
      </c>
      <c r="G232" s="67" t="s">
        <v>2375</v>
      </c>
      <c r="H232" s="66" t="s">
        <v>2374</v>
      </c>
    </row>
    <row r="233" spans="1:8" ht="15.75" thickBot="1">
      <c r="A233" s="66" t="s">
        <v>1668</v>
      </c>
      <c r="B233" s="67" t="s">
        <v>1591</v>
      </c>
      <c r="C233" s="67" t="s">
        <v>2377</v>
      </c>
      <c r="D233" s="68">
        <v>800</v>
      </c>
      <c r="G233" s="67" t="s">
        <v>1591</v>
      </c>
      <c r="H233" s="66" t="s">
        <v>1668</v>
      </c>
    </row>
    <row r="234" spans="1:8" ht="15.75" thickBot="1">
      <c r="A234" s="66" t="s">
        <v>2378</v>
      </c>
      <c r="B234" s="67" t="s">
        <v>2379</v>
      </c>
      <c r="C234" s="67" t="s">
        <v>2380</v>
      </c>
      <c r="D234" s="68">
        <v>804</v>
      </c>
      <c r="G234" s="67" t="s">
        <v>2379</v>
      </c>
      <c r="H234" s="66" t="s">
        <v>2378</v>
      </c>
    </row>
    <row r="235" spans="1:8" ht="60.75" thickBot="1">
      <c r="A235" s="66" t="s">
        <v>2381</v>
      </c>
      <c r="B235" s="67" t="s">
        <v>164</v>
      </c>
      <c r="C235" s="67" t="s">
        <v>2382</v>
      </c>
      <c r="D235" s="68">
        <v>784</v>
      </c>
      <c r="G235" s="67" t="s">
        <v>164</v>
      </c>
      <c r="H235" s="66" t="s">
        <v>2381</v>
      </c>
    </row>
    <row r="236" spans="1:8" ht="105.75" thickBot="1">
      <c r="A236" s="66" t="s">
        <v>2383</v>
      </c>
      <c r="B236" s="67" t="s">
        <v>277</v>
      </c>
      <c r="C236" s="67" t="s">
        <v>2384</v>
      </c>
      <c r="D236" s="68">
        <v>826</v>
      </c>
      <c r="G236" s="67" t="s">
        <v>277</v>
      </c>
      <c r="H236" s="66" t="s">
        <v>2383</v>
      </c>
    </row>
    <row r="237" spans="1:8" ht="90.75" thickBot="1">
      <c r="A237" s="66" t="s">
        <v>2385</v>
      </c>
      <c r="B237" s="67" t="s">
        <v>2386</v>
      </c>
      <c r="C237" s="67" t="s">
        <v>2387</v>
      </c>
      <c r="D237" s="68">
        <v>581</v>
      </c>
      <c r="G237" s="67" t="s">
        <v>2386</v>
      </c>
      <c r="H237" s="66" t="s">
        <v>2385</v>
      </c>
    </row>
    <row r="238" spans="1:8" ht="60.75" thickBot="1">
      <c r="A238" s="66" t="s">
        <v>2388</v>
      </c>
      <c r="B238" s="67" t="s">
        <v>372</v>
      </c>
      <c r="C238" s="67" t="s">
        <v>2389</v>
      </c>
      <c r="D238" s="68">
        <v>840</v>
      </c>
      <c r="G238" s="67" t="s">
        <v>372</v>
      </c>
      <c r="H238" s="66" t="s">
        <v>2388</v>
      </c>
    </row>
    <row r="239" spans="1:8" ht="15.75" thickBot="1">
      <c r="A239" s="66" t="s">
        <v>2390</v>
      </c>
      <c r="B239" s="67" t="s">
        <v>2391</v>
      </c>
      <c r="C239" s="67" t="s">
        <v>2392</v>
      </c>
      <c r="D239" s="68">
        <v>858</v>
      </c>
      <c r="G239" s="67" t="s">
        <v>2391</v>
      </c>
      <c r="H239" s="66" t="s">
        <v>2390</v>
      </c>
    </row>
    <row r="240" spans="1:8" ht="15.75" thickBot="1">
      <c r="A240" s="66" t="s">
        <v>2393</v>
      </c>
      <c r="B240" s="67" t="s">
        <v>2394</v>
      </c>
      <c r="C240" s="67" t="s">
        <v>2395</v>
      </c>
      <c r="D240" s="68">
        <v>860</v>
      </c>
      <c r="G240" s="67" t="s">
        <v>2394</v>
      </c>
      <c r="H240" s="66" t="s">
        <v>2393</v>
      </c>
    </row>
    <row r="241" spans="1:8" ht="15.75" thickBot="1">
      <c r="A241" s="66" t="s">
        <v>2396</v>
      </c>
      <c r="B241" s="67" t="s">
        <v>2397</v>
      </c>
      <c r="C241" s="67" t="s">
        <v>2398</v>
      </c>
      <c r="D241" s="68">
        <v>548</v>
      </c>
      <c r="G241" s="67" t="s">
        <v>2397</v>
      </c>
      <c r="H241" s="66" t="s">
        <v>2396</v>
      </c>
    </row>
    <row r="242" spans="1:8" ht="60.75" thickBot="1">
      <c r="A242" s="66" t="s">
        <v>2399</v>
      </c>
      <c r="B242" s="67" t="s">
        <v>2400</v>
      </c>
      <c r="C242" s="67" t="s">
        <v>2401</v>
      </c>
      <c r="D242" s="68">
        <v>862</v>
      </c>
      <c r="G242" s="67" t="s">
        <v>2400</v>
      </c>
      <c r="H242" s="66" t="s">
        <v>2399</v>
      </c>
    </row>
    <row r="243" spans="1:8" ht="15.75" thickBot="1">
      <c r="A243" s="66" t="s">
        <v>2402</v>
      </c>
      <c r="B243" s="67" t="s">
        <v>2403</v>
      </c>
      <c r="C243" s="67" t="s">
        <v>2404</v>
      </c>
      <c r="D243" s="68">
        <v>704</v>
      </c>
      <c r="G243" s="67" t="s">
        <v>2403</v>
      </c>
      <c r="H243" s="66" t="s">
        <v>2402</v>
      </c>
    </row>
    <row r="244" spans="1:8" ht="45.75" thickBot="1">
      <c r="A244" s="66" t="s">
        <v>2405</v>
      </c>
      <c r="B244" s="67" t="s">
        <v>2406</v>
      </c>
      <c r="C244" s="67" t="s">
        <v>2407</v>
      </c>
      <c r="D244" s="68">
        <v>92</v>
      </c>
      <c r="G244" s="67" t="s">
        <v>2406</v>
      </c>
      <c r="H244" s="66" t="s">
        <v>2405</v>
      </c>
    </row>
    <row r="245" spans="1:8" ht="45.75" thickBot="1">
      <c r="A245" s="66" t="s">
        <v>2408</v>
      </c>
      <c r="B245" s="67" t="s">
        <v>2409</v>
      </c>
      <c r="C245" s="67" t="s">
        <v>2410</v>
      </c>
      <c r="D245" s="68">
        <v>850</v>
      </c>
      <c r="G245" s="67" t="s">
        <v>2409</v>
      </c>
      <c r="H245" s="66" t="s">
        <v>2408</v>
      </c>
    </row>
    <row r="246" spans="1:8" ht="30.75" thickBot="1">
      <c r="A246" s="66" t="s">
        <v>2411</v>
      </c>
      <c r="B246" s="67" t="s">
        <v>2412</v>
      </c>
      <c r="C246" s="67" t="s">
        <v>2413</v>
      </c>
      <c r="D246" s="68">
        <v>876</v>
      </c>
      <c r="G246" s="67" t="s">
        <v>2412</v>
      </c>
      <c r="H246" s="66" t="s">
        <v>2411</v>
      </c>
    </row>
    <row r="247" spans="1:8" ht="30.75" thickBot="1">
      <c r="A247" s="66" t="s">
        <v>2414</v>
      </c>
      <c r="B247" s="67" t="s">
        <v>2415</v>
      </c>
      <c r="C247" s="67" t="s">
        <v>2416</v>
      </c>
      <c r="D247" s="68">
        <v>732</v>
      </c>
      <c r="G247" s="67" t="s">
        <v>2415</v>
      </c>
      <c r="H247" s="66" t="s">
        <v>2414</v>
      </c>
    </row>
    <row r="248" spans="1:8" ht="15.75" thickBot="1">
      <c r="A248" s="66" t="s">
        <v>2417</v>
      </c>
      <c r="B248" s="67" t="s">
        <v>2418</v>
      </c>
      <c r="C248" s="67" t="s">
        <v>2419</v>
      </c>
      <c r="D248" s="68">
        <v>887</v>
      </c>
      <c r="G248" s="67" t="s">
        <v>2418</v>
      </c>
      <c r="H248" s="66" t="s">
        <v>2417</v>
      </c>
    </row>
    <row r="249" spans="1:8" ht="15.75" thickBot="1">
      <c r="A249" s="66" t="s">
        <v>1669</v>
      </c>
      <c r="B249" s="67" t="s">
        <v>758</v>
      </c>
      <c r="C249" s="67" t="s">
        <v>2420</v>
      </c>
      <c r="D249" s="68">
        <v>894</v>
      </c>
      <c r="G249" s="67" t="s">
        <v>758</v>
      </c>
      <c r="H249" s="66" t="s">
        <v>1669</v>
      </c>
    </row>
    <row r="250" spans="1:8" ht="15">
      <c r="A250" s="69" t="s">
        <v>1670</v>
      </c>
      <c r="B250" s="70" t="s">
        <v>1592</v>
      </c>
      <c r="C250" s="70" t="s">
        <v>2421</v>
      </c>
      <c r="D250" s="71">
        <v>716</v>
      </c>
      <c r="G250" s="70" t="s">
        <v>1592</v>
      </c>
      <c r="H250" s="69" t="s">
        <v>1670</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25" defaultRowHeight="15"/>
  <cols>
    <col min="1" max="1" width="24" style="54" customWidth="1"/>
    <col min="2" max="2" width="32.75" style="45" customWidth="1"/>
    <col min="3" max="3" width="21" style="45" customWidth="1"/>
    <col min="4" max="4" width="23.125" style="45" customWidth="1"/>
    <col min="5" max="5" width="23.25" style="45" customWidth="1"/>
    <col min="6" max="6" width="33" style="45" customWidth="1"/>
    <col min="7" max="7" width="26.875" style="45" customWidth="1"/>
    <col min="8" max="8" width="25.25" style="45" customWidth="1"/>
    <col min="9" max="9" width="44.25" style="45" customWidth="1"/>
    <col min="10" max="10" width="27.25" style="45" customWidth="1"/>
    <col min="11" max="11" width="20.25" style="45" customWidth="1"/>
    <col min="12" max="12" width="25.75" style="45" customWidth="1"/>
    <col min="13" max="16384" width="11.25" style="45"/>
  </cols>
  <sheetData>
    <row r="1" spans="1:12" ht="35.1" customHeight="1">
      <c r="A1" s="49" t="s">
        <v>2422</v>
      </c>
      <c r="B1" s="50" t="s">
        <v>2423</v>
      </c>
      <c r="C1" s="50" t="s">
        <v>2424</v>
      </c>
      <c r="D1" s="50" t="s">
        <v>2425</v>
      </c>
      <c r="E1" s="50" t="s">
        <v>2426</v>
      </c>
      <c r="F1" s="50" t="s">
        <v>2427</v>
      </c>
      <c r="G1" s="50" t="s">
        <v>2428</v>
      </c>
      <c r="H1" s="50" t="s">
        <v>2429</v>
      </c>
      <c r="I1" s="50" t="s">
        <v>2430</v>
      </c>
      <c r="J1" s="50" t="s">
        <v>2431</v>
      </c>
      <c r="K1" s="50" t="s">
        <v>2432</v>
      </c>
      <c r="L1" s="50" t="s">
        <v>2433</v>
      </c>
    </row>
    <row r="2" spans="1:12" ht="98.25" customHeight="1">
      <c r="A2" s="47" t="s">
        <v>2434</v>
      </c>
      <c r="B2" s="43" t="s">
        <v>2435</v>
      </c>
      <c r="C2" s="44">
        <f>COUNTIF(models_list_studies!B:B,"*LEAP*")</f>
        <v>13</v>
      </c>
      <c r="D2" s="44" t="s">
        <v>2436</v>
      </c>
      <c r="E2" s="44" t="s">
        <v>2437</v>
      </c>
      <c r="F2" s="44" t="s">
        <v>2438</v>
      </c>
      <c r="G2" s="44" t="s">
        <v>2439</v>
      </c>
      <c r="H2" s="44" t="s">
        <v>2440</v>
      </c>
      <c r="I2" s="44" t="s">
        <v>2441</v>
      </c>
      <c r="J2" s="44" t="s">
        <v>2442</v>
      </c>
      <c r="K2" s="45" t="s">
        <v>2443</v>
      </c>
      <c r="L2" s="45" t="s">
        <v>2444</v>
      </c>
    </row>
    <row r="3" spans="1:12" ht="87" customHeight="1">
      <c r="A3" s="47" t="s">
        <v>269</v>
      </c>
      <c r="B3" s="43" t="s">
        <v>2445</v>
      </c>
      <c r="C3" s="44">
        <f>COUNTIF(models_list_studies!B:B,"*OSeMOSYS*")</f>
        <v>17</v>
      </c>
      <c r="D3" s="44" t="s">
        <v>2446</v>
      </c>
      <c r="E3" s="44" t="s">
        <v>2437</v>
      </c>
      <c r="F3" s="44" t="s">
        <v>2447</v>
      </c>
      <c r="G3" s="44" t="s">
        <v>2440</v>
      </c>
      <c r="H3" s="44" t="s">
        <v>2448</v>
      </c>
      <c r="I3" s="44" t="s">
        <v>2449</v>
      </c>
      <c r="J3" s="44" t="s">
        <v>2450</v>
      </c>
      <c r="K3" s="44" t="s">
        <v>2451</v>
      </c>
      <c r="L3" s="44" t="s">
        <v>2452</v>
      </c>
    </row>
    <row r="4" spans="1:12" ht="102" customHeight="1">
      <c r="A4" s="47" t="s">
        <v>2453</v>
      </c>
      <c r="B4" s="43" t="s">
        <v>2454</v>
      </c>
      <c r="C4" s="44">
        <f>COUNTIF(models_list_studies!B:B,"*TIMES*")+COUNTIF(models_list_studies!B:B,"*MARKAL*")</f>
        <v>7</v>
      </c>
      <c r="D4" s="44" t="s">
        <v>2455</v>
      </c>
      <c r="E4" s="53" t="s">
        <v>2437</v>
      </c>
      <c r="F4" s="44" t="s">
        <v>2456</v>
      </c>
      <c r="G4" s="44" t="s">
        <v>2440</v>
      </c>
      <c r="H4" s="44" t="s">
        <v>2440</v>
      </c>
      <c r="I4" s="44" t="s">
        <v>2457</v>
      </c>
      <c r="J4" s="44" t="s">
        <v>2458</v>
      </c>
      <c r="K4" s="44" t="s">
        <v>2443</v>
      </c>
      <c r="L4" s="44" t="s">
        <v>2459</v>
      </c>
    </row>
    <row r="5" spans="1:12" ht="95.25" customHeight="1">
      <c r="A5" s="47" t="s">
        <v>375</v>
      </c>
      <c r="B5" s="43" t="s">
        <v>2460</v>
      </c>
      <c r="C5" s="44">
        <f>COUNTIF(models_list_studies!B:B,"*MESSAGE*")</f>
        <v>5</v>
      </c>
      <c r="D5" s="44" t="s">
        <v>2461</v>
      </c>
      <c r="E5" s="44" t="s">
        <v>2437</v>
      </c>
      <c r="F5" s="44" t="s">
        <v>2462</v>
      </c>
      <c r="G5" s="44" t="s">
        <v>2440</v>
      </c>
      <c r="H5" s="44" t="s">
        <v>2448</v>
      </c>
      <c r="I5" s="44" t="s">
        <v>2463</v>
      </c>
      <c r="J5" s="44" t="s">
        <v>2464</v>
      </c>
      <c r="K5" s="44" t="s">
        <v>2451</v>
      </c>
      <c r="L5" s="44" t="s">
        <v>2465</v>
      </c>
    </row>
    <row r="6" spans="1:12" ht="87.75" customHeight="1">
      <c r="A6" s="47" t="s">
        <v>1722</v>
      </c>
      <c r="B6" s="43" t="s">
        <v>2466</v>
      </c>
      <c r="C6" s="44">
        <f>COUNTIF(models_list_studies!B:B,"*SPLAT*")</f>
        <v>2</v>
      </c>
      <c r="D6" s="44" t="s">
        <v>2467</v>
      </c>
      <c r="E6" s="44" t="s">
        <v>2437</v>
      </c>
      <c r="F6" s="44" t="s">
        <v>2468</v>
      </c>
      <c r="G6" s="44" t="s">
        <v>2440</v>
      </c>
      <c r="H6" s="44" t="s">
        <v>2448</v>
      </c>
      <c r="I6" s="44" t="s">
        <v>2469</v>
      </c>
      <c r="J6" s="44" t="s">
        <v>2470</v>
      </c>
      <c r="K6" s="44" t="s">
        <v>2443</v>
      </c>
      <c r="L6" s="44" t="s">
        <v>2471</v>
      </c>
    </row>
    <row r="7" spans="1:12" ht="58.5" customHeight="1">
      <c r="A7" s="48" t="s">
        <v>2472</v>
      </c>
      <c r="B7" s="43" t="s">
        <v>2473</v>
      </c>
      <c r="C7" s="44">
        <f>COUNTIF(models_list_studies!B:B,"*PyPSA*")</f>
        <v>2</v>
      </c>
      <c r="D7" s="44" t="s">
        <v>2474</v>
      </c>
      <c r="E7" s="44" t="s">
        <v>2437</v>
      </c>
      <c r="F7" s="44" t="s">
        <v>2447</v>
      </c>
      <c r="G7" s="44" t="s">
        <v>2440</v>
      </c>
      <c r="H7" s="44" t="s">
        <v>2440</v>
      </c>
      <c r="I7" s="44" t="s">
        <v>2475</v>
      </c>
      <c r="J7" s="44" t="s">
        <v>2450</v>
      </c>
      <c r="K7" s="44" t="s">
        <v>2451</v>
      </c>
      <c r="L7" s="44" t="s">
        <v>2476</v>
      </c>
    </row>
    <row r="8" spans="1:12" ht="54.75" customHeight="1">
      <c r="A8" s="48" t="s">
        <v>1500</v>
      </c>
      <c r="B8" s="43" t="s">
        <v>2477</v>
      </c>
      <c r="C8" s="44">
        <f>COUNTIF(models_list_studies!B:B,"*Calliope*")</f>
        <v>1</v>
      </c>
      <c r="D8" s="44" t="s">
        <v>2478</v>
      </c>
      <c r="E8" s="44" t="s">
        <v>2437</v>
      </c>
      <c r="F8" s="44" t="s">
        <v>2447</v>
      </c>
      <c r="G8" s="44" t="s">
        <v>2479</v>
      </c>
      <c r="H8" s="44" t="s">
        <v>2440</v>
      </c>
      <c r="I8" s="44" t="s">
        <v>2480</v>
      </c>
      <c r="J8" s="44" t="s">
        <v>2450</v>
      </c>
      <c r="K8" s="44" t="s">
        <v>2451</v>
      </c>
      <c r="L8" s="44" t="s">
        <v>2481</v>
      </c>
    </row>
    <row r="9" spans="1:12" ht="45">
      <c r="A9" s="48" t="s">
        <v>2482</v>
      </c>
      <c r="B9" s="43" t="s">
        <v>2483</v>
      </c>
      <c r="C9" s="44">
        <f>COUNTIF(models_list_studies!B:B,"*ONSSET*")</f>
        <v>6</v>
      </c>
      <c r="D9" s="44" t="s">
        <v>2484</v>
      </c>
      <c r="E9" s="44" t="s">
        <v>2437</v>
      </c>
      <c r="F9" s="44" t="s">
        <v>2447</v>
      </c>
      <c r="G9" s="44" t="s">
        <v>2439</v>
      </c>
      <c r="H9" s="44" t="s">
        <v>2448</v>
      </c>
      <c r="I9" s="44" t="s">
        <v>2485</v>
      </c>
      <c r="J9" s="44" t="s">
        <v>2450</v>
      </c>
      <c r="K9" s="44" t="s">
        <v>2451</v>
      </c>
      <c r="L9" s="44" t="s">
        <v>2486</v>
      </c>
    </row>
    <row r="10" spans="1:12" ht="55.5" customHeight="1">
      <c r="A10" s="47" t="s">
        <v>1498</v>
      </c>
      <c r="B10" s="43" t="s">
        <v>2487</v>
      </c>
      <c r="C10" s="44">
        <f>COUNTIF(models_list_studies!B:B,"*Balmorel*")</f>
        <v>1</v>
      </c>
      <c r="D10" s="44" t="s">
        <v>2488</v>
      </c>
      <c r="E10" s="44" t="s">
        <v>2437</v>
      </c>
      <c r="F10" s="44" t="s">
        <v>2447</v>
      </c>
      <c r="G10" s="44" t="s">
        <v>2440</v>
      </c>
      <c r="H10" s="44" t="s">
        <v>2448</v>
      </c>
      <c r="I10" s="44" t="s">
        <v>2489</v>
      </c>
      <c r="J10" s="44" t="s">
        <v>2490</v>
      </c>
      <c r="K10" s="44" t="s">
        <v>2451</v>
      </c>
      <c r="L10" s="44" t="s">
        <v>2491</v>
      </c>
    </row>
    <row r="11" spans="1:12" ht="39.75" customHeight="1">
      <c r="A11" s="47" t="s">
        <v>1741</v>
      </c>
      <c r="B11" s="44" t="s">
        <v>2492</v>
      </c>
      <c r="C11" s="44">
        <f>COUNTIF(models_list_studies!B:B,"*PLEXOS*")</f>
        <v>2</v>
      </c>
      <c r="D11" s="44" t="s">
        <v>2493</v>
      </c>
      <c r="E11" s="44" t="s">
        <v>2437</v>
      </c>
      <c r="F11" s="44" t="s">
        <v>2494</v>
      </c>
      <c r="G11" s="44" t="s">
        <v>2440</v>
      </c>
      <c r="H11" s="44" t="s">
        <v>2440</v>
      </c>
      <c r="I11" s="44" t="s">
        <v>2495</v>
      </c>
      <c r="J11" s="44" t="s">
        <v>2496</v>
      </c>
      <c r="K11" s="44" t="s">
        <v>2443</v>
      </c>
      <c r="L11" s="44" t="s">
        <v>2444</v>
      </c>
    </row>
    <row r="12" spans="1:12">
      <c r="A12" s="48" t="s">
        <v>2497</v>
      </c>
      <c r="B12" s="44" t="s">
        <v>2498</v>
      </c>
      <c r="C12" s="44">
        <f>COUNTIF(models_list_studies!B:B,"*HOMER*")+COUNTIF(models_list_studies!B:B,"*Homer*")</f>
        <v>4</v>
      </c>
      <c r="D12" s="44" t="s">
        <v>2499</v>
      </c>
      <c r="E12" s="44" t="s">
        <v>2437</v>
      </c>
      <c r="F12" s="44" t="s">
        <v>2494</v>
      </c>
      <c r="G12" s="44" t="s">
        <v>2439</v>
      </c>
      <c r="H12" s="44" t="s">
        <v>2440</v>
      </c>
      <c r="I12" s="44" t="s">
        <v>2500</v>
      </c>
      <c r="J12" s="44" t="s">
        <v>2501</v>
      </c>
      <c r="K12" s="44" t="s">
        <v>2443</v>
      </c>
      <c r="L12" s="44" t="s">
        <v>2444</v>
      </c>
    </row>
    <row r="13" spans="1:12" ht="28.5">
      <c r="A13" s="48" t="s">
        <v>1544</v>
      </c>
      <c r="B13" s="43" t="s">
        <v>2502</v>
      </c>
      <c r="C13" s="44">
        <f>COUNTIF(models_list_studies!B:B,"*Vensim*")</f>
        <v>1</v>
      </c>
      <c r="D13" s="44" t="s">
        <v>2503</v>
      </c>
      <c r="E13" s="44" t="s">
        <v>2437</v>
      </c>
      <c r="F13" s="44" t="s">
        <v>2494</v>
      </c>
      <c r="G13" s="44" t="s">
        <v>2439</v>
      </c>
      <c r="H13" s="44" t="s">
        <v>2440</v>
      </c>
      <c r="I13" s="44" t="s">
        <v>2504</v>
      </c>
      <c r="J13" s="44" t="s">
        <v>2505</v>
      </c>
      <c r="K13" s="44" t="s">
        <v>2506</v>
      </c>
      <c r="L13" s="44" t="s">
        <v>2507</v>
      </c>
    </row>
    <row r="14" spans="1:12" ht="50.25" customHeight="1">
      <c r="A14" s="48" t="s">
        <v>1750</v>
      </c>
      <c r="B14" s="44" t="s">
        <v>2508</v>
      </c>
      <c r="C14" s="44">
        <f>COUNTIF(models_list_studies!B:B,"*FlexTool*")+COUNTIF(models_list_studies!B:B,"*Flextool*")</f>
        <v>6</v>
      </c>
      <c r="D14" s="44" t="s">
        <v>2467</v>
      </c>
      <c r="E14" s="44" t="s">
        <v>2437</v>
      </c>
      <c r="F14" s="44" t="s">
        <v>2468</v>
      </c>
      <c r="G14" s="44" t="s">
        <v>2439</v>
      </c>
      <c r="H14" s="44" t="s">
        <v>2448</v>
      </c>
      <c r="I14" s="44" t="s">
        <v>2509</v>
      </c>
      <c r="J14" s="44" t="s">
        <v>2470</v>
      </c>
      <c r="K14" s="44" t="s">
        <v>2443</v>
      </c>
      <c r="L14" s="44" t="s">
        <v>2510</v>
      </c>
    </row>
    <row r="15" spans="1:12">
      <c r="A15" s="47" t="s">
        <v>1512</v>
      </c>
      <c r="B15" s="44" t="s">
        <v>2511</v>
      </c>
      <c r="C15" s="44">
        <f>COUNTIF(models_list_studies!B:B,"*MAED*")</f>
        <v>1</v>
      </c>
      <c r="D15" s="44" t="s">
        <v>2461</v>
      </c>
      <c r="E15" s="44" t="s">
        <v>2437</v>
      </c>
      <c r="F15" s="44" t="s">
        <v>2462</v>
      </c>
      <c r="G15" s="44" t="s">
        <v>2439</v>
      </c>
      <c r="H15" s="44" t="s">
        <v>2448</v>
      </c>
      <c r="I15" s="44" t="s">
        <v>2512</v>
      </c>
      <c r="J15" s="44" t="s">
        <v>2513</v>
      </c>
      <c r="K15" s="44" t="s">
        <v>2443</v>
      </c>
      <c r="L15" s="44" t="s">
        <v>2444</v>
      </c>
    </row>
    <row r="16" spans="1:12" ht="28.5">
      <c r="A16" s="47" t="s">
        <v>722</v>
      </c>
      <c r="B16" s="44" t="s">
        <v>2514</v>
      </c>
      <c r="C16" s="44">
        <f>COUNTIF(models_list_studies!B:B,"*EnergyPLAN*")</f>
        <v>1</v>
      </c>
      <c r="D16" s="44" t="s">
        <v>2515</v>
      </c>
      <c r="E16" s="44" t="s">
        <v>2437</v>
      </c>
      <c r="F16" s="44" t="s">
        <v>2516</v>
      </c>
      <c r="G16" s="44" t="s">
        <v>2439</v>
      </c>
      <c r="H16" s="44" t="s">
        <v>2440</v>
      </c>
      <c r="I16" s="44" t="s">
        <v>2517</v>
      </c>
      <c r="J16" s="44" t="s">
        <v>2518</v>
      </c>
      <c r="K16" s="44" t="s">
        <v>2443</v>
      </c>
      <c r="L16" s="44" t="s">
        <v>2444</v>
      </c>
    </row>
    <row r="17" spans="1:12" ht="28.5">
      <c r="A17" s="47" t="s">
        <v>1520</v>
      </c>
      <c r="B17" s="44" t="s">
        <v>2519</v>
      </c>
      <c r="C17" s="44">
        <f>COUNTIF(models_list_studies!B:B,"*QGIS*")</f>
        <v>1</v>
      </c>
      <c r="D17" s="44" t="s">
        <v>2520</v>
      </c>
      <c r="E17" s="44" t="s">
        <v>2437</v>
      </c>
      <c r="F17" s="44" t="s">
        <v>2447</v>
      </c>
      <c r="G17" s="44" t="s">
        <v>2479</v>
      </c>
      <c r="H17" s="44" t="s">
        <v>2440</v>
      </c>
      <c r="I17" s="44" t="s">
        <v>2521</v>
      </c>
      <c r="J17" s="44" t="s">
        <v>2450</v>
      </c>
      <c r="K17" s="44" t="s">
        <v>2451</v>
      </c>
      <c r="L17" s="44" t="s">
        <v>2522</v>
      </c>
    </row>
    <row r="18" spans="1:12" ht="28.5">
      <c r="A18" s="47" t="s">
        <v>1154</v>
      </c>
      <c r="B18" s="44" t="s">
        <v>2519</v>
      </c>
      <c r="C18" s="44">
        <f>COUNTIF(models_list_studies!B:B,"*ArcGIS*")</f>
        <v>0</v>
      </c>
      <c r="D18" s="44" t="s">
        <v>2523</v>
      </c>
      <c r="E18" s="44" t="s">
        <v>2437</v>
      </c>
      <c r="F18" s="44" t="s">
        <v>2494</v>
      </c>
      <c r="G18" s="44" t="s">
        <v>2440</v>
      </c>
      <c r="H18" s="44" t="s">
        <v>2440</v>
      </c>
      <c r="I18" s="44" t="s">
        <v>2524</v>
      </c>
      <c r="J18" s="44" t="s">
        <v>2525</v>
      </c>
      <c r="K18" s="44" t="s">
        <v>2443</v>
      </c>
      <c r="L18" s="44" t="s">
        <v>2526</v>
      </c>
    </row>
    <row r="19" spans="1:12" ht="28.5">
      <c r="A19" s="47" t="s">
        <v>1761</v>
      </c>
      <c r="B19" s="44" t="s">
        <v>2527</v>
      </c>
      <c r="C19" s="44">
        <f>COUNTIF(models_list_studies!B:B,"*CLEW*")</f>
        <v>1</v>
      </c>
      <c r="D19" s="44" t="s">
        <v>2528</v>
      </c>
      <c r="E19" s="44" t="s">
        <v>2437</v>
      </c>
      <c r="F19" s="44" t="s">
        <v>2447</v>
      </c>
      <c r="G19" s="44" t="s">
        <v>2440</v>
      </c>
      <c r="H19" s="44" t="s">
        <v>2448</v>
      </c>
      <c r="I19" s="44" t="s">
        <v>2529</v>
      </c>
      <c r="J19" s="44" t="s">
        <v>2450</v>
      </c>
      <c r="K19" s="44" t="s">
        <v>2451</v>
      </c>
      <c r="L19" s="44" t="s">
        <v>2530</v>
      </c>
    </row>
    <row r="20" spans="1:12">
      <c r="A20" s="47" t="s">
        <v>1765</v>
      </c>
      <c r="B20" s="44" t="s">
        <v>2531</v>
      </c>
      <c r="C20" s="44">
        <f>COUNTIF(models_list_studies!B:B,"*WASP*")</f>
        <v>0</v>
      </c>
      <c r="D20" s="44" t="s">
        <v>2461</v>
      </c>
      <c r="E20" s="44" t="s">
        <v>2437</v>
      </c>
      <c r="F20" s="44" t="s">
        <v>2462</v>
      </c>
      <c r="G20" s="44" t="s">
        <v>2440</v>
      </c>
      <c r="H20" s="44" t="s">
        <v>2532</v>
      </c>
      <c r="I20" s="44" t="s">
        <v>2533</v>
      </c>
      <c r="J20" s="44" t="s">
        <v>2513</v>
      </c>
      <c r="K20" s="44" t="s">
        <v>2443</v>
      </c>
      <c r="L20" s="44" t="s">
        <v>2444</v>
      </c>
    </row>
    <row r="21" spans="1:12" ht="28.5">
      <c r="A21" s="47" t="s">
        <v>1515</v>
      </c>
      <c r="B21" s="44" t="s">
        <v>2534</v>
      </c>
      <c r="C21" s="44">
        <f>COUNTIF(models_list_studies!B:B,"*NEMO*")</f>
        <v>1</v>
      </c>
      <c r="D21" s="44" t="s">
        <v>2535</v>
      </c>
      <c r="E21" s="44" t="s">
        <v>2437</v>
      </c>
      <c r="F21" s="44" t="s">
        <v>2536</v>
      </c>
      <c r="G21" s="44" t="s">
        <v>2440</v>
      </c>
      <c r="H21" s="44" t="s">
        <v>2448</v>
      </c>
      <c r="I21" s="44" t="s">
        <v>2537</v>
      </c>
      <c r="J21" s="44" t="s">
        <v>2450</v>
      </c>
      <c r="K21" s="44" t="s">
        <v>2451</v>
      </c>
      <c r="L21" s="44" t="s">
        <v>2538</v>
      </c>
    </row>
    <row r="22" spans="1:12" ht="28.5">
      <c r="A22" s="47" t="s">
        <v>1523</v>
      </c>
      <c r="B22" s="44" t="s">
        <v>2539</v>
      </c>
      <c r="C22" s="44">
        <f>COUNTIF(models_list_studies!B:B,"*WEAP*")</f>
        <v>1</v>
      </c>
      <c r="D22" s="44" t="s">
        <v>2540</v>
      </c>
      <c r="E22" s="44" t="s">
        <v>2437</v>
      </c>
      <c r="F22" s="44" t="s">
        <v>2438</v>
      </c>
      <c r="G22" s="44" t="s">
        <v>2439</v>
      </c>
      <c r="H22" s="44" t="s">
        <v>2440</v>
      </c>
      <c r="I22" s="44" t="s">
        <v>2537</v>
      </c>
      <c r="J22" s="44" t="s">
        <v>2541</v>
      </c>
      <c r="K22" s="44" t="s">
        <v>2443</v>
      </c>
      <c r="L22" s="44" t="s">
        <v>2444</v>
      </c>
    </row>
    <row r="23" spans="1:12" ht="28.5">
      <c r="A23" s="47" t="s">
        <v>1507</v>
      </c>
      <c r="B23" s="44" t="s">
        <v>2542</v>
      </c>
      <c r="C23" s="44">
        <f>COUNTIF(models_list_studies!B:B,"*Dispa-SET*")</f>
        <v>1</v>
      </c>
      <c r="D23" s="44" t="s">
        <v>2543</v>
      </c>
      <c r="E23" s="44" t="s">
        <v>2437</v>
      </c>
      <c r="F23" s="44" t="s">
        <v>2447</v>
      </c>
      <c r="G23" s="44" t="s">
        <v>2440</v>
      </c>
      <c r="H23" s="44" t="s">
        <v>2448</v>
      </c>
      <c r="I23" s="44" t="s">
        <v>2544</v>
      </c>
      <c r="J23" s="44" t="s">
        <v>2450</v>
      </c>
      <c r="K23" s="44" t="s">
        <v>2451</v>
      </c>
      <c r="L23" s="44" t="s">
        <v>2530</v>
      </c>
    </row>
    <row r="24" spans="1:12" ht="28.5">
      <c r="A24" s="47" t="s">
        <v>1529</v>
      </c>
      <c r="B24" s="44" t="s">
        <v>2545</v>
      </c>
      <c r="C24" s="44">
        <f>COUNTIF(models_list_studies!B:B,"*NECAL2050*")</f>
        <v>1</v>
      </c>
      <c r="D24" s="44" t="s">
        <v>2546</v>
      </c>
      <c r="E24" s="44" t="s">
        <v>2547</v>
      </c>
      <c r="F24" s="44" t="s">
        <v>2547</v>
      </c>
      <c r="G24" s="44" t="s">
        <v>2548</v>
      </c>
      <c r="H24" s="44" t="s">
        <v>2439</v>
      </c>
      <c r="I24" s="44" t="s">
        <v>2549</v>
      </c>
      <c r="J24" s="44" t="s">
        <v>2550</v>
      </c>
      <c r="K24" s="44" t="s">
        <v>2551</v>
      </c>
      <c r="L24" s="44" t="s">
        <v>2552</v>
      </c>
    </row>
    <row r="25" spans="1:12" ht="28.5">
      <c r="A25" s="47" t="s">
        <v>1516</v>
      </c>
      <c r="B25" s="44" t="s">
        <v>2553</v>
      </c>
      <c r="C25" s="44">
        <f>COUNTIF(models_list_studies!B:B,"*SWITCH*")</f>
        <v>1</v>
      </c>
      <c r="D25" s="44" t="s">
        <v>2554</v>
      </c>
      <c r="E25" s="44" t="s">
        <v>2437</v>
      </c>
      <c r="F25" s="44" t="s">
        <v>2447</v>
      </c>
      <c r="G25" s="44" t="s">
        <v>2440</v>
      </c>
      <c r="H25" s="44" t="s">
        <v>2448</v>
      </c>
      <c r="I25" s="44" t="s">
        <v>2555</v>
      </c>
      <c r="J25" s="44" t="s">
        <v>2450</v>
      </c>
      <c r="K25" s="44" t="s">
        <v>2451</v>
      </c>
      <c r="L25" s="44" t="s">
        <v>2556</v>
      </c>
    </row>
    <row r="26" spans="1:12" ht="28.5">
      <c r="A26" s="47" t="s">
        <v>1780</v>
      </c>
      <c r="B26" s="44" t="s">
        <v>2557</v>
      </c>
      <c r="C26" s="44">
        <f>COUNTIF(models_list_studies!B:B,"*SATIM*")</f>
        <v>1</v>
      </c>
      <c r="D26" s="44" t="s">
        <v>2558</v>
      </c>
      <c r="E26" s="44" t="s">
        <v>2547</v>
      </c>
      <c r="F26" s="44" t="s">
        <v>2547</v>
      </c>
      <c r="G26" s="44" t="s">
        <v>2440</v>
      </c>
      <c r="H26" s="44" t="s">
        <v>2439</v>
      </c>
      <c r="I26" s="44" t="s">
        <v>2559</v>
      </c>
      <c r="J26" s="44" t="s">
        <v>2560</v>
      </c>
      <c r="K26" s="44" t="s">
        <v>2443</v>
      </c>
      <c r="L26" s="44" t="s">
        <v>2561</v>
      </c>
    </row>
    <row r="27" spans="1:12" ht="28.5">
      <c r="A27" s="47" t="s">
        <v>127</v>
      </c>
      <c r="B27" s="44" t="s">
        <v>2562</v>
      </c>
      <c r="C27" s="44">
        <f>COUNTIF(models_list_studies!B:B,"*TEMBA*")</f>
        <v>1</v>
      </c>
      <c r="D27" s="44" t="s">
        <v>2563</v>
      </c>
      <c r="E27" s="44" t="s">
        <v>2437</v>
      </c>
      <c r="F27" s="44" t="s">
        <v>2447</v>
      </c>
      <c r="G27" s="44" t="s">
        <v>2440</v>
      </c>
      <c r="H27" s="44" t="s">
        <v>2439</v>
      </c>
      <c r="I27" s="44" t="s">
        <v>2529</v>
      </c>
      <c r="J27" s="44" t="s">
        <v>2564</v>
      </c>
      <c r="K27" s="44" t="s">
        <v>2451</v>
      </c>
      <c r="L27" s="44" t="s">
        <v>2530</v>
      </c>
    </row>
    <row r="28" spans="1:12" ht="33.75" customHeight="1">
      <c r="A28" s="51" t="s">
        <v>1528</v>
      </c>
      <c r="B28" s="52" t="s">
        <v>2565</v>
      </c>
      <c r="C28" s="52">
        <f>COUNTIF(models_list_studies!B:B,"*SIMPACTS*")</f>
        <v>1</v>
      </c>
      <c r="D28" s="52" t="s">
        <v>2461</v>
      </c>
      <c r="E28" s="52" t="s">
        <v>2437</v>
      </c>
      <c r="F28" s="52" t="s">
        <v>2462</v>
      </c>
      <c r="G28" s="52" t="s">
        <v>2439</v>
      </c>
      <c r="H28" s="52" t="s">
        <v>2439</v>
      </c>
      <c r="I28" s="52" t="s">
        <v>2566</v>
      </c>
      <c r="J28" s="52" t="s">
        <v>2513</v>
      </c>
      <c r="K28" s="52" t="s">
        <v>2443</v>
      </c>
      <c r="L28" s="52" t="s">
        <v>2444</v>
      </c>
    </row>
    <row r="29" spans="1:12">
      <c r="A29" s="51" t="s">
        <v>1786</v>
      </c>
      <c r="B29" s="52" t="s">
        <v>2567</v>
      </c>
      <c r="C29" s="52">
        <f>COUNTIF(models_list_studies!B:B,"*CERC*")</f>
        <v>1</v>
      </c>
      <c r="D29" s="52" t="s">
        <v>2568</v>
      </c>
      <c r="E29" s="52" t="s">
        <v>2437</v>
      </c>
      <c r="F29" s="52" t="s">
        <v>2494</v>
      </c>
      <c r="G29" s="52" t="s">
        <v>2479</v>
      </c>
      <c r="H29" s="52" t="s">
        <v>2440</v>
      </c>
      <c r="I29" s="52" t="s">
        <v>2569</v>
      </c>
      <c r="J29" s="52" t="s">
        <v>2570</v>
      </c>
      <c r="K29" s="52" t="s">
        <v>2443</v>
      </c>
      <c r="L29" s="52" t="s">
        <v>2444</v>
      </c>
    </row>
    <row r="30" spans="1:12">
      <c r="A30" s="42"/>
      <c r="B30" s="44"/>
      <c r="C30" s="44"/>
      <c r="D30" s="44"/>
      <c r="E30" s="44"/>
      <c r="F30" s="44"/>
      <c r="G30" s="44"/>
      <c r="H30" s="44"/>
      <c r="I30" s="44"/>
      <c r="J30" s="44"/>
      <c r="K30" s="44"/>
      <c r="L30" s="44"/>
    </row>
    <row r="31" spans="1:12">
      <c r="A31" s="42"/>
      <c r="B31" s="44"/>
      <c r="C31" s="44"/>
      <c r="D31" s="44"/>
      <c r="E31" s="44"/>
      <c r="F31" s="44"/>
      <c r="G31" s="44"/>
      <c r="H31" s="44"/>
      <c r="I31" s="44"/>
      <c r="J31" s="44"/>
      <c r="K31" s="44"/>
      <c r="L31" s="44"/>
    </row>
    <row r="32" spans="1:12">
      <c r="A32" s="42"/>
      <c r="B32" s="44"/>
      <c r="C32" s="44"/>
      <c r="D32" s="44"/>
      <c r="E32" s="44"/>
      <c r="F32" s="44"/>
      <c r="G32" s="44"/>
      <c r="H32" s="44"/>
      <c r="I32" s="44"/>
      <c r="J32" s="44"/>
      <c r="K32" s="44"/>
      <c r="L32" s="44"/>
    </row>
    <row r="33" spans="1:12">
      <c r="A33" s="42"/>
      <c r="B33" s="44"/>
      <c r="C33" s="44"/>
      <c r="D33" s="44"/>
      <c r="E33" s="44"/>
      <c r="F33" s="44"/>
      <c r="G33" s="44"/>
      <c r="H33" s="44"/>
      <c r="I33" s="44"/>
      <c r="J33" s="44"/>
      <c r="K33" s="44"/>
      <c r="L33" s="44"/>
    </row>
    <row r="34" spans="1:12">
      <c r="A34" s="42"/>
      <c r="B34" s="44"/>
      <c r="C34" s="44"/>
      <c r="D34" s="44"/>
      <c r="E34" s="44"/>
      <c r="F34" s="44"/>
      <c r="G34" s="44"/>
      <c r="H34" s="44"/>
      <c r="I34" s="44"/>
      <c r="J34" s="44"/>
      <c r="K34" s="44"/>
      <c r="L34" s="44"/>
    </row>
    <row r="35" spans="1:12">
      <c r="A35" s="42"/>
      <c r="B35" s="44"/>
      <c r="C35" s="44"/>
      <c r="D35" s="44"/>
      <c r="E35" s="44"/>
      <c r="F35" s="44"/>
      <c r="G35" s="44"/>
      <c r="H35" s="44"/>
      <c r="I35" s="44"/>
      <c r="J35" s="44"/>
      <c r="K35" s="44"/>
      <c r="L35" s="44"/>
    </row>
    <row r="36" spans="1:12">
      <c r="A36" s="42"/>
      <c r="B36" s="44"/>
      <c r="C36" s="44"/>
      <c r="D36" s="44"/>
      <c r="E36" s="44"/>
      <c r="F36" s="44"/>
      <c r="G36" s="44"/>
      <c r="H36" s="44"/>
      <c r="I36" s="44"/>
      <c r="J36" s="44"/>
      <c r="K36" s="44"/>
      <c r="L36" s="44"/>
    </row>
    <row r="37" spans="1:12">
      <c r="A37" s="42"/>
      <c r="B37" s="44"/>
      <c r="C37" s="44"/>
      <c r="D37" s="44"/>
      <c r="E37" s="44"/>
      <c r="F37" s="44"/>
      <c r="G37" s="44"/>
      <c r="H37" s="44"/>
      <c r="I37" s="44"/>
      <c r="J37" s="44"/>
      <c r="K37" s="44"/>
      <c r="L37" s="44"/>
    </row>
    <row r="38" spans="1:12">
      <c r="A38" s="42"/>
      <c r="B38" s="44"/>
      <c r="C38" s="44"/>
      <c r="D38" s="44"/>
      <c r="E38" s="44"/>
      <c r="F38" s="44"/>
      <c r="G38" s="44"/>
      <c r="H38" s="44"/>
      <c r="I38" s="44"/>
      <c r="J38" s="44"/>
      <c r="K38" s="44"/>
      <c r="L38" s="44"/>
    </row>
    <row r="39" spans="1:12">
      <c r="A39" s="42"/>
      <c r="B39" s="44"/>
      <c r="C39" s="44"/>
      <c r="D39" s="44"/>
      <c r="E39" s="44"/>
      <c r="F39" s="44"/>
      <c r="G39" s="44"/>
      <c r="H39" s="44"/>
      <c r="I39" s="44"/>
      <c r="J39" s="44"/>
      <c r="K39" s="44"/>
      <c r="L39" s="44"/>
    </row>
    <row r="40" spans="1:12">
      <c r="A40" s="42"/>
      <c r="B40" s="44"/>
      <c r="C40" s="44"/>
      <c r="D40" s="44"/>
      <c r="E40" s="44"/>
      <c r="F40" s="44"/>
      <c r="G40" s="44"/>
      <c r="H40" s="44"/>
      <c r="I40" s="44"/>
      <c r="J40" s="44"/>
      <c r="K40" s="44"/>
      <c r="L40" s="44"/>
    </row>
    <row r="41" spans="1:12">
      <c r="A41" s="46"/>
      <c r="B41" s="44"/>
      <c r="C41" s="44"/>
      <c r="D41" s="44"/>
      <c r="E41" s="44"/>
      <c r="F41" s="44"/>
      <c r="G41" s="44"/>
      <c r="H41" s="44"/>
      <c r="I41" s="44"/>
      <c r="J41" s="44"/>
      <c r="K41" s="44"/>
      <c r="L41" s="44"/>
    </row>
    <row r="42" spans="1:12">
      <c r="A42" s="46"/>
      <c r="B42" s="44"/>
      <c r="C42" s="44"/>
      <c r="D42" s="44"/>
      <c r="E42" s="44"/>
      <c r="F42" s="44"/>
      <c r="G42" s="44"/>
      <c r="H42" s="44"/>
      <c r="I42" s="44"/>
      <c r="J42" s="44"/>
      <c r="K42" s="44"/>
      <c r="L42" s="44"/>
    </row>
    <row r="43" spans="1:12">
      <c r="A43" s="46"/>
      <c r="B43" s="44"/>
      <c r="C43" s="44"/>
      <c r="D43" s="44"/>
      <c r="E43" s="44"/>
      <c r="F43" s="44"/>
      <c r="G43" s="44"/>
      <c r="H43" s="44"/>
      <c r="I43" s="44"/>
      <c r="J43" s="44"/>
      <c r="K43" s="44"/>
      <c r="L43" s="44"/>
    </row>
    <row r="44" spans="1:12">
      <c r="A44" s="42"/>
      <c r="B44" s="44"/>
      <c r="C44" s="44"/>
      <c r="D44" s="44"/>
      <c r="E44" s="44"/>
      <c r="F44" s="44"/>
      <c r="G44" s="44"/>
      <c r="H44" s="44"/>
      <c r="I44" s="44"/>
      <c r="J44" s="44"/>
      <c r="K44" s="44"/>
      <c r="L44" s="44"/>
    </row>
    <row r="45" spans="1:12">
      <c r="A45" s="42"/>
      <c r="B45" s="44"/>
      <c r="C45" s="44"/>
      <c r="D45" s="44"/>
      <c r="E45" s="44"/>
      <c r="F45" s="44"/>
      <c r="G45" s="44"/>
      <c r="H45" s="44"/>
      <c r="I45" s="44"/>
      <c r="J45" s="44"/>
      <c r="K45" s="44"/>
      <c r="L45" s="44"/>
    </row>
    <row r="46" spans="1:12">
      <c r="A46" s="42"/>
      <c r="B46" s="44"/>
      <c r="C46" s="44"/>
      <c r="D46" s="44"/>
      <c r="E46" s="44"/>
      <c r="F46" s="44"/>
      <c r="G46" s="44"/>
      <c r="H46" s="44"/>
      <c r="I46" s="44"/>
      <c r="J46" s="44"/>
      <c r="K46" s="44"/>
      <c r="L46" s="44"/>
    </row>
    <row r="47" spans="1:12">
      <c r="A47" s="42"/>
      <c r="B47" s="44"/>
      <c r="C47" s="44"/>
      <c r="D47" s="44"/>
      <c r="E47" s="44"/>
      <c r="F47" s="44"/>
      <c r="G47" s="44"/>
      <c r="H47" s="44"/>
      <c r="I47" s="44"/>
      <c r="J47" s="44"/>
      <c r="K47" s="44"/>
      <c r="L47" s="44"/>
    </row>
    <row r="48" spans="1:12">
      <c r="A48" s="42"/>
      <c r="B48" s="44"/>
      <c r="C48" s="44"/>
      <c r="D48" s="44"/>
      <c r="E48" s="44"/>
      <c r="F48" s="44"/>
      <c r="G48" s="44"/>
      <c r="H48" s="44"/>
      <c r="I48" s="44"/>
      <c r="J48" s="44"/>
      <c r="K48" s="44"/>
      <c r="L48" s="44"/>
    </row>
    <row r="49" spans="1:12">
      <c r="A49" s="42"/>
      <c r="B49" s="44"/>
      <c r="C49" s="44"/>
      <c r="D49" s="44"/>
      <c r="E49" s="44"/>
      <c r="F49" s="44"/>
      <c r="G49" s="44"/>
      <c r="H49" s="44"/>
      <c r="I49" s="44"/>
      <c r="J49" s="44"/>
      <c r="K49" s="44"/>
      <c r="L49" s="44"/>
    </row>
    <row r="50" spans="1:12">
      <c r="A50" s="42"/>
      <c r="B50" s="44"/>
      <c r="C50" s="44"/>
      <c r="D50" s="44"/>
      <c r="E50" s="44"/>
      <c r="F50" s="44"/>
      <c r="G50" s="44"/>
      <c r="H50" s="44"/>
      <c r="I50" s="44"/>
      <c r="J50" s="44"/>
      <c r="K50" s="44"/>
      <c r="L50" s="44"/>
    </row>
    <row r="51" spans="1:12">
      <c r="A51" s="42"/>
      <c r="B51" s="44"/>
      <c r="C51" s="44"/>
      <c r="D51" s="44"/>
      <c r="E51" s="44"/>
      <c r="F51" s="44"/>
      <c r="G51" s="44"/>
      <c r="H51" s="44"/>
      <c r="I51" s="44"/>
      <c r="J51" s="44"/>
      <c r="K51" s="44"/>
      <c r="L51" s="44"/>
    </row>
    <row r="52" spans="1:12">
      <c r="A52" s="42"/>
      <c r="B52" s="44"/>
      <c r="C52" s="44"/>
      <c r="D52" s="44"/>
      <c r="E52" s="44"/>
      <c r="F52" s="44"/>
      <c r="G52" s="44"/>
      <c r="H52" s="44"/>
      <c r="I52" s="44"/>
      <c r="J52" s="44"/>
      <c r="K52" s="44"/>
      <c r="L52" s="44"/>
    </row>
    <row r="53" spans="1:12">
      <c r="A53" s="42"/>
      <c r="B53" s="44"/>
      <c r="C53" s="44"/>
      <c r="D53" s="44"/>
      <c r="E53" s="44"/>
      <c r="F53" s="44"/>
      <c r="G53" s="44"/>
      <c r="H53" s="44"/>
      <c r="I53" s="44"/>
      <c r="J53" s="44"/>
      <c r="K53" s="44"/>
      <c r="L53" s="44"/>
    </row>
    <row r="54" spans="1:12">
      <c r="A54" s="42"/>
      <c r="B54" s="44"/>
      <c r="C54" s="44"/>
      <c r="D54" s="44"/>
      <c r="E54" s="44"/>
      <c r="F54" s="44"/>
      <c r="G54" s="44"/>
      <c r="H54" s="44"/>
      <c r="I54" s="44"/>
      <c r="J54" s="44"/>
      <c r="K54" s="44"/>
      <c r="L54" s="44"/>
    </row>
    <row r="55" spans="1:12">
      <c r="A55" s="42"/>
      <c r="B55" s="44"/>
      <c r="C55" s="44"/>
      <c r="D55" s="44"/>
      <c r="E55" s="44"/>
      <c r="F55" s="44"/>
      <c r="G55" s="44"/>
      <c r="H55" s="44"/>
      <c r="I55" s="44"/>
      <c r="J55" s="44"/>
      <c r="K55" s="44"/>
      <c r="L55" s="44"/>
    </row>
    <row r="56" spans="1:12">
      <c r="A56" s="42"/>
      <c r="B56" s="44"/>
      <c r="C56" s="44"/>
      <c r="D56" s="44"/>
      <c r="E56" s="44"/>
      <c r="F56" s="44"/>
      <c r="G56" s="44"/>
      <c r="H56" s="44"/>
      <c r="I56" s="44"/>
      <c r="J56" s="44"/>
      <c r="K56" s="44"/>
      <c r="L56" s="44"/>
    </row>
    <row r="57" spans="1:12">
      <c r="A57" s="42"/>
      <c r="B57" s="44"/>
      <c r="C57" s="44"/>
      <c r="D57" s="44"/>
      <c r="E57" s="44"/>
      <c r="F57" s="44"/>
      <c r="G57" s="44"/>
      <c r="H57" s="44"/>
      <c r="I57" s="44"/>
      <c r="J57" s="44"/>
      <c r="K57" s="44"/>
      <c r="L57" s="44"/>
    </row>
    <row r="58" spans="1:12">
      <c r="A58" s="42"/>
      <c r="B58" s="44"/>
      <c r="C58" s="44"/>
      <c r="D58" s="44"/>
      <c r="E58" s="44"/>
      <c r="F58" s="44"/>
      <c r="G58" s="44"/>
      <c r="H58" s="44"/>
      <c r="I58" s="44"/>
      <c r="J58" s="44"/>
      <c r="K58" s="44"/>
      <c r="L58" s="44"/>
    </row>
    <row r="59" spans="1:12">
      <c r="A59" s="42"/>
      <c r="B59" s="44"/>
      <c r="C59" s="44"/>
      <c r="D59" s="44"/>
      <c r="E59" s="44"/>
      <c r="F59" s="44"/>
      <c r="G59" s="44"/>
      <c r="H59" s="44"/>
      <c r="I59" s="44"/>
      <c r="J59" s="44"/>
      <c r="K59" s="44"/>
      <c r="L59" s="44"/>
    </row>
    <row r="60" spans="1:12">
      <c r="A60" s="42"/>
      <c r="B60" s="44"/>
      <c r="C60" s="44"/>
      <c r="D60" s="44"/>
      <c r="E60" s="44"/>
      <c r="F60" s="44"/>
      <c r="G60" s="44"/>
      <c r="H60" s="44"/>
      <c r="I60" s="44"/>
      <c r="J60" s="44"/>
      <c r="K60" s="44"/>
      <c r="L60" s="44"/>
    </row>
    <row r="61" spans="1:12">
      <c r="A61" s="42"/>
      <c r="B61" s="44"/>
      <c r="C61" s="44"/>
      <c r="D61" s="44"/>
      <c r="E61" s="44"/>
      <c r="F61" s="44"/>
      <c r="G61" s="44"/>
      <c r="H61" s="44"/>
      <c r="I61" s="44"/>
      <c r="J61" s="44"/>
      <c r="K61" s="44"/>
      <c r="L61" s="44"/>
    </row>
    <row r="62" spans="1:12">
      <c r="A62" s="42"/>
      <c r="B62" s="44"/>
      <c r="C62" s="44"/>
      <c r="D62" s="44"/>
      <c r="E62" s="44"/>
      <c r="F62" s="44"/>
      <c r="G62" s="44"/>
      <c r="H62" s="44"/>
      <c r="I62" s="44"/>
      <c r="J62" s="44"/>
      <c r="K62" s="44"/>
      <c r="L62" s="44"/>
    </row>
    <row r="63" spans="1:12">
      <c r="A63" s="42"/>
      <c r="B63" s="44"/>
      <c r="C63" s="44"/>
      <c r="D63" s="44"/>
      <c r="E63" s="44"/>
      <c r="F63" s="44"/>
      <c r="G63" s="44"/>
      <c r="H63" s="44"/>
      <c r="I63" s="44"/>
      <c r="J63" s="44"/>
      <c r="K63" s="44"/>
      <c r="L63" s="44"/>
    </row>
    <row r="64" spans="1:12">
      <c r="A64" s="42"/>
      <c r="B64" s="44"/>
      <c r="C64" s="44"/>
      <c r="D64" s="44"/>
      <c r="E64" s="44"/>
      <c r="F64" s="44"/>
      <c r="G64" s="44"/>
      <c r="H64" s="44"/>
      <c r="I64" s="44"/>
      <c r="J64" s="44"/>
      <c r="K64" s="44"/>
      <c r="L64" s="44"/>
    </row>
    <row r="65" spans="1:12">
      <c r="A65" s="42"/>
      <c r="B65" s="44"/>
      <c r="C65" s="44"/>
      <c r="D65" s="44"/>
      <c r="E65" s="44"/>
      <c r="F65" s="44"/>
      <c r="G65" s="44"/>
      <c r="H65" s="44"/>
      <c r="I65" s="44"/>
      <c r="J65" s="44"/>
      <c r="K65" s="44"/>
      <c r="L65" s="44"/>
    </row>
    <row r="66" spans="1:12">
      <c r="A66" s="42"/>
      <c r="B66" s="44"/>
      <c r="C66" s="44"/>
      <c r="D66" s="44"/>
      <c r="E66" s="44"/>
      <c r="F66" s="44"/>
      <c r="G66" s="44"/>
      <c r="H66" s="44"/>
      <c r="I66" s="44"/>
      <c r="J66" s="44"/>
      <c r="K66" s="44"/>
      <c r="L66" s="44"/>
    </row>
    <row r="67" spans="1:12">
      <c r="A67" s="42"/>
      <c r="B67" s="44"/>
      <c r="C67" s="44"/>
      <c r="D67" s="44"/>
      <c r="E67" s="44"/>
      <c r="F67" s="44"/>
      <c r="G67" s="44"/>
      <c r="H67" s="44"/>
      <c r="I67" s="44"/>
      <c r="J67" s="44"/>
      <c r="K67" s="44"/>
      <c r="L67" s="44"/>
    </row>
    <row r="68" spans="1:12">
      <c r="A68" s="42"/>
      <c r="B68" s="44"/>
      <c r="C68" s="44"/>
      <c r="D68" s="44"/>
      <c r="E68" s="44"/>
      <c r="F68" s="44"/>
      <c r="G68" s="44"/>
      <c r="H68" s="44"/>
      <c r="I68" s="44"/>
      <c r="J68" s="44"/>
      <c r="K68" s="44"/>
      <c r="L68" s="44"/>
    </row>
    <row r="69" spans="1:12">
      <c r="A69" s="42"/>
      <c r="B69" s="44"/>
      <c r="C69" s="44"/>
      <c r="D69" s="44"/>
      <c r="E69" s="44"/>
      <c r="F69" s="44"/>
      <c r="G69" s="44"/>
      <c r="H69" s="44"/>
      <c r="I69" s="44"/>
      <c r="J69" s="44"/>
      <c r="K69" s="44"/>
      <c r="L69" s="4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75" style="4" customWidth="1"/>
    <col min="2" max="2" width="53.875" style="4" customWidth="1"/>
    <col min="3" max="3" width="101.75" style="4" customWidth="1"/>
    <col min="4" max="4" width="74.125" style="4" customWidth="1"/>
    <col min="5" max="5" width="36.25" style="4" customWidth="1"/>
    <col min="6" max="6" width="36.25" style="4" hidden="1" customWidth="1"/>
    <col min="7" max="7" width="67.25" style="4" customWidth="1"/>
    <col min="8" max="8" width="35" style="4" customWidth="1"/>
    <col min="9" max="9" width="37.125" style="4" customWidth="1"/>
    <col min="10" max="10" width="15.25" style="4" customWidth="1"/>
    <col min="11" max="11" width="28.125" style="4" customWidth="1"/>
    <col min="12" max="12" width="32.25" style="4" customWidth="1"/>
    <col min="13" max="13" width="24.25" style="4" customWidth="1"/>
    <col min="14" max="14" width="29.75" style="4" customWidth="1"/>
    <col min="15" max="15" width="22.75" style="4" customWidth="1"/>
    <col min="16" max="16" width="18.25" style="4" customWidth="1"/>
    <col min="17" max="17" width="49.25" style="4" customWidth="1"/>
    <col min="18" max="18" width="50.75" style="4" customWidth="1"/>
    <col min="19" max="19" width="96.75" style="4" customWidth="1"/>
    <col min="20" max="20" width="47.25" style="4" customWidth="1"/>
    <col min="21" max="21" width="82.25" style="4" customWidth="1"/>
    <col min="22" max="22" width="60.25" style="4" customWidth="1"/>
    <col min="23" max="23" width="57.875" style="4" customWidth="1"/>
    <col min="24" max="25" width="86.875" style="4" customWidth="1"/>
    <col min="26" max="26" width="54.875" style="4" customWidth="1"/>
    <col min="27" max="27" width="62.25" style="4" customWidth="1"/>
    <col min="28" max="28" width="73.75" style="4" customWidth="1"/>
    <col min="29" max="29" width="94.875" style="4" customWidth="1"/>
    <col min="30" max="30" width="51.25" style="4" customWidth="1"/>
    <col min="31" max="31" width="87.75" style="4" customWidth="1"/>
    <col min="32" max="32" width="9" style="4"/>
    <col min="33" max="33" width="15.75" style="4" customWidth="1"/>
    <col min="34" max="16384" width="9" style="4"/>
  </cols>
  <sheetData>
    <row r="1" spans="1:30" s="31" customFormat="1" ht="56.25" customHeight="1">
      <c r="A1" s="29" t="s">
        <v>2571</v>
      </c>
      <c r="B1" s="30" t="s">
        <v>2572</v>
      </c>
      <c r="C1" s="30" t="s">
        <v>2573</v>
      </c>
      <c r="D1" s="30" t="s">
        <v>2574</v>
      </c>
      <c r="E1" s="30" t="s">
        <v>2575</v>
      </c>
      <c r="F1" s="30" t="s">
        <v>2576</v>
      </c>
      <c r="G1" s="30" t="s">
        <v>2577</v>
      </c>
      <c r="H1" s="30" t="s">
        <v>18</v>
      </c>
      <c r="I1" s="30" t="s">
        <v>2578</v>
      </c>
      <c r="J1" s="30" t="s">
        <v>20</v>
      </c>
      <c r="K1" s="30" t="s">
        <v>21</v>
      </c>
      <c r="L1" s="30" t="s">
        <v>2579</v>
      </c>
      <c r="M1" s="30" t="s">
        <v>2580</v>
      </c>
      <c r="N1" s="30" t="s">
        <v>2581</v>
      </c>
      <c r="O1" s="30" t="s">
        <v>2582</v>
      </c>
      <c r="P1" s="30" t="s">
        <v>26</v>
      </c>
      <c r="Q1" s="30" t="s">
        <v>2583</v>
      </c>
      <c r="R1" s="30" t="s">
        <v>2584</v>
      </c>
      <c r="S1" s="30" t="s">
        <v>2585</v>
      </c>
      <c r="T1" s="30" t="s">
        <v>2586</v>
      </c>
      <c r="U1" s="30" t="s">
        <v>2587</v>
      </c>
      <c r="V1" s="30" t="s">
        <v>2588</v>
      </c>
      <c r="W1" s="30" t="s">
        <v>2589</v>
      </c>
      <c r="X1" s="30" t="s">
        <v>2590</v>
      </c>
      <c r="Y1" s="30" t="s">
        <v>2591</v>
      </c>
      <c r="Z1" s="30" t="s">
        <v>2592</v>
      </c>
      <c r="AA1" s="30" t="s">
        <v>2593</v>
      </c>
      <c r="AB1" s="30" t="s">
        <v>2594</v>
      </c>
      <c r="AC1" s="30" t="s">
        <v>2595</v>
      </c>
      <c r="AD1" s="30" t="s">
        <v>2596</v>
      </c>
    </row>
    <row r="2" spans="1:30" s="1" customFormat="1" ht="189.75" customHeight="1">
      <c r="A2" s="8" t="s">
        <v>2597</v>
      </c>
      <c r="B2" s="8" t="s">
        <v>53</v>
      </c>
      <c r="C2" s="8" t="s">
        <v>2598</v>
      </c>
      <c r="D2" s="8" t="s">
        <v>59</v>
      </c>
      <c r="E2" s="8" t="s">
        <v>2599</v>
      </c>
      <c r="F2" s="8">
        <v>2050</v>
      </c>
      <c r="G2" s="8" t="s">
        <v>2600</v>
      </c>
      <c r="H2" s="8" t="s">
        <v>2437</v>
      </c>
      <c r="I2" s="8" t="s">
        <v>2437</v>
      </c>
      <c r="J2" s="8" t="s">
        <v>2437</v>
      </c>
      <c r="K2" s="8" t="s">
        <v>2547</v>
      </c>
      <c r="L2" s="8" t="s">
        <v>2547</v>
      </c>
      <c r="M2" s="8" t="s">
        <v>2547</v>
      </c>
      <c r="N2" s="8" t="s">
        <v>2437</v>
      </c>
      <c r="O2" s="8" t="s">
        <v>2547</v>
      </c>
      <c r="P2" s="8" t="s">
        <v>2547</v>
      </c>
      <c r="Q2" s="8" t="s">
        <v>2601</v>
      </c>
      <c r="R2" s="8" t="s">
        <v>2602</v>
      </c>
      <c r="S2" s="8" t="s">
        <v>2603</v>
      </c>
      <c r="T2" s="8" t="s">
        <v>2604</v>
      </c>
      <c r="U2" s="8" t="s">
        <v>2605</v>
      </c>
      <c r="V2" s="8" t="s">
        <v>2547</v>
      </c>
      <c r="W2" s="8" t="s">
        <v>2606</v>
      </c>
      <c r="X2" s="8" t="s">
        <v>2607</v>
      </c>
      <c r="Y2" s="8" t="s">
        <v>2608</v>
      </c>
      <c r="Z2" s="8" t="s">
        <v>2609</v>
      </c>
      <c r="AA2" s="8" t="s">
        <v>2608</v>
      </c>
      <c r="AB2" s="8" t="s">
        <v>2610</v>
      </c>
      <c r="AC2" s="9" t="s">
        <v>2611</v>
      </c>
      <c r="AD2" s="10" t="s">
        <v>2612</v>
      </c>
    </row>
    <row r="3" spans="1:30" s="1" customFormat="1" ht="157.9" customHeight="1">
      <c r="A3" s="8" t="s">
        <v>2613</v>
      </c>
      <c r="B3" s="8" t="s">
        <v>2614</v>
      </c>
      <c r="C3" s="8" t="s">
        <v>2598</v>
      </c>
      <c r="D3" s="8" t="s">
        <v>2615</v>
      </c>
      <c r="E3" s="8" t="s">
        <v>2616</v>
      </c>
      <c r="F3" s="8">
        <v>2060</v>
      </c>
      <c r="G3" s="8" t="s">
        <v>2617</v>
      </c>
      <c r="H3" s="8" t="s">
        <v>2437</v>
      </c>
      <c r="I3" s="8" t="s">
        <v>2437</v>
      </c>
      <c r="J3" s="8" t="s">
        <v>2437</v>
      </c>
      <c r="K3" s="8" t="s">
        <v>2437</v>
      </c>
      <c r="L3" s="8" t="s">
        <v>2437</v>
      </c>
      <c r="M3" s="8" t="s">
        <v>2547</v>
      </c>
      <c r="N3" s="8" t="s">
        <v>2437</v>
      </c>
      <c r="O3" s="8" t="s">
        <v>2437</v>
      </c>
      <c r="P3" s="8" t="s">
        <v>2437</v>
      </c>
      <c r="Q3" s="8" t="s">
        <v>2618</v>
      </c>
      <c r="R3" s="8" t="s">
        <v>2619</v>
      </c>
      <c r="S3" s="8" t="s">
        <v>2620</v>
      </c>
      <c r="T3" s="8" t="s">
        <v>2621</v>
      </c>
      <c r="U3" s="8" t="s">
        <v>2605</v>
      </c>
      <c r="V3" s="8" t="s">
        <v>2547</v>
      </c>
      <c r="W3" s="8" t="s">
        <v>2622</v>
      </c>
      <c r="X3" s="8" t="s">
        <v>2623</v>
      </c>
      <c r="Y3" s="8" t="s">
        <v>2608</v>
      </c>
      <c r="Z3" s="8" t="s">
        <v>2624</v>
      </c>
      <c r="AA3" s="8" t="s">
        <v>2625</v>
      </c>
      <c r="AB3" s="8" t="s">
        <v>2626</v>
      </c>
      <c r="AC3" s="9" t="s">
        <v>96</v>
      </c>
      <c r="AD3" s="9" t="s">
        <v>2627</v>
      </c>
    </row>
    <row r="4" spans="1:30" s="1" customFormat="1" ht="138" customHeight="1">
      <c r="A4" s="8" t="s">
        <v>2628</v>
      </c>
      <c r="B4" s="8" t="s">
        <v>98</v>
      </c>
      <c r="C4" s="8" t="s">
        <v>2629</v>
      </c>
      <c r="D4" s="8" t="s">
        <v>102</v>
      </c>
      <c r="E4" s="8" t="s">
        <v>2630</v>
      </c>
      <c r="F4" s="8">
        <v>2030</v>
      </c>
      <c r="G4" s="8" t="s">
        <v>2631</v>
      </c>
      <c r="H4" s="8" t="s">
        <v>2437</v>
      </c>
      <c r="I4" s="8" t="s">
        <v>2437</v>
      </c>
      <c r="J4" s="8" t="s">
        <v>2437</v>
      </c>
      <c r="K4" s="8" t="s">
        <v>2547</v>
      </c>
      <c r="L4" s="8" t="s">
        <v>2547</v>
      </c>
      <c r="M4" s="8" t="s">
        <v>2547</v>
      </c>
      <c r="N4" s="8" t="s">
        <v>2547</v>
      </c>
      <c r="O4" s="8" t="s">
        <v>2547</v>
      </c>
      <c r="P4" s="8" t="s">
        <v>2547</v>
      </c>
      <c r="Q4" s="8" t="s">
        <v>2632</v>
      </c>
      <c r="R4" s="8" t="s">
        <v>2633</v>
      </c>
      <c r="S4" s="8" t="s">
        <v>2634</v>
      </c>
      <c r="T4" s="8" t="s">
        <v>2635</v>
      </c>
      <c r="U4" s="8" t="s">
        <v>2636</v>
      </c>
      <c r="V4" s="8" t="s">
        <v>2547</v>
      </c>
      <c r="W4" s="8" t="s">
        <v>2637</v>
      </c>
      <c r="X4" s="8" t="s">
        <v>2638</v>
      </c>
      <c r="Y4" s="8" t="s">
        <v>2608</v>
      </c>
      <c r="Z4" s="8" t="s">
        <v>2639</v>
      </c>
      <c r="AA4" s="8" t="s">
        <v>2640</v>
      </c>
      <c r="AB4" s="8" t="s">
        <v>2641</v>
      </c>
      <c r="AC4" s="9" t="s">
        <v>2642</v>
      </c>
      <c r="AD4" s="9" t="s">
        <v>112</v>
      </c>
    </row>
    <row r="5" spans="1:30" s="2" customFormat="1" ht="236.25" customHeight="1">
      <c r="A5" s="8" t="s">
        <v>2643</v>
      </c>
      <c r="B5" s="8" t="s">
        <v>2644</v>
      </c>
      <c r="C5" s="8" t="s">
        <v>2598</v>
      </c>
      <c r="D5" s="8" t="s">
        <v>117</v>
      </c>
      <c r="E5" s="8" t="s">
        <v>2599</v>
      </c>
      <c r="F5" s="8">
        <v>2050</v>
      </c>
      <c r="G5" s="8" t="s">
        <v>2645</v>
      </c>
      <c r="H5" s="8" t="s">
        <v>2437</v>
      </c>
      <c r="I5" s="8" t="s">
        <v>2437</v>
      </c>
      <c r="J5" s="8" t="s">
        <v>2437</v>
      </c>
      <c r="K5" s="8" t="s">
        <v>2547</v>
      </c>
      <c r="L5" s="8" t="s">
        <v>2547</v>
      </c>
      <c r="M5" s="8" t="s">
        <v>2547</v>
      </c>
      <c r="N5" s="8" t="s">
        <v>2437</v>
      </c>
      <c r="O5" s="8" t="s">
        <v>2437</v>
      </c>
      <c r="P5" s="8" t="s">
        <v>2547</v>
      </c>
      <c r="Q5" s="8" t="s">
        <v>2646</v>
      </c>
      <c r="R5" s="8" t="s">
        <v>2647</v>
      </c>
      <c r="S5" s="8" t="s">
        <v>2648</v>
      </c>
      <c r="T5" s="8" t="s">
        <v>2649</v>
      </c>
      <c r="U5" s="8" t="s">
        <v>2650</v>
      </c>
      <c r="V5" s="8" t="s">
        <v>2547</v>
      </c>
      <c r="W5" s="8" t="s">
        <v>2651</v>
      </c>
      <c r="X5" s="8" t="s">
        <v>2652</v>
      </c>
      <c r="Y5" s="8" t="s">
        <v>2608</v>
      </c>
      <c r="Z5" s="8" t="s">
        <v>2608</v>
      </c>
      <c r="AA5" s="8" t="s">
        <v>2653</v>
      </c>
      <c r="AB5" s="8" t="s">
        <v>2654</v>
      </c>
      <c r="AC5" s="9" t="s">
        <v>2655</v>
      </c>
      <c r="AD5" s="9" t="s">
        <v>2656</v>
      </c>
    </row>
    <row r="6" spans="1:30" s="2" customFormat="1" ht="213" customHeight="1">
      <c r="A6" s="11" t="s">
        <v>2657</v>
      </c>
      <c r="B6" s="11" t="s">
        <v>2658</v>
      </c>
      <c r="C6" s="8" t="s">
        <v>2659</v>
      </c>
      <c r="D6" s="11" t="s">
        <v>2660</v>
      </c>
      <c r="E6" s="11" t="s">
        <v>2661</v>
      </c>
      <c r="F6" s="11">
        <v>2040</v>
      </c>
      <c r="G6" s="11" t="s">
        <v>2662</v>
      </c>
      <c r="H6" s="12" t="s">
        <v>2437</v>
      </c>
      <c r="I6" s="12" t="s">
        <v>2437</v>
      </c>
      <c r="J6" s="12" t="s">
        <v>2437</v>
      </c>
      <c r="K6" s="12" t="s">
        <v>2437</v>
      </c>
      <c r="L6" s="11" t="s">
        <v>2437</v>
      </c>
      <c r="M6" s="11" t="s">
        <v>2547</v>
      </c>
      <c r="N6" s="8" t="s">
        <v>64</v>
      </c>
      <c r="O6" s="11" t="s">
        <v>2547</v>
      </c>
      <c r="P6" s="11" t="s">
        <v>2437</v>
      </c>
      <c r="Q6" s="11" t="s">
        <v>2663</v>
      </c>
      <c r="R6" s="11" t="s">
        <v>2664</v>
      </c>
      <c r="S6" s="11" t="s">
        <v>2665</v>
      </c>
      <c r="T6" s="11" t="s">
        <v>2666</v>
      </c>
      <c r="U6" s="11" t="s">
        <v>2667</v>
      </c>
      <c r="V6" s="11" t="s">
        <v>2547</v>
      </c>
      <c r="W6" s="11" t="s">
        <v>2668</v>
      </c>
      <c r="X6" s="11" t="s">
        <v>2669</v>
      </c>
      <c r="Y6" s="8" t="s">
        <v>2608</v>
      </c>
      <c r="Z6" s="11" t="s">
        <v>2670</v>
      </c>
      <c r="AA6" s="11" t="s">
        <v>2671</v>
      </c>
      <c r="AB6" s="11" t="s">
        <v>2672</v>
      </c>
      <c r="AC6" s="9" t="s">
        <v>2673</v>
      </c>
      <c r="AD6" s="9" t="s">
        <v>139</v>
      </c>
    </row>
    <row r="7" spans="1:30" s="2" customFormat="1" ht="214.5" customHeight="1">
      <c r="A7" s="11" t="s">
        <v>2674</v>
      </c>
      <c r="B7" s="11" t="s">
        <v>2675</v>
      </c>
      <c r="C7" s="8" t="s">
        <v>2676</v>
      </c>
      <c r="D7" s="11" t="s">
        <v>144</v>
      </c>
      <c r="E7" s="11" t="s">
        <v>2677</v>
      </c>
      <c r="F7" s="11">
        <v>2065</v>
      </c>
      <c r="G7" s="11" t="s">
        <v>2678</v>
      </c>
      <c r="H7" s="12" t="s">
        <v>2437</v>
      </c>
      <c r="I7" s="12" t="s">
        <v>2437</v>
      </c>
      <c r="J7" s="12" t="s">
        <v>2437</v>
      </c>
      <c r="K7" s="12" t="s">
        <v>2437</v>
      </c>
      <c r="L7" s="12" t="s">
        <v>2437</v>
      </c>
      <c r="M7" s="12" t="s">
        <v>2547</v>
      </c>
      <c r="N7" s="12" t="s">
        <v>2437</v>
      </c>
      <c r="O7" s="11" t="s">
        <v>2547</v>
      </c>
      <c r="P7" s="11" t="s">
        <v>2437</v>
      </c>
      <c r="Q7" s="11" t="s">
        <v>2679</v>
      </c>
      <c r="R7" s="11" t="s">
        <v>2680</v>
      </c>
      <c r="S7" s="8" t="s">
        <v>2681</v>
      </c>
      <c r="T7" s="11" t="s">
        <v>2682</v>
      </c>
      <c r="U7" s="8" t="s">
        <v>2605</v>
      </c>
      <c r="V7" s="8" t="s">
        <v>2547</v>
      </c>
      <c r="W7" s="8" t="s">
        <v>2683</v>
      </c>
      <c r="X7" s="8" t="s">
        <v>2684</v>
      </c>
      <c r="Y7" s="8" t="s">
        <v>2608</v>
      </c>
      <c r="Z7" s="8" t="s">
        <v>2685</v>
      </c>
      <c r="AA7" s="8" t="s">
        <v>2686</v>
      </c>
      <c r="AB7" s="11" t="s">
        <v>2687</v>
      </c>
      <c r="AC7" s="9" t="s">
        <v>152</v>
      </c>
      <c r="AD7" s="9" t="s">
        <v>153</v>
      </c>
    </row>
    <row r="8" spans="1:30" s="2" customFormat="1" ht="261" customHeight="1">
      <c r="A8" s="11" t="s">
        <v>2688</v>
      </c>
      <c r="B8" s="11" t="s">
        <v>2689</v>
      </c>
      <c r="C8" s="8" t="s">
        <v>2690</v>
      </c>
      <c r="D8" s="11" t="s">
        <v>2691</v>
      </c>
      <c r="E8" s="11" t="s">
        <v>2692</v>
      </c>
      <c r="F8" s="11">
        <v>2040</v>
      </c>
      <c r="G8" s="11" t="s">
        <v>2693</v>
      </c>
      <c r="H8" s="12" t="s">
        <v>2437</v>
      </c>
      <c r="I8" s="12" t="s">
        <v>2437</v>
      </c>
      <c r="J8" s="12" t="s">
        <v>2437</v>
      </c>
      <c r="K8" s="12" t="s">
        <v>2437</v>
      </c>
      <c r="L8" s="11" t="s">
        <v>2437</v>
      </c>
      <c r="M8" s="8" t="s">
        <v>64</v>
      </c>
      <c r="N8" s="8" t="s">
        <v>64</v>
      </c>
      <c r="O8" s="11" t="s">
        <v>2437</v>
      </c>
      <c r="P8" s="8" t="s">
        <v>64</v>
      </c>
      <c r="Q8" s="11" t="s">
        <v>2694</v>
      </c>
      <c r="R8" s="11" t="s">
        <v>2695</v>
      </c>
      <c r="S8" s="11" t="s">
        <v>2696</v>
      </c>
      <c r="T8" s="11" t="s">
        <v>2697</v>
      </c>
      <c r="U8" s="11" t="s">
        <v>2650</v>
      </c>
      <c r="V8" s="11" t="s">
        <v>2698</v>
      </c>
      <c r="W8" s="11" t="s">
        <v>2699</v>
      </c>
      <c r="X8" s="11" t="s">
        <v>2700</v>
      </c>
      <c r="Y8" s="8" t="s">
        <v>2608</v>
      </c>
      <c r="Z8" s="11" t="s">
        <v>2701</v>
      </c>
      <c r="AA8" s="11" t="s">
        <v>2702</v>
      </c>
      <c r="AB8" s="11" t="s">
        <v>2703</v>
      </c>
      <c r="AC8" s="9" t="s">
        <v>2704</v>
      </c>
      <c r="AD8" s="11" t="s">
        <v>154</v>
      </c>
    </row>
    <row r="9" spans="1:30" s="2" customFormat="1" ht="201" customHeight="1">
      <c r="A9" s="8" t="s">
        <v>2705</v>
      </c>
      <c r="B9" s="8" t="s">
        <v>1517</v>
      </c>
      <c r="C9" s="8" t="s">
        <v>2706</v>
      </c>
      <c r="D9" s="8" t="s">
        <v>2707</v>
      </c>
      <c r="E9" s="8" t="s">
        <v>2608</v>
      </c>
      <c r="F9" s="8" t="s">
        <v>2608</v>
      </c>
      <c r="G9" s="8" t="s">
        <v>2708</v>
      </c>
      <c r="H9" s="8" t="s">
        <v>2437</v>
      </c>
      <c r="I9" s="8" t="s">
        <v>2437</v>
      </c>
      <c r="J9" s="8" t="s">
        <v>2437</v>
      </c>
      <c r="K9" s="8" t="s">
        <v>2437</v>
      </c>
      <c r="L9" s="8" t="s">
        <v>2437</v>
      </c>
      <c r="M9" s="8" t="s">
        <v>2437</v>
      </c>
      <c r="N9" s="8" t="s">
        <v>2437</v>
      </c>
      <c r="O9" s="8" t="s">
        <v>2437</v>
      </c>
      <c r="P9" s="8" t="s">
        <v>2437</v>
      </c>
      <c r="Q9" s="8" t="s">
        <v>2709</v>
      </c>
      <c r="R9" s="8" t="s">
        <v>2710</v>
      </c>
      <c r="S9" s="8" t="s">
        <v>2711</v>
      </c>
      <c r="T9" s="8" t="s">
        <v>2712</v>
      </c>
      <c r="U9" s="8" t="s">
        <v>2650</v>
      </c>
      <c r="V9" s="8" t="s">
        <v>2547</v>
      </c>
      <c r="W9" s="8" t="s">
        <v>2437</v>
      </c>
      <c r="X9" s="8" t="s">
        <v>2700</v>
      </c>
      <c r="Y9" s="8" t="s">
        <v>2608</v>
      </c>
      <c r="Z9" s="8" t="s">
        <v>2713</v>
      </c>
      <c r="AA9" s="8" t="s">
        <v>2714</v>
      </c>
      <c r="AB9" s="8" t="s">
        <v>2715</v>
      </c>
      <c r="AC9" s="9" t="s">
        <v>2716</v>
      </c>
      <c r="AD9" s="9" t="s">
        <v>2717</v>
      </c>
    </row>
    <row r="10" spans="1:30" s="1" customFormat="1" ht="208.15" customHeight="1">
      <c r="A10" s="8" t="s">
        <v>2718</v>
      </c>
      <c r="B10" s="8" t="s">
        <v>188</v>
      </c>
      <c r="C10" s="8" t="s">
        <v>2719</v>
      </c>
      <c r="D10" s="8" t="s">
        <v>191</v>
      </c>
      <c r="E10" s="8" t="s">
        <v>2720</v>
      </c>
      <c r="F10" s="8">
        <v>2040</v>
      </c>
      <c r="G10" s="8" t="s">
        <v>2721</v>
      </c>
      <c r="H10" s="8" t="s">
        <v>2437</v>
      </c>
      <c r="I10" s="12" t="s">
        <v>2437</v>
      </c>
      <c r="J10" s="12" t="s">
        <v>2437</v>
      </c>
      <c r="K10" s="8" t="s">
        <v>2437</v>
      </c>
      <c r="L10" s="8" t="s">
        <v>2547</v>
      </c>
      <c r="M10" s="8" t="s">
        <v>2547</v>
      </c>
      <c r="N10" s="8" t="s">
        <v>2437</v>
      </c>
      <c r="O10" s="8" t="s">
        <v>2547</v>
      </c>
      <c r="P10" s="8" t="s">
        <v>2437</v>
      </c>
      <c r="Q10" s="8" t="s">
        <v>2608</v>
      </c>
      <c r="R10" s="8" t="s">
        <v>2680</v>
      </c>
      <c r="S10" s="11" t="s">
        <v>2722</v>
      </c>
      <c r="T10" s="11" t="s">
        <v>2723</v>
      </c>
      <c r="U10" s="11" t="s">
        <v>2605</v>
      </c>
      <c r="V10" s="11" t="s">
        <v>2547</v>
      </c>
      <c r="W10" s="11" t="s">
        <v>2437</v>
      </c>
      <c r="X10" s="11" t="s">
        <v>2724</v>
      </c>
      <c r="Y10" s="11" t="s">
        <v>2725</v>
      </c>
      <c r="Z10" s="8" t="s">
        <v>2608</v>
      </c>
      <c r="AA10" s="8" t="s">
        <v>2726</v>
      </c>
      <c r="AB10" s="8" t="s">
        <v>2727</v>
      </c>
      <c r="AC10" s="9" t="s">
        <v>2728</v>
      </c>
      <c r="AD10" s="9" t="s">
        <v>2729</v>
      </c>
    </row>
    <row r="11" spans="1:30" s="2" customFormat="1" ht="215.25" customHeight="1">
      <c r="A11" s="11" t="s">
        <v>2730</v>
      </c>
      <c r="B11" s="11" t="s">
        <v>204</v>
      </c>
      <c r="C11" s="8" t="s">
        <v>2731</v>
      </c>
      <c r="D11" s="11" t="s">
        <v>2732</v>
      </c>
      <c r="E11" s="11" t="s">
        <v>2733</v>
      </c>
      <c r="F11" s="11">
        <v>2025</v>
      </c>
      <c r="G11" s="11" t="s">
        <v>2734</v>
      </c>
      <c r="H11" s="11" t="s">
        <v>2735</v>
      </c>
      <c r="I11" s="12" t="s">
        <v>2437</v>
      </c>
      <c r="J11" s="12" t="s">
        <v>2437</v>
      </c>
      <c r="K11" s="11" t="s">
        <v>2437</v>
      </c>
      <c r="L11" s="11" t="s">
        <v>2547</v>
      </c>
      <c r="M11" s="11" t="s">
        <v>2437</v>
      </c>
      <c r="N11" s="11" t="s">
        <v>2437</v>
      </c>
      <c r="O11" s="11" t="s">
        <v>2547</v>
      </c>
      <c r="P11" s="11" t="s">
        <v>2437</v>
      </c>
      <c r="Q11" s="11" t="s">
        <v>2736</v>
      </c>
      <c r="R11" s="11" t="s">
        <v>2737</v>
      </c>
      <c r="S11" s="8" t="s">
        <v>2738</v>
      </c>
      <c r="T11" s="8" t="s">
        <v>2635</v>
      </c>
      <c r="U11" s="8" t="s">
        <v>2739</v>
      </c>
      <c r="V11" s="8" t="s">
        <v>2547</v>
      </c>
      <c r="W11" s="8" t="s">
        <v>2740</v>
      </c>
      <c r="X11" s="8" t="s">
        <v>2741</v>
      </c>
      <c r="Y11" s="8" t="s">
        <v>2608</v>
      </c>
      <c r="Z11" s="8" t="s">
        <v>2742</v>
      </c>
      <c r="AA11" s="8" t="s">
        <v>2743</v>
      </c>
      <c r="AB11" s="11" t="s">
        <v>2744</v>
      </c>
      <c r="AC11" s="9" t="s">
        <v>2745</v>
      </c>
      <c r="AD11" s="9" t="s">
        <v>218</v>
      </c>
    </row>
    <row r="12" spans="1:30" s="2" customFormat="1" ht="215.25" customHeight="1">
      <c r="A12" s="11" t="s">
        <v>2746</v>
      </c>
      <c r="B12" s="11" t="s">
        <v>220</v>
      </c>
      <c r="C12" s="8" t="s">
        <v>2747</v>
      </c>
      <c r="D12" s="11" t="s">
        <v>2748</v>
      </c>
      <c r="E12" s="11" t="s">
        <v>2749</v>
      </c>
      <c r="F12" s="11">
        <v>2070</v>
      </c>
      <c r="G12" s="11" t="s">
        <v>2750</v>
      </c>
      <c r="H12" s="11" t="s">
        <v>2437</v>
      </c>
      <c r="I12" s="11" t="s">
        <v>2751</v>
      </c>
      <c r="J12" s="11" t="s">
        <v>2437</v>
      </c>
      <c r="K12" s="11" t="s">
        <v>2437</v>
      </c>
      <c r="L12" s="11" t="s">
        <v>2437</v>
      </c>
      <c r="M12" s="11" t="s">
        <v>2547</v>
      </c>
      <c r="N12" s="11" t="s">
        <v>2752</v>
      </c>
      <c r="O12" s="11" t="s">
        <v>2753</v>
      </c>
      <c r="P12" s="11" t="s">
        <v>2547</v>
      </c>
      <c r="Q12" s="11" t="s">
        <v>2754</v>
      </c>
      <c r="R12" s="11" t="s">
        <v>2633</v>
      </c>
      <c r="S12" s="8" t="s">
        <v>2755</v>
      </c>
      <c r="T12" s="8" t="s">
        <v>2756</v>
      </c>
      <c r="U12" s="8" t="s">
        <v>2757</v>
      </c>
      <c r="V12" s="8" t="s">
        <v>2758</v>
      </c>
      <c r="W12" s="8" t="s">
        <v>2759</v>
      </c>
      <c r="X12" s="8" t="s">
        <v>2760</v>
      </c>
      <c r="Y12" s="8" t="s">
        <v>2608</v>
      </c>
      <c r="Z12" s="8" t="s">
        <v>2761</v>
      </c>
      <c r="AA12" s="8" t="s">
        <v>2762</v>
      </c>
      <c r="AB12" s="11" t="s">
        <v>2763</v>
      </c>
      <c r="AC12" s="9" t="s">
        <v>2764</v>
      </c>
      <c r="AD12" s="9" t="s">
        <v>2765</v>
      </c>
    </row>
    <row r="13" spans="1:30" s="2" customFormat="1" ht="215.25" customHeight="1">
      <c r="A13" s="11" t="s">
        <v>2766</v>
      </c>
      <c r="B13" s="11" t="s">
        <v>2767</v>
      </c>
      <c r="C13" s="8" t="s">
        <v>1605</v>
      </c>
      <c r="D13" s="11" t="s">
        <v>2768</v>
      </c>
      <c r="E13" s="11" t="s">
        <v>2769</v>
      </c>
      <c r="F13" s="11"/>
      <c r="G13" s="11" t="s">
        <v>2770</v>
      </c>
      <c r="H13" s="11" t="s">
        <v>2547</v>
      </c>
      <c r="I13" s="11" t="s">
        <v>2547</v>
      </c>
      <c r="J13" s="11" t="s">
        <v>2437</v>
      </c>
      <c r="K13" s="11" t="s">
        <v>2547</v>
      </c>
      <c r="L13" s="11" t="s">
        <v>2547</v>
      </c>
      <c r="M13" s="11" t="s">
        <v>2547</v>
      </c>
      <c r="N13" s="11" t="s">
        <v>2437</v>
      </c>
      <c r="O13" s="11" t="s">
        <v>2437</v>
      </c>
      <c r="P13" s="11" t="s">
        <v>2547</v>
      </c>
      <c r="Q13" s="11" t="s">
        <v>2771</v>
      </c>
      <c r="R13" s="11" t="s">
        <v>2772</v>
      </c>
      <c r="S13" s="8" t="s">
        <v>2773</v>
      </c>
      <c r="T13" s="8" t="s">
        <v>2774</v>
      </c>
      <c r="U13" s="8" t="s">
        <v>2605</v>
      </c>
      <c r="V13" s="8" t="s">
        <v>2775</v>
      </c>
      <c r="W13" s="8" t="s">
        <v>2776</v>
      </c>
      <c r="X13" s="8" t="s">
        <v>2777</v>
      </c>
      <c r="Y13" s="8" t="s">
        <v>2547</v>
      </c>
      <c r="Z13" s="8" t="s">
        <v>2778</v>
      </c>
      <c r="AA13" s="8" t="s">
        <v>2779</v>
      </c>
      <c r="AB13" s="11" t="s">
        <v>2780</v>
      </c>
      <c r="AC13" s="9" t="s">
        <v>2781</v>
      </c>
      <c r="AD13" s="9" t="s">
        <v>2782</v>
      </c>
    </row>
    <row r="14" spans="1:30" s="2" customFormat="1" ht="147" customHeight="1">
      <c r="A14" s="8" t="s">
        <v>2783</v>
      </c>
      <c r="B14" s="8" t="s">
        <v>2784</v>
      </c>
      <c r="C14" s="8" t="s">
        <v>1612</v>
      </c>
      <c r="D14" s="8" t="s">
        <v>249</v>
      </c>
      <c r="E14" s="8" t="s">
        <v>2785</v>
      </c>
      <c r="F14" s="8">
        <v>2050</v>
      </c>
      <c r="G14" s="8" t="s">
        <v>2786</v>
      </c>
      <c r="H14" s="8" t="s">
        <v>2437</v>
      </c>
      <c r="I14" s="12" t="s">
        <v>2437</v>
      </c>
      <c r="J14" s="12" t="s">
        <v>2437</v>
      </c>
      <c r="K14" s="8" t="s">
        <v>2437</v>
      </c>
      <c r="L14" s="8" t="s">
        <v>2547</v>
      </c>
      <c r="M14" s="8" t="s">
        <v>2547</v>
      </c>
      <c r="N14" s="8" t="s">
        <v>2437</v>
      </c>
      <c r="O14" s="8" t="s">
        <v>2547</v>
      </c>
      <c r="P14" s="8" t="s">
        <v>2437</v>
      </c>
      <c r="Q14" s="8" t="s">
        <v>2608</v>
      </c>
      <c r="R14" s="8" t="s">
        <v>2787</v>
      </c>
      <c r="S14" s="11" t="s">
        <v>2788</v>
      </c>
      <c r="T14" s="11" t="s">
        <v>2789</v>
      </c>
      <c r="U14" s="11" t="s">
        <v>2757</v>
      </c>
      <c r="V14" s="11" t="s">
        <v>2790</v>
      </c>
      <c r="W14" s="11" t="s">
        <v>2791</v>
      </c>
      <c r="X14" s="11" t="s">
        <v>2792</v>
      </c>
      <c r="Y14" s="11" t="s">
        <v>2608</v>
      </c>
      <c r="Z14" s="11" t="s">
        <v>2793</v>
      </c>
      <c r="AA14" s="11" t="s">
        <v>2794</v>
      </c>
      <c r="AB14" s="8" t="s">
        <v>2795</v>
      </c>
      <c r="AC14" s="24" t="s">
        <v>2796</v>
      </c>
      <c r="AD14" s="24" t="s">
        <v>257</v>
      </c>
    </row>
    <row r="15" spans="1:30" s="2" customFormat="1" ht="140.44999999999999" customHeight="1">
      <c r="A15" s="8" t="s">
        <v>2797</v>
      </c>
      <c r="B15" s="8" t="s">
        <v>2798</v>
      </c>
      <c r="C15" s="8" t="s">
        <v>1616</v>
      </c>
      <c r="D15" s="8" t="s">
        <v>2799</v>
      </c>
      <c r="E15" s="8" t="s">
        <v>2630</v>
      </c>
      <c r="F15" s="8">
        <v>2030</v>
      </c>
      <c r="G15" s="8" t="s">
        <v>2800</v>
      </c>
      <c r="H15" s="8" t="s">
        <v>2437</v>
      </c>
      <c r="I15" s="11" t="s">
        <v>64</v>
      </c>
      <c r="J15" s="11" t="s">
        <v>65</v>
      </c>
      <c r="K15" s="8" t="s">
        <v>65</v>
      </c>
      <c r="L15" s="8" t="s">
        <v>65</v>
      </c>
      <c r="M15" s="8" t="s">
        <v>65</v>
      </c>
      <c r="N15" s="8" t="s">
        <v>64</v>
      </c>
      <c r="O15" s="8" t="s">
        <v>65</v>
      </c>
      <c r="P15" s="8" t="s">
        <v>65</v>
      </c>
      <c r="Q15" s="8" t="s">
        <v>2801</v>
      </c>
      <c r="R15" s="8" t="s">
        <v>66</v>
      </c>
      <c r="S15" s="11" t="s">
        <v>2802</v>
      </c>
      <c r="T15" s="8" t="s">
        <v>2803</v>
      </c>
      <c r="U15" s="11" t="s">
        <v>2650</v>
      </c>
      <c r="V15" s="8" t="s">
        <v>2804</v>
      </c>
      <c r="W15" s="11" t="s">
        <v>2805</v>
      </c>
      <c r="X15" s="11" t="s">
        <v>2806</v>
      </c>
      <c r="Y15" s="11" t="s">
        <v>2807</v>
      </c>
      <c r="Z15" s="11" t="s">
        <v>2808</v>
      </c>
      <c r="AA15" s="8" t="s">
        <v>2809</v>
      </c>
      <c r="AB15" s="8" t="s">
        <v>2810</v>
      </c>
      <c r="AC15" s="9" t="s">
        <v>2811</v>
      </c>
      <c r="AD15" s="9" t="s">
        <v>2812</v>
      </c>
    </row>
    <row r="16" spans="1:30" s="2" customFormat="1" ht="108.75" customHeight="1">
      <c r="A16" s="8" t="s">
        <v>2813</v>
      </c>
      <c r="B16" s="8" t="s">
        <v>259</v>
      </c>
      <c r="C16" s="8" t="s">
        <v>2814</v>
      </c>
      <c r="D16" s="8" t="s">
        <v>2815</v>
      </c>
      <c r="E16" s="8" t="s">
        <v>2630</v>
      </c>
      <c r="F16" s="8">
        <v>2030</v>
      </c>
      <c r="G16" s="8" t="s">
        <v>2816</v>
      </c>
      <c r="H16" s="8" t="s">
        <v>2437</v>
      </c>
      <c r="I16" s="11" t="s">
        <v>2437</v>
      </c>
      <c r="J16" s="11" t="s">
        <v>2437</v>
      </c>
      <c r="K16" s="8" t="s">
        <v>2547</v>
      </c>
      <c r="L16" s="8" t="s">
        <v>2547</v>
      </c>
      <c r="M16" s="8" t="s">
        <v>2547</v>
      </c>
      <c r="N16" s="8" t="s">
        <v>2437</v>
      </c>
      <c r="O16" s="8" t="s">
        <v>2547</v>
      </c>
      <c r="P16" s="8" t="s">
        <v>2547</v>
      </c>
      <c r="Q16" s="8" t="s">
        <v>2801</v>
      </c>
      <c r="R16" s="8" t="s">
        <v>2817</v>
      </c>
      <c r="S16" s="11" t="s">
        <v>2818</v>
      </c>
      <c r="T16" s="8" t="s">
        <v>2819</v>
      </c>
      <c r="U16" s="11" t="s">
        <v>2650</v>
      </c>
      <c r="V16" s="8" t="s">
        <v>2608</v>
      </c>
      <c r="W16" s="11" t="s">
        <v>2820</v>
      </c>
      <c r="X16" s="11" t="s">
        <v>2821</v>
      </c>
      <c r="Y16" s="11" t="s">
        <v>2547</v>
      </c>
      <c r="Z16" s="11" t="s">
        <v>2822</v>
      </c>
      <c r="AA16" s="8" t="s">
        <v>2823</v>
      </c>
      <c r="AB16" s="8" t="s">
        <v>2824</v>
      </c>
      <c r="AC16" s="9" t="s">
        <v>2825</v>
      </c>
      <c r="AD16" s="9" t="s">
        <v>2826</v>
      </c>
    </row>
    <row r="17" spans="1:30" s="2" customFormat="1" ht="161.25" customHeight="1">
      <c r="A17" s="13" t="s">
        <v>2827</v>
      </c>
      <c r="B17" s="8" t="s">
        <v>2828</v>
      </c>
      <c r="C17" s="13" t="s">
        <v>1614</v>
      </c>
      <c r="D17" s="8" t="s">
        <v>272</v>
      </c>
      <c r="E17" s="13" t="s">
        <v>2829</v>
      </c>
      <c r="F17" s="13">
        <v>2050</v>
      </c>
      <c r="G17" s="8" t="s">
        <v>2830</v>
      </c>
      <c r="H17" s="8" t="s">
        <v>2437</v>
      </c>
      <c r="I17" s="12" t="s">
        <v>2437</v>
      </c>
      <c r="J17" s="12" t="s">
        <v>2437</v>
      </c>
      <c r="K17" s="8" t="s">
        <v>2437</v>
      </c>
      <c r="L17" s="8" t="s">
        <v>2547</v>
      </c>
      <c r="M17" s="8" t="s">
        <v>64</v>
      </c>
      <c r="N17" s="8" t="s">
        <v>2437</v>
      </c>
      <c r="O17" s="8" t="s">
        <v>2547</v>
      </c>
      <c r="P17" s="8" t="s">
        <v>2437</v>
      </c>
      <c r="Q17" s="8" t="s">
        <v>2831</v>
      </c>
      <c r="R17" s="13" t="s">
        <v>2680</v>
      </c>
      <c r="S17" s="11" t="s">
        <v>2832</v>
      </c>
      <c r="T17" s="11" t="s">
        <v>2608</v>
      </c>
      <c r="U17" s="11" t="s">
        <v>2833</v>
      </c>
      <c r="V17" s="11" t="s">
        <v>2834</v>
      </c>
      <c r="W17" s="11" t="s">
        <v>2835</v>
      </c>
      <c r="X17" s="8" t="s">
        <v>2836</v>
      </c>
      <c r="Y17" s="11" t="s">
        <v>2608</v>
      </c>
      <c r="Z17" s="11" t="s">
        <v>2837</v>
      </c>
      <c r="AA17" s="11" t="s">
        <v>2838</v>
      </c>
      <c r="AB17" s="8" t="s">
        <v>2839</v>
      </c>
      <c r="AC17" s="9" t="s">
        <v>2840</v>
      </c>
      <c r="AD17" s="9" t="s">
        <v>280</v>
      </c>
    </row>
    <row r="18" spans="1:30" s="1" customFormat="1" ht="197.25" customHeight="1">
      <c r="A18" s="8" t="s">
        <v>2841</v>
      </c>
      <c r="B18" s="8" t="s">
        <v>282</v>
      </c>
      <c r="C18" s="8" t="s">
        <v>1620</v>
      </c>
      <c r="D18" s="8" t="s">
        <v>2842</v>
      </c>
      <c r="E18" s="8" t="s">
        <v>2843</v>
      </c>
      <c r="F18" s="8">
        <v>2035</v>
      </c>
      <c r="G18" s="8" t="s">
        <v>2844</v>
      </c>
      <c r="H18" s="8" t="s">
        <v>2437</v>
      </c>
      <c r="I18" s="12" t="s">
        <v>2437</v>
      </c>
      <c r="J18" s="12" t="s">
        <v>2437</v>
      </c>
      <c r="K18" s="11" t="s">
        <v>2437</v>
      </c>
      <c r="L18" s="8" t="s">
        <v>2547</v>
      </c>
      <c r="M18" s="8" t="s">
        <v>2547</v>
      </c>
      <c r="N18" s="8" t="s">
        <v>2437</v>
      </c>
      <c r="O18" s="8" t="s">
        <v>2547</v>
      </c>
      <c r="P18" s="8" t="s">
        <v>2547</v>
      </c>
      <c r="Q18" s="8" t="s">
        <v>2845</v>
      </c>
      <c r="R18" s="8" t="s">
        <v>2633</v>
      </c>
      <c r="S18" s="11" t="s">
        <v>2846</v>
      </c>
      <c r="T18" s="11" t="s">
        <v>2608</v>
      </c>
      <c r="U18" s="11" t="s">
        <v>2757</v>
      </c>
      <c r="V18" s="11" t="s">
        <v>65</v>
      </c>
      <c r="W18" s="11" t="s">
        <v>2847</v>
      </c>
      <c r="X18" s="11" t="s">
        <v>2848</v>
      </c>
      <c r="Y18" s="11" t="s">
        <v>2608</v>
      </c>
      <c r="Z18" s="11" t="s">
        <v>2849</v>
      </c>
      <c r="AA18" s="11" t="s">
        <v>2850</v>
      </c>
      <c r="AB18" s="8" t="s">
        <v>2851</v>
      </c>
      <c r="AC18" s="9" t="s">
        <v>2852</v>
      </c>
      <c r="AD18" s="9" t="s">
        <v>293</v>
      </c>
    </row>
    <row r="19" spans="1:30" s="1" customFormat="1" ht="141.75" customHeight="1">
      <c r="A19" s="8" t="s">
        <v>2853</v>
      </c>
      <c r="B19" s="8" t="s">
        <v>295</v>
      </c>
      <c r="C19" s="8" t="s">
        <v>1620</v>
      </c>
      <c r="D19" s="8" t="s">
        <v>298</v>
      </c>
      <c r="E19" s="8" t="s">
        <v>2854</v>
      </c>
      <c r="F19" s="8">
        <v>2035</v>
      </c>
      <c r="G19" s="8" t="s">
        <v>2855</v>
      </c>
      <c r="H19" s="12" t="s">
        <v>2437</v>
      </c>
      <c r="I19" s="12" t="s">
        <v>2437</v>
      </c>
      <c r="J19" s="12" t="s">
        <v>2437</v>
      </c>
      <c r="K19" s="11" t="s">
        <v>2547</v>
      </c>
      <c r="L19" s="11" t="s">
        <v>2547</v>
      </c>
      <c r="M19" s="11" t="s">
        <v>2547</v>
      </c>
      <c r="N19" s="8" t="s">
        <v>2856</v>
      </c>
      <c r="O19" s="8" t="s">
        <v>2547</v>
      </c>
      <c r="P19" s="8" t="s">
        <v>2547</v>
      </c>
      <c r="Q19" s="8" t="s">
        <v>2857</v>
      </c>
      <c r="R19" s="8" t="s">
        <v>66</v>
      </c>
      <c r="S19" s="11" t="s">
        <v>2858</v>
      </c>
      <c r="T19" s="11" t="s">
        <v>2608</v>
      </c>
      <c r="U19" s="11" t="s">
        <v>2605</v>
      </c>
      <c r="V19" s="11" t="s">
        <v>2547</v>
      </c>
      <c r="W19" s="11" t="s">
        <v>2859</v>
      </c>
      <c r="X19" s="11" t="s">
        <v>2860</v>
      </c>
      <c r="Y19" s="11" t="s">
        <v>2608</v>
      </c>
      <c r="Z19" s="11" t="s">
        <v>2861</v>
      </c>
      <c r="AA19" s="11" t="s">
        <v>2862</v>
      </c>
      <c r="AB19" s="8" t="s">
        <v>2863</v>
      </c>
      <c r="AC19" s="9" t="s">
        <v>2864</v>
      </c>
      <c r="AD19" s="9" t="s">
        <v>303</v>
      </c>
    </row>
    <row r="20" spans="1:30" s="1" customFormat="1" ht="141.75" customHeight="1">
      <c r="A20" s="8" t="s">
        <v>2865</v>
      </c>
      <c r="B20" s="8" t="s">
        <v>2866</v>
      </c>
      <c r="C20" s="8" t="s">
        <v>1620</v>
      </c>
      <c r="D20" s="8" t="s">
        <v>2867</v>
      </c>
      <c r="E20" s="8" t="s">
        <v>2599</v>
      </c>
      <c r="F20" s="8">
        <v>2050</v>
      </c>
      <c r="G20" s="8" t="s">
        <v>2868</v>
      </c>
      <c r="H20" s="11" t="s">
        <v>2437</v>
      </c>
      <c r="I20" s="11" t="s">
        <v>2437</v>
      </c>
      <c r="J20" s="11" t="s">
        <v>2437</v>
      </c>
      <c r="K20" s="11" t="s">
        <v>2437</v>
      </c>
      <c r="L20" s="11" t="s">
        <v>2547</v>
      </c>
      <c r="M20" s="11" t="s">
        <v>2437</v>
      </c>
      <c r="N20" s="8" t="s">
        <v>2437</v>
      </c>
      <c r="O20" s="8" t="s">
        <v>2547</v>
      </c>
      <c r="P20" s="8" t="s">
        <v>2547</v>
      </c>
      <c r="Q20" s="8" t="s">
        <v>2869</v>
      </c>
      <c r="R20" s="8" t="s">
        <v>2633</v>
      </c>
      <c r="S20" s="11" t="s">
        <v>2870</v>
      </c>
      <c r="T20" s="8" t="s">
        <v>2871</v>
      </c>
      <c r="U20" s="11" t="s">
        <v>2608</v>
      </c>
      <c r="V20" s="8" t="s">
        <v>2872</v>
      </c>
      <c r="W20" s="11" t="s">
        <v>2873</v>
      </c>
      <c r="X20" s="11" t="s">
        <v>2874</v>
      </c>
      <c r="Y20" s="11" t="s">
        <v>2608</v>
      </c>
      <c r="Z20" s="11" t="s">
        <v>2875</v>
      </c>
      <c r="AA20" s="8" t="s">
        <v>2876</v>
      </c>
      <c r="AB20" s="8" t="s">
        <v>2877</v>
      </c>
      <c r="AC20" s="9" t="s">
        <v>2878</v>
      </c>
      <c r="AD20" s="8" t="s">
        <v>2608</v>
      </c>
    </row>
    <row r="21" spans="1:30" s="28" customFormat="1" ht="127.5" customHeight="1">
      <c r="A21" s="25" t="s">
        <v>2879</v>
      </c>
      <c r="B21" s="25" t="s">
        <v>2880</v>
      </c>
      <c r="C21" s="25" t="s">
        <v>2881</v>
      </c>
      <c r="D21" s="25" t="s">
        <v>2882</v>
      </c>
      <c r="E21" s="25" t="s">
        <v>2883</v>
      </c>
      <c r="F21" s="25">
        <v>2050</v>
      </c>
      <c r="G21" s="25" t="s">
        <v>2884</v>
      </c>
      <c r="H21" s="26" t="s">
        <v>2437</v>
      </c>
      <c r="I21" s="26" t="s">
        <v>2437</v>
      </c>
      <c r="J21" s="26" t="s">
        <v>2437</v>
      </c>
      <c r="K21" s="26" t="s">
        <v>2437</v>
      </c>
      <c r="L21" s="26" t="s">
        <v>2547</v>
      </c>
      <c r="M21" s="26" t="s">
        <v>2547</v>
      </c>
      <c r="N21" s="25" t="s">
        <v>2437</v>
      </c>
      <c r="O21" s="25" t="s">
        <v>2547</v>
      </c>
      <c r="P21" s="25" t="s">
        <v>2437</v>
      </c>
      <c r="Q21" s="25" t="s">
        <v>2885</v>
      </c>
      <c r="R21" s="25" t="s">
        <v>2633</v>
      </c>
      <c r="S21" s="25" t="s">
        <v>2886</v>
      </c>
      <c r="T21" s="25" t="s">
        <v>2635</v>
      </c>
      <c r="U21" s="25" t="s">
        <v>2605</v>
      </c>
      <c r="V21" s="25" t="s">
        <v>2887</v>
      </c>
      <c r="W21" s="25" t="s">
        <v>2888</v>
      </c>
      <c r="X21" s="25" t="s">
        <v>2889</v>
      </c>
      <c r="Y21" s="25" t="s">
        <v>2890</v>
      </c>
      <c r="Z21" s="25" t="s">
        <v>2891</v>
      </c>
      <c r="AA21" s="25" t="s">
        <v>2892</v>
      </c>
      <c r="AB21" s="25" t="s">
        <v>2893</v>
      </c>
      <c r="AC21" s="27" t="s">
        <v>2894</v>
      </c>
      <c r="AD21" s="27" t="s">
        <v>2895</v>
      </c>
    </row>
    <row r="22" spans="1:30" s="1" customFormat="1" ht="183" customHeight="1">
      <c r="A22" s="8" t="s">
        <v>2896</v>
      </c>
      <c r="B22" s="8" t="s">
        <v>269</v>
      </c>
      <c r="C22" s="8" t="s">
        <v>1628</v>
      </c>
      <c r="D22" s="8" t="s">
        <v>2897</v>
      </c>
      <c r="E22" s="8" t="s">
        <v>2898</v>
      </c>
      <c r="F22" s="8">
        <v>2042</v>
      </c>
      <c r="G22" s="8" t="s">
        <v>2899</v>
      </c>
      <c r="H22" s="8" t="s">
        <v>2437</v>
      </c>
      <c r="I22" s="8" t="s">
        <v>2437</v>
      </c>
      <c r="J22" s="8" t="s">
        <v>2437</v>
      </c>
      <c r="K22" s="8" t="s">
        <v>2547</v>
      </c>
      <c r="L22" s="8" t="s">
        <v>2437</v>
      </c>
      <c r="M22" s="8" t="s">
        <v>2547</v>
      </c>
      <c r="N22" s="8" t="s">
        <v>2437</v>
      </c>
      <c r="O22" s="8" t="s">
        <v>2547</v>
      </c>
      <c r="P22" s="8" t="s">
        <v>2437</v>
      </c>
      <c r="Q22" s="8" t="s">
        <v>2547</v>
      </c>
      <c r="R22" s="8" t="s">
        <v>2633</v>
      </c>
      <c r="S22" s="8" t="s">
        <v>2900</v>
      </c>
      <c r="T22" s="8" t="s">
        <v>2635</v>
      </c>
      <c r="U22" s="8" t="s">
        <v>2608</v>
      </c>
      <c r="V22" s="8" t="s">
        <v>2901</v>
      </c>
      <c r="W22" s="8" t="s">
        <v>2902</v>
      </c>
      <c r="X22" s="8" t="s">
        <v>2903</v>
      </c>
      <c r="Y22" s="8" t="s">
        <v>2608</v>
      </c>
      <c r="Z22" s="8" t="s">
        <v>2904</v>
      </c>
      <c r="AA22" s="8" t="s">
        <v>2905</v>
      </c>
      <c r="AB22" s="8" t="s">
        <v>2906</v>
      </c>
      <c r="AC22" s="9" t="s">
        <v>2907</v>
      </c>
      <c r="AD22" s="9" t="s">
        <v>2908</v>
      </c>
    </row>
    <row r="23" spans="1:30" s="1" customFormat="1" ht="173.25" customHeight="1">
      <c r="A23" s="8" t="s">
        <v>2909</v>
      </c>
      <c r="B23" s="8" t="s">
        <v>331</v>
      </c>
      <c r="C23" s="8" t="s">
        <v>2910</v>
      </c>
      <c r="D23" s="8" t="s">
        <v>2911</v>
      </c>
      <c r="E23" s="8" t="s">
        <v>2912</v>
      </c>
      <c r="F23" s="8">
        <v>2040</v>
      </c>
      <c r="G23" s="8" t="s">
        <v>2913</v>
      </c>
      <c r="H23" s="8" t="s">
        <v>2437</v>
      </c>
      <c r="I23" s="8" t="s">
        <v>2437</v>
      </c>
      <c r="J23" s="8" t="s">
        <v>2437</v>
      </c>
      <c r="K23" s="8" t="s">
        <v>2547</v>
      </c>
      <c r="L23" s="8" t="s">
        <v>2437</v>
      </c>
      <c r="M23" s="8" t="s">
        <v>2547</v>
      </c>
      <c r="N23" s="8" t="s">
        <v>2437</v>
      </c>
      <c r="O23" s="8" t="s">
        <v>2547</v>
      </c>
      <c r="P23" s="8" t="s">
        <v>2437</v>
      </c>
      <c r="Q23" s="8" t="s">
        <v>2914</v>
      </c>
      <c r="R23" s="8" t="s">
        <v>2633</v>
      </c>
      <c r="S23" s="8" t="s">
        <v>2711</v>
      </c>
      <c r="T23" s="8" t="s">
        <v>2915</v>
      </c>
      <c r="U23" s="8" t="s">
        <v>2608</v>
      </c>
      <c r="V23" s="8" t="s">
        <v>2916</v>
      </c>
      <c r="W23" s="8" t="s">
        <v>2917</v>
      </c>
      <c r="X23" s="8" t="s">
        <v>2918</v>
      </c>
      <c r="Y23" s="8" t="s">
        <v>2608</v>
      </c>
      <c r="Z23" s="8" t="s">
        <v>2919</v>
      </c>
      <c r="AA23" s="8" t="s">
        <v>2920</v>
      </c>
      <c r="AB23" s="8" t="s">
        <v>2921</v>
      </c>
      <c r="AC23" s="9" t="s">
        <v>2922</v>
      </c>
      <c r="AD23" s="8" t="s">
        <v>2923</v>
      </c>
    </row>
    <row r="24" spans="1:30" s="1" customFormat="1" ht="173.25" customHeight="1">
      <c r="A24" s="8" t="s">
        <v>2924</v>
      </c>
      <c r="B24" s="8" t="s">
        <v>2925</v>
      </c>
      <c r="C24" s="8" t="s">
        <v>2910</v>
      </c>
      <c r="D24" s="8" t="s">
        <v>344</v>
      </c>
      <c r="E24" s="8" t="s">
        <v>2926</v>
      </c>
      <c r="F24" s="8">
        <v>2050</v>
      </c>
      <c r="G24" s="8" t="s">
        <v>2927</v>
      </c>
      <c r="H24" s="8" t="s">
        <v>2437</v>
      </c>
      <c r="I24" s="8" t="s">
        <v>2437</v>
      </c>
      <c r="J24" s="8" t="s">
        <v>2437</v>
      </c>
      <c r="K24" s="8" t="s">
        <v>2437</v>
      </c>
      <c r="L24" s="8" t="s">
        <v>2928</v>
      </c>
      <c r="M24" s="8" t="s">
        <v>2437</v>
      </c>
      <c r="N24" s="8" t="s">
        <v>2437</v>
      </c>
      <c r="O24" s="8" t="s">
        <v>2547</v>
      </c>
      <c r="P24" s="8" t="s">
        <v>2547</v>
      </c>
      <c r="Q24" s="8" t="s">
        <v>2929</v>
      </c>
      <c r="R24" s="8" t="s">
        <v>2930</v>
      </c>
      <c r="S24" s="8" t="s">
        <v>2931</v>
      </c>
      <c r="T24" s="8" t="s">
        <v>2932</v>
      </c>
      <c r="U24" s="8" t="s">
        <v>2757</v>
      </c>
      <c r="V24" s="8" t="s">
        <v>2437</v>
      </c>
      <c r="W24" s="8" t="s">
        <v>2933</v>
      </c>
      <c r="X24" s="8" t="s">
        <v>2934</v>
      </c>
      <c r="Y24" s="8" t="s">
        <v>2547</v>
      </c>
      <c r="Z24" s="8" t="s">
        <v>2935</v>
      </c>
      <c r="AA24" s="8" t="s">
        <v>2936</v>
      </c>
      <c r="AB24" s="8" t="s">
        <v>2937</v>
      </c>
      <c r="AC24" s="9" t="s">
        <v>2938</v>
      </c>
      <c r="AD24" s="9" t="s">
        <v>352</v>
      </c>
    </row>
    <row r="25" spans="1:30" s="1" customFormat="1" ht="127.5" customHeight="1">
      <c r="A25" s="13" t="s">
        <v>2939</v>
      </c>
      <c r="B25" s="8" t="s">
        <v>354</v>
      </c>
      <c r="C25" s="13" t="s">
        <v>1635</v>
      </c>
      <c r="D25" s="8" t="s">
        <v>2940</v>
      </c>
      <c r="E25" s="13" t="s">
        <v>2941</v>
      </c>
      <c r="F25" s="13">
        <v>2050</v>
      </c>
      <c r="G25" s="13" t="s">
        <v>2942</v>
      </c>
      <c r="H25" s="8" t="s">
        <v>2437</v>
      </c>
      <c r="I25" s="8" t="s">
        <v>2437</v>
      </c>
      <c r="J25" s="8" t="s">
        <v>2437</v>
      </c>
      <c r="K25" s="12" t="s">
        <v>2437</v>
      </c>
      <c r="L25" s="12" t="s">
        <v>2437</v>
      </c>
      <c r="M25" s="8" t="s">
        <v>2437</v>
      </c>
      <c r="N25" s="8" t="s">
        <v>2437</v>
      </c>
      <c r="O25" s="8" t="s">
        <v>2547</v>
      </c>
      <c r="P25" s="8" t="s">
        <v>2547</v>
      </c>
      <c r="Q25" s="8" t="s">
        <v>2943</v>
      </c>
      <c r="R25" s="8" t="s">
        <v>2944</v>
      </c>
      <c r="S25" s="8" t="s">
        <v>2711</v>
      </c>
      <c r="T25" s="8" t="s">
        <v>2945</v>
      </c>
      <c r="U25" s="8" t="s">
        <v>2757</v>
      </c>
      <c r="V25" s="8" t="s">
        <v>2946</v>
      </c>
      <c r="W25" s="8" t="s">
        <v>2947</v>
      </c>
      <c r="X25" s="8" t="s">
        <v>2948</v>
      </c>
      <c r="Y25" s="8" t="s">
        <v>2949</v>
      </c>
      <c r="Z25" s="8" t="s">
        <v>2950</v>
      </c>
      <c r="AA25" s="8" t="s">
        <v>2951</v>
      </c>
      <c r="AB25" s="8" t="s">
        <v>2952</v>
      </c>
      <c r="AC25" s="9" t="s">
        <v>2953</v>
      </c>
      <c r="AD25" s="9" t="s">
        <v>362</v>
      </c>
    </row>
    <row r="26" spans="1:30" s="1" customFormat="1" ht="177" customHeight="1">
      <c r="A26" s="8" t="s">
        <v>2954</v>
      </c>
      <c r="B26" s="8" t="s">
        <v>2955</v>
      </c>
      <c r="C26" s="13" t="s">
        <v>1635</v>
      </c>
      <c r="D26" s="8" t="s">
        <v>2956</v>
      </c>
      <c r="E26" s="8" t="s">
        <v>2957</v>
      </c>
      <c r="F26" s="8">
        <v>2045</v>
      </c>
      <c r="G26" s="8" t="s">
        <v>2958</v>
      </c>
      <c r="H26" s="8" t="s">
        <v>2437</v>
      </c>
      <c r="I26" s="8" t="s">
        <v>2437</v>
      </c>
      <c r="J26" s="8" t="s">
        <v>2437</v>
      </c>
      <c r="K26" s="11" t="s">
        <v>2547</v>
      </c>
      <c r="L26" s="11" t="s">
        <v>2547</v>
      </c>
      <c r="M26" s="8" t="s">
        <v>2437</v>
      </c>
      <c r="N26" s="8" t="s">
        <v>2437</v>
      </c>
      <c r="O26" s="8" t="s">
        <v>2547</v>
      </c>
      <c r="P26" s="8" t="s">
        <v>2437</v>
      </c>
      <c r="Q26" s="8" t="s">
        <v>2959</v>
      </c>
      <c r="R26" s="8" t="s">
        <v>2960</v>
      </c>
      <c r="S26" s="8" t="s">
        <v>2961</v>
      </c>
      <c r="T26" s="8" t="s">
        <v>2962</v>
      </c>
      <c r="U26" s="8" t="s">
        <v>2757</v>
      </c>
      <c r="V26" s="8" t="s">
        <v>2963</v>
      </c>
      <c r="W26" s="8" t="s">
        <v>2964</v>
      </c>
      <c r="X26" s="8" t="s">
        <v>2965</v>
      </c>
      <c r="Y26" s="8" t="s">
        <v>2608</v>
      </c>
      <c r="Z26" s="8" t="s">
        <v>2966</v>
      </c>
      <c r="AA26" s="8" t="s">
        <v>2967</v>
      </c>
      <c r="AB26" s="8" t="s">
        <v>2968</v>
      </c>
      <c r="AC26" s="9" t="s">
        <v>2969</v>
      </c>
      <c r="AD26" s="9" t="s">
        <v>352</v>
      </c>
    </row>
    <row r="27" spans="1:30" s="1" customFormat="1" ht="127.5" customHeight="1">
      <c r="A27" s="8" t="s">
        <v>2970</v>
      </c>
      <c r="B27" s="8" t="s">
        <v>375</v>
      </c>
      <c r="C27" s="8" t="s">
        <v>1637</v>
      </c>
      <c r="D27" s="8" t="s">
        <v>377</v>
      </c>
      <c r="E27" s="8" t="s">
        <v>2971</v>
      </c>
      <c r="F27" s="8">
        <v>2030</v>
      </c>
      <c r="G27" s="8" t="s">
        <v>2972</v>
      </c>
      <c r="H27" s="8" t="s">
        <v>2437</v>
      </c>
      <c r="I27" s="8" t="s">
        <v>2437</v>
      </c>
      <c r="J27" s="8" t="s">
        <v>2437</v>
      </c>
      <c r="K27" s="8" t="s">
        <v>2437</v>
      </c>
      <c r="L27" s="11" t="s">
        <v>2547</v>
      </c>
      <c r="M27" s="11" t="s">
        <v>2547</v>
      </c>
      <c r="N27" s="8" t="s">
        <v>2437</v>
      </c>
      <c r="O27" s="8" t="s">
        <v>2547</v>
      </c>
      <c r="P27" s="8" t="s">
        <v>2437</v>
      </c>
      <c r="Q27" s="8" t="s">
        <v>2608</v>
      </c>
      <c r="R27" s="8" t="s">
        <v>2973</v>
      </c>
      <c r="S27" s="8" t="s">
        <v>2608</v>
      </c>
      <c r="T27" s="8" t="s">
        <v>2635</v>
      </c>
      <c r="U27" s="8" t="s">
        <v>2974</v>
      </c>
      <c r="V27" s="8" t="s">
        <v>2975</v>
      </c>
      <c r="W27" s="8" t="s">
        <v>2976</v>
      </c>
      <c r="X27" s="8" t="s">
        <v>2977</v>
      </c>
      <c r="Y27" s="8" t="s">
        <v>2608</v>
      </c>
      <c r="Z27" s="8" t="s">
        <v>2978</v>
      </c>
      <c r="AA27" s="8" t="s">
        <v>2979</v>
      </c>
      <c r="AB27" s="8" t="s">
        <v>2980</v>
      </c>
      <c r="AC27" s="9" t="s">
        <v>2981</v>
      </c>
      <c r="AD27" s="8" t="s">
        <v>2982</v>
      </c>
    </row>
    <row r="28" spans="1:30" s="1" customFormat="1" ht="220.15" customHeight="1">
      <c r="A28" s="8" t="s">
        <v>386</v>
      </c>
      <c r="B28" s="8" t="s">
        <v>387</v>
      </c>
      <c r="C28" s="8" t="s">
        <v>1638</v>
      </c>
      <c r="D28" s="8" t="s">
        <v>389</v>
      </c>
      <c r="E28" s="8" t="s">
        <v>2983</v>
      </c>
      <c r="F28" s="8">
        <v>2030</v>
      </c>
      <c r="G28" s="8" t="s">
        <v>2984</v>
      </c>
      <c r="H28" s="8" t="s">
        <v>2437</v>
      </c>
      <c r="I28" s="8" t="s">
        <v>2735</v>
      </c>
      <c r="J28" s="8" t="s">
        <v>2437</v>
      </c>
      <c r="K28" s="8" t="s">
        <v>2437</v>
      </c>
      <c r="L28" s="11" t="s">
        <v>2547</v>
      </c>
      <c r="M28" s="11" t="s">
        <v>2437</v>
      </c>
      <c r="N28" s="8" t="s">
        <v>2437</v>
      </c>
      <c r="O28" s="8" t="s">
        <v>2547</v>
      </c>
      <c r="P28" s="8" t="s">
        <v>2547</v>
      </c>
      <c r="Q28" s="8" t="s">
        <v>2608</v>
      </c>
      <c r="R28" s="8" t="s">
        <v>2985</v>
      </c>
      <c r="S28" s="8" t="s">
        <v>2986</v>
      </c>
      <c r="T28" s="8" t="s">
        <v>2635</v>
      </c>
      <c r="U28" s="8" t="s">
        <v>2605</v>
      </c>
      <c r="V28" s="8" t="s">
        <v>2987</v>
      </c>
      <c r="W28" s="8" t="s">
        <v>2988</v>
      </c>
      <c r="X28" s="8" t="s">
        <v>2989</v>
      </c>
      <c r="Y28" s="8" t="s">
        <v>2990</v>
      </c>
      <c r="Z28" s="8" t="s">
        <v>2991</v>
      </c>
      <c r="AA28" s="8" t="s">
        <v>2992</v>
      </c>
      <c r="AB28" s="8" t="s">
        <v>2993</v>
      </c>
      <c r="AC28" s="9" t="s">
        <v>2994</v>
      </c>
      <c r="AD28" s="9" t="s">
        <v>394</v>
      </c>
    </row>
    <row r="29" spans="1:30" s="1" customFormat="1" ht="127.5" customHeight="1">
      <c r="A29" s="8" t="s">
        <v>395</v>
      </c>
      <c r="B29" s="8" t="s">
        <v>375</v>
      </c>
      <c r="C29" s="8" t="s">
        <v>1638</v>
      </c>
      <c r="D29" s="8" t="s">
        <v>2995</v>
      </c>
      <c r="E29" s="8" t="s">
        <v>2996</v>
      </c>
      <c r="F29" s="8">
        <v>2048</v>
      </c>
      <c r="G29" s="8" t="s">
        <v>2997</v>
      </c>
      <c r="H29" s="8" t="s">
        <v>2437</v>
      </c>
      <c r="I29" s="8" t="s">
        <v>2437</v>
      </c>
      <c r="J29" s="8" t="s">
        <v>2437</v>
      </c>
      <c r="K29" s="8" t="s">
        <v>2547</v>
      </c>
      <c r="L29" s="8" t="s">
        <v>2437</v>
      </c>
      <c r="M29" s="11" t="s">
        <v>2547</v>
      </c>
      <c r="N29" s="8" t="s">
        <v>2437</v>
      </c>
      <c r="O29" s="8" t="s">
        <v>2547</v>
      </c>
      <c r="P29" s="8" t="s">
        <v>2437</v>
      </c>
      <c r="Q29" s="8" t="s">
        <v>2608</v>
      </c>
      <c r="R29" s="8" t="s">
        <v>2998</v>
      </c>
      <c r="S29" s="8" t="s">
        <v>2999</v>
      </c>
      <c r="T29" s="8" t="s">
        <v>2723</v>
      </c>
      <c r="U29" s="8" t="s">
        <v>2757</v>
      </c>
      <c r="V29" s="8" t="s">
        <v>2437</v>
      </c>
      <c r="W29" s="8" t="s">
        <v>3000</v>
      </c>
      <c r="X29" s="8" t="s">
        <v>3001</v>
      </c>
      <c r="Y29" s="8" t="s">
        <v>3002</v>
      </c>
      <c r="Z29" s="8" t="s">
        <v>2608</v>
      </c>
      <c r="AA29" s="8" t="s">
        <v>3003</v>
      </c>
      <c r="AB29" s="8" t="s">
        <v>2608</v>
      </c>
      <c r="AC29" s="9" t="s">
        <v>3004</v>
      </c>
      <c r="AD29" s="9" t="s">
        <v>401</v>
      </c>
    </row>
    <row r="30" spans="1:30" s="1" customFormat="1" ht="127.5" customHeight="1">
      <c r="A30" s="8" t="s">
        <v>402</v>
      </c>
      <c r="B30" s="8" t="s">
        <v>403</v>
      </c>
      <c r="C30" s="8" t="s">
        <v>1638</v>
      </c>
      <c r="D30" s="8" t="s">
        <v>405</v>
      </c>
      <c r="E30" s="8" t="s">
        <v>2720</v>
      </c>
      <c r="F30" s="8">
        <v>2040</v>
      </c>
      <c r="G30" s="8" t="s">
        <v>3005</v>
      </c>
      <c r="H30" s="12" t="s">
        <v>2437</v>
      </c>
      <c r="I30" s="12" t="s">
        <v>2437</v>
      </c>
      <c r="J30" s="12" t="s">
        <v>2437</v>
      </c>
      <c r="K30" s="8" t="s">
        <v>2437</v>
      </c>
      <c r="L30" s="11" t="s">
        <v>2547</v>
      </c>
      <c r="M30" s="11" t="s">
        <v>2547</v>
      </c>
      <c r="N30" s="8" t="s">
        <v>2437</v>
      </c>
      <c r="O30" s="8" t="s">
        <v>2547</v>
      </c>
      <c r="P30" s="8" t="s">
        <v>2547</v>
      </c>
      <c r="Q30" s="8" t="s">
        <v>2608</v>
      </c>
      <c r="R30" s="8" t="s">
        <v>3006</v>
      </c>
      <c r="S30" s="8" t="s">
        <v>2711</v>
      </c>
      <c r="T30" s="8" t="s">
        <v>2635</v>
      </c>
      <c r="U30" s="8" t="s">
        <v>3007</v>
      </c>
      <c r="V30" s="8" t="s">
        <v>2437</v>
      </c>
      <c r="W30" s="8" t="s">
        <v>3008</v>
      </c>
      <c r="X30" s="8" t="s">
        <v>3009</v>
      </c>
      <c r="Y30" s="8" t="s">
        <v>2990</v>
      </c>
      <c r="Z30" s="8" t="s">
        <v>3010</v>
      </c>
      <c r="AA30" s="8" t="s">
        <v>3011</v>
      </c>
      <c r="AB30" s="8" t="s">
        <v>3012</v>
      </c>
      <c r="AC30" s="9" t="s">
        <v>3013</v>
      </c>
      <c r="AD30" s="9" t="s">
        <v>414</v>
      </c>
    </row>
    <row r="31" spans="1:30" s="1" customFormat="1" ht="110.25" customHeight="1">
      <c r="A31" s="8" t="s">
        <v>3014</v>
      </c>
      <c r="B31" s="13" t="s">
        <v>416</v>
      </c>
      <c r="C31" s="13" t="s">
        <v>1642</v>
      </c>
      <c r="D31" s="8" t="s">
        <v>418</v>
      </c>
      <c r="E31" s="13" t="s">
        <v>3015</v>
      </c>
      <c r="F31" s="13">
        <v>2045</v>
      </c>
      <c r="G31" s="8" t="s">
        <v>3016</v>
      </c>
      <c r="H31" s="12" t="s">
        <v>2437</v>
      </c>
      <c r="I31" s="12" t="s">
        <v>2437</v>
      </c>
      <c r="J31" s="12" t="s">
        <v>2437</v>
      </c>
      <c r="K31" s="12" t="s">
        <v>2547</v>
      </c>
      <c r="L31" s="12" t="s">
        <v>2437</v>
      </c>
      <c r="M31" s="12" t="s">
        <v>2437</v>
      </c>
      <c r="N31" s="12" t="s">
        <v>2437</v>
      </c>
      <c r="O31" s="8" t="s">
        <v>2547</v>
      </c>
      <c r="P31" s="8" t="s">
        <v>64</v>
      </c>
      <c r="Q31" s="8" t="s">
        <v>2608</v>
      </c>
      <c r="R31" s="8" t="s">
        <v>3006</v>
      </c>
      <c r="S31" s="8" t="s">
        <v>3017</v>
      </c>
      <c r="T31" s="8" t="s">
        <v>2635</v>
      </c>
      <c r="U31" s="8" t="s">
        <v>3018</v>
      </c>
      <c r="V31" s="8" t="s">
        <v>3019</v>
      </c>
      <c r="W31" s="8" t="s">
        <v>3020</v>
      </c>
      <c r="X31" s="8" t="s">
        <v>3021</v>
      </c>
      <c r="Y31" s="8" t="s">
        <v>2608</v>
      </c>
      <c r="Z31" s="8" t="s">
        <v>3022</v>
      </c>
      <c r="AA31" s="8" t="s">
        <v>3023</v>
      </c>
      <c r="AB31" s="8" t="s">
        <v>3024</v>
      </c>
      <c r="AC31" s="9" t="s">
        <v>3025</v>
      </c>
      <c r="AD31" s="9" t="s">
        <v>426</v>
      </c>
    </row>
    <row r="32" spans="1:30" s="1" customFormat="1" ht="135.75" customHeight="1">
      <c r="A32" s="13" t="s">
        <v>3026</v>
      </c>
      <c r="B32" s="8" t="s">
        <v>3027</v>
      </c>
      <c r="C32" s="13" t="s">
        <v>1642</v>
      </c>
      <c r="D32" s="8" t="s">
        <v>3028</v>
      </c>
      <c r="E32" s="13" t="s">
        <v>3029</v>
      </c>
      <c r="F32" s="13">
        <v>2037</v>
      </c>
      <c r="G32" s="8" t="s">
        <v>3030</v>
      </c>
      <c r="H32" s="12" t="s">
        <v>2437</v>
      </c>
      <c r="I32" s="12" t="s">
        <v>2437</v>
      </c>
      <c r="J32" s="12" t="s">
        <v>2437</v>
      </c>
      <c r="K32" s="12" t="s">
        <v>2547</v>
      </c>
      <c r="L32" s="12" t="s">
        <v>2437</v>
      </c>
      <c r="M32" s="12" t="s">
        <v>2437</v>
      </c>
      <c r="N32" s="12" t="s">
        <v>2437</v>
      </c>
      <c r="O32" s="8" t="s">
        <v>2547</v>
      </c>
      <c r="P32" s="8" t="s">
        <v>64</v>
      </c>
      <c r="Q32" s="8" t="s">
        <v>3031</v>
      </c>
      <c r="R32" s="8" t="s">
        <v>3032</v>
      </c>
      <c r="S32" s="8" t="s">
        <v>3033</v>
      </c>
      <c r="T32" s="8" t="s">
        <v>2635</v>
      </c>
      <c r="U32" s="8" t="s">
        <v>2757</v>
      </c>
      <c r="V32" s="8" t="s">
        <v>3034</v>
      </c>
      <c r="W32" s="8" t="s">
        <v>3035</v>
      </c>
      <c r="X32" s="8" t="s">
        <v>3036</v>
      </c>
      <c r="Y32" s="8" t="s">
        <v>2608</v>
      </c>
      <c r="Z32" s="8" t="s">
        <v>3037</v>
      </c>
      <c r="AA32" s="8" t="s">
        <v>3038</v>
      </c>
      <c r="AB32" s="8" t="s">
        <v>3039</v>
      </c>
      <c r="AC32" s="9" t="s">
        <v>3040</v>
      </c>
      <c r="AD32" s="9" t="s">
        <v>436</v>
      </c>
    </row>
    <row r="33" spans="1:39" s="1" customFormat="1" ht="135.75" customHeight="1">
      <c r="A33" s="8" t="s">
        <v>3041</v>
      </c>
      <c r="B33" s="8" t="s">
        <v>387</v>
      </c>
      <c r="C33" s="13" t="s">
        <v>1642</v>
      </c>
      <c r="D33" s="8" t="s">
        <v>3042</v>
      </c>
      <c r="E33" s="8" t="s">
        <v>3043</v>
      </c>
      <c r="F33" s="8">
        <v>2030</v>
      </c>
      <c r="G33" s="8" t="s">
        <v>3044</v>
      </c>
      <c r="H33" s="12" t="s">
        <v>2437</v>
      </c>
      <c r="I33" s="12" t="s">
        <v>2437</v>
      </c>
      <c r="J33" s="12" t="s">
        <v>2437</v>
      </c>
      <c r="K33" s="11" t="s">
        <v>2437</v>
      </c>
      <c r="L33" s="11" t="s">
        <v>2437</v>
      </c>
      <c r="M33" s="11" t="s">
        <v>64</v>
      </c>
      <c r="N33" s="11" t="s">
        <v>2437</v>
      </c>
      <c r="O33" s="8" t="s">
        <v>2547</v>
      </c>
      <c r="P33" s="8" t="s">
        <v>2437</v>
      </c>
      <c r="Q33" s="8" t="s">
        <v>3045</v>
      </c>
      <c r="R33" s="8" t="s">
        <v>2633</v>
      </c>
      <c r="S33" s="8" t="s">
        <v>3046</v>
      </c>
      <c r="T33" s="8" t="s">
        <v>2635</v>
      </c>
      <c r="U33" s="8" t="s">
        <v>2757</v>
      </c>
      <c r="V33" s="8" t="s">
        <v>2547</v>
      </c>
      <c r="W33" s="8" t="s">
        <v>3047</v>
      </c>
      <c r="X33" s="8" t="s">
        <v>3048</v>
      </c>
      <c r="Y33" s="8" t="s">
        <v>2608</v>
      </c>
      <c r="Z33" s="8" t="s">
        <v>3049</v>
      </c>
      <c r="AA33" s="8" t="s">
        <v>3050</v>
      </c>
      <c r="AB33" s="8" t="s">
        <v>3051</v>
      </c>
      <c r="AC33" s="9" t="s">
        <v>443</v>
      </c>
      <c r="AD33" s="9" t="s">
        <v>3052</v>
      </c>
    </row>
    <row r="34" spans="1:39" s="1" customFormat="1" ht="147.75" customHeight="1">
      <c r="A34" s="8" t="s">
        <v>3053</v>
      </c>
      <c r="B34" s="8" t="s">
        <v>3054</v>
      </c>
      <c r="C34" s="8" t="s">
        <v>1642</v>
      </c>
      <c r="D34" s="8" t="s">
        <v>448</v>
      </c>
      <c r="E34" s="8" t="s">
        <v>3055</v>
      </c>
      <c r="F34" s="8">
        <v>2035</v>
      </c>
      <c r="G34" s="8" t="s">
        <v>3056</v>
      </c>
      <c r="H34" s="11" t="s">
        <v>3057</v>
      </c>
      <c r="I34" s="12" t="s">
        <v>2437</v>
      </c>
      <c r="J34" s="12" t="s">
        <v>2437</v>
      </c>
      <c r="K34" s="11" t="s">
        <v>2547</v>
      </c>
      <c r="L34" s="11" t="s">
        <v>2547</v>
      </c>
      <c r="M34" s="11" t="s">
        <v>2437</v>
      </c>
      <c r="N34" s="11" t="s">
        <v>2437</v>
      </c>
      <c r="O34" s="8" t="s">
        <v>2547</v>
      </c>
      <c r="P34" s="8" t="s">
        <v>2437</v>
      </c>
      <c r="Q34" s="8" t="s">
        <v>3058</v>
      </c>
      <c r="R34" s="8" t="s">
        <v>2633</v>
      </c>
      <c r="S34" s="8" t="s">
        <v>3059</v>
      </c>
      <c r="T34" s="8" t="s">
        <v>2635</v>
      </c>
      <c r="U34" s="8" t="s">
        <v>3060</v>
      </c>
      <c r="V34" s="8" t="s">
        <v>3061</v>
      </c>
      <c r="W34" s="8" t="s">
        <v>3062</v>
      </c>
      <c r="X34" s="8" t="s">
        <v>3063</v>
      </c>
      <c r="Y34" s="8" t="s">
        <v>2608</v>
      </c>
      <c r="Z34" s="8" t="s">
        <v>3064</v>
      </c>
      <c r="AA34" s="8" t="s">
        <v>3065</v>
      </c>
      <c r="AB34" s="8" t="s">
        <v>2608</v>
      </c>
      <c r="AC34" s="9" t="s">
        <v>3066</v>
      </c>
      <c r="AD34" s="9" t="s">
        <v>454</v>
      </c>
    </row>
    <row r="35" spans="1:39" s="1" customFormat="1" ht="202.5" customHeight="1">
      <c r="A35" s="8" t="s">
        <v>3067</v>
      </c>
      <c r="B35" s="8" t="s">
        <v>3068</v>
      </c>
      <c r="C35" s="8" t="s">
        <v>1642</v>
      </c>
      <c r="D35" s="8" t="s">
        <v>3069</v>
      </c>
      <c r="E35" s="8" t="s">
        <v>3070</v>
      </c>
      <c r="F35" s="8">
        <v>2041</v>
      </c>
      <c r="G35" s="8" t="s">
        <v>3071</v>
      </c>
      <c r="H35" s="11" t="s">
        <v>2437</v>
      </c>
      <c r="I35" s="11" t="s">
        <v>2437</v>
      </c>
      <c r="J35" s="11" t="s">
        <v>2437</v>
      </c>
      <c r="K35" s="11" t="s">
        <v>2547</v>
      </c>
      <c r="L35" s="11" t="s">
        <v>2437</v>
      </c>
      <c r="M35" s="11" t="s">
        <v>2437</v>
      </c>
      <c r="N35" s="11" t="s">
        <v>3072</v>
      </c>
      <c r="O35" s="8" t="s">
        <v>2547</v>
      </c>
      <c r="P35" s="8" t="s">
        <v>2437</v>
      </c>
      <c r="Q35" s="8" t="s">
        <v>3073</v>
      </c>
      <c r="R35" s="8" t="s">
        <v>2633</v>
      </c>
      <c r="S35" s="8" t="s">
        <v>3074</v>
      </c>
      <c r="T35" s="8" t="s">
        <v>3075</v>
      </c>
      <c r="U35" s="8" t="s">
        <v>2650</v>
      </c>
      <c r="V35" s="8" t="s">
        <v>3076</v>
      </c>
      <c r="W35" s="8" t="s">
        <v>3077</v>
      </c>
      <c r="X35" s="8" t="s">
        <v>3078</v>
      </c>
      <c r="Y35" s="8" t="s">
        <v>2547</v>
      </c>
      <c r="Z35" s="8" t="s">
        <v>3079</v>
      </c>
      <c r="AA35" s="8" t="s">
        <v>3080</v>
      </c>
      <c r="AB35" s="8" t="s">
        <v>3081</v>
      </c>
      <c r="AC35" s="9" t="s">
        <v>3082</v>
      </c>
      <c r="AD35" s="9" t="s">
        <v>465</v>
      </c>
    </row>
    <row r="36" spans="1:39" s="1" customFormat="1" ht="160.5" customHeight="1">
      <c r="A36" s="8" t="s">
        <v>3083</v>
      </c>
      <c r="B36" s="8" t="s">
        <v>467</v>
      </c>
      <c r="C36" s="8" t="s">
        <v>1642</v>
      </c>
      <c r="D36" s="8" t="s">
        <v>470</v>
      </c>
      <c r="E36" s="8" t="s">
        <v>3084</v>
      </c>
      <c r="F36" s="8">
        <v>2030</v>
      </c>
      <c r="G36" s="8" t="s">
        <v>3085</v>
      </c>
      <c r="H36" s="12" t="s">
        <v>2437</v>
      </c>
      <c r="I36" s="12" t="s">
        <v>2437</v>
      </c>
      <c r="J36" s="12" t="s">
        <v>2437</v>
      </c>
      <c r="K36" s="12" t="s">
        <v>2437</v>
      </c>
      <c r="L36" s="12" t="s">
        <v>2547</v>
      </c>
      <c r="M36" s="12" t="s">
        <v>2437</v>
      </c>
      <c r="N36" s="12" t="s">
        <v>2437</v>
      </c>
      <c r="O36" s="8" t="s">
        <v>2547</v>
      </c>
      <c r="P36" s="8" t="s">
        <v>64</v>
      </c>
      <c r="Q36" s="8" t="s">
        <v>2801</v>
      </c>
      <c r="R36" s="8" t="s">
        <v>3086</v>
      </c>
      <c r="S36" s="8" t="s">
        <v>2711</v>
      </c>
      <c r="T36" s="8" t="s">
        <v>2635</v>
      </c>
      <c r="U36" s="8" t="s">
        <v>2650</v>
      </c>
      <c r="V36" s="8" t="s">
        <v>3087</v>
      </c>
      <c r="W36" s="8" t="s">
        <v>3088</v>
      </c>
      <c r="X36" s="8" t="s">
        <v>3089</v>
      </c>
      <c r="Y36" s="8" t="s">
        <v>2608</v>
      </c>
      <c r="Z36" s="8" t="s">
        <v>3090</v>
      </c>
      <c r="AA36" s="8" t="s">
        <v>3091</v>
      </c>
      <c r="AB36" s="8" t="s">
        <v>3092</v>
      </c>
      <c r="AC36" s="9" t="s">
        <v>3093</v>
      </c>
      <c r="AD36" s="9" t="s">
        <v>477</v>
      </c>
    </row>
    <row r="37" spans="1:39" s="1" customFormat="1" ht="160.5" customHeight="1">
      <c r="A37" s="8" t="s">
        <v>3094</v>
      </c>
      <c r="B37" s="8" t="s">
        <v>479</v>
      </c>
      <c r="C37" s="8" t="s">
        <v>3095</v>
      </c>
      <c r="D37" s="8" t="s">
        <v>3096</v>
      </c>
      <c r="E37" s="8" t="s">
        <v>3097</v>
      </c>
      <c r="F37" s="8">
        <v>2025</v>
      </c>
      <c r="G37" s="8" t="s">
        <v>3098</v>
      </c>
      <c r="H37" s="11" t="s">
        <v>2437</v>
      </c>
      <c r="I37" s="11" t="s">
        <v>2437</v>
      </c>
      <c r="J37" s="11" t="s">
        <v>2437</v>
      </c>
      <c r="K37" s="11" t="s">
        <v>2547</v>
      </c>
      <c r="L37" s="11" t="s">
        <v>2547</v>
      </c>
      <c r="M37" s="11" t="s">
        <v>2547</v>
      </c>
      <c r="N37" s="11" t="s">
        <v>2437</v>
      </c>
      <c r="O37" s="8" t="s">
        <v>2547</v>
      </c>
      <c r="P37" s="8" t="s">
        <v>2437</v>
      </c>
      <c r="Q37" s="8" t="s">
        <v>3099</v>
      </c>
      <c r="R37" s="8" t="s">
        <v>3100</v>
      </c>
      <c r="S37" s="8" t="s">
        <v>3101</v>
      </c>
      <c r="T37" s="8" t="s">
        <v>2635</v>
      </c>
      <c r="U37" s="8" t="s">
        <v>2608</v>
      </c>
      <c r="V37" s="8" t="s">
        <v>2608</v>
      </c>
      <c r="W37" s="8" t="s">
        <v>3102</v>
      </c>
      <c r="X37" s="8" t="s">
        <v>3103</v>
      </c>
      <c r="Y37" s="8" t="s">
        <v>2547</v>
      </c>
      <c r="Z37" s="8" t="s">
        <v>3104</v>
      </c>
      <c r="AA37" s="8" t="s">
        <v>3105</v>
      </c>
      <c r="AB37" s="8" t="s">
        <v>3106</v>
      </c>
      <c r="AC37" s="9" t="s">
        <v>3107</v>
      </c>
      <c r="AD37" s="9" t="s">
        <v>487</v>
      </c>
    </row>
    <row r="38" spans="1:39" s="1" customFormat="1" ht="160.5" customHeight="1">
      <c r="A38" s="8" t="s">
        <v>3108</v>
      </c>
      <c r="B38" s="8" t="s">
        <v>489</v>
      </c>
      <c r="C38" s="8" t="s">
        <v>1648</v>
      </c>
      <c r="D38" s="8" t="s">
        <v>491</v>
      </c>
      <c r="E38" s="8" t="s">
        <v>3109</v>
      </c>
      <c r="F38" s="8">
        <v>2050</v>
      </c>
      <c r="G38" s="8" t="s">
        <v>3110</v>
      </c>
      <c r="H38" s="11" t="s">
        <v>2437</v>
      </c>
      <c r="I38" s="11" t="s">
        <v>2437</v>
      </c>
      <c r="J38" s="11" t="s">
        <v>2437</v>
      </c>
      <c r="K38" s="11" t="s">
        <v>2437</v>
      </c>
      <c r="L38" s="11" t="s">
        <v>2547</v>
      </c>
      <c r="M38" s="11" t="s">
        <v>2547</v>
      </c>
      <c r="N38" s="11" t="s">
        <v>2437</v>
      </c>
      <c r="O38" s="8" t="s">
        <v>2547</v>
      </c>
      <c r="P38" s="8" t="s">
        <v>2547</v>
      </c>
      <c r="Q38" s="8" t="s">
        <v>3111</v>
      </c>
      <c r="R38" s="8" t="s">
        <v>3112</v>
      </c>
      <c r="S38" s="8" t="s">
        <v>3113</v>
      </c>
      <c r="T38" s="8" t="s">
        <v>2635</v>
      </c>
      <c r="U38" s="8" t="s">
        <v>3114</v>
      </c>
      <c r="V38" s="8" t="s">
        <v>2608</v>
      </c>
      <c r="W38" s="8" t="s">
        <v>3115</v>
      </c>
      <c r="X38" s="8" t="s">
        <v>3116</v>
      </c>
      <c r="Y38" s="8" t="s">
        <v>2547</v>
      </c>
      <c r="Z38" s="8" t="s">
        <v>3117</v>
      </c>
      <c r="AA38" s="8" t="s">
        <v>3118</v>
      </c>
      <c r="AB38" s="8" t="s">
        <v>2608</v>
      </c>
      <c r="AC38" s="22" t="s">
        <v>3119</v>
      </c>
      <c r="AD38" s="22" t="s">
        <v>499</v>
      </c>
    </row>
    <row r="39" spans="1:39" s="1" customFormat="1" ht="160.5" customHeight="1">
      <c r="A39" s="8" t="s">
        <v>3120</v>
      </c>
      <c r="B39" s="8" t="s">
        <v>3121</v>
      </c>
      <c r="C39" s="8" t="s">
        <v>3122</v>
      </c>
      <c r="D39" s="8" t="s">
        <v>3123</v>
      </c>
      <c r="E39" s="8" t="s">
        <v>3124</v>
      </c>
      <c r="F39" s="8">
        <v>2030</v>
      </c>
      <c r="G39" s="8" t="s">
        <v>3125</v>
      </c>
      <c r="H39" s="11" t="s">
        <v>2437</v>
      </c>
      <c r="I39" s="11" t="s">
        <v>2547</v>
      </c>
      <c r="J39" s="11" t="s">
        <v>2437</v>
      </c>
      <c r="K39" s="11" t="s">
        <v>2437</v>
      </c>
      <c r="L39" s="11" t="s">
        <v>2547</v>
      </c>
      <c r="M39" s="11" t="s">
        <v>2547</v>
      </c>
      <c r="N39" s="11" t="s">
        <v>2437</v>
      </c>
      <c r="O39" s="8" t="s">
        <v>2547</v>
      </c>
      <c r="P39" s="8" t="s">
        <v>2437</v>
      </c>
      <c r="Q39" s="8" t="s">
        <v>3126</v>
      </c>
      <c r="R39" s="8" t="s">
        <v>3127</v>
      </c>
      <c r="S39" s="8" t="s">
        <v>3128</v>
      </c>
      <c r="T39" s="8" t="s">
        <v>172</v>
      </c>
      <c r="U39" s="8" t="s">
        <v>3129</v>
      </c>
      <c r="V39" s="8" t="s">
        <v>2547</v>
      </c>
      <c r="W39" s="8" t="s">
        <v>3130</v>
      </c>
      <c r="X39" s="8" t="s">
        <v>3131</v>
      </c>
      <c r="Y39" s="8" t="s">
        <v>2608</v>
      </c>
      <c r="Z39" s="8" t="s">
        <v>3132</v>
      </c>
      <c r="AA39" s="8" t="s">
        <v>3133</v>
      </c>
      <c r="AB39" s="8" t="s">
        <v>3134</v>
      </c>
      <c r="AC39" s="9" t="s">
        <v>3135</v>
      </c>
      <c r="AD39" s="9" t="s">
        <v>510</v>
      </c>
    </row>
    <row r="40" spans="1:39" s="1" customFormat="1" ht="124.5" customHeight="1">
      <c r="A40" s="11" t="s">
        <v>3136</v>
      </c>
      <c r="B40" s="11" t="s">
        <v>512</v>
      </c>
      <c r="C40" s="11" t="s">
        <v>3137</v>
      </c>
      <c r="D40" s="11" t="s">
        <v>514</v>
      </c>
      <c r="E40" s="11" t="s">
        <v>3138</v>
      </c>
      <c r="F40" s="11">
        <v>2050</v>
      </c>
      <c r="G40" s="11" t="s">
        <v>3139</v>
      </c>
      <c r="H40" s="12" t="s">
        <v>2437</v>
      </c>
      <c r="I40" s="12" t="s">
        <v>2437</v>
      </c>
      <c r="J40" s="12" t="s">
        <v>2437</v>
      </c>
      <c r="K40" s="11" t="s">
        <v>2547</v>
      </c>
      <c r="L40" s="11" t="s">
        <v>2547</v>
      </c>
      <c r="M40" s="11" t="s">
        <v>2547</v>
      </c>
      <c r="N40" s="8" t="s">
        <v>64</v>
      </c>
      <c r="O40" s="11" t="s">
        <v>2547</v>
      </c>
      <c r="P40" s="8" t="s">
        <v>64</v>
      </c>
      <c r="Q40" s="11" t="s">
        <v>2608</v>
      </c>
      <c r="R40" s="11" t="s">
        <v>2633</v>
      </c>
      <c r="S40" s="8" t="s">
        <v>2711</v>
      </c>
      <c r="T40" s="8" t="s">
        <v>2635</v>
      </c>
      <c r="U40" s="8" t="s">
        <v>2757</v>
      </c>
      <c r="V40" s="8" t="s">
        <v>2608</v>
      </c>
      <c r="W40" s="8" t="s">
        <v>3140</v>
      </c>
      <c r="X40" s="8" t="s">
        <v>3141</v>
      </c>
      <c r="Y40" s="8" t="s">
        <v>3142</v>
      </c>
      <c r="Z40" s="8" t="s">
        <v>3143</v>
      </c>
      <c r="AA40" s="8" t="s">
        <v>3144</v>
      </c>
      <c r="AB40" s="11" t="s">
        <v>3145</v>
      </c>
      <c r="AC40" s="9" t="s">
        <v>3146</v>
      </c>
      <c r="AD40" s="9" t="s">
        <v>521</v>
      </c>
    </row>
    <row r="41" spans="1:39" s="1" customFormat="1" ht="124.5" customHeight="1">
      <c r="A41" s="11" t="s">
        <v>3147</v>
      </c>
      <c r="B41" s="11" t="s">
        <v>3148</v>
      </c>
      <c r="C41" s="11" t="s">
        <v>3137</v>
      </c>
      <c r="D41" s="11" t="s">
        <v>3149</v>
      </c>
      <c r="E41" s="11" t="s">
        <v>3150</v>
      </c>
      <c r="F41" s="11">
        <v>2050</v>
      </c>
      <c r="G41" s="11" t="s">
        <v>3151</v>
      </c>
      <c r="H41" s="11" t="s">
        <v>2547</v>
      </c>
      <c r="I41" s="11" t="s">
        <v>2437</v>
      </c>
      <c r="J41" s="11" t="s">
        <v>2547</v>
      </c>
      <c r="K41" s="11" t="s">
        <v>2547</v>
      </c>
      <c r="L41" s="11" t="s">
        <v>2547</v>
      </c>
      <c r="M41" s="11" t="s">
        <v>2547</v>
      </c>
      <c r="N41" s="11" t="s">
        <v>2547</v>
      </c>
      <c r="O41" s="11" t="s">
        <v>3152</v>
      </c>
      <c r="P41" s="8" t="s">
        <v>2547</v>
      </c>
      <c r="Q41" s="11" t="s">
        <v>3153</v>
      </c>
      <c r="R41" s="11" t="s">
        <v>3154</v>
      </c>
      <c r="S41" s="8" t="s">
        <v>3155</v>
      </c>
      <c r="T41" s="8" t="s">
        <v>3075</v>
      </c>
      <c r="U41" s="8" t="s">
        <v>3156</v>
      </c>
      <c r="V41" s="8" t="s">
        <v>3157</v>
      </c>
      <c r="W41" s="8" t="s">
        <v>3158</v>
      </c>
      <c r="X41" s="8" t="s">
        <v>3159</v>
      </c>
      <c r="Y41" s="8" t="s">
        <v>2547</v>
      </c>
      <c r="Z41" s="8" t="s">
        <v>3160</v>
      </c>
      <c r="AA41" s="8" t="s">
        <v>3161</v>
      </c>
      <c r="AB41" s="11" t="s">
        <v>3162</v>
      </c>
      <c r="AC41" s="9" t="s">
        <v>3163</v>
      </c>
      <c r="AD41" s="9" t="s">
        <v>530</v>
      </c>
    </row>
    <row r="42" spans="1:39" s="1" customFormat="1" ht="124.5" customHeight="1">
      <c r="A42" s="11" t="s">
        <v>3164</v>
      </c>
      <c r="B42" s="11" t="s">
        <v>532</v>
      </c>
      <c r="C42" s="11" t="s">
        <v>1652</v>
      </c>
      <c r="D42" s="11" t="s">
        <v>3165</v>
      </c>
      <c r="E42" s="11" t="s">
        <v>3166</v>
      </c>
      <c r="F42" s="11">
        <v>2032</v>
      </c>
      <c r="G42" s="11" t="s">
        <v>3044</v>
      </c>
      <c r="H42" s="11" t="s">
        <v>2437</v>
      </c>
      <c r="I42" s="11" t="s">
        <v>2437</v>
      </c>
      <c r="J42" s="11" t="s">
        <v>2437</v>
      </c>
      <c r="K42" s="11" t="s">
        <v>2547</v>
      </c>
      <c r="L42" s="11" t="s">
        <v>2547</v>
      </c>
      <c r="M42" s="11" t="s">
        <v>2547</v>
      </c>
      <c r="N42" s="11" t="s">
        <v>2437</v>
      </c>
      <c r="O42" s="11" t="s">
        <v>2437</v>
      </c>
      <c r="P42" s="8" t="s">
        <v>2547</v>
      </c>
      <c r="Q42" s="11" t="s">
        <v>3167</v>
      </c>
      <c r="R42" s="11" t="s">
        <v>2633</v>
      </c>
      <c r="S42" s="8" t="s">
        <v>3168</v>
      </c>
      <c r="T42" s="8" t="s">
        <v>2604</v>
      </c>
      <c r="U42" s="8" t="s">
        <v>2650</v>
      </c>
      <c r="V42" s="8" t="s">
        <v>2547</v>
      </c>
      <c r="W42" s="8" t="s">
        <v>3169</v>
      </c>
      <c r="X42" s="8" t="s">
        <v>3170</v>
      </c>
      <c r="Y42" s="8" t="s">
        <v>2547</v>
      </c>
      <c r="Z42" s="8" t="s">
        <v>3171</v>
      </c>
      <c r="AA42" s="8" t="s">
        <v>3172</v>
      </c>
      <c r="AB42" s="11" t="s">
        <v>3173</v>
      </c>
      <c r="AC42" s="9" t="s">
        <v>540</v>
      </c>
      <c r="AD42" s="9" t="s">
        <v>541</v>
      </c>
    </row>
    <row r="43" spans="1:39" s="1" customFormat="1" ht="105" customHeight="1">
      <c r="A43" s="13" t="s">
        <v>3174</v>
      </c>
      <c r="B43" s="13" t="s">
        <v>3175</v>
      </c>
      <c r="C43" s="13" t="s">
        <v>1655</v>
      </c>
      <c r="D43" s="8" t="s">
        <v>3176</v>
      </c>
      <c r="E43" s="13" t="s">
        <v>3177</v>
      </c>
      <c r="F43" s="13">
        <v>2040</v>
      </c>
      <c r="G43" s="8" t="s">
        <v>3178</v>
      </c>
      <c r="H43" s="12" t="s">
        <v>2437</v>
      </c>
      <c r="I43" s="12" t="s">
        <v>2437</v>
      </c>
      <c r="J43" s="12" t="s">
        <v>2437</v>
      </c>
      <c r="K43" s="12" t="s">
        <v>2437</v>
      </c>
      <c r="L43" s="12" t="s">
        <v>2437</v>
      </c>
      <c r="M43" s="8" t="s">
        <v>2547</v>
      </c>
      <c r="N43" s="12" t="s">
        <v>2437</v>
      </c>
      <c r="O43" s="8" t="s">
        <v>2547</v>
      </c>
      <c r="P43" s="8" t="s">
        <v>64</v>
      </c>
      <c r="Q43" s="8" t="s">
        <v>2608</v>
      </c>
      <c r="R43" s="13" t="s">
        <v>3179</v>
      </c>
      <c r="S43" s="8" t="s">
        <v>3180</v>
      </c>
      <c r="T43" s="8" t="s">
        <v>2635</v>
      </c>
      <c r="U43" s="8" t="s">
        <v>2650</v>
      </c>
      <c r="V43" s="8" t="s">
        <v>3181</v>
      </c>
      <c r="W43" s="8" t="s">
        <v>3182</v>
      </c>
      <c r="X43" s="8" t="s">
        <v>3183</v>
      </c>
      <c r="Y43" s="8" t="s">
        <v>2608</v>
      </c>
      <c r="Z43" s="8" t="s">
        <v>3184</v>
      </c>
      <c r="AA43" s="8" t="s">
        <v>3185</v>
      </c>
      <c r="AB43" s="8" t="s">
        <v>3186</v>
      </c>
      <c r="AC43" s="9" t="s">
        <v>3187</v>
      </c>
      <c r="AD43" s="9" t="s">
        <v>3188</v>
      </c>
    </row>
    <row r="44" spans="1:39" s="1" customFormat="1" ht="171.75" customHeight="1">
      <c r="A44" s="8" t="s">
        <v>3189</v>
      </c>
      <c r="B44" s="8" t="s">
        <v>387</v>
      </c>
      <c r="C44" s="13" t="s">
        <v>1655</v>
      </c>
      <c r="D44" s="8" t="s">
        <v>3190</v>
      </c>
      <c r="E44" s="8" t="s">
        <v>3191</v>
      </c>
      <c r="F44" s="8">
        <v>2040</v>
      </c>
      <c r="G44" s="8" t="s">
        <v>3192</v>
      </c>
      <c r="H44" s="12" t="s">
        <v>2437</v>
      </c>
      <c r="I44" s="12" t="s">
        <v>2437</v>
      </c>
      <c r="J44" s="12" t="s">
        <v>2437</v>
      </c>
      <c r="K44" s="12" t="s">
        <v>2437</v>
      </c>
      <c r="L44" s="12" t="s">
        <v>2437</v>
      </c>
      <c r="M44" s="8" t="s">
        <v>64</v>
      </c>
      <c r="N44" s="12" t="s">
        <v>2437</v>
      </c>
      <c r="O44" s="8" t="s">
        <v>2547</v>
      </c>
      <c r="P44" s="8" t="s">
        <v>2437</v>
      </c>
      <c r="Q44" s="8" t="s">
        <v>2608</v>
      </c>
      <c r="R44" s="8" t="s">
        <v>2680</v>
      </c>
      <c r="S44" s="8" t="s">
        <v>3193</v>
      </c>
      <c r="T44" s="8" t="s">
        <v>2635</v>
      </c>
      <c r="U44" s="8" t="s">
        <v>3194</v>
      </c>
      <c r="V44" s="8" t="s">
        <v>2608</v>
      </c>
      <c r="W44" s="8" t="s">
        <v>3195</v>
      </c>
      <c r="X44" s="8" t="s">
        <v>3196</v>
      </c>
      <c r="Y44" s="8" t="s">
        <v>2608</v>
      </c>
      <c r="Z44" s="8" t="s">
        <v>3197</v>
      </c>
      <c r="AA44" s="8" t="s">
        <v>3198</v>
      </c>
      <c r="AB44" s="8" t="s">
        <v>3199</v>
      </c>
      <c r="AC44" s="9" t="s">
        <v>3200</v>
      </c>
      <c r="AD44" s="9" t="s">
        <v>559</v>
      </c>
    </row>
    <row r="45" spans="1:39" s="1" customFormat="1" ht="171.75" customHeight="1">
      <c r="A45" s="8" t="s">
        <v>3201</v>
      </c>
      <c r="B45" s="8" t="s">
        <v>561</v>
      </c>
      <c r="C45" s="8" t="s">
        <v>1655</v>
      </c>
      <c r="D45" s="8" t="s">
        <v>3202</v>
      </c>
      <c r="E45" s="8" t="s">
        <v>3203</v>
      </c>
      <c r="F45" s="8">
        <v>2060</v>
      </c>
      <c r="G45" s="8" t="s">
        <v>3204</v>
      </c>
      <c r="H45" s="12" t="s">
        <v>2437</v>
      </c>
      <c r="I45" s="12" t="s">
        <v>2437</v>
      </c>
      <c r="J45" s="12" t="s">
        <v>2437</v>
      </c>
      <c r="K45" s="11" t="s">
        <v>2547</v>
      </c>
      <c r="L45" s="11" t="s">
        <v>2437</v>
      </c>
      <c r="M45" s="8" t="s">
        <v>2547</v>
      </c>
      <c r="N45" s="11" t="s">
        <v>2437</v>
      </c>
      <c r="O45" s="8" t="s">
        <v>2547</v>
      </c>
      <c r="P45" s="8" t="s">
        <v>2437</v>
      </c>
      <c r="Q45" s="8" t="s">
        <v>3205</v>
      </c>
      <c r="R45" s="8" t="s">
        <v>2633</v>
      </c>
      <c r="S45" s="8" t="s">
        <v>3206</v>
      </c>
      <c r="T45" s="8" t="s">
        <v>2635</v>
      </c>
      <c r="U45" s="8" t="s">
        <v>3207</v>
      </c>
      <c r="V45" s="8" t="s">
        <v>3208</v>
      </c>
      <c r="W45" s="8" t="s">
        <v>3209</v>
      </c>
      <c r="X45" s="8" t="s">
        <v>3210</v>
      </c>
      <c r="Y45" s="8" t="s">
        <v>2608</v>
      </c>
      <c r="Z45" s="8" t="s">
        <v>3211</v>
      </c>
      <c r="AA45" s="8" t="s">
        <v>3212</v>
      </c>
      <c r="AB45" s="8" t="s">
        <v>3213</v>
      </c>
      <c r="AC45" s="9" t="s">
        <v>3214</v>
      </c>
      <c r="AD45" s="9" t="s">
        <v>570</v>
      </c>
    </row>
    <row r="46" spans="1:39" s="1" customFormat="1" ht="171.75" customHeight="1">
      <c r="A46" s="8" t="s">
        <v>3215</v>
      </c>
      <c r="B46" s="8" t="s">
        <v>3216</v>
      </c>
      <c r="C46" s="8" t="s">
        <v>1655</v>
      </c>
      <c r="D46" s="8" t="s">
        <v>3217</v>
      </c>
      <c r="E46" s="8" t="s">
        <v>2599</v>
      </c>
      <c r="F46" s="8">
        <v>2050</v>
      </c>
      <c r="G46" s="8" t="s">
        <v>3218</v>
      </c>
      <c r="H46" s="12" t="s">
        <v>2437</v>
      </c>
      <c r="I46" s="12" t="s">
        <v>2437</v>
      </c>
      <c r="J46" s="12" t="s">
        <v>2437</v>
      </c>
      <c r="K46" s="12" t="s">
        <v>2437</v>
      </c>
      <c r="L46" s="12" t="s">
        <v>2437</v>
      </c>
      <c r="M46" s="8" t="s">
        <v>2547</v>
      </c>
      <c r="N46" s="11" t="s">
        <v>2437</v>
      </c>
      <c r="O46" s="8" t="s">
        <v>2547</v>
      </c>
      <c r="P46" s="8" t="s">
        <v>2437</v>
      </c>
      <c r="Q46" s="8" t="s">
        <v>3219</v>
      </c>
      <c r="R46" s="8" t="s">
        <v>3220</v>
      </c>
      <c r="S46" s="8" t="s">
        <v>3221</v>
      </c>
      <c r="T46" s="8" t="s">
        <v>2697</v>
      </c>
      <c r="U46" s="8" t="s">
        <v>2757</v>
      </c>
      <c r="V46" s="8" t="s">
        <v>2437</v>
      </c>
      <c r="W46" s="8" t="s">
        <v>3222</v>
      </c>
      <c r="X46" s="8" t="s">
        <v>3223</v>
      </c>
      <c r="Y46" s="8" t="s">
        <v>2608</v>
      </c>
      <c r="Z46" s="8" t="s">
        <v>3224</v>
      </c>
      <c r="AA46" s="8" t="s">
        <v>3225</v>
      </c>
      <c r="AB46" s="8" t="s">
        <v>3226</v>
      </c>
      <c r="AC46" s="9" t="s">
        <v>3227</v>
      </c>
      <c r="AD46" s="9" t="s">
        <v>579</v>
      </c>
    </row>
    <row r="47" spans="1:39" s="1" customFormat="1" ht="105" customHeight="1">
      <c r="A47" s="8" t="s">
        <v>3228</v>
      </c>
      <c r="B47" s="8" t="s">
        <v>581</v>
      </c>
      <c r="C47" s="8" t="s">
        <v>3229</v>
      </c>
      <c r="D47" s="8" t="s">
        <v>583</v>
      </c>
      <c r="E47" s="8" t="s">
        <v>3230</v>
      </c>
      <c r="F47" s="8">
        <v>2040</v>
      </c>
      <c r="G47" s="8" t="s">
        <v>3231</v>
      </c>
      <c r="H47" s="11" t="s">
        <v>2547</v>
      </c>
      <c r="I47" s="12" t="s">
        <v>2437</v>
      </c>
      <c r="J47" s="11" t="s">
        <v>2547</v>
      </c>
      <c r="K47" s="11" t="s">
        <v>2437</v>
      </c>
      <c r="L47" s="11" t="s">
        <v>2547</v>
      </c>
      <c r="M47" s="11" t="s">
        <v>2547</v>
      </c>
      <c r="N47" s="11" t="s">
        <v>2547</v>
      </c>
      <c r="O47" s="11" t="s">
        <v>2547</v>
      </c>
      <c r="P47" s="11" t="s">
        <v>2547</v>
      </c>
      <c r="Q47" s="8" t="s">
        <v>3232</v>
      </c>
      <c r="R47" s="8" t="s">
        <v>3233</v>
      </c>
      <c r="S47" s="8" t="s">
        <v>2711</v>
      </c>
      <c r="T47" s="8" t="s">
        <v>2635</v>
      </c>
      <c r="U47" s="8" t="s">
        <v>2757</v>
      </c>
      <c r="V47" s="8" t="s">
        <v>2608</v>
      </c>
      <c r="W47" s="8" t="s">
        <v>3234</v>
      </c>
      <c r="X47" s="8" t="s">
        <v>3235</v>
      </c>
      <c r="Y47" s="8" t="s">
        <v>2608</v>
      </c>
      <c r="Z47" s="8" t="s">
        <v>3236</v>
      </c>
      <c r="AA47" s="8" t="s">
        <v>3237</v>
      </c>
      <c r="AB47" s="8" t="s">
        <v>3238</v>
      </c>
      <c r="AC47" s="9" t="s">
        <v>3239</v>
      </c>
      <c r="AD47" s="9" t="s">
        <v>590</v>
      </c>
      <c r="AM47" s="1" t="s">
        <v>3240</v>
      </c>
    </row>
    <row r="48" spans="1:39" s="1" customFormat="1" ht="105" customHeight="1">
      <c r="A48" s="8" t="s">
        <v>3241</v>
      </c>
      <c r="B48" s="8" t="s">
        <v>592</v>
      </c>
      <c r="C48" s="8" t="s">
        <v>3242</v>
      </c>
      <c r="D48" s="8" t="s">
        <v>595</v>
      </c>
      <c r="E48" s="8" t="s">
        <v>3243</v>
      </c>
      <c r="F48" s="8">
        <v>2030</v>
      </c>
      <c r="G48" s="8" t="s">
        <v>3244</v>
      </c>
      <c r="H48" s="12" t="s">
        <v>2437</v>
      </c>
      <c r="I48" s="12" t="s">
        <v>2437</v>
      </c>
      <c r="J48" s="11" t="s">
        <v>2547</v>
      </c>
      <c r="K48" s="11" t="s">
        <v>2547</v>
      </c>
      <c r="L48" s="11" t="s">
        <v>2547</v>
      </c>
      <c r="M48" s="11" t="s">
        <v>2547</v>
      </c>
      <c r="N48" s="11" t="s">
        <v>2547</v>
      </c>
      <c r="O48" s="11" t="s">
        <v>2547</v>
      </c>
      <c r="P48" s="11" t="s">
        <v>2547</v>
      </c>
      <c r="Q48" s="8" t="s">
        <v>2801</v>
      </c>
      <c r="R48" s="8" t="s">
        <v>3245</v>
      </c>
      <c r="S48" s="8" t="s">
        <v>2711</v>
      </c>
      <c r="T48" s="8" t="s">
        <v>2604</v>
      </c>
      <c r="U48" s="8" t="s">
        <v>2757</v>
      </c>
      <c r="V48" s="8" t="s">
        <v>2608</v>
      </c>
      <c r="W48" s="8" t="s">
        <v>3246</v>
      </c>
      <c r="X48" s="8" t="s">
        <v>3247</v>
      </c>
      <c r="Y48" s="8" t="s">
        <v>2608</v>
      </c>
      <c r="Z48" s="8" t="s">
        <v>3248</v>
      </c>
      <c r="AA48" s="8" t="s">
        <v>3249</v>
      </c>
      <c r="AB48" s="8" t="s">
        <v>3250</v>
      </c>
      <c r="AC48" s="9" t="s">
        <v>3251</v>
      </c>
      <c r="AD48" s="9" t="s">
        <v>600</v>
      </c>
    </row>
    <row r="49" spans="1:30" s="1" customFormat="1" ht="174" customHeight="1">
      <c r="A49" s="8" t="s">
        <v>3252</v>
      </c>
      <c r="B49" s="8" t="s">
        <v>3253</v>
      </c>
      <c r="C49" s="8" t="s">
        <v>3254</v>
      </c>
      <c r="D49" s="8" t="s">
        <v>3255</v>
      </c>
      <c r="E49" s="8" t="s">
        <v>3256</v>
      </c>
      <c r="F49" s="8">
        <v>2040</v>
      </c>
      <c r="G49" s="8" t="s">
        <v>3257</v>
      </c>
      <c r="H49" s="11" t="s">
        <v>3258</v>
      </c>
      <c r="I49" s="11" t="s">
        <v>2437</v>
      </c>
      <c r="J49" s="11" t="s">
        <v>2437</v>
      </c>
      <c r="K49" s="11" t="s">
        <v>3259</v>
      </c>
      <c r="L49" s="11" t="s">
        <v>3260</v>
      </c>
      <c r="M49" s="11" t="s">
        <v>2437</v>
      </c>
      <c r="N49" s="11" t="s">
        <v>3261</v>
      </c>
      <c r="O49" s="11" t="s">
        <v>3262</v>
      </c>
      <c r="P49" s="11" t="s">
        <v>3263</v>
      </c>
      <c r="Q49" s="8" t="s">
        <v>3264</v>
      </c>
      <c r="R49" s="8" t="s">
        <v>3265</v>
      </c>
      <c r="S49" s="8" t="s">
        <v>3266</v>
      </c>
      <c r="T49" s="8" t="s">
        <v>2697</v>
      </c>
      <c r="U49" s="8" t="s">
        <v>2608</v>
      </c>
      <c r="V49" s="8" t="s">
        <v>3267</v>
      </c>
      <c r="W49" s="8" t="s">
        <v>3268</v>
      </c>
      <c r="X49" s="8" t="s">
        <v>3269</v>
      </c>
      <c r="Y49" s="8" t="s">
        <v>2608</v>
      </c>
      <c r="Z49" s="8" t="s">
        <v>3270</v>
      </c>
      <c r="AA49" s="8" t="s">
        <v>3271</v>
      </c>
      <c r="AB49" s="8" t="s">
        <v>3272</v>
      </c>
      <c r="AC49" s="9" t="s">
        <v>3273</v>
      </c>
      <c r="AD49" s="9" t="s">
        <v>3274</v>
      </c>
    </row>
    <row r="50" spans="1:30" s="1" customFormat="1" ht="95.25" customHeight="1">
      <c r="A50" s="8" t="s">
        <v>3275</v>
      </c>
      <c r="B50" s="8" t="s">
        <v>3276</v>
      </c>
      <c r="C50" s="8" t="s">
        <v>3277</v>
      </c>
      <c r="D50" s="8" t="s">
        <v>3278</v>
      </c>
      <c r="E50" s="8" t="s">
        <v>2720</v>
      </c>
      <c r="F50" s="8">
        <v>2040</v>
      </c>
      <c r="G50" s="8" t="s">
        <v>3279</v>
      </c>
      <c r="H50" s="11" t="s">
        <v>2437</v>
      </c>
      <c r="I50" s="11" t="s">
        <v>2437</v>
      </c>
      <c r="J50" s="11" t="s">
        <v>2437</v>
      </c>
      <c r="K50" s="11" t="s">
        <v>2437</v>
      </c>
      <c r="L50" s="11" t="s">
        <v>2547</v>
      </c>
      <c r="M50" s="11" t="s">
        <v>2437</v>
      </c>
      <c r="N50" s="11" t="s">
        <v>2437</v>
      </c>
      <c r="O50" s="11" t="s">
        <v>2547</v>
      </c>
      <c r="P50" s="11" t="s">
        <v>3280</v>
      </c>
      <c r="Q50" s="8" t="s">
        <v>2608</v>
      </c>
      <c r="R50" s="8" t="s">
        <v>3281</v>
      </c>
      <c r="S50" s="8" t="s">
        <v>2711</v>
      </c>
      <c r="T50" s="8" t="s">
        <v>2635</v>
      </c>
      <c r="U50" s="8" t="s">
        <v>2757</v>
      </c>
      <c r="V50" s="8" t="s">
        <v>2608</v>
      </c>
      <c r="W50" s="8" t="s">
        <v>3282</v>
      </c>
      <c r="X50" s="8" t="s">
        <v>3283</v>
      </c>
      <c r="Y50" s="8" t="s">
        <v>2608</v>
      </c>
      <c r="Z50" s="8" t="s">
        <v>3284</v>
      </c>
      <c r="AA50" s="8" t="s">
        <v>3285</v>
      </c>
      <c r="AB50" s="8" t="s">
        <v>3286</v>
      </c>
      <c r="AC50" s="9" t="s">
        <v>3287</v>
      </c>
      <c r="AD50" s="9" t="s">
        <v>3288</v>
      </c>
    </row>
    <row r="51" spans="1:30" s="1" customFormat="1" ht="171.75" customHeight="1">
      <c r="A51" s="8" t="s">
        <v>3289</v>
      </c>
      <c r="B51" s="8" t="s">
        <v>3290</v>
      </c>
      <c r="C51" s="8" t="s">
        <v>1656</v>
      </c>
      <c r="D51" s="8" t="s">
        <v>3291</v>
      </c>
      <c r="E51" s="8" t="s">
        <v>3292</v>
      </c>
      <c r="F51" s="8"/>
      <c r="G51" s="8" t="s">
        <v>3293</v>
      </c>
      <c r="H51" s="11" t="s">
        <v>2437</v>
      </c>
      <c r="I51" s="11" t="s">
        <v>2437</v>
      </c>
      <c r="J51" s="11" t="s">
        <v>2437</v>
      </c>
      <c r="K51" s="11" t="s">
        <v>2437</v>
      </c>
      <c r="L51" s="11" t="s">
        <v>2547</v>
      </c>
      <c r="M51" s="11" t="s">
        <v>2437</v>
      </c>
      <c r="N51" s="11" t="s">
        <v>2547</v>
      </c>
      <c r="O51" s="11" t="s">
        <v>2547</v>
      </c>
      <c r="P51" s="11" t="s">
        <v>2547</v>
      </c>
      <c r="Q51" s="8" t="s">
        <v>3294</v>
      </c>
      <c r="R51" s="8" t="s">
        <v>3295</v>
      </c>
      <c r="S51" s="8" t="s">
        <v>3296</v>
      </c>
      <c r="T51" s="8" t="s">
        <v>2635</v>
      </c>
      <c r="U51" s="8" t="s">
        <v>2757</v>
      </c>
      <c r="V51" s="8" t="s">
        <v>2547</v>
      </c>
      <c r="W51" s="8" t="s">
        <v>3297</v>
      </c>
      <c r="X51" s="8" t="s">
        <v>3298</v>
      </c>
      <c r="Y51" s="8" t="s">
        <v>3299</v>
      </c>
      <c r="Z51" s="8" t="s">
        <v>3300</v>
      </c>
      <c r="AA51" s="8" t="s">
        <v>3301</v>
      </c>
      <c r="AB51" s="8" t="s">
        <v>3302</v>
      </c>
      <c r="AC51" s="9" t="s">
        <v>3303</v>
      </c>
      <c r="AD51" s="9" t="s">
        <v>609</v>
      </c>
    </row>
    <row r="52" spans="1:30" s="1" customFormat="1" ht="171.75" customHeight="1">
      <c r="A52" s="8" t="s">
        <v>3304</v>
      </c>
      <c r="B52" s="8" t="s">
        <v>3305</v>
      </c>
      <c r="C52" s="8" t="s">
        <v>3306</v>
      </c>
      <c r="D52" s="8" t="s">
        <v>3307</v>
      </c>
      <c r="E52" s="8" t="s">
        <v>3308</v>
      </c>
      <c r="F52" s="8"/>
      <c r="G52" s="8" t="s">
        <v>3309</v>
      </c>
      <c r="H52" s="11" t="s">
        <v>2437</v>
      </c>
      <c r="I52" s="11" t="s">
        <v>2547</v>
      </c>
      <c r="J52" s="11" t="s">
        <v>2547</v>
      </c>
      <c r="K52" s="11" t="s">
        <v>2547</v>
      </c>
      <c r="L52" s="11" t="s">
        <v>2437</v>
      </c>
      <c r="M52" s="11" t="s">
        <v>2547</v>
      </c>
      <c r="N52" s="11" t="s">
        <v>2437</v>
      </c>
      <c r="O52" s="11" t="s">
        <v>2547</v>
      </c>
      <c r="P52" s="11" t="s">
        <v>2437</v>
      </c>
      <c r="Q52" s="8" t="s">
        <v>3310</v>
      </c>
      <c r="R52" s="8" t="s">
        <v>3295</v>
      </c>
      <c r="S52" s="8" t="s">
        <v>3311</v>
      </c>
      <c r="T52" s="8" t="s">
        <v>3075</v>
      </c>
      <c r="U52" s="8" t="s">
        <v>2608</v>
      </c>
      <c r="V52" s="8" t="s">
        <v>2547</v>
      </c>
      <c r="W52" s="8" t="s">
        <v>3312</v>
      </c>
      <c r="X52" s="8" t="s">
        <v>3313</v>
      </c>
      <c r="Y52" s="8" t="s">
        <v>2547</v>
      </c>
      <c r="Z52" s="8" t="s">
        <v>3314</v>
      </c>
      <c r="AA52" s="8" t="s">
        <v>3315</v>
      </c>
      <c r="AB52" s="8" t="s">
        <v>3316</v>
      </c>
      <c r="AC52" s="9" t="s">
        <v>3317</v>
      </c>
      <c r="AD52" s="9" t="s">
        <v>3318</v>
      </c>
    </row>
    <row r="53" spans="1:30" s="1" customFormat="1" ht="157.5" customHeight="1">
      <c r="A53" s="8" t="s">
        <v>3319</v>
      </c>
      <c r="B53" s="8" t="s">
        <v>611</v>
      </c>
      <c r="C53" s="13" t="s">
        <v>1662</v>
      </c>
      <c r="D53" s="8" t="s">
        <v>3320</v>
      </c>
      <c r="E53" s="13" t="s">
        <v>2785</v>
      </c>
      <c r="F53" s="13">
        <v>2050</v>
      </c>
      <c r="G53" s="8" t="s">
        <v>3321</v>
      </c>
      <c r="H53" s="12" t="s">
        <v>2437</v>
      </c>
      <c r="I53" s="12" t="s">
        <v>2437</v>
      </c>
      <c r="J53" s="12" t="s">
        <v>2437</v>
      </c>
      <c r="K53" s="12" t="s">
        <v>2437</v>
      </c>
      <c r="L53" s="12" t="s">
        <v>2437</v>
      </c>
      <c r="M53" s="11" t="s">
        <v>2547</v>
      </c>
      <c r="N53" s="8" t="s">
        <v>64</v>
      </c>
      <c r="O53" s="8" t="s">
        <v>64</v>
      </c>
      <c r="P53" s="8" t="s">
        <v>64</v>
      </c>
      <c r="Q53" s="8" t="s">
        <v>3322</v>
      </c>
      <c r="R53" s="8" t="s">
        <v>3323</v>
      </c>
      <c r="S53" s="8" t="s">
        <v>3324</v>
      </c>
      <c r="T53" s="8" t="s">
        <v>2697</v>
      </c>
      <c r="U53" s="8" t="s">
        <v>2757</v>
      </c>
      <c r="V53" s="8" t="s">
        <v>2437</v>
      </c>
      <c r="W53" s="8" t="s">
        <v>3325</v>
      </c>
      <c r="X53" s="8" t="s">
        <v>3283</v>
      </c>
      <c r="Y53" s="8" t="s">
        <v>3326</v>
      </c>
      <c r="Z53" s="8" t="s">
        <v>3327</v>
      </c>
      <c r="AA53" s="8" t="s">
        <v>3328</v>
      </c>
      <c r="AB53" s="8" t="s">
        <v>3329</v>
      </c>
      <c r="AC53" s="9" t="s">
        <v>3330</v>
      </c>
      <c r="AD53" s="9" t="s">
        <v>621</v>
      </c>
    </row>
    <row r="54" spans="1:30" s="1" customFormat="1" ht="157.5" customHeight="1">
      <c r="A54" s="8" t="s">
        <v>3331</v>
      </c>
      <c r="B54" s="8" t="s">
        <v>623</v>
      </c>
      <c r="C54" s="8" t="s">
        <v>1662</v>
      </c>
      <c r="D54" s="8" t="s">
        <v>3332</v>
      </c>
      <c r="E54" s="8" t="s">
        <v>2630</v>
      </c>
      <c r="F54" s="8">
        <v>2030</v>
      </c>
      <c r="G54" s="8" t="s">
        <v>3333</v>
      </c>
      <c r="H54" s="11" t="s">
        <v>2608</v>
      </c>
      <c r="I54" s="11" t="s">
        <v>2608</v>
      </c>
      <c r="J54" s="11" t="s">
        <v>2608</v>
      </c>
      <c r="K54" s="11" t="s">
        <v>2608</v>
      </c>
      <c r="L54" s="11" t="s">
        <v>2608</v>
      </c>
      <c r="M54" s="11" t="s">
        <v>2608</v>
      </c>
      <c r="N54" s="11" t="s">
        <v>2608</v>
      </c>
      <c r="O54" s="11" t="s">
        <v>2608</v>
      </c>
      <c r="P54" s="11" t="s">
        <v>2608</v>
      </c>
      <c r="Q54" s="8" t="s">
        <v>2608</v>
      </c>
      <c r="R54" s="8" t="s">
        <v>3334</v>
      </c>
      <c r="S54" s="8" t="s">
        <v>3335</v>
      </c>
      <c r="T54" s="8" t="s">
        <v>3336</v>
      </c>
      <c r="U54" s="8" t="s">
        <v>3156</v>
      </c>
      <c r="V54" s="8" t="s">
        <v>3337</v>
      </c>
      <c r="W54" s="8" t="s">
        <v>3338</v>
      </c>
      <c r="X54" s="8" t="s">
        <v>3283</v>
      </c>
      <c r="Y54" s="8" t="s">
        <v>2608</v>
      </c>
      <c r="Z54" s="8" t="s">
        <v>2608</v>
      </c>
      <c r="AA54" s="8" t="s">
        <v>3339</v>
      </c>
      <c r="AB54" s="8" t="s">
        <v>3340</v>
      </c>
      <c r="AC54" s="9" t="s">
        <v>3341</v>
      </c>
      <c r="AD54" s="9" t="s">
        <v>629</v>
      </c>
    </row>
    <row r="55" spans="1:30" s="1" customFormat="1" ht="157.5" customHeight="1">
      <c r="A55" s="8" t="s">
        <v>3342</v>
      </c>
      <c r="B55" s="8" t="s">
        <v>387</v>
      </c>
      <c r="C55" s="8" t="s">
        <v>3343</v>
      </c>
      <c r="D55" s="8" t="s">
        <v>3344</v>
      </c>
      <c r="E55" s="8" t="s">
        <v>3345</v>
      </c>
      <c r="F55" s="8">
        <v>2050</v>
      </c>
      <c r="G55" s="8" t="s">
        <v>3044</v>
      </c>
      <c r="H55" s="11" t="s">
        <v>2547</v>
      </c>
      <c r="I55" s="11" t="s">
        <v>2547</v>
      </c>
      <c r="J55" s="11" t="s">
        <v>2547</v>
      </c>
      <c r="K55" s="11" t="s">
        <v>2547</v>
      </c>
      <c r="L55" s="11" t="s">
        <v>2547</v>
      </c>
      <c r="M55" s="11" t="s">
        <v>2547</v>
      </c>
      <c r="N55" s="11" t="s">
        <v>3346</v>
      </c>
      <c r="O55" s="11" t="s">
        <v>2608</v>
      </c>
      <c r="P55" s="11" t="s">
        <v>2608</v>
      </c>
      <c r="Q55" s="8" t="s">
        <v>2608</v>
      </c>
      <c r="R55" s="8" t="s">
        <v>3347</v>
      </c>
      <c r="S55" s="8" t="s">
        <v>3348</v>
      </c>
      <c r="T55" s="8" t="s">
        <v>3336</v>
      </c>
      <c r="U55" s="8" t="s">
        <v>3156</v>
      </c>
      <c r="V55" s="8" t="s">
        <v>3349</v>
      </c>
      <c r="W55" s="8" t="s">
        <v>3350</v>
      </c>
      <c r="X55" s="8" t="s">
        <v>3351</v>
      </c>
      <c r="Y55" s="8" t="s">
        <v>3352</v>
      </c>
      <c r="Z55" s="8" t="s">
        <v>2608</v>
      </c>
      <c r="AA55" s="8" t="s">
        <v>3353</v>
      </c>
      <c r="AB55" s="8" t="s">
        <v>3354</v>
      </c>
      <c r="AC55" s="9" t="s">
        <v>3355</v>
      </c>
      <c r="AD55" s="9" t="s">
        <v>639</v>
      </c>
    </row>
    <row r="56" spans="1:30" s="1" customFormat="1" ht="157.5" customHeight="1">
      <c r="A56" s="8" t="s">
        <v>3356</v>
      </c>
      <c r="B56" s="8" t="s">
        <v>3357</v>
      </c>
      <c r="C56" s="8" t="s">
        <v>1663</v>
      </c>
      <c r="D56" s="8" t="s">
        <v>3358</v>
      </c>
      <c r="E56" s="8" t="s">
        <v>3359</v>
      </c>
      <c r="F56" s="8">
        <v>2037</v>
      </c>
      <c r="G56" s="8" t="s">
        <v>3360</v>
      </c>
      <c r="H56" s="12" t="s">
        <v>2437</v>
      </c>
      <c r="I56" s="12" t="s">
        <v>2437</v>
      </c>
      <c r="J56" s="11" t="s">
        <v>2547</v>
      </c>
      <c r="K56" s="11" t="s">
        <v>2547</v>
      </c>
      <c r="L56" s="11" t="s">
        <v>2547</v>
      </c>
      <c r="M56" s="11" t="s">
        <v>2547</v>
      </c>
      <c r="N56" s="8" t="s">
        <v>2856</v>
      </c>
      <c r="O56" s="8" t="s">
        <v>2547</v>
      </c>
      <c r="P56" s="8" t="s">
        <v>2547</v>
      </c>
      <c r="Q56" s="8" t="s">
        <v>3361</v>
      </c>
      <c r="R56" s="8" t="s">
        <v>2633</v>
      </c>
      <c r="S56" s="8" t="s">
        <v>2711</v>
      </c>
      <c r="T56" s="8" t="s">
        <v>3336</v>
      </c>
      <c r="U56" s="8" t="s">
        <v>3362</v>
      </c>
      <c r="V56" s="8" t="s">
        <v>2547</v>
      </c>
      <c r="W56" s="8" t="s">
        <v>3363</v>
      </c>
      <c r="X56" s="8" t="s">
        <v>3364</v>
      </c>
      <c r="Y56" s="8" t="s">
        <v>2608</v>
      </c>
      <c r="Z56" s="8" t="s">
        <v>3365</v>
      </c>
      <c r="AA56" s="8" t="s">
        <v>3366</v>
      </c>
      <c r="AB56" s="8" t="s">
        <v>3367</v>
      </c>
      <c r="AC56" s="9" t="s">
        <v>3368</v>
      </c>
      <c r="AD56" s="9" t="s">
        <v>651</v>
      </c>
    </row>
    <row r="57" spans="1:30" s="1" customFormat="1" ht="197.25" customHeight="1">
      <c r="A57" s="8" t="s">
        <v>3369</v>
      </c>
      <c r="B57" s="8" t="s">
        <v>295</v>
      </c>
      <c r="C57" s="8" t="s">
        <v>3370</v>
      </c>
      <c r="D57" s="8" t="s">
        <v>655</v>
      </c>
      <c r="E57" s="8" t="s">
        <v>2630</v>
      </c>
      <c r="F57" s="8">
        <v>2030</v>
      </c>
      <c r="G57" s="8" t="s">
        <v>3371</v>
      </c>
      <c r="H57" s="12" t="s">
        <v>2437</v>
      </c>
      <c r="I57" s="12" t="s">
        <v>2437</v>
      </c>
      <c r="J57" s="12" t="s">
        <v>2437</v>
      </c>
      <c r="K57" s="11" t="s">
        <v>2547</v>
      </c>
      <c r="L57" s="11" t="s">
        <v>2547</v>
      </c>
      <c r="M57" s="11" t="s">
        <v>2547</v>
      </c>
      <c r="N57" s="8" t="s">
        <v>2856</v>
      </c>
      <c r="O57" s="8" t="s">
        <v>2547</v>
      </c>
      <c r="P57" s="8" t="s">
        <v>2547</v>
      </c>
      <c r="Q57" s="8" t="s">
        <v>3372</v>
      </c>
      <c r="R57" s="8" t="s">
        <v>2817</v>
      </c>
      <c r="S57" s="8" t="s">
        <v>3373</v>
      </c>
      <c r="T57" s="8" t="s">
        <v>3374</v>
      </c>
      <c r="U57" s="8" t="s">
        <v>2650</v>
      </c>
      <c r="V57" s="8" t="s">
        <v>2547</v>
      </c>
      <c r="W57" s="8" t="s">
        <v>3375</v>
      </c>
      <c r="X57" s="8" t="s">
        <v>3376</v>
      </c>
      <c r="Y57" s="8" t="s">
        <v>2608</v>
      </c>
      <c r="Z57" s="8" t="s">
        <v>3377</v>
      </c>
      <c r="AA57" s="8" t="s">
        <v>3378</v>
      </c>
      <c r="AB57" s="8" t="s">
        <v>3379</v>
      </c>
      <c r="AC57" s="9" t="s">
        <v>3380</v>
      </c>
      <c r="AD57" s="9" t="s">
        <v>660</v>
      </c>
    </row>
    <row r="58" spans="1:30" s="1" customFormat="1" ht="227.25" customHeight="1">
      <c r="A58" s="8" t="s">
        <v>3381</v>
      </c>
      <c r="B58" s="8" t="s">
        <v>269</v>
      </c>
      <c r="C58" s="8" t="s">
        <v>3382</v>
      </c>
      <c r="D58" s="8" t="s">
        <v>3383</v>
      </c>
      <c r="E58" s="8" t="s">
        <v>2630</v>
      </c>
      <c r="F58" s="8">
        <v>2030</v>
      </c>
      <c r="G58" s="8" t="s">
        <v>3384</v>
      </c>
      <c r="H58" s="12" t="s">
        <v>2437</v>
      </c>
      <c r="I58" s="12" t="s">
        <v>2437</v>
      </c>
      <c r="J58" s="12" t="s">
        <v>2437</v>
      </c>
      <c r="K58" s="12" t="s">
        <v>2437</v>
      </c>
      <c r="L58" s="12" t="s">
        <v>2437</v>
      </c>
      <c r="M58" s="11" t="s">
        <v>64</v>
      </c>
      <c r="N58" s="8" t="s">
        <v>2437</v>
      </c>
      <c r="O58" s="8" t="s">
        <v>2547</v>
      </c>
      <c r="P58" s="8" t="s">
        <v>2437</v>
      </c>
      <c r="Q58" s="8" t="s">
        <v>2608</v>
      </c>
      <c r="R58" s="8" t="s">
        <v>2633</v>
      </c>
      <c r="S58" s="8" t="s">
        <v>3385</v>
      </c>
      <c r="T58" s="8" t="s">
        <v>3386</v>
      </c>
      <c r="U58" s="8" t="s">
        <v>2650</v>
      </c>
      <c r="V58" s="8" t="s">
        <v>2547</v>
      </c>
      <c r="W58" s="8" t="s">
        <v>3387</v>
      </c>
      <c r="X58" s="8" t="s">
        <v>3388</v>
      </c>
      <c r="Y58" s="8" t="s">
        <v>3389</v>
      </c>
      <c r="Z58" s="8" t="s">
        <v>2608</v>
      </c>
      <c r="AA58" s="8" t="s">
        <v>3390</v>
      </c>
      <c r="AB58" s="8" t="s">
        <v>3391</v>
      </c>
      <c r="AC58" s="9" t="s">
        <v>3392</v>
      </c>
      <c r="AD58" s="9" t="s">
        <v>3393</v>
      </c>
    </row>
    <row r="59" spans="1:30" s="1" customFormat="1" ht="146.44999999999999" customHeight="1">
      <c r="A59" s="8" t="s">
        <v>3394</v>
      </c>
      <c r="B59" s="8" t="s">
        <v>3395</v>
      </c>
      <c r="C59" s="8" t="s">
        <v>1665</v>
      </c>
      <c r="D59" s="8" t="s">
        <v>3396</v>
      </c>
      <c r="E59" s="8" t="s">
        <v>3397</v>
      </c>
      <c r="F59" s="8">
        <v>2040</v>
      </c>
      <c r="G59" s="8" t="s">
        <v>3398</v>
      </c>
      <c r="H59" s="12" t="s">
        <v>2437</v>
      </c>
      <c r="I59" s="12" t="s">
        <v>2437</v>
      </c>
      <c r="J59" s="12" t="s">
        <v>2437</v>
      </c>
      <c r="K59" s="12" t="s">
        <v>2437</v>
      </c>
      <c r="L59" s="11" t="s">
        <v>2547</v>
      </c>
      <c r="M59" s="11" t="s">
        <v>2437</v>
      </c>
      <c r="N59" s="11" t="s">
        <v>2437</v>
      </c>
      <c r="O59" s="8" t="s">
        <v>2547</v>
      </c>
      <c r="P59" s="8" t="s">
        <v>2437</v>
      </c>
      <c r="Q59" s="8" t="s">
        <v>3399</v>
      </c>
      <c r="R59" s="8" t="s">
        <v>2695</v>
      </c>
      <c r="S59" s="8" t="s">
        <v>3400</v>
      </c>
      <c r="T59" s="8" t="s">
        <v>2635</v>
      </c>
      <c r="U59" s="8" t="s">
        <v>2757</v>
      </c>
      <c r="V59" s="8" t="s">
        <v>3401</v>
      </c>
      <c r="W59" s="11" t="s">
        <v>3402</v>
      </c>
      <c r="X59" s="11" t="s">
        <v>3403</v>
      </c>
      <c r="Y59" s="8" t="s">
        <v>2608</v>
      </c>
      <c r="Z59" s="8" t="s">
        <v>2608</v>
      </c>
      <c r="AA59" s="8" t="s">
        <v>3404</v>
      </c>
      <c r="AB59" s="8" t="s">
        <v>3405</v>
      </c>
      <c r="AC59" s="9" t="s">
        <v>3406</v>
      </c>
      <c r="AD59" s="9" t="s">
        <v>670</v>
      </c>
    </row>
    <row r="60" spans="1:30" s="1" customFormat="1" ht="192.75" customHeight="1">
      <c r="A60" s="8" t="s">
        <v>3407</v>
      </c>
      <c r="B60" s="8" t="s">
        <v>3408</v>
      </c>
      <c r="C60" s="8" t="s">
        <v>1666</v>
      </c>
      <c r="D60" s="8" t="s">
        <v>673</v>
      </c>
      <c r="E60" s="8" t="s">
        <v>3409</v>
      </c>
      <c r="F60" s="8">
        <v>2050</v>
      </c>
      <c r="G60" s="8" t="s">
        <v>3410</v>
      </c>
      <c r="H60" s="12" t="s">
        <v>2437</v>
      </c>
      <c r="I60" s="12" t="s">
        <v>2437</v>
      </c>
      <c r="J60" s="12" t="s">
        <v>2437</v>
      </c>
      <c r="K60" s="11" t="s">
        <v>2547</v>
      </c>
      <c r="L60" s="11" t="s">
        <v>2547</v>
      </c>
      <c r="M60" s="11" t="s">
        <v>2547</v>
      </c>
      <c r="N60" s="11" t="s">
        <v>2437</v>
      </c>
      <c r="O60" s="8" t="s">
        <v>2547</v>
      </c>
      <c r="P60" s="8" t="s">
        <v>2547</v>
      </c>
      <c r="Q60" s="8" t="s">
        <v>2608</v>
      </c>
      <c r="R60" s="8" t="s">
        <v>3411</v>
      </c>
      <c r="S60" s="8" t="s">
        <v>2711</v>
      </c>
      <c r="T60" s="8" t="s">
        <v>2635</v>
      </c>
      <c r="U60" s="8" t="s">
        <v>2650</v>
      </c>
      <c r="V60" s="8" t="s">
        <v>2547</v>
      </c>
      <c r="W60" s="8" t="s">
        <v>3412</v>
      </c>
      <c r="X60" s="8" t="s">
        <v>3413</v>
      </c>
      <c r="Y60" s="8" t="s">
        <v>3414</v>
      </c>
      <c r="Z60" s="8" t="s">
        <v>3415</v>
      </c>
      <c r="AA60" s="8" t="s">
        <v>3416</v>
      </c>
      <c r="AB60" s="8" t="s">
        <v>3417</v>
      </c>
      <c r="AC60" s="9" t="s">
        <v>3418</v>
      </c>
      <c r="AD60" s="9" t="s">
        <v>681</v>
      </c>
    </row>
    <row r="61" spans="1:30" s="1" customFormat="1" ht="192.75" customHeight="1">
      <c r="A61" s="8" t="s">
        <v>3419</v>
      </c>
      <c r="B61" s="8" t="s">
        <v>683</v>
      </c>
      <c r="C61" s="8" t="s">
        <v>3420</v>
      </c>
      <c r="D61" s="8" t="s">
        <v>3421</v>
      </c>
      <c r="E61" s="8" t="s">
        <v>3292</v>
      </c>
      <c r="F61" s="8"/>
      <c r="G61" s="8" t="s">
        <v>3422</v>
      </c>
      <c r="H61" s="11" t="s">
        <v>2437</v>
      </c>
      <c r="I61" s="11" t="s">
        <v>3423</v>
      </c>
      <c r="J61" s="11" t="s">
        <v>2437</v>
      </c>
      <c r="K61" s="11" t="s">
        <v>2437</v>
      </c>
      <c r="L61" s="11" t="s">
        <v>2547</v>
      </c>
      <c r="M61" s="11" t="s">
        <v>2547</v>
      </c>
      <c r="N61" s="11" t="s">
        <v>3424</v>
      </c>
      <c r="O61" s="8" t="s">
        <v>2547</v>
      </c>
      <c r="P61" s="8" t="s">
        <v>2547</v>
      </c>
      <c r="Q61" s="8" t="s">
        <v>3425</v>
      </c>
      <c r="R61" s="8" t="s">
        <v>2633</v>
      </c>
      <c r="S61" s="8" t="s">
        <v>3426</v>
      </c>
      <c r="T61" s="8" t="s">
        <v>3075</v>
      </c>
      <c r="U61" s="8" t="s">
        <v>3427</v>
      </c>
      <c r="V61" s="8" t="s">
        <v>3428</v>
      </c>
      <c r="W61" s="8" t="s">
        <v>3429</v>
      </c>
      <c r="X61" s="8" t="s">
        <v>3430</v>
      </c>
      <c r="Y61" s="8" t="s">
        <v>2437</v>
      </c>
      <c r="Z61" s="8" t="s">
        <v>3431</v>
      </c>
      <c r="AA61" s="8" t="s">
        <v>3432</v>
      </c>
      <c r="AB61" s="8" t="s">
        <v>3433</v>
      </c>
      <c r="AC61" s="9" t="s">
        <v>3434</v>
      </c>
      <c r="AD61" s="9" t="s">
        <v>690</v>
      </c>
    </row>
    <row r="62" spans="1:30" s="1" customFormat="1" ht="192.75" customHeight="1">
      <c r="A62" s="8" t="s">
        <v>3435</v>
      </c>
      <c r="B62" s="8" t="s">
        <v>269</v>
      </c>
      <c r="C62" s="8" t="s">
        <v>1667</v>
      </c>
      <c r="D62" s="8" t="s">
        <v>3436</v>
      </c>
      <c r="E62" s="8" t="s">
        <v>3437</v>
      </c>
      <c r="F62" s="8">
        <v>2030</v>
      </c>
      <c r="G62" s="8" t="s">
        <v>3438</v>
      </c>
      <c r="H62" s="11" t="s">
        <v>2437</v>
      </c>
      <c r="I62" s="11" t="s">
        <v>2437</v>
      </c>
      <c r="J62" s="11" t="s">
        <v>2437</v>
      </c>
      <c r="K62" s="11" t="s">
        <v>2547</v>
      </c>
      <c r="L62" s="11" t="s">
        <v>2547</v>
      </c>
      <c r="M62" s="11" t="s">
        <v>2547</v>
      </c>
      <c r="N62" s="11" t="s">
        <v>3439</v>
      </c>
      <c r="O62" s="8" t="s">
        <v>2547</v>
      </c>
      <c r="P62" s="8" t="s">
        <v>2547</v>
      </c>
      <c r="Q62" s="8" t="s">
        <v>3440</v>
      </c>
      <c r="R62" s="8" t="s">
        <v>3441</v>
      </c>
      <c r="S62" s="8" t="s">
        <v>3442</v>
      </c>
      <c r="T62" s="8" t="s">
        <v>3075</v>
      </c>
      <c r="U62" s="8" t="s">
        <v>2650</v>
      </c>
      <c r="V62" s="8" t="s">
        <v>3443</v>
      </c>
      <c r="W62" s="8" t="s">
        <v>3444</v>
      </c>
      <c r="X62" s="8" t="s">
        <v>3445</v>
      </c>
      <c r="Y62" s="8" t="s">
        <v>2547</v>
      </c>
      <c r="Z62" s="8" t="s">
        <v>3446</v>
      </c>
      <c r="AA62" s="8" t="s">
        <v>3447</v>
      </c>
      <c r="AB62" s="8" t="s">
        <v>3448</v>
      </c>
      <c r="AC62" s="9" t="s">
        <v>3449</v>
      </c>
      <c r="AD62" s="9" t="s">
        <v>700</v>
      </c>
    </row>
    <row r="63" spans="1:30" s="1" customFormat="1" ht="219" customHeight="1">
      <c r="A63" s="8" t="s">
        <v>3450</v>
      </c>
      <c r="B63" s="8" t="s">
        <v>702</v>
      </c>
      <c r="C63" s="8" t="s">
        <v>1667</v>
      </c>
      <c r="D63" s="8" t="s">
        <v>3451</v>
      </c>
      <c r="E63" s="8" t="s">
        <v>3452</v>
      </c>
      <c r="F63" s="8">
        <v>2040</v>
      </c>
      <c r="G63" s="8" t="s">
        <v>3453</v>
      </c>
      <c r="H63" s="12" t="s">
        <v>2437</v>
      </c>
      <c r="I63" s="12" t="s">
        <v>2437</v>
      </c>
      <c r="J63" s="12" t="s">
        <v>2437</v>
      </c>
      <c r="K63" s="11" t="s">
        <v>2437</v>
      </c>
      <c r="L63" s="11" t="s">
        <v>2547</v>
      </c>
      <c r="M63" s="11" t="s">
        <v>2547</v>
      </c>
      <c r="N63" s="11" t="s">
        <v>2437</v>
      </c>
      <c r="O63" s="8" t="s">
        <v>2547</v>
      </c>
      <c r="P63" s="8" t="s">
        <v>2547</v>
      </c>
      <c r="Q63" s="8" t="s">
        <v>3454</v>
      </c>
      <c r="R63" s="8" t="s">
        <v>3455</v>
      </c>
      <c r="S63" s="8" t="s">
        <v>3456</v>
      </c>
      <c r="T63" s="8" t="s">
        <v>2635</v>
      </c>
      <c r="U63" s="8" t="s">
        <v>3457</v>
      </c>
      <c r="V63" s="8" t="s">
        <v>3458</v>
      </c>
      <c r="W63" s="8" t="s">
        <v>3459</v>
      </c>
      <c r="X63" s="8" t="s">
        <v>3460</v>
      </c>
      <c r="Y63" s="8" t="s">
        <v>2608</v>
      </c>
      <c r="Z63" s="8" t="s">
        <v>3461</v>
      </c>
      <c r="AA63" s="8" t="s">
        <v>3462</v>
      </c>
      <c r="AB63" s="8" t="s">
        <v>3463</v>
      </c>
      <c r="AC63" s="9" t="s">
        <v>3464</v>
      </c>
      <c r="AD63" s="9" t="s">
        <v>711</v>
      </c>
    </row>
    <row r="64" spans="1:30" s="1" customFormat="1" ht="224.25" customHeight="1">
      <c r="A64" s="8" t="s">
        <v>3465</v>
      </c>
      <c r="B64" s="8" t="s">
        <v>3466</v>
      </c>
      <c r="C64" s="8" t="s">
        <v>1668</v>
      </c>
      <c r="D64" s="8" t="s">
        <v>3467</v>
      </c>
      <c r="E64" s="8" t="s">
        <v>3468</v>
      </c>
      <c r="F64" s="8">
        <v>2040</v>
      </c>
      <c r="G64" s="8" t="s">
        <v>3469</v>
      </c>
      <c r="H64" s="12" t="s">
        <v>2437</v>
      </c>
      <c r="I64" s="12" t="s">
        <v>2437</v>
      </c>
      <c r="J64" s="12" t="s">
        <v>2437</v>
      </c>
      <c r="K64" s="11" t="s">
        <v>2437</v>
      </c>
      <c r="L64" s="11" t="s">
        <v>2437</v>
      </c>
      <c r="M64" s="11" t="s">
        <v>2437</v>
      </c>
      <c r="N64" s="11" t="s">
        <v>2437</v>
      </c>
      <c r="O64" s="8" t="s">
        <v>2547</v>
      </c>
      <c r="P64" s="8" t="s">
        <v>2437</v>
      </c>
      <c r="Q64" s="8" t="s">
        <v>3470</v>
      </c>
      <c r="R64" s="8" t="s">
        <v>3471</v>
      </c>
      <c r="S64" s="8" t="s">
        <v>3472</v>
      </c>
      <c r="T64" s="8" t="s">
        <v>2635</v>
      </c>
      <c r="U64" s="8" t="s">
        <v>2650</v>
      </c>
      <c r="V64" s="8" t="s">
        <v>3473</v>
      </c>
      <c r="W64" s="8" t="s">
        <v>3474</v>
      </c>
      <c r="X64" s="8" t="s">
        <v>3475</v>
      </c>
      <c r="Y64" s="8" t="s">
        <v>2608</v>
      </c>
      <c r="Z64" s="8" t="s">
        <v>3476</v>
      </c>
      <c r="AA64" s="8" t="s">
        <v>3477</v>
      </c>
      <c r="AB64" s="8" t="s">
        <v>3478</v>
      </c>
      <c r="AC64" s="9" t="s">
        <v>3479</v>
      </c>
      <c r="AD64" s="9" t="s">
        <v>3480</v>
      </c>
    </row>
    <row r="65" spans="1:31" s="1" customFormat="1" ht="141" customHeight="1">
      <c r="A65" s="8" t="s">
        <v>3481</v>
      </c>
      <c r="B65" s="8" t="s">
        <v>3482</v>
      </c>
      <c r="C65" s="8" t="s">
        <v>3483</v>
      </c>
      <c r="D65" s="8" t="s">
        <v>714</v>
      </c>
      <c r="E65" s="8" t="s">
        <v>3484</v>
      </c>
      <c r="F65" s="8">
        <v>2030</v>
      </c>
      <c r="G65" s="8" t="s">
        <v>3485</v>
      </c>
      <c r="H65" s="8" t="s">
        <v>2437</v>
      </c>
      <c r="I65" s="8" t="s">
        <v>2437</v>
      </c>
      <c r="J65" s="8" t="s">
        <v>2437</v>
      </c>
      <c r="K65" s="8" t="s">
        <v>2437</v>
      </c>
      <c r="L65" s="8" t="s">
        <v>2547</v>
      </c>
      <c r="M65" s="8" t="s">
        <v>2547</v>
      </c>
      <c r="N65" s="8" t="s">
        <v>2437</v>
      </c>
      <c r="O65" s="8" t="s">
        <v>2547</v>
      </c>
      <c r="P65" s="8" t="s">
        <v>2437</v>
      </c>
      <c r="Q65" s="8" t="s">
        <v>3486</v>
      </c>
      <c r="R65" s="8" t="s">
        <v>3487</v>
      </c>
      <c r="S65" s="8" t="s">
        <v>3488</v>
      </c>
      <c r="T65" s="8" t="s">
        <v>2697</v>
      </c>
      <c r="U65" s="8" t="s">
        <v>2650</v>
      </c>
      <c r="V65" s="8" t="s">
        <v>2547</v>
      </c>
      <c r="W65" s="8" t="s">
        <v>3489</v>
      </c>
      <c r="X65" s="8" t="s">
        <v>3490</v>
      </c>
      <c r="Y65" s="8" t="s">
        <v>2608</v>
      </c>
      <c r="Z65" s="8" t="s">
        <v>3491</v>
      </c>
      <c r="AA65" s="8" t="s">
        <v>3492</v>
      </c>
      <c r="AB65" s="8" t="s">
        <v>3493</v>
      </c>
      <c r="AC65" s="9" t="s">
        <v>3494</v>
      </c>
      <c r="AD65" s="9" t="s">
        <v>720</v>
      </c>
    </row>
    <row r="66" spans="1:31" s="1" customFormat="1" ht="168" customHeight="1">
      <c r="A66" s="13" t="s">
        <v>3495</v>
      </c>
      <c r="B66" s="13" t="s">
        <v>722</v>
      </c>
      <c r="C66" s="8" t="s">
        <v>3496</v>
      </c>
      <c r="D66" s="8" t="s">
        <v>3497</v>
      </c>
      <c r="E66" s="13" t="s">
        <v>3484</v>
      </c>
      <c r="F66" s="13">
        <v>2030</v>
      </c>
      <c r="G66" s="13" t="s">
        <v>3498</v>
      </c>
      <c r="H66" s="12" t="s">
        <v>2437</v>
      </c>
      <c r="I66" s="12" t="s">
        <v>2437</v>
      </c>
      <c r="J66" s="12" t="s">
        <v>2437</v>
      </c>
      <c r="K66" s="8" t="s">
        <v>2547</v>
      </c>
      <c r="L66" s="8" t="s">
        <v>2547</v>
      </c>
      <c r="M66" s="8" t="s">
        <v>2547</v>
      </c>
      <c r="N66" s="8" t="s">
        <v>2437</v>
      </c>
      <c r="O66" s="8" t="s">
        <v>2547</v>
      </c>
      <c r="P66" s="8" t="s">
        <v>2547</v>
      </c>
      <c r="Q66" s="8" t="s">
        <v>3499</v>
      </c>
      <c r="R66" s="8" t="s">
        <v>3500</v>
      </c>
      <c r="S66" s="8" t="s">
        <v>2608</v>
      </c>
      <c r="T66" s="8" t="s">
        <v>2604</v>
      </c>
      <c r="U66" s="8" t="s">
        <v>3501</v>
      </c>
      <c r="V66" s="8" t="s">
        <v>2547</v>
      </c>
      <c r="W66" s="8" t="s">
        <v>3502</v>
      </c>
      <c r="X66" s="8" t="s">
        <v>3503</v>
      </c>
      <c r="Y66" s="8" t="s">
        <v>2608</v>
      </c>
      <c r="Z66" s="8" t="s">
        <v>2608</v>
      </c>
      <c r="AA66" s="8" t="s">
        <v>3504</v>
      </c>
      <c r="AB66" s="8" t="s">
        <v>3505</v>
      </c>
      <c r="AC66" s="9" t="s">
        <v>3506</v>
      </c>
      <c r="AD66" s="9" t="s">
        <v>729</v>
      </c>
    </row>
    <row r="67" spans="1:31" s="1" customFormat="1" ht="168" customHeight="1">
      <c r="A67" s="8" t="s">
        <v>3507</v>
      </c>
      <c r="B67" s="8" t="s">
        <v>3508</v>
      </c>
      <c r="C67" s="8" t="s">
        <v>1669</v>
      </c>
      <c r="D67" s="8" t="s">
        <v>3509</v>
      </c>
      <c r="E67" s="8" t="s">
        <v>3510</v>
      </c>
      <c r="F67" s="8">
        <v>2030</v>
      </c>
      <c r="G67" s="8" t="s">
        <v>3511</v>
      </c>
      <c r="H67" s="11" t="s">
        <v>2437</v>
      </c>
      <c r="I67" s="11" t="s">
        <v>2437</v>
      </c>
      <c r="J67" s="11" t="s">
        <v>2437</v>
      </c>
      <c r="K67" s="8" t="s">
        <v>2437</v>
      </c>
      <c r="L67" s="8" t="s">
        <v>2547</v>
      </c>
      <c r="M67" s="8" t="s">
        <v>2547</v>
      </c>
      <c r="N67" s="8" t="s">
        <v>2437</v>
      </c>
      <c r="O67" s="8" t="s">
        <v>2547</v>
      </c>
      <c r="P67" s="8" t="s">
        <v>2437</v>
      </c>
      <c r="Q67" s="8" t="s">
        <v>3512</v>
      </c>
      <c r="R67" s="8" t="s">
        <v>2633</v>
      </c>
      <c r="S67" s="8" t="s">
        <v>3513</v>
      </c>
      <c r="T67" s="8" t="s">
        <v>3075</v>
      </c>
      <c r="U67" s="8" t="s">
        <v>2605</v>
      </c>
      <c r="V67" s="8" t="s">
        <v>3514</v>
      </c>
      <c r="W67" s="8" t="s">
        <v>3515</v>
      </c>
      <c r="X67" s="8" t="s">
        <v>3516</v>
      </c>
      <c r="Y67" s="8" t="s">
        <v>2547</v>
      </c>
      <c r="Z67" s="8" t="s">
        <v>3517</v>
      </c>
      <c r="AA67" s="8" t="s">
        <v>3518</v>
      </c>
      <c r="AB67" s="8" t="s">
        <v>3519</v>
      </c>
      <c r="AC67" s="9" t="s">
        <v>3520</v>
      </c>
      <c r="AD67" s="9" t="s">
        <v>741</v>
      </c>
    </row>
    <row r="68" spans="1:31" s="1" customFormat="1" ht="149.25" customHeight="1">
      <c r="A68" s="8" t="s">
        <v>3521</v>
      </c>
      <c r="B68" s="8" t="s">
        <v>743</v>
      </c>
      <c r="C68" s="8" t="s">
        <v>1669</v>
      </c>
      <c r="D68" s="8" t="s">
        <v>745</v>
      </c>
      <c r="E68" s="8" t="s">
        <v>3522</v>
      </c>
      <c r="F68" s="8">
        <v>2063</v>
      </c>
      <c r="G68" s="8" t="s">
        <v>3523</v>
      </c>
      <c r="H68" s="12" t="s">
        <v>2437</v>
      </c>
      <c r="I68" s="12" t="s">
        <v>2437</v>
      </c>
      <c r="J68" s="12" t="s">
        <v>2437</v>
      </c>
      <c r="K68" s="12" t="s">
        <v>2437</v>
      </c>
      <c r="L68" s="8" t="s">
        <v>2547</v>
      </c>
      <c r="M68" s="8" t="s">
        <v>2437</v>
      </c>
      <c r="N68" s="8" t="s">
        <v>2437</v>
      </c>
      <c r="O68" s="8" t="s">
        <v>2547</v>
      </c>
      <c r="P68" s="8" t="s">
        <v>2437</v>
      </c>
      <c r="Q68" s="8" t="s">
        <v>3524</v>
      </c>
      <c r="R68" s="8" t="s">
        <v>3525</v>
      </c>
      <c r="S68" s="8" t="s">
        <v>3526</v>
      </c>
      <c r="T68" s="8" t="s">
        <v>3075</v>
      </c>
      <c r="U68" s="8" t="s">
        <v>2757</v>
      </c>
      <c r="V68" s="8" t="s">
        <v>2547</v>
      </c>
      <c r="W68" s="8" t="s">
        <v>3527</v>
      </c>
      <c r="X68" s="8" t="s">
        <v>3528</v>
      </c>
      <c r="Y68" s="8" t="s">
        <v>2608</v>
      </c>
      <c r="Z68" s="8" t="s">
        <v>3529</v>
      </c>
      <c r="AA68" s="8" t="s">
        <v>748</v>
      </c>
      <c r="AB68" s="8" t="s">
        <v>3530</v>
      </c>
      <c r="AC68" s="9" t="s">
        <v>3531</v>
      </c>
      <c r="AD68" s="14" t="s">
        <v>750</v>
      </c>
    </row>
    <row r="69" spans="1:31" ht="14.25">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75" defaultRowHeight="14.25"/>
  <cols>
    <col min="1" max="1" width="18.125" customWidth="1"/>
    <col min="3" max="3" width="13.125" customWidth="1"/>
    <col min="16" max="16" width="25.25" customWidth="1"/>
    <col min="19" max="19" width="17.875" customWidth="1"/>
    <col min="22" max="22" width="14.25" style="18" customWidth="1"/>
  </cols>
  <sheetData>
    <row r="1" spans="1:24" ht="15.75">
      <c r="A1" t="s">
        <v>3532</v>
      </c>
      <c r="B1" t="s">
        <v>3533</v>
      </c>
      <c r="C1" t="s">
        <v>3534</v>
      </c>
      <c r="P1" s="17" t="s">
        <v>3535</v>
      </c>
      <c r="Q1" s="20"/>
      <c r="R1" s="20"/>
      <c r="S1" s="20" t="s">
        <v>3536</v>
      </c>
      <c r="W1" s="16"/>
      <c r="X1" s="16"/>
    </row>
    <row r="2" spans="1:24" ht="14.45" customHeight="1">
      <c r="A2" t="s">
        <v>269</v>
      </c>
      <c r="B2">
        <f>COUNTIFS(models_list_studies!B:B, "*OSeMOSYS*",models_list_studies!B:B,"&lt;&gt;*LEAP*", models_list_studies!B:B,"&lt;&gt;*FlexTool*",models_list_studies!B:B,"&lt;&gt;*ONSSET*")</f>
        <v>12</v>
      </c>
      <c r="C2" s="5">
        <f t="shared" ref="C2:C10" si="0">B2/$B$17</f>
        <v>0.18181818181818182</v>
      </c>
      <c r="P2" s="19" t="s">
        <v>3537</v>
      </c>
      <c r="Q2" s="15"/>
      <c r="R2" s="15"/>
      <c r="S2" s="15" t="s">
        <v>1498</v>
      </c>
    </row>
    <row r="3" spans="1:24">
      <c r="A3" t="s">
        <v>387</v>
      </c>
      <c r="B3">
        <f>COUNTIFS(models_list_studies!B:B,"*LEAP*",models_list_studies!B:B, "&lt;&gt;*OSeMOSYS*", models_list_studies!B:B, "&lt;&gt;*NEMO*", models_list_studies!B:B, "&lt;&gt;*MCDM*", models_list_studies!B:B, "&lt;&gt;*CLEWS*")</f>
        <v>8</v>
      </c>
      <c r="C3" s="5">
        <f t="shared" si="0"/>
        <v>0.12121212121212122</v>
      </c>
      <c r="P3" s="19" t="s">
        <v>3538</v>
      </c>
      <c r="Q3" s="15"/>
      <c r="R3" s="15"/>
      <c r="S3" s="15" t="s">
        <v>1500</v>
      </c>
    </row>
    <row r="4" spans="1:24">
      <c r="A4" t="s">
        <v>2453</v>
      </c>
      <c r="B4">
        <f>COUNTIFS(models_list_studies!B:B, "*TIMES*") + COUNTIFS(models_list_studies!B:B, "*MARKAL*")-COUNTIFS(models_list_studies!B:B, "*TIMES*",models_list_studies!B:B, "*MARKAL*")</f>
        <v>6</v>
      </c>
      <c r="C4" s="5">
        <f t="shared" si="0"/>
        <v>9.0909090909090912E-2</v>
      </c>
      <c r="P4" s="19" t="s">
        <v>3539</v>
      </c>
      <c r="Q4" s="15"/>
      <c r="R4" s="15"/>
      <c r="S4" s="15" t="s">
        <v>1516</v>
      </c>
    </row>
    <row r="5" spans="1:24">
      <c r="A5" t="s">
        <v>3540</v>
      </c>
      <c r="B5">
        <f>COUNTIFS(models_list_studies!B:B,"*MESSAGE*", models_list_studies!B:B, "&lt;&gt;*MAED*")+COUNTIFS(models_list_studies!B:B,"*SPLAT*")-COUNTIFS(models_list_studies!B:B,"*SPLAT*",models_list_studies!B:B,"*MESSAGE*")</f>
        <v>5</v>
      </c>
      <c r="C5" s="5">
        <f t="shared" si="0"/>
        <v>7.575757575757576E-2</v>
      </c>
      <c r="P5" s="19" t="s">
        <v>3541</v>
      </c>
      <c r="Q5" s="15"/>
      <c r="R5" s="15"/>
      <c r="S5" s="15" t="s">
        <v>722</v>
      </c>
    </row>
    <row r="6" spans="1:24">
      <c r="A6" t="s">
        <v>259</v>
      </c>
      <c r="B6">
        <f>COUNTIFS(models_list_studies!B:B,"*ONSSET*", models_list_studies!B:B, "&lt;&gt;*OSEMOSYS*", models_list_studies!B:B, "&lt;&gt;*Pypsa*")</f>
        <v>4</v>
      </c>
      <c r="C6" s="5">
        <f t="shared" si="0"/>
        <v>6.0606060606060608E-2</v>
      </c>
      <c r="P6" s="19" t="s">
        <v>3542</v>
      </c>
      <c r="Q6" s="15"/>
      <c r="R6" s="15"/>
      <c r="S6" s="15" t="s">
        <v>1507</v>
      </c>
    </row>
    <row r="7" spans="1:24">
      <c r="A7" t="s">
        <v>3543</v>
      </c>
      <c r="B7">
        <f>COUNTIFS(models_list_studies!B:B, "*GIS*", models_list_studies!B:B, "&lt;&gt;*TIMES*")</f>
        <v>4</v>
      </c>
      <c r="C7" s="5">
        <f t="shared" si="0"/>
        <v>6.0606060606060608E-2</v>
      </c>
      <c r="P7" s="19" t="s">
        <v>3544</v>
      </c>
      <c r="Q7" s="15"/>
      <c r="R7" s="15"/>
      <c r="S7" s="15" t="s">
        <v>1544</v>
      </c>
    </row>
    <row r="8" spans="1:24">
      <c r="A8" t="s">
        <v>752</v>
      </c>
      <c r="B8">
        <f>COUNTIFS(models_list_studies!B:B, "*HOMER*")</f>
        <v>2</v>
      </c>
      <c r="C8" s="5">
        <f t="shared" si="0"/>
        <v>3.0303030303030304E-2</v>
      </c>
      <c r="P8" s="19" t="s">
        <v>3545</v>
      </c>
      <c r="Q8" s="15"/>
      <c r="R8" s="15"/>
      <c r="S8" s="15" t="s">
        <v>1519</v>
      </c>
    </row>
    <row r="9" spans="1:24">
      <c r="A9" t="s">
        <v>532</v>
      </c>
      <c r="B9">
        <v>2</v>
      </c>
      <c r="C9" s="5">
        <f t="shared" si="0"/>
        <v>3.0303030303030304E-2</v>
      </c>
      <c r="P9" s="19" t="s">
        <v>3546</v>
      </c>
      <c r="Q9" s="15"/>
      <c r="R9" s="15"/>
      <c r="S9" s="15" t="s">
        <v>3547</v>
      </c>
    </row>
    <row r="10" spans="1:24">
      <c r="A10" t="s">
        <v>1786</v>
      </c>
      <c r="B10">
        <f>COUNTIFS(models_list_studies!B:B, "*CERC*")</f>
        <v>1</v>
      </c>
      <c r="C10" s="5">
        <f t="shared" si="0"/>
        <v>1.5151515151515152E-2</v>
      </c>
      <c r="P10" s="19" t="s">
        <v>3548</v>
      </c>
      <c r="Q10" s="15"/>
      <c r="R10" s="15"/>
      <c r="S10" t="s">
        <v>3549</v>
      </c>
    </row>
    <row r="11" spans="1:24">
      <c r="A11" t="s">
        <v>1750</v>
      </c>
      <c r="B11">
        <v>1</v>
      </c>
      <c r="C11" s="5">
        <f>B11/$B$17</f>
        <v>1.5151515151515152E-2</v>
      </c>
    </row>
    <row r="12" spans="1:24">
      <c r="A12" t="s">
        <v>1501</v>
      </c>
      <c r="B12">
        <v>1</v>
      </c>
      <c r="C12" s="5">
        <f>B12/$B$17</f>
        <v>1.5151515151515152E-2</v>
      </c>
    </row>
    <row r="13" spans="1:24">
      <c r="A13" t="s">
        <v>3535</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3536</v>
      </c>
      <c r="B14">
        <f>66-SUM(B2:B13)</f>
        <v>9</v>
      </c>
      <c r="C14" s="5">
        <f>B14/$B$17</f>
        <v>0.13636363636363635</v>
      </c>
    </row>
    <row r="17" spans="1:2">
      <c r="B17">
        <f>SUM(B2:B14)</f>
        <v>66</v>
      </c>
    </row>
    <row r="32" spans="1:2">
      <c r="A32" t="s">
        <v>3550</v>
      </c>
      <c r="B32" t="s">
        <v>3551</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3552</v>
      </c>
      <c r="B53" t="s">
        <v>3553</v>
      </c>
    </row>
    <row r="54" spans="1:2">
      <c r="A54" t="s">
        <v>3554</v>
      </c>
      <c r="B54">
        <v>32</v>
      </c>
    </row>
    <row r="55" spans="1:2">
      <c r="A55" t="s">
        <v>2858</v>
      </c>
      <c r="B55">
        <v>30</v>
      </c>
    </row>
    <row r="56" spans="1:2">
      <c r="A56" t="s">
        <v>3535</v>
      </c>
      <c r="B56">
        <v>5</v>
      </c>
    </row>
    <row r="61" spans="1:2">
      <c r="A61" s="23" t="s">
        <v>3555</v>
      </c>
      <c r="B61" s="23" t="s">
        <v>3553</v>
      </c>
    </row>
    <row r="62" spans="1:2" ht="28.5">
      <c r="A62" s="23" t="s">
        <v>3556</v>
      </c>
      <c r="B62" s="23">
        <v>28</v>
      </c>
    </row>
    <row r="63" spans="1:2" ht="42.75">
      <c r="A63" s="23" t="s">
        <v>3557</v>
      </c>
      <c r="B63" s="23">
        <v>20</v>
      </c>
    </row>
    <row r="64" spans="1:2" ht="28.5">
      <c r="A64" s="23" t="s">
        <v>3558</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25" defaultRowHeight="14.25"/>
  <cols>
    <col min="1" max="1" width="18.25" customWidth="1"/>
  </cols>
  <sheetData>
    <row r="1" spans="1:2">
      <c r="A1" t="s">
        <v>3559</v>
      </c>
      <c r="B1" t="s">
        <v>3534</v>
      </c>
    </row>
    <row r="2" spans="1:2">
      <c r="A2" t="s">
        <v>3560</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3561</v>
      </c>
      <c r="B3">
        <v>9</v>
      </c>
    </row>
    <row r="4" spans="1:2">
      <c r="A4" t="s">
        <v>1789</v>
      </c>
      <c r="B4">
        <f>66-B2-B5-B3</f>
        <v>45</v>
      </c>
    </row>
    <row r="5" spans="1:2">
      <c r="A5" t="s">
        <v>3562</v>
      </c>
      <c r="B5">
        <v>3</v>
      </c>
    </row>
    <row r="9" spans="1:2">
      <c r="A9" t="s">
        <v>3563</v>
      </c>
      <c r="B9" t="s">
        <v>3534</v>
      </c>
    </row>
    <row r="10" spans="1:2">
      <c r="A10" t="s">
        <v>3564</v>
      </c>
      <c r="B10">
        <v>14</v>
      </c>
    </row>
    <row r="11" spans="1:2">
      <c r="A11" t="s">
        <v>1662</v>
      </c>
      <c r="B11">
        <v>6</v>
      </c>
    </row>
    <row r="12" spans="1:2">
      <c r="A12" t="s">
        <v>3565</v>
      </c>
      <c r="B12">
        <v>3</v>
      </c>
    </row>
    <row r="13" spans="1:2">
      <c r="A13" t="s">
        <v>3566</v>
      </c>
      <c r="B13">
        <v>13</v>
      </c>
    </row>
    <row r="14" spans="1:2">
      <c r="A14" t="s">
        <v>3567</v>
      </c>
      <c r="B14">
        <v>10</v>
      </c>
    </row>
    <row r="15" spans="1:2">
      <c r="A15" t="s">
        <v>3568</v>
      </c>
      <c r="B15">
        <v>2</v>
      </c>
    </row>
    <row r="18" spans="1:2">
      <c r="B18">
        <f>SUM(B10:B15)</f>
        <v>48</v>
      </c>
    </row>
    <row r="22" spans="1:2">
      <c r="A22" t="s">
        <v>3569</v>
      </c>
      <c r="B22" t="s">
        <v>3570</v>
      </c>
    </row>
    <row r="23" spans="1:2">
      <c r="A23" t="s">
        <v>1655</v>
      </c>
      <c r="B23">
        <f>COUNTIF(models_list_studies!C:C,"*" &amp; A23 &amp; "*")</f>
        <v>19</v>
      </c>
    </row>
    <row r="24" spans="1:2">
      <c r="A24" t="s">
        <v>1635</v>
      </c>
      <c r="B24">
        <f>COUNTIF(models_list_studies!C:C,"*" &amp; A24 &amp; "*")</f>
        <v>12</v>
      </c>
    </row>
    <row r="25" spans="1:2">
      <c r="A25" t="s">
        <v>1628</v>
      </c>
      <c r="B25">
        <f>COUNTIF(models_list_studies!C:C,"*" &amp; A25 &amp; "*")</f>
        <v>14</v>
      </c>
    </row>
    <row r="26" spans="1:2">
      <c r="A26" t="s">
        <v>3571</v>
      </c>
      <c r="B26">
        <f>COUNTIF(models_list_studies!C:C,"*" &amp; A26 &amp; "*")</f>
        <v>11</v>
      </c>
    </row>
    <row r="27" spans="1:2">
      <c r="A27" t="s">
        <v>1662</v>
      </c>
      <c r="B27">
        <f>COUNTIF(models_list_studies!C:C,"*" &amp; A27 &amp; "*")</f>
        <v>14</v>
      </c>
    </row>
    <row r="28" spans="1:2">
      <c r="A28" t="s">
        <v>1665</v>
      </c>
      <c r="B28">
        <f>COUNTIF(models_list_studies!C:C,"*" &amp; A28 &amp; "*")</f>
        <v>12</v>
      </c>
    </row>
    <row r="29" spans="1:2">
      <c r="A29" t="s">
        <v>1642</v>
      </c>
      <c r="B29">
        <f>COUNTIF(models_list_studies!C:C,"*" &amp; A29 &amp; "*")</f>
        <v>17</v>
      </c>
    </row>
    <row r="30" spans="1:2">
      <c r="A30" t="s">
        <v>1605</v>
      </c>
      <c r="B30">
        <f>COUNTIF(models_list_studies!C:C,"*" &amp; A30 &amp; "*")</f>
        <v>12</v>
      </c>
    </row>
    <row r="31" spans="1:2">
      <c r="A31" t="s">
        <v>1668</v>
      </c>
      <c r="B31">
        <f>COUNTIF(models_list_studies!C:C,"*" &amp; A31 &amp; "*")</f>
        <v>11</v>
      </c>
    </row>
    <row r="32" spans="1:2">
      <c r="A32" t="s">
        <v>1664</v>
      </c>
      <c r="B32">
        <f t="array" ref="B32">SUMPRODUCT(--ISNUMBER(SEARCH("Sudan", SUBSTITUTE(models_list_studies!C:C, "South Sudan", ""))))</f>
        <v>10</v>
      </c>
    </row>
    <row r="33" spans="1:2">
      <c r="A33" t="s">
        <v>1651</v>
      </c>
      <c r="B33">
        <f>COUNTIF(models_list_studies!C:C,"*" &amp; A33 &amp; "*")</f>
        <v>10</v>
      </c>
    </row>
    <row r="34" spans="1:2">
      <c r="A34" t="s">
        <v>1638</v>
      </c>
      <c r="B34">
        <f>COUNTIF(models_list_studies!C:C,"*" &amp; A34 &amp; "*")</f>
        <v>15</v>
      </c>
    </row>
    <row r="35" spans="1:2">
      <c r="A35" t="s">
        <v>1652</v>
      </c>
      <c r="B35">
        <f>COUNTIF(models_list_studies!C:C,"*" &amp; A35 &amp; "*")</f>
        <v>12</v>
      </c>
    </row>
    <row r="36" spans="1:2">
      <c r="A36" t="s">
        <v>1641</v>
      </c>
      <c r="B36">
        <f>COUNTIF(models_list_studies!C:C,"*" &amp; A36 &amp; "*")+COUNTIF(models_list_studies!C:C,"*Côte d’Ivoire *")</f>
        <v>11</v>
      </c>
    </row>
    <row r="37" spans="1:2">
      <c r="A37" t="s">
        <v>1646</v>
      </c>
      <c r="B37">
        <f>COUNTIF(models_list_studies!C:C,"*" &amp; A37 &amp; "*")</f>
        <v>8</v>
      </c>
    </row>
    <row r="38" spans="1:2">
      <c r="A38" t="s">
        <v>1609</v>
      </c>
      <c r="B38">
        <f>COUNTIF(models_list_studies!C:C,"*" &amp; A38 &amp; "*")</f>
        <v>11</v>
      </c>
    </row>
    <row r="39" spans="1:2">
      <c r="A39" t="s">
        <v>1620</v>
      </c>
      <c r="B39">
        <f>COUNTIF(models_list_studies!C:C,"*" &amp; A39 &amp; "*")+COUNTIF(models_list_studies!C:C,"*Cameroun*")</f>
        <v>13</v>
      </c>
    </row>
    <row r="40" spans="1:2">
      <c r="A40" t="s">
        <v>3572</v>
      </c>
      <c r="B40">
        <f>COUNTIF(models_list_studies!C:C,"*" &amp; A40 &amp; "*")</f>
        <v>12</v>
      </c>
    </row>
    <row r="41" spans="1:2">
      <c r="A41" t="s">
        <v>1616</v>
      </c>
      <c r="B41">
        <f>COUNTIF(models_list_studies!C:C,"*" &amp; A41 &amp; "*")</f>
        <v>14</v>
      </c>
    </row>
    <row r="42" spans="1:2">
      <c r="A42" t="s">
        <v>1648</v>
      </c>
      <c r="B42">
        <f>COUNTIF(models_list_studies!C:C,"*" &amp; A42 &amp; "*")</f>
        <v>13</v>
      </c>
    </row>
    <row r="43" spans="1:2">
      <c r="A43" t="s">
        <v>1647</v>
      </c>
      <c r="B43">
        <f>COUNTIF(models_list_studies!C:C,"*" &amp; A43 &amp; "*")</f>
        <v>11</v>
      </c>
    </row>
    <row r="44" spans="1:2">
      <c r="A44" t="s">
        <v>1669</v>
      </c>
      <c r="B44">
        <f>COUNTIF(models_list_studies!C:C,"*" &amp; A44 &amp; "*")</f>
        <v>14</v>
      </c>
    </row>
    <row r="45" spans="1:2">
      <c r="A45" t="s">
        <v>1658</v>
      </c>
      <c r="B45">
        <f>COUNTIF(models_list_studies!C:C,"*" &amp; A45 &amp; "*")</f>
        <v>12</v>
      </c>
    </row>
    <row r="46" spans="1:2">
      <c r="A46" t="s">
        <v>1670</v>
      </c>
      <c r="B46">
        <f>COUNTIF(models_list_studies!C:C,"*" &amp; A46 &amp; "*")</f>
        <v>11</v>
      </c>
    </row>
    <row r="47" spans="1:2">
      <c r="A47" t="s">
        <v>1623</v>
      </c>
      <c r="B47">
        <f>COUNTIF(models_list_studies!C:C,"*" &amp; A47 &amp; "*")</f>
        <v>10</v>
      </c>
    </row>
    <row r="48" spans="1:2">
      <c r="A48" t="s">
        <v>1639</v>
      </c>
      <c r="B48">
        <f>COUNTIF(models_list_studies!C:C,"*" &amp; A48 &amp; "*")</f>
        <v>12</v>
      </c>
    </row>
    <row r="49" spans="1:2">
      <c r="A49" t="s">
        <v>1667</v>
      </c>
      <c r="B49">
        <f>COUNTIF(models_list_studies!C:C,"*" &amp; A49 &amp; "*")</f>
        <v>13</v>
      </c>
    </row>
    <row r="50" spans="1:2">
      <c r="A50" t="s">
        <v>1656</v>
      </c>
      <c r="B50">
        <f>COUNTIF(models_list_studies!C:C,"*" &amp; A50 &amp; "*")</f>
        <v>11</v>
      </c>
    </row>
    <row r="51" spans="1:2">
      <c r="A51" t="s">
        <v>1663</v>
      </c>
      <c r="B51">
        <f>COUNTIF(models_list_studies!C:C,"*" &amp; A51 &amp; "*")</f>
        <v>4</v>
      </c>
    </row>
    <row r="52" spans="1:2">
      <c r="A52" t="s">
        <v>1612</v>
      </c>
      <c r="B52">
        <f>COUNTIF(models_list_studies!C:C,"*" &amp; A52 &amp; "*")</f>
        <v>13</v>
      </c>
    </row>
    <row r="53" spans="1:2">
      <c r="A53" t="s">
        <v>1661</v>
      </c>
      <c r="B53">
        <f>COUNTIF(models_list_studies!C:C,"*" &amp; A53 &amp; "*")</f>
        <v>9</v>
      </c>
    </row>
    <row r="54" spans="1:2">
      <c r="A54" t="s">
        <v>1617</v>
      </c>
      <c r="B54">
        <f>COUNTIF(models_list_studies!C:C,"*" &amp; A54 &amp; "*")</f>
        <v>10</v>
      </c>
    </row>
    <row r="55" spans="1:2">
      <c r="A55" t="s">
        <v>1666</v>
      </c>
      <c r="B55">
        <f>COUNTIF(models_list_studies!C:C,"*" &amp; A55 &amp; "*")</f>
        <v>13</v>
      </c>
    </row>
    <row r="56" spans="1:2">
      <c r="A56" t="s">
        <v>1645</v>
      </c>
      <c r="B56">
        <f>COUNTIF(models_list_studies!C:C,"*" &amp; A56 &amp; "*")</f>
        <v>9</v>
      </c>
    </row>
    <row r="57" spans="1:2">
      <c r="A57" t="s">
        <v>1660</v>
      </c>
      <c r="B57">
        <f>COUNTIF(models_list_studies!C:C,"*" &amp; A57 &amp; "*")</f>
        <v>12</v>
      </c>
    </row>
    <row r="58" spans="1:2">
      <c r="A58" t="s">
        <v>1622</v>
      </c>
      <c r="B58">
        <f>COUNTIF(models_list_studies!C:C,"*" &amp; A58 &amp; "*")</f>
        <v>10</v>
      </c>
    </row>
    <row r="59" spans="1:2">
      <c r="A59" t="s">
        <v>1632</v>
      </c>
      <c r="B59">
        <f>COUNTIF(models_list_studies!C:C,"*" &amp; A59 &amp; "*")</f>
        <v>10</v>
      </c>
    </row>
    <row r="60" spans="1:2">
      <c r="A60" t="s">
        <v>1626</v>
      </c>
      <c r="B60">
        <f>COUNTIF(models_list_studies!C:C,"*" &amp; A60 &amp; "*")</f>
        <v>10</v>
      </c>
    </row>
    <row r="61" spans="1:2">
      <c r="A61" t="s">
        <v>1644</v>
      </c>
      <c r="B61">
        <f>COUNTIF(models_list_studies!C:C,"*" &amp; A61 &amp; "*")</f>
        <v>12</v>
      </c>
    </row>
    <row r="62" spans="1:2">
      <c r="A62" t="s">
        <v>1649</v>
      </c>
      <c r="B62">
        <f>COUNTIF(models_list_studies!C:C,"*" &amp; A62 &amp; "*")</f>
        <v>11</v>
      </c>
    </row>
    <row r="63" spans="1:2">
      <c r="A63" t="s">
        <v>1636</v>
      </c>
      <c r="B63">
        <f>COUNTIF(models_list_studies!C:C,"*" &amp; A63 &amp; "*")</f>
        <v>10</v>
      </c>
    </row>
    <row r="64" spans="1:2">
      <c r="A64" t="s">
        <v>1653</v>
      </c>
      <c r="B64">
        <f>COUNTIF(models_list_studies!C:C,"*" &amp; A64 &amp; "*")</f>
        <v>11</v>
      </c>
    </row>
    <row r="65" spans="1:2">
      <c r="A65" t="s">
        <v>1614</v>
      </c>
      <c r="B65">
        <f>COUNTIF(models_list_studies!C:C,"*" &amp; A65 &amp; "*")</f>
        <v>12</v>
      </c>
    </row>
    <row r="66" spans="1:2">
      <c r="A66" t="s">
        <v>1643</v>
      </c>
      <c r="B66">
        <f>COUNTIF(models_list_studies!C:C,"*" &amp; A66 &amp; "*")</f>
        <v>11</v>
      </c>
    </row>
    <row r="67" spans="1:2">
      <c r="A67" t="s">
        <v>1630</v>
      </c>
      <c r="B67">
        <f>COUNTIF(models_list_studies!C:C,"*" &amp; A67 &amp; "*")</f>
        <v>10</v>
      </c>
    </row>
    <row r="68" spans="1:2">
      <c r="A68" t="s">
        <v>1637</v>
      </c>
      <c r="B68">
        <f>COUNTIF(models_list_studies!C:C,"*" &amp; A68 &amp; "*")</f>
        <v>13</v>
      </c>
    </row>
    <row r="69" spans="1:2">
      <c r="A69" t="s">
        <v>3573</v>
      </c>
      <c r="B69">
        <f>COUNTIF(models_list_studies!C:C,"*" &amp; A69 &amp; "*")</f>
        <v>12</v>
      </c>
    </row>
    <row r="70" spans="1:2">
      <c r="A70" t="s">
        <v>1650</v>
      </c>
      <c r="B70">
        <f>COUNTIF(models_list_studies!C:C,"*" &amp; A70 &amp; "*")</f>
        <v>1</v>
      </c>
    </row>
    <row r="71" spans="1:2">
      <c r="A71" t="s">
        <v>1634</v>
      </c>
      <c r="B71">
        <f>COUNTIF(models_list_studies!C:C,"*" &amp; A71 &amp; "*")+COUNTIF(models_list_studies!C:C,"*Swaziland*")</f>
        <v>11</v>
      </c>
    </row>
    <row r="72" spans="1:2">
      <c r="A72" t="s">
        <v>1627</v>
      </c>
      <c r="B72">
        <f>COUNTIF(models_list_studies!C:C,"*" &amp; A72 &amp; "*")</f>
        <v>10</v>
      </c>
    </row>
    <row r="73" spans="1:2">
      <c r="A73" t="s">
        <v>3574</v>
      </c>
      <c r="B73">
        <f>COUNTIF(models_list_studies!C:C,"*" &amp; A73 &amp; "*")</f>
        <v>1</v>
      </c>
    </row>
    <row r="74" spans="1:2">
      <c r="A74" t="s">
        <v>1624</v>
      </c>
      <c r="B74">
        <f>COUNTIF(models_list_studies!C:C,"*" &amp; A74 &amp; "*")</f>
        <v>1</v>
      </c>
    </row>
    <row r="75" spans="1:2">
      <c r="A75" t="s">
        <v>2414</v>
      </c>
      <c r="B75">
        <f>COUNTIF(models_list_studies!C:C,"*" &amp; A75 &amp; "*")</f>
        <v>0</v>
      </c>
    </row>
    <row r="76" spans="1:2">
      <c r="A76" t="s">
        <v>1619</v>
      </c>
      <c r="B76">
        <f>COUNTIF(models_list_studies!C:C,"*" &amp; A76 &amp; "*")</f>
        <v>1</v>
      </c>
    </row>
    <row r="77" spans="1:2">
      <c r="A77" t="s">
        <v>2149</v>
      </c>
      <c r="B77">
        <f>COUNTIF(models_list_studies!C:C,"*" &amp; A77 &amp; "*")</f>
        <v>0</v>
      </c>
    </row>
    <row r="78" spans="1:2">
      <c r="A78" t="s">
        <v>1657</v>
      </c>
      <c r="B78">
        <f>COUNTIF(models_list_studies!C:C,"*" &amp; A78 &amp; "*")</f>
        <v>1</v>
      </c>
    </row>
    <row r="79" spans="1:2">
      <c r="A79" t="s">
        <v>1659</v>
      </c>
      <c r="B79">
        <f>COUNTIF(models_list_studies!C:C,"*" &amp; A79 &amp; "*")</f>
        <v>1</v>
      </c>
    </row>
    <row r="81" spans="1:2">
      <c r="B81">
        <f>SUM(B23:B79)</f>
        <v>574</v>
      </c>
    </row>
    <row r="84" spans="1:2">
      <c r="A84" t="s">
        <v>3575</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1789</v>
      </c>
      <c r="B104" t="s">
        <v>3576</v>
      </c>
    </row>
    <row r="105" spans="1:2">
      <c r="A105" t="s">
        <v>1605</v>
      </c>
      <c r="B105">
        <v>2</v>
      </c>
    </row>
    <row r="106" spans="1:2">
      <c r="A106" t="s">
        <v>1609</v>
      </c>
      <c r="B106">
        <v>0</v>
      </c>
    </row>
    <row r="107" spans="1:2">
      <c r="A107" t="s">
        <v>1612</v>
      </c>
      <c r="B107">
        <v>1</v>
      </c>
    </row>
    <row r="108" spans="1:2">
      <c r="A108" t="s">
        <v>1614</v>
      </c>
      <c r="B108">
        <v>1</v>
      </c>
    </row>
    <row r="109" spans="1:2">
      <c r="A109" t="s">
        <v>1616</v>
      </c>
      <c r="B109">
        <v>1</v>
      </c>
    </row>
    <row r="110" spans="1:2">
      <c r="A110" t="s">
        <v>1617</v>
      </c>
      <c r="B110">
        <v>0</v>
      </c>
    </row>
    <row r="111" spans="1:2">
      <c r="A111" t="s">
        <v>1620</v>
      </c>
      <c r="B111">
        <v>3</v>
      </c>
    </row>
    <row r="112" spans="1:2">
      <c r="A112" t="s">
        <v>1619</v>
      </c>
      <c r="B112">
        <v>0</v>
      </c>
    </row>
    <row r="113" spans="1:2">
      <c r="A113" t="s">
        <v>1622</v>
      </c>
      <c r="B113">
        <v>0</v>
      </c>
    </row>
    <row r="114" spans="1:2">
      <c r="A114" t="s">
        <v>1623</v>
      </c>
      <c r="B114">
        <v>0</v>
      </c>
    </row>
    <row r="115" spans="1:2">
      <c r="A115" t="s">
        <v>1624</v>
      </c>
      <c r="B115">
        <v>0</v>
      </c>
    </row>
    <row r="116" spans="1:2">
      <c r="A116" t="s">
        <v>1625</v>
      </c>
      <c r="B116">
        <v>0</v>
      </c>
    </row>
    <row r="117" spans="1:2">
      <c r="A117" t="s">
        <v>1627</v>
      </c>
      <c r="B117">
        <v>0</v>
      </c>
    </row>
    <row r="118" spans="1:2">
      <c r="A118" t="s">
        <v>1628</v>
      </c>
      <c r="B118">
        <v>3</v>
      </c>
    </row>
    <row r="119" spans="1:2">
      <c r="A119" t="s">
        <v>1630</v>
      </c>
      <c r="B119">
        <v>0</v>
      </c>
    </row>
    <row r="120" spans="1:2">
      <c r="A120" t="s">
        <v>1632</v>
      </c>
      <c r="B120">
        <v>0</v>
      </c>
    </row>
    <row r="121" spans="1:2">
      <c r="A121" t="s">
        <v>1635</v>
      </c>
      <c r="B121">
        <v>2</v>
      </c>
    </row>
    <row r="122" spans="1:2">
      <c r="A122" t="s">
        <v>1636</v>
      </c>
      <c r="B122">
        <v>0</v>
      </c>
    </row>
    <row r="123" spans="1:2">
      <c r="A123" t="s">
        <v>1637</v>
      </c>
      <c r="B123">
        <v>1</v>
      </c>
    </row>
    <row r="124" spans="1:2">
      <c r="A124" t="s">
        <v>1638</v>
      </c>
      <c r="B124">
        <v>3</v>
      </c>
    </row>
    <row r="125" spans="1:2">
      <c r="A125" t="s">
        <v>1639</v>
      </c>
      <c r="B125">
        <v>0</v>
      </c>
    </row>
    <row r="126" spans="1:2">
      <c r="A126" t="s">
        <v>1640</v>
      </c>
      <c r="B126">
        <v>0</v>
      </c>
    </row>
    <row r="127" spans="1:2">
      <c r="A127" t="s">
        <v>1641</v>
      </c>
      <c r="B127">
        <v>1</v>
      </c>
    </row>
    <row r="128" spans="1:2">
      <c r="A128" t="s">
        <v>1642</v>
      </c>
      <c r="B128">
        <v>6</v>
      </c>
    </row>
    <row r="129" spans="1:2">
      <c r="A129" t="s">
        <v>1643</v>
      </c>
      <c r="B129">
        <v>0</v>
      </c>
    </row>
    <row r="130" spans="1:2">
      <c r="A130" t="s">
        <v>1644</v>
      </c>
      <c r="B130">
        <v>0</v>
      </c>
    </row>
    <row r="131" spans="1:2">
      <c r="A131" t="s">
        <v>1645</v>
      </c>
      <c r="B131">
        <v>0</v>
      </c>
    </row>
    <row r="132" spans="1:2">
      <c r="A132" t="s">
        <v>1646</v>
      </c>
      <c r="B132">
        <v>0</v>
      </c>
    </row>
    <row r="133" spans="1:2">
      <c r="A133" t="s">
        <v>1647</v>
      </c>
      <c r="B133">
        <v>0</v>
      </c>
    </row>
    <row r="134" spans="1:2">
      <c r="A134" t="s">
        <v>1648</v>
      </c>
      <c r="B134">
        <v>0</v>
      </c>
    </row>
    <row r="135" spans="1:2">
      <c r="A135" t="s">
        <v>1649</v>
      </c>
      <c r="B135">
        <v>0</v>
      </c>
    </row>
    <row r="136" spans="1:2">
      <c r="A136" t="s">
        <v>1650</v>
      </c>
      <c r="B136">
        <v>1</v>
      </c>
    </row>
    <row r="137" spans="1:2">
      <c r="A137" t="s">
        <v>3577</v>
      </c>
      <c r="B137">
        <v>0</v>
      </c>
    </row>
    <row r="138" spans="1:2">
      <c r="A138" t="s">
        <v>1651</v>
      </c>
      <c r="B138">
        <v>2</v>
      </c>
    </row>
    <row r="139" spans="1:2">
      <c r="A139" t="s">
        <v>1652</v>
      </c>
      <c r="B139">
        <v>1</v>
      </c>
    </row>
    <row r="140" spans="1:2">
      <c r="A140" t="s">
        <v>1653</v>
      </c>
      <c r="B140">
        <v>0</v>
      </c>
    </row>
    <row r="141" spans="1:2">
      <c r="A141" t="s">
        <v>3572</v>
      </c>
      <c r="B141">
        <v>0</v>
      </c>
    </row>
    <row r="142" spans="1:2">
      <c r="A142" t="s">
        <v>1655</v>
      </c>
      <c r="B142">
        <v>6</v>
      </c>
    </row>
    <row r="143" spans="1:2">
      <c r="A143" t="s">
        <v>1626</v>
      </c>
      <c r="B143">
        <v>0</v>
      </c>
    </row>
    <row r="144" spans="1:2">
      <c r="A144" t="s">
        <v>3578</v>
      </c>
      <c r="B144">
        <v>1</v>
      </c>
    </row>
    <row r="145" spans="1:2">
      <c r="A145" t="s">
        <v>1656</v>
      </c>
      <c r="B145">
        <v>1</v>
      </c>
    </row>
    <row r="146" spans="1:2">
      <c r="A146" t="s">
        <v>1657</v>
      </c>
      <c r="B146">
        <v>3</v>
      </c>
    </row>
    <row r="147" spans="1:2">
      <c r="A147" t="s">
        <v>1658</v>
      </c>
      <c r="B147">
        <v>0</v>
      </c>
    </row>
    <row r="148" spans="1:2">
      <c r="A148" t="s">
        <v>1659</v>
      </c>
      <c r="B148">
        <v>0</v>
      </c>
    </row>
    <row r="149" spans="1:2">
      <c r="A149" t="s">
        <v>1660</v>
      </c>
      <c r="B149">
        <v>0</v>
      </c>
    </row>
    <row r="150" spans="1:2">
      <c r="A150" t="s">
        <v>1661</v>
      </c>
      <c r="B150">
        <v>0</v>
      </c>
    </row>
    <row r="151" spans="1:2">
      <c r="A151" t="s">
        <v>1662</v>
      </c>
      <c r="B151">
        <v>3</v>
      </c>
    </row>
    <row r="152" spans="1:2">
      <c r="A152" t="s">
        <v>1663</v>
      </c>
      <c r="B152">
        <v>1</v>
      </c>
    </row>
    <row r="153" spans="1:2">
      <c r="A153" t="s">
        <v>1664</v>
      </c>
      <c r="B153">
        <v>0</v>
      </c>
    </row>
    <row r="154" spans="1:2">
      <c r="A154" t="s">
        <v>3579</v>
      </c>
      <c r="B154">
        <v>0</v>
      </c>
    </row>
    <row r="155" spans="1:2">
      <c r="A155" t="s">
        <v>1665</v>
      </c>
      <c r="B155">
        <v>1</v>
      </c>
    </row>
    <row r="156" spans="1:2">
      <c r="A156" t="s">
        <v>1666</v>
      </c>
      <c r="B156">
        <v>1</v>
      </c>
    </row>
    <row r="157" spans="1:2">
      <c r="A157" t="s">
        <v>1667</v>
      </c>
      <c r="B157">
        <v>3</v>
      </c>
    </row>
    <row r="158" spans="1:2">
      <c r="A158" t="s">
        <v>1668</v>
      </c>
      <c r="B158">
        <v>1</v>
      </c>
    </row>
    <row r="159" spans="1:2">
      <c r="A159" t="s">
        <v>2414</v>
      </c>
      <c r="B159">
        <v>0</v>
      </c>
    </row>
    <row r="160" spans="1:2">
      <c r="A160" t="s">
        <v>1669</v>
      </c>
      <c r="B160">
        <v>2</v>
      </c>
    </row>
    <row r="161" spans="1:2">
      <c r="A161" t="s">
        <v>1670</v>
      </c>
      <c r="B161">
        <v>0</v>
      </c>
    </row>
    <row r="164" spans="1:2">
      <c r="B164">
        <f>SUM(B105:B161)</f>
        <v>51</v>
      </c>
    </row>
    <row r="174" spans="1:2">
      <c r="A174" t="s">
        <v>3569</v>
      </c>
      <c r="B174" t="s">
        <v>3570</v>
      </c>
    </row>
    <row r="175" spans="1:2">
      <c r="A175" t="s">
        <v>3580</v>
      </c>
      <c r="B175">
        <v>1</v>
      </c>
    </row>
    <row r="176" spans="1:2">
      <c r="A176" t="s">
        <v>3581</v>
      </c>
      <c r="B176">
        <f>COUNTIF(models_list_studies!X:X,"*" &amp; A176 &amp; "*")</f>
        <v>12</v>
      </c>
    </row>
    <row r="177" spans="1:2">
      <c r="A177" t="s">
        <v>1982</v>
      </c>
      <c r="B177">
        <f>COUNTIF(models_list_studies!X:X,"*" &amp; A177 &amp; "*")</f>
        <v>3</v>
      </c>
    </row>
    <row r="178" spans="1:2">
      <c r="A178" t="s">
        <v>2334</v>
      </c>
      <c r="B178">
        <f>COUNTIF(models_list_studies!X:X,"*" &amp; A178 &amp; "*")</f>
        <v>10</v>
      </c>
    </row>
    <row r="179" spans="1:2">
      <c r="A179" t="s">
        <v>1850</v>
      </c>
      <c r="B179">
        <f>COUNTIF(models_list_studies!X:X,"*" &amp; A179 &amp; "*")</f>
        <v>1</v>
      </c>
    </row>
    <row r="180" spans="1:2">
      <c r="A180" t="s">
        <v>2208</v>
      </c>
      <c r="B180">
        <f>COUNTIF(models_list_studies!X:X,"*" &amp; A180 &amp; "*")</f>
        <v>2</v>
      </c>
    </row>
    <row r="181" spans="1:2">
      <c r="A181" t="s">
        <v>3582</v>
      </c>
      <c r="B181">
        <f>COUNTIF(models_list_studies!X:X,"*" &amp; A181 &amp; "*")</f>
        <v>4</v>
      </c>
    </row>
    <row r="182" spans="1:2">
      <c r="A182" t="s">
        <v>2389</v>
      </c>
      <c r="B182">
        <f>COUNTIF(models_list_studies!X:X,"*" &amp; A182 &amp; "*")</f>
        <v>11</v>
      </c>
    </row>
    <row r="183" spans="1:2">
      <c r="A183" t="s">
        <v>2073</v>
      </c>
      <c r="B183">
        <f>COUNTIF(models_list_studies!X:X,"*" &amp; A183 &amp; "*")</f>
        <v>10</v>
      </c>
    </row>
    <row r="184" spans="1:2">
      <c r="A184" t="s">
        <v>2243</v>
      </c>
      <c r="B184">
        <f>COUNTIF(models_list_studies!X:X,"*" &amp; A184 &amp; "*")</f>
        <v>2</v>
      </c>
    </row>
    <row r="185" spans="1:2">
      <c r="A185" t="s">
        <v>1948</v>
      </c>
      <c r="B185">
        <f>COUNTIF(models_list_studies!X:X,"*" &amp; A185 &amp; "*")</f>
        <v>1</v>
      </c>
    </row>
    <row r="186" spans="1:2">
      <c r="A186" t="s">
        <v>3583</v>
      </c>
      <c r="B186">
        <f>COUNTIF(models_list_studies!X:X,"*" &amp; A186 &amp; "*")</f>
        <v>1</v>
      </c>
    </row>
    <row r="187" spans="1:2">
      <c r="A187" t="s">
        <v>1999</v>
      </c>
      <c r="B187">
        <f>COUNTIF(models_list_studies!X:X,"*" &amp; A187 &amp; "*")</f>
        <v>8</v>
      </c>
    </row>
    <row r="188" spans="1:2">
      <c r="A188" t="s">
        <v>2350</v>
      </c>
      <c r="B188">
        <f>COUNTIF(models_list_studies!X:X,"*" &amp; A188 &amp; "*")</f>
        <v>1</v>
      </c>
    </row>
    <row r="189" spans="1:2">
      <c r="A189" t="s">
        <v>2049</v>
      </c>
      <c r="B189">
        <f>COUNTIF(models_list_studies!X:X,"*" &amp; A189 &amp; "*")</f>
        <v>1</v>
      </c>
    </row>
    <row r="190" spans="1:2">
      <c r="A190" t="s">
        <v>1829</v>
      </c>
      <c r="B190">
        <f>COUNTIF(models_list_studies!X:X,"*" &amp; A190 &amp; "*")</f>
        <v>4</v>
      </c>
    </row>
    <row r="191" spans="1:2">
      <c r="A191" t="s">
        <v>1980</v>
      </c>
      <c r="B191">
        <f>COUNTIF(models_list_studies!X:X,"*" &amp; A191 &amp; "*")</f>
        <v>2</v>
      </c>
    </row>
    <row r="192" spans="1:2">
      <c r="A192" t="s">
        <v>1827</v>
      </c>
      <c r="B192">
        <f>COUNTIF(models_list_studies!X:X,"*" &amp; A192 &amp; "*")</f>
        <v>1</v>
      </c>
    </row>
    <row r="193" spans="1:2">
      <c r="A193" t="s">
        <v>2052</v>
      </c>
      <c r="B193">
        <f>COUNTIF(models_list_studies!X:X,"*" &amp; A193 &amp; "*")</f>
        <v>1</v>
      </c>
    </row>
    <row r="194" spans="1:2">
      <c r="A194" t="s">
        <v>1908</v>
      </c>
      <c r="B194">
        <f>COUNTIF(models_list_studies!X:X,"*" &amp; A194 &amp; "*")</f>
        <v>1</v>
      </c>
    </row>
    <row r="195" spans="1:2">
      <c r="A195" t="s">
        <v>2336</v>
      </c>
      <c r="B195">
        <f>COUNTIF(models_list_studies!X:X,"*" &amp; A195 &amp; "*")</f>
        <v>1</v>
      </c>
    </row>
    <row r="196" spans="1:2">
      <c r="A196" t="s">
        <v>2064</v>
      </c>
      <c r="B196">
        <f>COUNTIF(models_list_studies!X:X,"*" &amp; A196 &amp; "*")</f>
        <v>1</v>
      </c>
    </row>
    <row r="197" spans="1:2">
      <c r="A197" t="s">
        <v>2366</v>
      </c>
      <c r="B197">
        <f>COUNTIF(models_list_studies!X:X,"*" &amp; A197 &amp; "*")</f>
        <v>1</v>
      </c>
    </row>
    <row r="198" spans="1:2">
      <c r="A198" t="s">
        <v>2321</v>
      </c>
      <c r="B198">
        <f>COUNTIF(models_list_studies!X:X,"*" &amp; A198 &amp; "*")</f>
        <v>1</v>
      </c>
    </row>
    <row r="202" spans="1:2">
      <c r="A202" t="s">
        <v>2430</v>
      </c>
      <c r="B202" t="s">
        <v>3551</v>
      </c>
    </row>
    <row r="203" spans="1:2">
      <c r="A203" t="s">
        <v>3283</v>
      </c>
      <c r="B203">
        <f>COUNTIF(models_list_studies!X:X,"*" &amp; A203 &amp; "*")</f>
        <v>17</v>
      </c>
    </row>
    <row r="204" spans="1:2">
      <c r="A204" t="s">
        <v>3584</v>
      </c>
      <c r="B204">
        <f>COUNTIF(models_list_studies!X:X,"*" &amp; A204 &amp; "*")</f>
        <v>20</v>
      </c>
    </row>
    <row r="205" spans="1:2">
      <c r="A205" t="s">
        <v>3585</v>
      </c>
      <c r="B205">
        <f>COUNTIF(models_list_studies!X:X,"*" &amp; A205 &amp; "*")</f>
        <v>30</v>
      </c>
    </row>
    <row r="208" spans="1:2">
      <c r="B208">
        <f>SUM(B203:B205)</f>
        <v>67</v>
      </c>
    </row>
  </sheetData>
  <sortState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25" defaultRowHeight="14.25"/>
  <cols>
    <col min="1" max="1" width="25.25" customWidth="1"/>
  </cols>
  <sheetData>
    <row r="1" spans="1:9">
      <c r="A1" s="111" t="s">
        <v>3586</v>
      </c>
      <c r="B1" s="111"/>
      <c r="C1" s="32"/>
      <c r="D1" s="32"/>
      <c r="E1" s="32"/>
      <c r="F1" s="32"/>
      <c r="G1" s="32"/>
      <c r="H1" s="32"/>
      <c r="I1" s="32"/>
    </row>
    <row r="2" spans="1:9">
      <c r="A2" s="21" t="s">
        <v>3587</v>
      </c>
      <c r="B2" s="21" t="s">
        <v>3533</v>
      </c>
      <c r="C2" t="s">
        <v>3588</v>
      </c>
    </row>
    <row r="3" spans="1:9">
      <c r="A3" s="21" t="s">
        <v>18</v>
      </c>
      <c r="B3" s="21">
        <f>COUNTIF(Table1[hydro], "*yes*")</f>
        <v>61</v>
      </c>
      <c r="C3" s="33">
        <f>B3/67</f>
        <v>0.91044776119402981</v>
      </c>
    </row>
    <row r="4" spans="1:9">
      <c r="A4" s="21" t="s">
        <v>2578</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2579</v>
      </c>
      <c r="B7" s="21">
        <f>COUNTIF(Table1[[Nuclear ]], "*yes*")</f>
        <v>24</v>
      </c>
      <c r="C7" s="33">
        <f t="shared" si="0"/>
        <v>0.35820895522388058</v>
      </c>
    </row>
    <row r="8" spans="1:9">
      <c r="A8" s="21" t="s">
        <v>2580</v>
      </c>
      <c r="B8" s="21">
        <f>COUNTIF(Table1[Geothermal], "*yes*")</f>
        <v>23</v>
      </c>
      <c r="C8" s="33">
        <f t="shared" si="0"/>
        <v>0.34328358208955223</v>
      </c>
    </row>
    <row r="9" spans="1:9">
      <c r="A9" s="21" t="s">
        <v>2581</v>
      </c>
      <c r="B9" s="21">
        <f>COUNTIF(Table1[Fossil Fuels], "*yes*")</f>
        <v>61</v>
      </c>
      <c r="C9" s="33">
        <f t="shared" si="0"/>
        <v>0.91044776119402981</v>
      </c>
    </row>
    <row r="10" spans="1:9">
      <c r="A10" s="21" t="s">
        <v>2582</v>
      </c>
      <c r="B10" s="21">
        <f>COUNTIF(Table1[H2], "*yes*")</f>
        <v>10</v>
      </c>
      <c r="C10" s="33">
        <f t="shared" si="0"/>
        <v>0.14925373134328357</v>
      </c>
    </row>
    <row r="11" spans="1:9">
      <c r="A11" s="21" t="s">
        <v>26</v>
      </c>
      <c r="B11" s="21">
        <f>COUNTIF(Table1[coal], "*yes*")</f>
        <v>38</v>
      </c>
      <c r="C11" s="33">
        <f t="shared" si="0"/>
        <v>0.56716417910447758</v>
      </c>
    </row>
    <row r="13" spans="1:9">
      <c r="A13" t="s">
        <v>3589</v>
      </c>
      <c r="B13" t="s">
        <v>3590</v>
      </c>
      <c r="C13" t="s">
        <v>3591</v>
      </c>
      <c r="D13" t="s">
        <v>3535</v>
      </c>
    </row>
    <row r="14" spans="1:9">
      <c r="A14" t="s">
        <v>3551</v>
      </c>
      <c r="B14">
        <v>63</v>
      </c>
      <c r="C14">
        <v>2</v>
      </c>
      <c r="D14">
        <v>2</v>
      </c>
      <c r="F14">
        <f>SUM(B14:E14)</f>
        <v>67</v>
      </c>
    </row>
    <row r="27" spans="1:2">
      <c r="A27" t="s">
        <v>3592</v>
      </c>
      <c r="B27" t="s">
        <v>3551</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3593</v>
      </c>
      <c r="B45" t="s">
        <v>3551</v>
      </c>
      <c r="D45" s="34">
        <f>24/62</f>
        <v>0.38709677419354838</v>
      </c>
    </row>
    <row r="46" spans="1:4">
      <c r="A46" t="s">
        <v>2633</v>
      </c>
      <c r="B46">
        <f>COUNTIF(Table1[Sector (Electricity/Full Energy System)],"*" &amp; A46 &amp; "*")</f>
        <v>53</v>
      </c>
    </row>
    <row r="47" spans="1:4">
      <c r="A47" t="s">
        <v>2772</v>
      </c>
      <c r="B47">
        <f>COUNTIFS(Table1[Sector (Electricity/Full Energy System)],"*" &amp; A47 &amp; "*")</f>
        <v>12</v>
      </c>
    </row>
    <row r="48" spans="1:4">
      <c r="A48" t="s">
        <v>3594</v>
      </c>
      <c r="B48">
        <f>COUNTIFS(models_list_studies!R:R,"*" &amp; A48 &amp; "*", models_list_studies!R:R,"&lt;&gt;*Full energy system*")</f>
        <v>1</v>
      </c>
    </row>
    <row r="49" spans="2:2">
      <c r="B49">
        <f>SUM(B46:B48)</f>
        <v>66</v>
      </c>
    </row>
    <row r="66" spans="1:2">
      <c r="A66" t="s">
        <v>3595</v>
      </c>
      <c r="B66" t="s">
        <v>3553</v>
      </c>
    </row>
    <row r="67" spans="1:2">
      <c r="A67" t="s">
        <v>2437</v>
      </c>
      <c r="B67">
        <v>8</v>
      </c>
    </row>
    <row r="68" spans="1:2">
      <c r="A68" t="s">
        <v>2547</v>
      </c>
      <c r="B68">
        <v>59</v>
      </c>
    </row>
    <row r="86" spans="1:2">
      <c r="A86" t="s">
        <v>3596</v>
      </c>
      <c r="B86" t="s">
        <v>3597</v>
      </c>
    </row>
    <row r="87" spans="1:2">
      <c r="A87" t="s">
        <v>2635</v>
      </c>
      <c r="B87">
        <v>47</v>
      </c>
    </row>
    <row r="88" spans="1:2">
      <c r="A88" t="s">
        <v>2697</v>
      </c>
      <c r="B88">
        <v>10</v>
      </c>
    </row>
    <row r="89" spans="1:2">
      <c r="A89" t="s">
        <v>2604</v>
      </c>
      <c r="B89">
        <v>7</v>
      </c>
    </row>
    <row r="90" spans="1:2">
      <c r="A90" t="s">
        <v>2608</v>
      </c>
      <c r="B90">
        <v>3</v>
      </c>
    </row>
    <row r="101" spans="1:3">
      <c r="A101" t="s">
        <v>3598</v>
      </c>
      <c r="B101" t="s">
        <v>3553</v>
      </c>
      <c r="C101" t="s">
        <v>3599</v>
      </c>
    </row>
    <row r="102" spans="1:3">
      <c r="A102">
        <v>1</v>
      </c>
      <c r="B102">
        <v>2</v>
      </c>
      <c r="C102" t="s">
        <v>3600</v>
      </c>
    </row>
    <row r="103" spans="1:3">
      <c r="A103">
        <v>2</v>
      </c>
      <c r="B103">
        <f>COUNTIF(Table1[Sustainable Development Goals (SDG) Coverage],"*" &amp; A103 &amp; "*")</f>
        <v>2</v>
      </c>
      <c r="C103" t="s">
        <v>3601</v>
      </c>
    </row>
    <row r="104" spans="1:3">
      <c r="A104">
        <v>3</v>
      </c>
      <c r="B104">
        <f>COUNTIFS(Table1[Sustainable Development Goals (SDG) Coverage],"*" &amp; A104 &amp; "*", Table1[Sustainable Development Goals (SDG) Coverage],"&lt;&gt;*13*")</f>
        <v>1</v>
      </c>
      <c r="C104" t="s">
        <v>3602</v>
      </c>
    </row>
    <row r="105" spans="1:3">
      <c r="A105">
        <v>6</v>
      </c>
      <c r="B105">
        <f>COUNTIF(Table1[Sustainable Development Goals (SDG) Coverage],"*" &amp; A105 &amp; "*")</f>
        <v>2</v>
      </c>
      <c r="C105" t="s">
        <v>3603</v>
      </c>
    </row>
    <row r="106" spans="1:3">
      <c r="A106">
        <v>7</v>
      </c>
      <c r="B106">
        <f>COUNTIF(Table1[Sustainable Development Goals (SDG) Coverage],"*" &amp; A106 &amp; "*")</f>
        <v>54</v>
      </c>
      <c r="C106" t="s">
        <v>3603</v>
      </c>
    </row>
    <row r="107" spans="1:3">
      <c r="A107">
        <v>8</v>
      </c>
      <c r="B107">
        <f>COUNTIF(Table1[Sustainable Development Goals (SDG) Coverage],"*" &amp; A107 &amp; "*")</f>
        <v>6</v>
      </c>
      <c r="C107" t="s">
        <v>3604</v>
      </c>
    </row>
    <row r="108" spans="1:3">
      <c r="A108">
        <v>9</v>
      </c>
      <c r="B108">
        <f>COUNTIF(Table1[Sustainable Development Goals (SDG) Coverage],"*" &amp; A108 &amp; "*")</f>
        <v>1</v>
      </c>
      <c r="C108" t="s">
        <v>3605</v>
      </c>
    </row>
    <row r="109" spans="1:3">
      <c r="A109">
        <v>10</v>
      </c>
      <c r="B109">
        <f>COUNTIF(Table1[Sustainable Development Goals (SDG) Coverage],"*" &amp; A109 &amp; "*")</f>
        <v>1</v>
      </c>
      <c r="C109" t="s">
        <v>3606</v>
      </c>
    </row>
    <row r="110" spans="1:3">
      <c r="A110">
        <v>12</v>
      </c>
      <c r="B110">
        <f>COUNTIF(Table1[Sustainable Development Goals (SDG) Coverage],"*" &amp; A110 &amp; "*")</f>
        <v>1</v>
      </c>
      <c r="C110" t="s">
        <v>3607</v>
      </c>
    </row>
    <row r="111" spans="1:3">
      <c r="A111">
        <v>13</v>
      </c>
      <c r="B111">
        <f>COUNTIF(Table1[Sustainable Development Goals (SDG) Coverage],"*" &amp; A111 &amp; "*")</f>
        <v>41</v>
      </c>
      <c r="C111" t="s">
        <v>3608</v>
      </c>
    </row>
    <row r="112" spans="1:3">
      <c r="A112">
        <v>15</v>
      </c>
      <c r="B112">
        <f>COUNTIF(Table1[Sustainable Development Goals (SDG) Coverage],"*" &amp; A112 &amp; "*")</f>
        <v>1</v>
      </c>
      <c r="C112" t="s">
        <v>3609</v>
      </c>
    </row>
    <row r="114" spans="1:3">
      <c r="A114" t="s">
        <v>3610</v>
      </c>
      <c r="B114" t="s">
        <v>3553</v>
      </c>
    </row>
    <row r="115" spans="1:3">
      <c r="A115" t="s">
        <v>2437</v>
      </c>
      <c r="B115">
        <v>32</v>
      </c>
    </row>
    <row r="116" spans="1:3">
      <c r="A116" t="s">
        <v>2547</v>
      </c>
      <c r="B116">
        <v>23</v>
      </c>
    </row>
    <row r="117" spans="1:3">
      <c r="A117" t="s">
        <v>2608</v>
      </c>
      <c r="B117">
        <v>12</v>
      </c>
    </row>
    <row r="127" spans="1:3">
      <c r="A127" t="s">
        <v>3611</v>
      </c>
      <c r="B127" t="s">
        <v>3597</v>
      </c>
      <c r="C127" t="s">
        <v>3612</v>
      </c>
    </row>
    <row r="128" spans="1:3">
      <c r="A128" t="s">
        <v>3613</v>
      </c>
      <c r="B128">
        <v>31</v>
      </c>
      <c r="C128" t="s">
        <v>3614</v>
      </c>
    </row>
    <row r="129" spans="1:3">
      <c r="A129" t="s">
        <v>3615</v>
      </c>
      <c r="B129">
        <v>18</v>
      </c>
      <c r="C129" t="s">
        <v>3616</v>
      </c>
    </row>
    <row r="130" spans="1:3">
      <c r="A130" t="s">
        <v>3617</v>
      </c>
      <c r="B130">
        <v>11</v>
      </c>
      <c r="C130" t="s">
        <v>3618</v>
      </c>
    </row>
    <row r="131" spans="1:3">
      <c r="A131" t="s">
        <v>3619</v>
      </c>
      <c r="B131">
        <v>7</v>
      </c>
      <c r="C131" t="s">
        <v>3620</v>
      </c>
    </row>
    <row r="134" spans="1:3">
      <c r="A134" t="s">
        <v>3621</v>
      </c>
      <c r="B134">
        <v>67</v>
      </c>
    </row>
    <row r="153" spans="1:2">
      <c r="A153" t="s">
        <v>3622</v>
      </c>
      <c r="B153" t="s">
        <v>3597</v>
      </c>
    </row>
    <row r="154" spans="1:2">
      <c r="A154" t="s">
        <v>645</v>
      </c>
      <c r="B154">
        <v>2</v>
      </c>
    </row>
    <row r="155" spans="1:2">
      <c r="A155" t="s">
        <v>3623</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25" defaultRowHeight="14.25"/>
  <sheetData>
    <row r="1" spans="1:3">
      <c r="A1" t="s">
        <v>3569</v>
      </c>
      <c r="B1" t="s">
        <v>3624</v>
      </c>
      <c r="C1" t="s">
        <v>3625</v>
      </c>
    </row>
    <row r="2" spans="1:3">
      <c r="A2" t="s">
        <v>1655</v>
      </c>
      <c r="B2">
        <v>6</v>
      </c>
      <c r="C2">
        <v>1</v>
      </c>
    </row>
    <row r="3" spans="1:3">
      <c r="A3" t="s">
        <v>1642</v>
      </c>
      <c r="B3">
        <v>5</v>
      </c>
      <c r="C3">
        <v>1</v>
      </c>
    </row>
    <row r="4" spans="1:3">
      <c r="A4" t="s">
        <v>3626</v>
      </c>
      <c r="B4">
        <v>3</v>
      </c>
      <c r="C4">
        <v>1</v>
      </c>
    </row>
    <row r="5" spans="1:3">
      <c r="A5" t="s">
        <v>1638</v>
      </c>
      <c r="B5">
        <v>3</v>
      </c>
      <c r="C5">
        <v>1</v>
      </c>
    </row>
    <row r="6" spans="1:3">
      <c r="A6" t="s">
        <v>3627</v>
      </c>
      <c r="B6">
        <v>2</v>
      </c>
      <c r="C6">
        <v>1</v>
      </c>
    </row>
    <row r="7" spans="1:3">
      <c r="A7" t="s">
        <v>3628</v>
      </c>
      <c r="B7">
        <v>2</v>
      </c>
      <c r="C7">
        <v>1</v>
      </c>
    </row>
    <row r="8" spans="1:3">
      <c r="A8" t="s">
        <v>3629</v>
      </c>
      <c r="B8">
        <v>2</v>
      </c>
      <c r="C8">
        <v>1</v>
      </c>
    </row>
    <row r="9" spans="1:3">
      <c r="A9" t="s">
        <v>3630</v>
      </c>
      <c r="B9">
        <v>1</v>
      </c>
      <c r="C9">
        <v>1</v>
      </c>
    </row>
    <row r="10" spans="1:3">
      <c r="A10" t="s">
        <v>1666</v>
      </c>
      <c r="B10">
        <v>1</v>
      </c>
      <c r="C10">
        <v>1</v>
      </c>
    </row>
    <row r="11" spans="1:3">
      <c r="A11" t="s">
        <v>3631</v>
      </c>
      <c r="B11">
        <v>1</v>
      </c>
      <c r="C11">
        <v>1</v>
      </c>
    </row>
    <row r="12" spans="1:3">
      <c r="A12" t="s">
        <v>1614</v>
      </c>
      <c r="B12">
        <v>1</v>
      </c>
      <c r="C12">
        <v>1</v>
      </c>
    </row>
    <row r="13" spans="1:3">
      <c r="A13" t="s">
        <v>3632</v>
      </c>
      <c r="B13">
        <v>1</v>
      </c>
      <c r="C13">
        <v>1</v>
      </c>
    </row>
    <row r="14" spans="1:3">
      <c r="A14" t="s">
        <v>3633</v>
      </c>
      <c r="B14">
        <v>1</v>
      </c>
      <c r="C14">
        <v>1</v>
      </c>
    </row>
    <row r="15" spans="1:3">
      <c r="A15" t="s">
        <v>3634</v>
      </c>
      <c r="B15">
        <v>1</v>
      </c>
      <c r="C15">
        <v>1</v>
      </c>
    </row>
    <row r="16" spans="1:3">
      <c r="A16" t="s">
        <v>1614</v>
      </c>
      <c r="B16">
        <v>1</v>
      </c>
      <c r="C16">
        <v>1</v>
      </c>
    </row>
    <row r="17" spans="1:3">
      <c r="A17" t="s">
        <v>3635</v>
      </c>
      <c r="B17">
        <v>1</v>
      </c>
      <c r="C17">
        <v>1</v>
      </c>
    </row>
    <row r="18" spans="1:3">
      <c r="A18" t="s">
        <v>3636</v>
      </c>
      <c r="B18">
        <v>1</v>
      </c>
      <c r="C18">
        <v>1</v>
      </c>
    </row>
    <row r="19" spans="1:3">
      <c r="A19" t="s">
        <v>3637</v>
      </c>
      <c r="B19">
        <v>1</v>
      </c>
      <c r="C19">
        <v>1</v>
      </c>
    </row>
    <row r="20" spans="1:3">
      <c r="A20" t="s">
        <v>1656</v>
      </c>
      <c r="B20">
        <v>1</v>
      </c>
      <c r="C20">
        <v>1</v>
      </c>
    </row>
    <row r="21" spans="1:3">
      <c r="A21" t="s">
        <v>3638</v>
      </c>
      <c r="B21">
        <v>1</v>
      </c>
      <c r="C21">
        <v>1</v>
      </c>
    </row>
    <row r="22" spans="1:3">
      <c r="A22" t="s">
        <v>3639</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75" defaultRowHeight="14.25"/>
  <cols>
    <col min="1" max="1" width="16.25" customWidth="1"/>
    <col min="3" max="3" width="15.125" customWidth="1"/>
    <col min="5" max="5" width="21.75" customWidth="1"/>
    <col min="7" max="7" width="18" customWidth="1"/>
  </cols>
  <sheetData>
    <row r="1" spans="1:7" ht="15">
      <c r="A1" s="7" t="s">
        <v>248</v>
      </c>
      <c r="C1" s="7" t="s">
        <v>3640</v>
      </c>
      <c r="E1" s="7" t="s">
        <v>284</v>
      </c>
      <c r="G1" s="7" t="s">
        <v>321</v>
      </c>
    </row>
    <row r="2" spans="1:7">
      <c r="A2" s="6" t="s">
        <v>1612</v>
      </c>
      <c r="C2" s="6" t="s">
        <v>1605</v>
      </c>
      <c r="E2" s="6" t="s">
        <v>1609</v>
      </c>
      <c r="G2" s="6" t="s">
        <v>1617</v>
      </c>
    </row>
    <row r="3" spans="1:7">
      <c r="A3" s="6" t="s">
        <v>3641</v>
      </c>
      <c r="C3" s="6" t="s">
        <v>3642</v>
      </c>
      <c r="E3" s="6" t="s">
        <v>1617</v>
      </c>
      <c r="G3" s="6" t="s">
        <v>1627</v>
      </c>
    </row>
    <row r="4" spans="1:7">
      <c r="A4" s="6" t="s">
        <v>1638</v>
      </c>
      <c r="C4" s="6" t="s">
        <v>1651</v>
      </c>
      <c r="E4" s="6" t="s">
        <v>1620</v>
      </c>
      <c r="G4" s="6" t="s">
        <v>3571</v>
      </c>
    </row>
    <row r="5" spans="1:7">
      <c r="A5" s="6" t="s">
        <v>1639</v>
      </c>
      <c r="C5" s="6" t="s">
        <v>1649</v>
      </c>
      <c r="E5" s="6" t="s">
        <v>3643</v>
      </c>
      <c r="G5" s="6" t="s">
        <v>1628</v>
      </c>
    </row>
    <row r="6" spans="1:7">
      <c r="A6" s="6" t="s">
        <v>3573</v>
      </c>
      <c r="C6" s="6" t="s">
        <v>1667</v>
      </c>
      <c r="E6" s="6" t="s">
        <v>3644</v>
      </c>
      <c r="G6" s="6" t="s">
        <v>1635</v>
      </c>
    </row>
    <row r="7" spans="1:7">
      <c r="A7" s="6" t="s">
        <v>1641</v>
      </c>
      <c r="E7" s="6" t="s">
        <v>1623</v>
      </c>
      <c r="G7" s="6" t="s">
        <v>1642</v>
      </c>
    </row>
    <row r="8" spans="1:7">
      <c r="A8" s="6" t="s">
        <v>1644</v>
      </c>
      <c r="E8" s="6" t="s">
        <v>3571</v>
      </c>
      <c r="G8" s="6" t="s">
        <v>3642</v>
      </c>
    </row>
    <row r="9" spans="1:7">
      <c r="A9" s="6" t="s">
        <v>1648</v>
      </c>
      <c r="E9" s="6" t="s">
        <v>1636</v>
      </c>
      <c r="G9" s="6" t="s">
        <v>1656</v>
      </c>
    </row>
    <row r="10" spans="1:7">
      <c r="A10" s="6" t="s">
        <v>1654</v>
      </c>
      <c r="E10" s="6" t="s">
        <v>1630</v>
      </c>
      <c r="G10" s="6" t="s">
        <v>1661</v>
      </c>
    </row>
    <row r="11" spans="1:7">
      <c r="A11" s="6" t="s">
        <v>1655</v>
      </c>
      <c r="E11" s="6" t="s">
        <v>3645</v>
      </c>
      <c r="G11" s="6" t="s">
        <v>1663</v>
      </c>
    </row>
    <row r="12" spans="1:7">
      <c r="A12" s="6" t="s">
        <v>1637</v>
      </c>
      <c r="G12" s="6" t="s">
        <v>1664</v>
      </c>
    </row>
    <row r="13" spans="1:7">
      <c r="A13" s="6" t="s">
        <v>1666</v>
      </c>
      <c r="G13" s="6" t="s">
        <v>1665</v>
      </c>
    </row>
    <row r="14" spans="1:7">
      <c r="A14" s="6" t="s">
        <v>1658</v>
      </c>
      <c r="G14" s="6" t="s">
        <v>1668</v>
      </c>
    </row>
    <row r="15" spans="1:7">
      <c r="A15" s="6" t="s">
        <v>1660</v>
      </c>
    </row>
    <row r="18" spans="1:1" ht="15">
      <c r="A18" s="7" t="s">
        <v>271</v>
      </c>
    </row>
    <row r="19" spans="1:1">
      <c r="A19" s="6" t="s">
        <v>1609</v>
      </c>
    </row>
    <row r="20" spans="1:1">
      <c r="A20" s="6" t="s">
        <v>1614</v>
      </c>
    </row>
    <row r="21" spans="1:1">
      <c r="A21" s="6" t="s">
        <v>3571</v>
      </c>
    </row>
    <row r="22" spans="1:1">
      <c r="A22" s="6" t="s">
        <v>1634</v>
      </c>
    </row>
    <row r="23" spans="1:1">
      <c r="A23" s="6" t="s">
        <v>1643</v>
      </c>
    </row>
    <row r="24" spans="1:1">
      <c r="A24" s="6" t="s">
        <v>1652</v>
      </c>
    </row>
    <row r="25" spans="1:1">
      <c r="A25" s="6" t="s">
        <v>1647</v>
      </c>
    </row>
    <row r="26" spans="1:1">
      <c r="A26" s="6" t="s">
        <v>1653</v>
      </c>
    </row>
    <row r="27" spans="1:1">
      <c r="A27" s="6" t="s">
        <v>1662</v>
      </c>
    </row>
    <row r="28" spans="1:1">
      <c r="A28" s="6" t="s">
        <v>1665</v>
      </c>
    </row>
    <row r="29" spans="1:1">
      <c r="A29" s="6" t="s">
        <v>1669</v>
      </c>
    </row>
    <row r="30" spans="1:1">
      <c r="A30" s="6" t="s">
        <v>1670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ée un document." ma:contentTypeScope="" ma:versionID="90dddb102cc1af61fe50b2cec2b53045">
  <xsd:schema xmlns:xsd="http://www.w3.org/2001/XMLSchema" xmlns:xs="http://www.w3.org/2001/XMLSchema" xmlns:p="http://schemas.microsoft.com/office/2006/metadata/properties" xmlns:ns2="a42e51d4-920d-4a98-8ef8-ea60d50b761a" targetNamespace="http://schemas.microsoft.com/office/2006/metadata/properties" ma:root="true" ma:fieldsID="4fde35838068e20e82b0941a7b2917d5"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2.xml><?xml version="1.0" encoding="utf-8"?>
<ds:datastoreItem xmlns:ds="http://schemas.openxmlformats.org/officeDocument/2006/customXml" ds:itemID="{CF8A2136-EA1A-4DC2-B9F4-5B920FC9EB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56B824-2ADA-4859-B000-141127A08134}">
  <ds:schemaRefs>
    <ds:schemaRef ds:uri="http://schemas.microsoft.com/office/2006/metadata/properties"/>
    <ds:schemaRef ds:uri="http://www.w3.org/XML/1998/namespace"/>
    <ds:schemaRef ds:uri="http://schemas.microsoft.com/office/infopath/2007/PartnerControls"/>
    <ds:schemaRef ds:uri="http://schemas.microsoft.com/office/2006/documentManagement/types"/>
    <ds:schemaRef ds:uri="a42e51d4-920d-4a98-8ef8-ea60d50b761a"/>
    <ds:schemaRef ds:uri="http://schemas.openxmlformats.org/package/2006/metadata/core-properties"/>
    <ds:schemaRef ds:uri="http://purl.org/dc/dcmitype/"/>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2026-07-29T10:19:22Z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